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19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1/Level 2 Results from Completed Operations/2A_Completed Ops Database/For posting in ADB.org/Country-level Results 2010-2021/"/>
    </mc:Choice>
  </mc:AlternateContent>
  <xr:revisionPtr revIDLastSave="1" documentId="13_ncr:1_{9CDAA9EB-BB86-EA43-A764-99DE332F2FB4}" xr6:coauthVersionLast="48" xr6:coauthVersionMax="48" xr10:uidLastSave="{E7EFCC8C-1858-4B95-8B64-F63CC711B45C}"/>
  <bookViews>
    <workbookView xWindow="180" yWindow="1500" windowWidth="28620" windowHeight="14580" firstSheet="5" activeTab="5" xr2:uid="{00000000-000D-0000-FFFF-FFFF00000000}"/>
  </bookViews>
  <sheets>
    <sheet name="2010-2018" sheetId="1" r:id="rId1"/>
    <sheet name="2019" sheetId="2" r:id="rId2"/>
    <sheet name="2020" sheetId="4" r:id="rId3"/>
    <sheet name="2019-2020 Aggregate" sheetId="3" r:id="rId4"/>
    <sheet name="2021" sheetId="5" r:id="rId5"/>
    <sheet name="2019-2021 Aggregate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8" i="6" l="1"/>
  <c r="G89" i="6"/>
  <c r="G90" i="6"/>
  <c r="G92" i="6"/>
  <c r="G93" i="6"/>
  <c r="G94" i="6"/>
  <c r="G95" i="6"/>
  <c r="G96" i="6"/>
  <c r="G97" i="6"/>
  <c r="G98" i="6"/>
  <c r="G99" i="6"/>
  <c r="G100" i="6"/>
  <c r="G101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9" i="6"/>
  <c r="G120" i="6"/>
  <c r="G121" i="6"/>
  <c r="G122" i="6"/>
  <c r="G123" i="6"/>
  <c r="G125" i="6"/>
  <c r="G126" i="6"/>
  <c r="G127" i="6"/>
  <c r="G128" i="6"/>
  <c r="G130" i="6"/>
  <c r="G131" i="6"/>
  <c r="G132" i="6"/>
  <c r="G133" i="6"/>
  <c r="G134" i="6"/>
  <c r="G135" i="6"/>
  <c r="G136" i="6"/>
  <c r="G137" i="6"/>
  <c r="F132" i="6"/>
  <c r="E108" i="6"/>
  <c r="E103" i="6"/>
  <c r="E85" i="6"/>
  <c r="D121" i="6"/>
  <c r="D120" i="6"/>
  <c r="D114" i="6"/>
  <c r="D119" i="6"/>
  <c r="D105" i="6"/>
  <c r="D113" i="6"/>
  <c r="D101" i="6"/>
  <c r="D99" i="6"/>
  <c r="D92" i="6"/>
  <c r="D85" i="6"/>
  <c r="D132" i="6"/>
  <c r="D126" i="6"/>
  <c r="D131" i="6"/>
  <c r="D125" i="6"/>
  <c r="D94" i="6"/>
  <c r="D136" i="6"/>
  <c r="D135" i="6"/>
  <c r="D133" i="6"/>
  <c r="D123" i="6"/>
  <c r="D96" i="6"/>
  <c r="D130" i="6"/>
  <c r="D137" i="6"/>
  <c r="D86" i="6"/>
  <c r="G86" i="6" s="1"/>
  <c r="D53" i="6"/>
  <c r="G53" i="6" s="1"/>
  <c r="D87" i="6"/>
  <c r="G87" i="6" s="1"/>
  <c r="G80" i="6"/>
  <c r="D79" i="6"/>
  <c r="G79" i="6" s="1"/>
  <c r="D78" i="6"/>
  <c r="G78" i="6" s="1"/>
  <c r="G77" i="6"/>
  <c r="D76" i="6"/>
  <c r="G76" i="6" s="1"/>
  <c r="D75" i="6"/>
  <c r="G75" i="6" s="1"/>
  <c r="D74" i="6"/>
  <c r="G74" i="6" s="1"/>
  <c r="D72" i="6"/>
  <c r="G72" i="6" s="1"/>
  <c r="D71" i="6"/>
  <c r="G71" i="6" s="1"/>
  <c r="D69" i="6"/>
  <c r="G69" i="6" s="1"/>
  <c r="G68" i="6"/>
  <c r="E66" i="6"/>
  <c r="G66" i="6" s="1"/>
  <c r="E65" i="6"/>
  <c r="D65" i="6"/>
  <c r="G63" i="6"/>
  <c r="G62" i="6"/>
  <c r="D61" i="6"/>
  <c r="G61" i="6" s="1"/>
  <c r="G60" i="6"/>
  <c r="G59" i="6"/>
  <c r="G58" i="6"/>
  <c r="D56" i="6"/>
  <c r="G56" i="6" s="1"/>
  <c r="G55" i="6"/>
  <c r="G54" i="6"/>
  <c r="G52" i="6"/>
  <c r="G47" i="6"/>
  <c r="F46" i="6"/>
  <c r="G46" i="6" s="1"/>
  <c r="D45" i="6"/>
  <c r="G45" i="6" s="1"/>
  <c r="G44" i="6"/>
  <c r="D42" i="6"/>
  <c r="G42" i="6" s="1"/>
  <c r="G41" i="6"/>
  <c r="D39" i="6"/>
  <c r="G39" i="6" s="1"/>
  <c r="G38" i="6"/>
  <c r="D37" i="6"/>
  <c r="G37" i="6" s="1"/>
  <c r="G36" i="6"/>
  <c r="D35" i="6"/>
  <c r="G35" i="6" s="1"/>
  <c r="D34" i="6"/>
  <c r="G34" i="6" s="1"/>
  <c r="D33" i="6"/>
  <c r="G33" i="6" s="1"/>
  <c r="G31" i="6"/>
  <c r="G30" i="6"/>
  <c r="G29" i="6"/>
  <c r="G28" i="6"/>
  <c r="D27" i="6"/>
  <c r="G27" i="6" s="1"/>
  <c r="G26" i="6"/>
  <c r="G25" i="6"/>
  <c r="D24" i="6"/>
  <c r="G24" i="6" s="1"/>
  <c r="G22" i="6"/>
  <c r="G21" i="6"/>
  <c r="G20" i="6"/>
  <c r="G19" i="6"/>
  <c r="D18" i="6"/>
  <c r="G18" i="6" s="1"/>
  <c r="G17" i="6"/>
  <c r="E16" i="6"/>
  <c r="G16" i="6" s="1"/>
  <c r="G15" i="6"/>
  <c r="G14" i="6"/>
  <c r="G13" i="6"/>
  <c r="G11" i="6"/>
  <c r="G10" i="6"/>
  <c r="G9" i="6"/>
  <c r="G8" i="6"/>
  <c r="D7" i="6"/>
  <c r="G7" i="6" s="1"/>
  <c r="G6" i="6"/>
  <c r="D53" i="3"/>
  <c r="G53" i="3"/>
  <c r="G54" i="3"/>
  <c r="G55" i="3"/>
  <c r="D56" i="3"/>
  <c r="G56" i="3"/>
  <c r="G58" i="3"/>
  <c r="G59" i="3"/>
  <c r="G60" i="3"/>
  <c r="D61" i="3"/>
  <c r="G61" i="3"/>
  <c r="G62" i="3"/>
  <c r="G63" i="3"/>
  <c r="D65" i="3"/>
  <c r="E65" i="3"/>
  <c r="G65" i="3"/>
  <c r="E66" i="3"/>
  <c r="G66" i="3"/>
  <c r="G68" i="3"/>
  <c r="D69" i="3"/>
  <c r="G69" i="3"/>
  <c r="D71" i="3"/>
  <c r="G71" i="3"/>
  <c r="D72" i="3"/>
  <c r="G72" i="3"/>
  <c r="D74" i="3"/>
  <c r="G74" i="3"/>
  <c r="D75" i="3"/>
  <c r="G75" i="3"/>
  <c r="D76" i="3"/>
  <c r="G76" i="3"/>
  <c r="G77" i="3"/>
  <c r="D78" i="3"/>
  <c r="G78" i="3"/>
  <c r="D79" i="3"/>
  <c r="G79" i="3"/>
  <c r="G80" i="3"/>
  <c r="G52" i="3"/>
  <c r="D7" i="3"/>
  <c r="G7" i="3"/>
  <c r="G8" i="3"/>
  <c r="G9" i="3"/>
  <c r="G10" i="3"/>
  <c r="G11" i="3"/>
  <c r="G13" i="3"/>
  <c r="G14" i="3"/>
  <c r="G15" i="3"/>
  <c r="E16" i="3"/>
  <c r="G16" i="3"/>
  <c r="G17" i="3"/>
  <c r="D18" i="3"/>
  <c r="G18" i="3"/>
  <c r="G19" i="3"/>
  <c r="G20" i="3"/>
  <c r="G21" i="3"/>
  <c r="G22" i="3"/>
  <c r="D24" i="3"/>
  <c r="G24" i="3"/>
  <c r="G25" i="3"/>
  <c r="G26" i="3"/>
  <c r="D27" i="3"/>
  <c r="G27" i="3"/>
  <c r="G28" i="3"/>
  <c r="G29" i="3"/>
  <c r="G30" i="3"/>
  <c r="G31" i="3"/>
  <c r="D33" i="3"/>
  <c r="G33" i="3"/>
  <c r="D34" i="3"/>
  <c r="G34" i="3"/>
  <c r="D35" i="3"/>
  <c r="G35" i="3"/>
  <c r="G36" i="3"/>
  <c r="D37" i="3"/>
  <c r="G37" i="3"/>
  <c r="G38" i="3"/>
  <c r="D39" i="3"/>
  <c r="G39" i="3"/>
  <c r="G41" i="3"/>
  <c r="D42" i="3"/>
  <c r="G42" i="3"/>
  <c r="G44" i="3"/>
  <c r="D45" i="3"/>
  <c r="G45" i="3"/>
  <c r="F46" i="3"/>
  <c r="G46" i="3"/>
  <c r="G47" i="3"/>
  <c r="G6" i="3"/>
  <c r="G85" i="6" l="1"/>
  <c r="G65" i="6"/>
</calcChain>
</file>

<file path=xl/sharedStrings.xml><?xml version="1.0" encoding="utf-8"?>
<sst xmlns="http://schemas.openxmlformats.org/spreadsheetml/2006/main" count="2020" uniqueCount="443">
  <si>
    <t>INDIA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</si>
  <si>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</si>
  <si>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</si>
  <si>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</si>
  <si>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</si>
  <si>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</si>
  <si>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</si>
  <si>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</si>
  <si>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</si>
  <si>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</si>
  <si>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</si>
  <si>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</si>
  <si>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</si>
  <si>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</si>
  <si>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</si>
  <si>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</si>
  <si>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</si>
  <si>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</si>
  <si>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</si>
  <si>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</si>
  <si>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</si>
  <si>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</si>
  <si>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</si>
  <si>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</si>
  <si>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</si>
  <si>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</si>
  <si>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</si>
  <si>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</si>
  <si>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</si>
  <si>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</si>
  <si>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</si>
  <si>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</si>
  <si>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</si>
  <si>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</si>
  <si>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</si>
  <si>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</si>
  <si>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</si>
  <si>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</si>
  <si>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</si>
  <si>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</si>
  <si>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</si>
  <si>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</si>
  <si>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</si>
  <si>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</si>
  <si>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</si>
  <si>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</si>
  <si>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</si>
  <si>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</si>
  <si>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</si>
  <si>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</si>
  <si>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</si>
  <si>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</si>
  <si>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</si>
  <si>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</si>
  <si>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</si>
  <si>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</si>
  <si>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</si>
  <si>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</si>
  <si>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</si>
  <si>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</si>
  <si>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</si>
  <si>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</si>
  <si>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</si>
  <si>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</si>
  <si>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</si>
  <si>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</si>
  <si>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</si>
  <si>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</si>
  <si>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</si>
  <si>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</si>
  <si>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</si>
  <si>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</si>
  <si>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</si>
  <si>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</si>
  <si>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</si>
  <si>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</si>
  <si>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</si>
  <si>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</si>
  <si>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</si>
  <si>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</si>
  <si>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</si>
  <si>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</si>
  <si>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</si>
  <si>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</si>
  <si>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</si>
  <si>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</si>
  <si>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</si>
  <si>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2036/2037</t>
  </si>
  <si>
    <t>Assam Power Sector Development Program</t>
  </si>
  <si>
    <t>India</t>
  </si>
  <si>
    <t>SDP</t>
  </si>
  <si>
    <t>S</t>
  </si>
  <si>
    <t>OCR</t>
  </si>
  <si>
    <t>No</t>
  </si>
  <si>
    <t>Yes</t>
  </si>
  <si>
    <t>State Power Sector Reform Project</t>
  </si>
  <si>
    <t>Sector project</t>
  </si>
  <si>
    <t>SARA Fund</t>
  </si>
  <si>
    <t>Equity</t>
  </si>
  <si>
    <t>NS</t>
  </si>
  <si>
    <t>Infrastructure Development Finance Company, Ltd.</t>
  </si>
  <si>
    <t>Equity investment</t>
  </si>
  <si>
    <t>Infrastructure Development Finance Company</t>
  </si>
  <si>
    <t>Loan</t>
  </si>
  <si>
    <t>NA</t>
  </si>
  <si>
    <t>Madhya Pradesh State Roads Sector Development Program (Program)</t>
  </si>
  <si>
    <t>Program</t>
  </si>
  <si>
    <t>Madhya Pradesh State Roads Sector Development Program (Project)</t>
  </si>
  <si>
    <t>Sector Project</t>
  </si>
  <si>
    <t>Mumbai Port Project</t>
  </si>
  <si>
    <t>Project</t>
  </si>
  <si>
    <t xml:space="preserve">S </t>
  </si>
  <si>
    <t>Chennai Port Project</t>
  </si>
  <si>
    <t>Rural Roads Sector I Project</t>
  </si>
  <si>
    <t>Rajasthan Urban Infrastructure Development Project</t>
  </si>
  <si>
    <t>7253/2326</t>
  </si>
  <si>
    <t>Tata Power Wind Energy Financing Facility</t>
  </si>
  <si>
    <t xml:space="preserve">41900-014
 </t>
  </si>
  <si>
    <t>7245/2256</t>
  </si>
  <si>
    <t>Dahej Liquefied Natural Gas Terminal
Expansion Project</t>
  </si>
  <si>
    <t>39921-014</t>
  </si>
  <si>
    <t>Investment/ Loan</t>
  </si>
  <si>
    <t>7277/2417</t>
  </si>
  <si>
    <t>Gujarat Paguthan Wind Energy Financing Facility</t>
  </si>
  <si>
    <t>42902-014</t>
  </si>
  <si>
    <t>7277/2434</t>
  </si>
  <si>
    <t>CLP WIND FARMS PRIVATE LIMITED (CWFPL</t>
  </si>
  <si>
    <t>42902-024</t>
  </si>
  <si>
    <t>Urban Clean Fuels Project (CUGL)</t>
  </si>
  <si>
    <t>39913-014</t>
  </si>
  <si>
    <t>Equity Investment</t>
  </si>
  <si>
    <t>West Bengal Corridor Development Project</t>
  </si>
  <si>
    <t>32203-013</t>
  </si>
  <si>
    <t>East-West Corridor Project</t>
  </si>
  <si>
    <t>32253-013</t>
  </si>
  <si>
    <t>Rural Road Sector II Investment Program-Tranche 1</t>
  </si>
  <si>
    <t>37066-023</t>
  </si>
  <si>
    <t>MFF</t>
  </si>
  <si>
    <t>Rural Roads Sector II Investment Program (Project 2)- State of Orissa</t>
  </si>
  <si>
    <t>37066-033</t>
  </si>
  <si>
    <t>Karnataka Urban Development and Coastal Environmental Management Project</t>
  </si>
  <si>
    <t>30303-013</t>
  </si>
  <si>
    <t xml:space="preserve">Tsunami Emergency Assistance (Sector) </t>
  </si>
  <si>
    <t>39114-013</t>
  </si>
  <si>
    <t>G0005</t>
  </si>
  <si>
    <t>Others</t>
  </si>
  <si>
    <t>India Infrastructure Project Financing Facility (Tranche 1)</t>
  </si>
  <si>
    <t>40655-013</t>
  </si>
  <si>
    <t>India Infrastructure Project Financing Facility (Tranche 2)</t>
  </si>
  <si>
    <t>Madhya Pradesh Power Sector Investment Program (Tranche 1)</t>
  </si>
  <si>
    <t>32298-023</t>
  </si>
  <si>
    <t>MFF/ program</t>
  </si>
  <si>
    <t>2141/ 2142/ 2442</t>
  </si>
  <si>
    <t>Assam Governance and Public Resource Management Sector Development Program</t>
  </si>
  <si>
    <t>36308-013</t>
  </si>
  <si>
    <t>SDP - Program loan</t>
  </si>
  <si>
    <t>The Infrastructure Fund of India</t>
  </si>
  <si>
    <t>7242/2249</t>
  </si>
  <si>
    <t>NTPC Capacity Expansion Financing Facility</t>
  </si>
  <si>
    <t>39916-014</t>
  </si>
  <si>
    <t>Western Transport Corridor Project</t>
  </si>
  <si>
    <t>Chhattisgarh State Roads Development Sector Project</t>
  </si>
  <si>
    <t>Rural Cooperative Credit Restructuring and Development Program</t>
  </si>
  <si>
    <t>DFID, KfW</t>
  </si>
  <si>
    <t>UK, Germany</t>
  </si>
  <si>
    <t>Madhya Pradesh Power Sector Investment Program (Tranche 3)</t>
  </si>
  <si>
    <t>MFF/ project</t>
  </si>
  <si>
    <t>Rural Roads Sector II Investment Program (Project 4)</t>
  </si>
  <si>
    <t>2586/2717/2822</t>
  </si>
  <si>
    <t>Second India Infrastructure Project Financing Facility</t>
  </si>
  <si>
    <t>Chhattisgarh Irrigation Development Project</t>
  </si>
  <si>
    <t>37056-013</t>
  </si>
  <si>
    <t>2029/2527</t>
  </si>
  <si>
    <t>National Highway Corridor (Sector) I Project</t>
  </si>
  <si>
    <t>34420-013/ 34420-023</t>
  </si>
  <si>
    <t>1813/2293</t>
  </si>
  <si>
    <t>Kolkata Environmental Improvement Project</t>
  </si>
  <si>
    <t>29466-013/ 29466-023</t>
  </si>
  <si>
    <t>Madhya Pradesh State Roads Sector Project II</t>
  </si>
  <si>
    <t>37328-013</t>
  </si>
  <si>
    <t>North Karnataka Urban Sector Investment Program, Tranche 1</t>
  </si>
  <si>
    <t>38254-033</t>
  </si>
  <si>
    <t>West Bengal Development Finance Program</t>
  </si>
  <si>
    <t>44453-014</t>
  </si>
  <si>
    <t xml:space="preserve">Dahanu Solar Power Project </t>
  </si>
  <si>
    <t>45915-014</t>
  </si>
  <si>
    <t>2909/2910/2911</t>
  </si>
  <si>
    <t>145 Megawatts Grid-Connected Solar Project</t>
  </si>
  <si>
    <t>44932-04/44932-05/44935-06</t>
  </si>
  <si>
    <t>Madhya Pradesh Power Sector Investment Program (Tranche 2)</t>
  </si>
  <si>
    <t>32298-033</t>
  </si>
  <si>
    <t>MFF-Tranche</t>
  </si>
  <si>
    <t>Madhya Pradesh Power Sector Investment Program (Tranche 4)</t>
  </si>
  <si>
    <t>32298-053</t>
  </si>
  <si>
    <t>Multisector Project for Infrastructure Rehabilitation in Jammu and Kashmir</t>
  </si>
  <si>
    <t>38136-013</t>
  </si>
  <si>
    <t xml:space="preserve"> Project Loan</t>
  </si>
  <si>
    <t>Rural Roads Sector II Investment Program (Project 3)</t>
  </si>
  <si>
    <t>37066-043</t>
  </si>
  <si>
    <t>National Highway Sector II Project</t>
  </si>
  <si>
    <t>35335-013</t>
  </si>
  <si>
    <t>Sector Project Loan</t>
  </si>
  <si>
    <t>2046/2456</t>
  </si>
  <si>
    <t>Urban Water Supply and Environmental Improvement in Madhya Pradesh Project</t>
  </si>
  <si>
    <t>32254-013/32254-023</t>
  </si>
  <si>
    <t>Project Loan</t>
  </si>
  <si>
    <t>Power Grid Transmission (Sector) Project</t>
  </si>
  <si>
    <t>38492-013</t>
  </si>
  <si>
    <t>Sector project loan</t>
  </si>
  <si>
    <t>Regular OCR</t>
  </si>
  <si>
    <t>Uttarakhand State-Road Investment Program (Project 1)</t>
  </si>
  <si>
    <t>38255-023</t>
  </si>
  <si>
    <t>MFF-Tranche loan</t>
  </si>
  <si>
    <t>Rajasthan Urban Sector Development Investment Program (Tranche 1)</t>
  </si>
  <si>
    <t>40031-023</t>
  </si>
  <si>
    <t>Uttarakhand Power Sector Investment Program – Tranche 2</t>
  </si>
  <si>
    <t>37139-033</t>
  </si>
  <si>
    <t>Uttarakhand Power Sector Investment Program – Tranche 3</t>
  </si>
  <si>
    <t>37139-043</t>
  </si>
  <si>
    <t>Madhya Pradesh Power Sector Investment Program (Tranche 5)</t>
  </si>
  <si>
    <t>32298-063</t>
  </si>
  <si>
    <t>Small and Medium Enterprise Trade Finance Development Facility</t>
  </si>
  <si>
    <t>41930-014</t>
  </si>
  <si>
    <t>Project loan</t>
  </si>
  <si>
    <t>Agribusiness Infrastructure Development Investment Program (Tranche 2)</t>
  </si>
  <si>
    <t>37091-033</t>
  </si>
  <si>
    <t>2444/8240</t>
  </si>
  <si>
    <t>Orissa Integrated Irrigated Agriculture and Water Management Investment Program – Project 1</t>
  </si>
  <si>
    <t>38411-023</t>
  </si>
  <si>
    <t>OFID</t>
  </si>
  <si>
    <t>2536/2537</t>
  </si>
  <si>
    <t>Mizoram Public Resource Management Program</t>
  </si>
  <si>
    <t>41607-013</t>
  </si>
  <si>
    <t>Program loan</t>
  </si>
  <si>
    <t>Kerala Sustainable Urban Development Project</t>
  </si>
  <si>
    <t>32300-013</t>
  </si>
  <si>
    <t>-</t>
  </si>
  <si>
    <t>0044/2660</t>
  </si>
  <si>
    <t>National Capital Region Urban Infrastructure Financing Facility/Project 1</t>
  </si>
  <si>
    <t>41598-013/41598-023</t>
  </si>
  <si>
    <t>MFF/Project</t>
  </si>
  <si>
    <t>2651/0001</t>
  </si>
  <si>
    <t>Rural Roads Sector II Investment Program (Project 5 and MFF)</t>
  </si>
  <si>
    <t>37066-013/37066-063</t>
  </si>
  <si>
    <t>Bihar State Highways Project</t>
  </si>
  <si>
    <t>41127-013</t>
  </si>
  <si>
    <t>Micro, Small, and Medium Enterprise Development Project</t>
  </si>
  <si>
    <t>43158-013</t>
  </si>
  <si>
    <t>2732/0001</t>
  </si>
  <si>
    <t>Madhya Pradesh Power Sector Investment Program (Tranche 6 and MFF)</t>
  </si>
  <si>
    <t>32298-013/32298-073</t>
  </si>
  <si>
    <t>Senior Loan Axis Bank Limited Strengthening Rural Financial Inclusion and Farmer Access to Markets</t>
  </si>
  <si>
    <t>48278-001</t>
  </si>
  <si>
    <t>Baring India Private Equity Fund II</t>
  </si>
  <si>
    <t>38923-014</t>
  </si>
  <si>
    <t>IDFC Private Equity Fund II</t>
  </si>
  <si>
    <t>39915-014</t>
  </si>
  <si>
    <t>Blue River Capital I, LLC</t>
  </si>
  <si>
    <t>40901-014</t>
  </si>
  <si>
    <t xml:space="preserve">Low-Cost Affordable Housing Finance </t>
  </si>
  <si>
    <t>48234-001</t>
  </si>
  <si>
    <t>Strengthening Rural Financial Inclusion and Farmer Access to Markets: Axis Bank and Yes Bank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</si>
  <si>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</si>
  <si>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</si>
  <si>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</si>
  <si>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</si>
  <si>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</si>
  <si>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</si>
  <si>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</si>
  <si>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</si>
  <si>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</si>
  <si>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</si>
  <si>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</si>
  <si>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</si>
  <si>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</si>
  <si>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</si>
  <si>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Madhya Pradesh State Roads Project III</t>
  </si>
  <si>
    <t>RFI</t>
  </si>
  <si>
    <t>Entities with improved urban planning and financial sustainability (number)</t>
  </si>
  <si>
    <t>2.3.2</t>
  </si>
  <si>
    <t>TI</t>
  </si>
  <si>
    <t>Measures on gender equality supported in implementation (number)</t>
  </si>
  <si>
    <t>3.2.5</t>
  </si>
  <si>
    <t>New and existing infrastructure assets made climate and disaster resilient (number)</t>
  </si>
  <si>
    <t>3.3.4</t>
  </si>
  <si>
    <t>Solutions to conserve, restore, and/or enhance terrestrial, coastal, and marine areas implemented (number) </t>
  </si>
  <si>
    <t>4.1.1</t>
  </si>
  <si>
    <t>Service providers with improved performance (number)</t>
  </si>
  <si>
    <t>6.2.1</t>
  </si>
  <si>
    <t>Service delivery standards adopted and/or supported in implementation by government and/or private entities (number)</t>
  </si>
  <si>
    <t>Rajasthan Urban Sector Development Investment Program - Tranche 2</t>
  </si>
  <si>
    <t>Poor and vulnerable people with improved standards of living (number)</t>
  </si>
  <si>
    <t>People benefiting from strengthened environmental sustainability (number)</t>
  </si>
  <si>
    <t>People benefiting from improved services in urban areas (number)</t>
  </si>
  <si>
    <t>Zones with improved urban environment, climate resilience, and disaster risk management (number) </t>
  </si>
  <si>
    <t>4.1.2</t>
  </si>
  <si>
    <t>Urban infrastructure assets established or improved (number)</t>
  </si>
  <si>
    <t>4.2.1</t>
  </si>
  <si>
    <t>Measures to improve regulatory, legal, and institutional environment for better planning supported in implementation (number)</t>
  </si>
  <si>
    <t>4.3.1</t>
  </si>
  <si>
    <t>Solutions to enhance urban environment implemented (number)</t>
  </si>
  <si>
    <t>Rajasthan Urban Sector Development Investment Program (Tranche 3 and Multitranche Financing Facility)</t>
  </si>
  <si>
    <t>Women and girls with increased time savings (number) </t>
  </si>
  <si>
    <t>Entities with improved service delivery (number) </t>
  </si>
  <si>
    <t>1.3.1</t>
  </si>
  <si>
    <t>Infrastructure assets established or improved (number)</t>
  </si>
  <si>
    <t>2.1.4</t>
  </si>
  <si>
    <t>Women and girls benefiting from new or improved infrastructure (number) </t>
  </si>
  <si>
    <t>2.4.1</t>
  </si>
  <si>
    <t>Time-saving or gender-responsive infrastructure assets and/or services established or improved (number)</t>
  </si>
  <si>
    <t>6.1.1</t>
  </si>
  <si>
    <t>Government officials with increased capacity to design, implement, monitor, and evaluate relevant measures (number)</t>
  </si>
  <si>
    <t>National Power Grid Development Investment Program (Tranches 1 and 2)</t>
  </si>
  <si>
    <t>3.1.4</t>
  </si>
  <si>
    <t>Installed renewable energy capacity (megawatts)</t>
  </si>
  <si>
    <t>5.1.1</t>
  </si>
  <si>
    <t>Rural infrastructure assets established or improved (number)</t>
  </si>
  <si>
    <t>Gujarat Solar Power Transmission Project</t>
  </si>
  <si>
    <t>Jobs generated (number)</t>
  </si>
  <si>
    <t>Total annual greenhouse gas emissions reduction (tCO2e/year) </t>
  </si>
  <si>
    <t>1.1.1</t>
  </si>
  <si>
    <t>People enrolled in improved education and/or training (number) </t>
  </si>
  <si>
    <t>2.1.1</t>
  </si>
  <si>
    <t>Women enrolled in TVET and other job training (number) </t>
  </si>
  <si>
    <t>2.2.1</t>
  </si>
  <si>
    <t>Women and girls enrolled in STEM or nontraditional TVET (number)</t>
  </si>
  <si>
    <t>3.1.3</t>
  </si>
  <si>
    <t>Low-carbon infrastructure assets established or improved (number)</t>
  </si>
  <si>
    <t>3.3.1</t>
  </si>
  <si>
    <t xml:space="preserve">Pollution control enhancing infrastructure assets established or improved (number) </t>
  </si>
  <si>
    <t>3.3.2</t>
  </si>
  <si>
    <t>Solutions to enhance pollution control and resource efficiency implemented (number) </t>
  </si>
  <si>
    <t>B. Nonsovereign operation</t>
  </si>
  <si>
    <t>PNB Housing Finance Limited Low-Cost Affordable Housing Finance</t>
  </si>
  <si>
    <t>Entities with improved management functions and financial stability (number) </t>
  </si>
  <si>
    <t>1.3.2</t>
  </si>
  <si>
    <t>New financial products and services made available to the poor and vulnerable (number) </t>
  </si>
  <si>
    <t>1.3.3</t>
  </si>
  <si>
    <t>Measures for increased inclusiveness supported in implementation (number)</t>
  </si>
  <si>
    <t>2.1.2</t>
  </si>
  <si>
    <t>Women opening new accounts (number) </t>
  </si>
  <si>
    <t xml:space="preserve">RBL Bank Limited Supporting Financial Inclusion Project </t>
  </si>
  <si>
    <t>Women and girls completing secondary and tertiary education, and/or other training (number)</t>
  </si>
  <si>
    <t>People benefiting from increased rural investment (number)</t>
  </si>
  <si>
    <t>2.1.3</t>
  </si>
  <si>
    <t>Women-owned or -led SME loan accounts opened or women-owned or -led SME end borrowers reached (number)</t>
  </si>
  <si>
    <t>2.2.3</t>
  </si>
  <si>
    <t>Solutions to prevent or address gender-based violence implemented (number) </t>
  </si>
  <si>
    <t xml:space="preserve">Welspun Renewables Energy Private Limited Solar and Wind Power Development Project </t>
  </si>
  <si>
    <t>C. Technical assistance</t>
  </si>
  <si>
    <t>Capacity Development for Project Implementation</t>
  </si>
  <si>
    <t>Multistate and Multisector Project Management Capacity Building</t>
  </si>
  <si>
    <t>2020 Development Effectiveness Review</t>
  </si>
  <si>
    <t>https://www.adb.org/documents/development-effectiveness-review-2020-report</t>
  </si>
  <si>
    <t>Assam Power Sector Enhancement Investment Program (Tranche 1)</t>
  </si>
  <si>
    <t>Assam Power Sector Enhancement Investment Program (Tranche 2)</t>
  </si>
  <si>
    <t>Assam Power Sector Enhancement Investment Program (Tranche 3)</t>
  </si>
  <si>
    <t>Clean Energy Finance Investment Program (Tranche 1)</t>
  </si>
  <si>
    <t>National Power Grid Development Investment Program (Tranche 3 and Multitranche Financing Facility)</t>
  </si>
  <si>
    <t>Punjab Development Finance Program</t>
  </si>
  <si>
    <t>6.1.4</t>
  </si>
  <si>
    <t>Transparency and accountability measures in procurement and financial management supported in implementation (number) </t>
  </si>
  <si>
    <t>6.2.2</t>
  </si>
  <si>
    <t>Measures supported in implementation to strengthen subnational entities' ability to better manage their public finances (number)</t>
  </si>
  <si>
    <t>Rural Connectivity Investment Program (Tranche 1)</t>
  </si>
  <si>
    <t>Skilled jobs for women generated (number) </t>
  </si>
  <si>
    <t>Women represented in decision-making structures and processes (number) </t>
  </si>
  <si>
    <t>Women and girls with increased resilience to climate change, disasters, and other external shocks (number) </t>
  </si>
  <si>
    <t>2.5.4</t>
  </si>
  <si>
    <t>Dedicated crisis-responding social assistance schemes for women and girls implemented or established (number) </t>
  </si>
  <si>
    <t>6.2.4</t>
  </si>
  <si>
    <t>Citizen engagement mechanisms adopted (number)</t>
  </si>
  <si>
    <t>Second West Bengal Development Finance Program</t>
  </si>
  <si>
    <t>1.1.2</t>
  </si>
  <si>
    <t>Health services established or improved (number) </t>
  </si>
  <si>
    <t>1.1.3</t>
  </si>
  <si>
    <t>Social protection schemes established or improved (number)</t>
  </si>
  <si>
    <t>6.1.2</t>
  </si>
  <si>
    <t>Measures supported in implementation to improve capacity of public organizations to promote the private sector and finance sector (number)</t>
  </si>
  <si>
    <t>Uttarakhand State-Road Investment Program (Project 2)</t>
  </si>
  <si>
    <t>Uttarakhand State-Road Investment Program (Project 3 and Multitranche Financing Facility)</t>
  </si>
  <si>
    <t>ACME-EDF Solar Power Project</t>
  </si>
  <si>
    <t>ReNew Power Ventures Private Limited ReNew Power Investment Project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</si>
  <si>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</si>
  <si>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</si>
  <si>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</si>
  <si>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</si>
  <si>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</si>
  <si>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</si>
  <si>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</si>
  <si>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</si>
  <si>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3: Tackilng Climate Change, Building Climate and Disaster Resilience, and Enhancing Environmental Sustainability</t>
  </si>
  <si>
    <t>OP 4:  Making Cities More Livable</t>
  </si>
  <si>
    <t>OP 5: Promoting Rural Development and Food Security</t>
  </si>
  <si>
    <t>OP 6: Strengthening Governance and Institutional Capacity</t>
  </si>
  <si>
    <t>2021 Development Effectiveness Review</t>
  </si>
  <si>
    <t>https://www.adb.org/documents/development-effectiveness-review-2021-report</t>
  </si>
  <si>
    <t>Chhattisgarh State Road Sector Project</t>
  </si>
  <si>
    <t>Infrastructure Development Investment Program for Tourism—Tranche 1</t>
  </si>
  <si>
    <t>Infrastructure Development Investment Program for Tourism—Tranche 2</t>
  </si>
  <si>
    <t>Jammu and Kashmir Urban Sector Development Investment Program (Project 1)</t>
  </si>
  <si>
    <t>Jammu and Kashmir Urban Sector Development Investment Program (Project 2)</t>
  </si>
  <si>
    <t>3.2.1</t>
  </si>
  <si>
    <t>Area with reduced flood risk (hectares) </t>
  </si>
  <si>
    <t>Jammu and Kashmir Urban Sector Development Investment Program (Project 3 and Multitranche Financing Facility)</t>
  </si>
  <si>
    <t>Jharkhand State Roads Project</t>
  </si>
  <si>
    <t>Karnataka State Highway Improvement Project</t>
  </si>
  <si>
    <t>Khadi Reform and Development Program</t>
  </si>
  <si>
    <t>5.1.2</t>
  </si>
  <si>
    <t>Companies providing new or improved nonagricultural goods and services (number)</t>
  </si>
  <si>
    <t>Madhya Pradesh District Connectivity Sector Project</t>
  </si>
  <si>
    <t>North Eastern Region Capital Cities Development Investment Program (Project 1)</t>
  </si>
  <si>
    <t>Railway Sector Improvement Project</t>
  </si>
  <si>
    <t>Rural Connectivity Investment Program (Tranche 2)</t>
  </si>
  <si>
    <t>3.1.5</t>
  </si>
  <si>
    <t>Low-carbon solutions promoted and implemented (number) </t>
  </si>
  <si>
    <t>Sustainable Coastal Protection and Management Investment Program—Tranche 1</t>
  </si>
  <si>
    <t>People with strengthened climate and disaster resilience (number)</t>
  </si>
  <si>
    <t>3.3.3</t>
  </si>
  <si>
    <t>Terrestrial, coastal, and marine areas conserved, restored, and/or enhanced (hectares)</t>
  </si>
  <si>
    <t>Uttarakhand Emergency Assistance Project</t>
  </si>
  <si>
    <t>Uttarakhand Urban Sector Development Investment Program - Project 1</t>
  </si>
  <si>
    <t>Uttarakhand Urban Sector Development Investment Program - Tranche 2</t>
  </si>
  <si>
    <t>Au Financiers (India) LimitedExpanding Micro and SME Lending in Semi-Urban and Rural Areas Project</t>
  </si>
  <si>
    <t>Coastal Gujarat Power LimitedMundra Ultra Mega Power Project</t>
  </si>
  <si>
    <t>Hippocampus Learning Centres Pvt LtdRural Education Project</t>
  </si>
  <si>
    <t>5.1.3</t>
  </si>
  <si>
    <t>Health care, education, and financial services established or improved (number)</t>
  </si>
  <si>
    <t>IndusInd Bank LimitedSupporting Access to Finance for Women in Less-Developed States Project</t>
  </si>
  <si>
    <t>1.2.2</t>
  </si>
  <si>
    <t>Models for business development and financing established or improved (number)</t>
  </si>
  <si>
    <t>Ocean Sparkle LimitedOcean Sparkle Expansion Project</t>
  </si>
  <si>
    <t>Ostro Kutch Wind Private Limited Kutch Wind Project</t>
  </si>
  <si>
    <t>Rajasthan Sun Technique Energy Private Limited Rajasthan Concentrating Solar Power Project</t>
  </si>
  <si>
    <t>Simpa Networks Inc. and Simpa Energy India Private Limited Off-Grid Pay-As-You-Go Solar Power Project and Off-Grid Prepaid Solar Leasing Project</t>
  </si>
  <si>
    <t>Climate-Resilient Coastal Protection and Management Project</t>
  </si>
  <si>
    <t>3.1.2</t>
  </si>
  <si>
    <t>People with increased capacity in implementing mitigation and low-carbon development actions (number)</t>
  </si>
  <si>
    <t>3.2.2</t>
  </si>
  <si>
    <t>Gender-inclusive climate and disaster resilience capacity development initiatives implemented (number) </t>
  </si>
  <si>
    <t>3.2.4</t>
  </si>
  <si>
    <t>National and subnational disaster risk reduction and/or management plans supported in implementation (number) </t>
  </si>
  <si>
    <t>Supporting Public-Private Partnerships for Infrastructure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</si>
</sst>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[$-3409]dd\-mmm\-yy;@"/>
    <numFmt numFmtId="167" formatCode="0.0"/>
    <numFmt numFmtId="168" formatCode="[$-409]d\-mmm\-yy;@"/>
    <numFmt numFmtId="169" formatCode="#,##0.0"/>
    <numFmt numFmtId="170" formatCode="[$-409]dd\-mmm\-yy;@"/>
  </numFmts>
  <fonts count="29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 Bold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EA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7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165" fontId="7" fillId="2" borderId="0" xfId="1" applyNumberFormat="1" applyFont="1" applyFill="1"/>
    <xf numFmtId="0" fontId="7" fillId="2" borderId="0" xfId="1" applyNumberFormat="1" applyFont="1" applyFill="1"/>
    <xf numFmtId="165" fontId="7" fillId="2" borderId="0" xfId="1" applyNumberFormat="1" applyFont="1" applyFill="1" applyAlignment="1">
      <alignment horizontal="left"/>
    </xf>
    <xf numFmtId="165" fontId="7" fillId="2" borderId="0" xfId="1" applyNumberFormat="1" applyFont="1" applyFill="1" applyAlignment="1">
      <alignment horizontal="center"/>
    </xf>
    <xf numFmtId="165" fontId="7" fillId="2" borderId="0" xfId="1" applyNumberFormat="1" applyFont="1" applyFill="1" applyAlignment="1">
      <alignment horizontal="right"/>
    </xf>
    <xf numFmtId="3" fontId="6" fillId="0" borderId="1" xfId="0" applyNumberFormat="1" applyFont="1" applyBorder="1"/>
    <xf numFmtId="37" fontId="6" fillId="0" borderId="1" xfId="1" applyNumberFormat="1" applyFont="1" applyBorder="1"/>
    <xf numFmtId="37" fontId="6" fillId="0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1" fontId="8" fillId="0" borderId="1" xfId="1" applyNumberFormat="1" applyFont="1" applyBorder="1" applyAlignment="1">
      <alignment horizontal="left"/>
    </xf>
    <xf numFmtId="1" fontId="8" fillId="0" borderId="1" xfId="1" applyNumberFormat="1" applyFont="1" applyBorder="1" applyAlignment="1">
      <alignment horizontal="center"/>
    </xf>
    <xf numFmtId="1" fontId="8" fillId="0" borderId="1" xfId="1" applyNumberFormat="1" applyFont="1" applyBorder="1"/>
    <xf numFmtId="1" fontId="8" fillId="0" borderId="1" xfId="0" applyNumberFormat="1" applyFont="1" applyBorder="1"/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16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7" fontId="6" fillId="0" borderId="1" xfId="1" applyNumberFormat="1" applyFont="1" applyFill="1" applyBorder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7" fontId="6" fillId="0" borderId="1" xfId="0" applyNumberFormat="1" applyFont="1" applyBorder="1"/>
    <xf numFmtId="1" fontId="8" fillId="0" borderId="1" xfId="0" applyNumberFormat="1" applyFont="1" applyBorder="1" applyAlignment="1">
      <alignment horizontal="right"/>
    </xf>
    <xf numFmtId="168" fontId="10" fillId="0" borderId="1" xfId="2" applyNumberFormat="1" applyFont="1" applyBorder="1" applyAlignment="1">
      <alignment horizontal="center" vertical="top"/>
    </xf>
    <xf numFmtId="168" fontId="6" fillId="0" borderId="1" xfId="0" applyNumberFormat="1" applyFont="1" applyBorder="1" applyAlignment="1">
      <alignment horizontal="center"/>
    </xf>
    <xf numFmtId="168" fontId="6" fillId="3" borderId="1" xfId="3" applyNumberFormat="1" applyFont="1" applyFill="1" applyBorder="1" applyAlignment="1">
      <alignment horizontal="center"/>
    </xf>
    <xf numFmtId="168" fontId="10" fillId="3" borderId="1" xfId="2" applyNumberFormat="1" applyFont="1" applyFill="1" applyBorder="1" applyAlignment="1">
      <alignment horizontal="center" vertical="top"/>
    </xf>
    <xf numFmtId="168" fontId="10" fillId="3" borderId="1" xfId="4" applyNumberFormat="1" applyFont="1" applyFill="1" applyBorder="1" applyAlignment="1">
      <alignment horizontal="center"/>
    </xf>
    <xf numFmtId="15" fontId="10" fillId="3" borderId="1" xfId="4" applyNumberFormat="1" applyFont="1" applyFill="1" applyBorder="1" applyAlignment="1">
      <alignment horizontal="center"/>
    </xf>
    <xf numFmtId="15" fontId="6" fillId="3" borderId="1" xfId="3" applyNumberFormat="1" applyFont="1" applyFill="1" applyBorder="1" applyAlignment="1">
      <alignment horizontal="center"/>
    </xf>
    <xf numFmtId="3" fontId="8" fillId="0" borderId="1" xfId="1" applyNumberFormat="1" applyFont="1" applyBorder="1"/>
    <xf numFmtId="3" fontId="6" fillId="0" borderId="1" xfId="1" applyNumberFormat="1" applyFont="1" applyFill="1" applyBorder="1" applyAlignment="1">
      <alignment horizontal="right"/>
    </xf>
    <xf numFmtId="169" fontId="6" fillId="0" borderId="1" xfId="1" applyNumberFormat="1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left" vertical="top"/>
    </xf>
    <xf numFmtId="1" fontId="8" fillId="0" borderId="1" xfId="1" applyNumberFormat="1" applyFont="1" applyFill="1" applyBorder="1" applyAlignment="1">
      <alignment horizontal="center" vertical="top"/>
    </xf>
    <xf numFmtId="1" fontId="8" fillId="0" borderId="1" xfId="1" applyNumberFormat="1" applyFont="1" applyFill="1" applyBorder="1" applyAlignment="1">
      <alignment vertical="top"/>
    </xf>
    <xf numFmtId="1" fontId="8" fillId="0" borderId="1" xfId="1" applyNumberFormat="1" applyFont="1" applyBorder="1" applyAlignment="1"/>
    <xf numFmtId="1" fontId="8" fillId="0" borderId="1" xfId="1" applyNumberFormat="1" applyFont="1" applyFill="1" applyBorder="1" applyAlignment="1">
      <alignment vertical="center"/>
    </xf>
    <xf numFmtId="1" fontId="8" fillId="0" borderId="1" xfId="1" applyNumberFormat="1" applyFont="1" applyFill="1" applyBorder="1"/>
    <xf numFmtId="1" fontId="8" fillId="0" borderId="1" xfId="1" applyNumberFormat="1" applyFont="1" applyFill="1" applyBorder="1" applyAlignment="1">
      <alignment horizontal="right"/>
    </xf>
    <xf numFmtId="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68" fontId="8" fillId="0" borderId="1" xfId="0" applyNumberFormat="1" applyFont="1" applyBorder="1" applyAlignment="1">
      <alignment horizontal="center" vertical="center"/>
    </xf>
    <xf numFmtId="15" fontId="8" fillId="0" borderId="1" xfId="0" quotePrefix="1" applyNumberFormat="1" applyFont="1" applyBorder="1" applyAlignment="1">
      <alignment horizontal="center" vertical="center"/>
    </xf>
    <xf numFmtId="15" fontId="8" fillId="0" borderId="1" xfId="0" applyNumberFormat="1" applyFont="1" applyBorder="1" applyAlignment="1">
      <alignment horizontal="center" vertical="center"/>
    </xf>
    <xf numFmtId="1" fontId="8" fillId="0" borderId="1" xfId="1" applyNumberFormat="1" applyFont="1" applyFill="1" applyBorder="1" applyAlignment="1"/>
    <xf numFmtId="0" fontId="8" fillId="0" borderId="1" xfId="0" applyFont="1" applyBorder="1" applyAlignment="1">
      <alignment horizontal="right"/>
    </xf>
    <xf numFmtId="15" fontId="8" fillId="0" borderId="1" xfId="0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right"/>
    </xf>
    <xf numFmtId="1" fontId="8" fillId="0" borderId="1" xfId="0" applyNumberFormat="1" applyFont="1" applyBorder="1" applyAlignment="1">
      <alignment vertical="top"/>
    </xf>
    <xf numFmtId="15" fontId="8" fillId="0" borderId="1" xfId="0" applyNumberFormat="1" applyFont="1" applyBorder="1" applyAlignment="1">
      <alignment horizontal="center" vertical="top"/>
    </xf>
    <xf numFmtId="1" fontId="8" fillId="0" borderId="1" xfId="1" applyNumberFormat="1" applyFont="1" applyFill="1" applyBorder="1" applyAlignment="1">
      <alignment horizontal="left"/>
    </xf>
    <xf numFmtId="1" fontId="8" fillId="0" borderId="1" xfId="1" applyNumberFormat="1" applyFont="1" applyFill="1" applyBorder="1" applyAlignment="1">
      <alignment horizontal="center"/>
    </xf>
    <xf numFmtId="168" fontId="8" fillId="0" borderId="1" xfId="0" applyNumberFormat="1" applyFont="1" applyBorder="1" applyAlignment="1">
      <alignment horizontal="center"/>
    </xf>
    <xf numFmtId="170" fontId="8" fillId="0" borderId="1" xfId="0" applyNumberFormat="1" applyFont="1" applyBorder="1" applyAlignment="1">
      <alignment horizontal="center"/>
    </xf>
    <xf numFmtId="37" fontId="6" fillId="0" borderId="1" xfId="1" applyNumberFormat="1" applyFont="1" applyFill="1" applyBorder="1"/>
    <xf numFmtId="165" fontId="8" fillId="0" borderId="1" xfId="1" applyNumberFormat="1" applyFont="1" applyFill="1" applyBorder="1" applyAlignment="1">
      <alignment horizontal="left"/>
    </xf>
    <xf numFmtId="165" fontId="8" fillId="0" borderId="1" xfId="1" applyNumberFormat="1" applyFont="1" applyFill="1" applyBorder="1" applyAlignment="1">
      <alignment horizontal="center"/>
    </xf>
    <xf numFmtId="165" fontId="8" fillId="0" borderId="1" xfId="1" applyNumberFormat="1" applyFont="1" applyFill="1" applyBorder="1" applyAlignment="1">
      <alignment horizontal="right"/>
    </xf>
    <xf numFmtId="165" fontId="8" fillId="0" borderId="1" xfId="1" applyNumberFormat="1" applyFont="1" applyFill="1" applyBorder="1"/>
    <xf numFmtId="0" fontId="6" fillId="0" borderId="1" xfId="0" applyFont="1" applyBorder="1" applyAlignment="1">
      <alignment horizontal="right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wrapText="1"/>
    </xf>
    <xf numFmtId="0" fontId="13" fillId="0" borderId="0" xfId="5" applyFill="1"/>
    <xf numFmtId="0" fontId="14" fillId="0" borderId="0" xfId="0" applyFont="1"/>
    <xf numFmtId="0" fontId="15" fillId="0" borderId="0" xfId="0" quotePrefix="1" applyFont="1"/>
    <xf numFmtId="0" fontId="16" fillId="0" borderId="0" xfId="0" applyFont="1"/>
    <xf numFmtId="0" fontId="18" fillId="0" borderId="0" xfId="6" applyFont="1"/>
    <xf numFmtId="0" fontId="18" fillId="0" borderId="0" xfId="6" applyFont="1" applyAlignment="1">
      <alignment wrapText="1"/>
    </xf>
    <xf numFmtId="165" fontId="18" fillId="0" borderId="0" xfId="7" applyNumberFormat="1" applyFont="1"/>
    <xf numFmtId="0" fontId="3" fillId="0" borderId="0" xfId="6"/>
    <xf numFmtId="0" fontId="19" fillId="0" borderId="0" xfId="6" applyFont="1" applyAlignment="1">
      <alignment vertical="center"/>
    </xf>
    <xf numFmtId="0" fontId="19" fillId="0" borderId="0" xfId="6" applyFont="1"/>
    <xf numFmtId="0" fontId="17" fillId="0" borderId="0" xfId="6" applyFont="1"/>
    <xf numFmtId="0" fontId="21" fillId="0" borderId="0" xfId="6" applyFont="1"/>
    <xf numFmtId="165" fontId="0" fillId="0" borderId="0" xfId="7" applyNumberFormat="1" applyFont="1"/>
    <xf numFmtId="0" fontId="22" fillId="0" borderId="0" xfId="0" applyFont="1"/>
    <xf numFmtId="0" fontId="23" fillId="0" borderId="0" xfId="5" applyFont="1" applyFill="1"/>
    <xf numFmtId="0" fontId="19" fillId="0" borderId="0" xfId="6" applyFont="1" applyAlignment="1">
      <alignment horizontal="left" vertical="top"/>
    </xf>
    <xf numFmtId="0" fontId="19" fillId="0" borderId="0" xfId="6" quotePrefix="1" applyFont="1" applyAlignment="1">
      <alignment horizontal="right" vertical="top" wrapText="1"/>
    </xf>
    <xf numFmtId="165" fontId="19" fillId="0" borderId="0" xfId="7" quotePrefix="1" applyNumberFormat="1" applyFont="1" applyBorder="1" applyAlignment="1">
      <alignment horizontal="right" vertical="top"/>
    </xf>
    <xf numFmtId="0" fontId="20" fillId="0" borderId="0" xfId="6" applyFont="1" applyAlignment="1">
      <alignment horizontal="left" vertical="top"/>
    </xf>
    <xf numFmtId="0" fontId="20" fillId="0" borderId="0" xfId="6" quotePrefix="1" applyFont="1" applyAlignment="1">
      <alignment vertical="top" wrapText="1"/>
    </xf>
    <xf numFmtId="165" fontId="20" fillId="0" borderId="0" xfId="7" quotePrefix="1" applyNumberFormat="1" applyFont="1" applyBorder="1" applyAlignment="1">
      <alignment vertical="top"/>
    </xf>
    <xf numFmtId="0" fontId="18" fillId="0" borderId="0" xfId="6" applyFont="1" applyAlignment="1">
      <alignment horizontal="left" vertical="top"/>
    </xf>
    <xf numFmtId="0" fontId="18" fillId="0" borderId="0" xfId="6" quotePrefix="1" applyFont="1" applyAlignment="1">
      <alignment vertical="top" wrapText="1"/>
    </xf>
    <xf numFmtId="165" fontId="18" fillId="0" borderId="0" xfId="7" quotePrefix="1" applyNumberFormat="1" applyFont="1" applyBorder="1" applyAlignment="1">
      <alignment vertical="top"/>
    </xf>
    <xf numFmtId="0" fontId="19" fillId="0" borderId="0" xfId="6" applyFont="1" applyAlignment="1">
      <alignment vertical="top" wrapText="1"/>
    </xf>
    <xf numFmtId="0" fontId="20" fillId="0" borderId="0" xfId="6" quotePrefix="1" applyFont="1" applyAlignment="1">
      <alignment horizontal="left" vertical="top"/>
    </xf>
    <xf numFmtId="0" fontId="18" fillId="0" borderId="0" xfId="6" applyFont="1" applyAlignment="1">
      <alignment vertical="top" wrapText="1"/>
    </xf>
    <xf numFmtId="165" fontId="18" fillId="0" borderId="0" xfId="7" applyNumberFormat="1" applyFont="1" applyBorder="1" applyAlignment="1">
      <alignment vertical="top"/>
    </xf>
    <xf numFmtId="0" fontId="18" fillId="0" borderId="0" xfId="6" quotePrefix="1" applyFont="1" applyAlignment="1">
      <alignment horizontal="left" vertical="top"/>
    </xf>
    <xf numFmtId="0" fontId="20" fillId="0" borderId="0" xfId="6" applyFont="1" applyAlignment="1">
      <alignment vertical="top" wrapText="1"/>
    </xf>
    <xf numFmtId="0" fontId="18" fillId="0" borderId="0" xfId="6" applyFont="1" applyAlignment="1">
      <alignment vertical="top"/>
    </xf>
    <xf numFmtId="0" fontId="18" fillId="13" borderId="0" xfId="6" applyFont="1" applyFill="1" applyAlignment="1">
      <alignment horizontal="center" vertical="top"/>
    </xf>
    <xf numFmtId="0" fontId="18" fillId="13" borderId="0" xfId="6" applyFont="1" applyFill="1" applyAlignment="1">
      <alignment horizontal="center" vertical="top" wrapText="1"/>
    </xf>
    <xf numFmtId="165" fontId="18" fillId="13" borderId="0" xfId="7" applyNumberFormat="1" applyFont="1" applyFill="1" applyBorder="1" applyAlignment="1">
      <alignment horizontal="center" vertical="top"/>
    </xf>
    <xf numFmtId="0" fontId="24" fillId="13" borderId="2" xfId="6" applyFont="1" applyFill="1" applyBorder="1" applyAlignment="1">
      <alignment horizontal="center" vertical="top"/>
    </xf>
    <xf numFmtId="0" fontId="24" fillId="13" borderId="3" xfId="6" applyFont="1" applyFill="1" applyBorder="1" applyAlignment="1">
      <alignment horizontal="center" vertical="top"/>
    </xf>
    <xf numFmtId="165" fontId="24" fillId="13" borderId="3" xfId="1" applyNumberFormat="1" applyFont="1" applyFill="1" applyBorder="1" applyAlignment="1">
      <alignment horizontal="center" vertical="top"/>
    </xf>
    <xf numFmtId="165" fontId="24" fillId="13" borderId="4" xfId="1" applyNumberFormat="1" applyFont="1" applyFill="1" applyBorder="1" applyAlignment="1">
      <alignment horizontal="center" vertical="top"/>
    </xf>
    <xf numFmtId="0" fontId="25" fillId="0" borderId="5" xfId="6" quotePrefix="1" applyFont="1" applyBorder="1" applyAlignment="1">
      <alignment horizontal="left" vertical="top"/>
    </xf>
    <xf numFmtId="165" fontId="25" fillId="0" borderId="0" xfId="1" quotePrefix="1" applyNumberFormat="1" applyFont="1" applyBorder="1" applyAlignment="1">
      <alignment horizontal="right" vertical="top"/>
    </xf>
    <xf numFmtId="165" fontId="18" fillId="0" borderId="0" xfId="1" applyNumberFormat="1" applyFont="1" applyBorder="1" applyAlignment="1">
      <alignment vertical="top"/>
    </xf>
    <xf numFmtId="165" fontId="18" fillId="0" borderId="0" xfId="1" quotePrefix="1" applyNumberFormat="1" applyFont="1" applyBorder="1" applyAlignment="1">
      <alignment horizontal="right" vertical="top"/>
    </xf>
    <xf numFmtId="165" fontId="18" fillId="14" borderId="6" xfId="1" applyNumberFormat="1" applyFont="1" applyFill="1" applyBorder="1" applyAlignment="1">
      <alignment horizontal="right" vertical="top" wrapText="1"/>
    </xf>
    <xf numFmtId="165" fontId="20" fillId="0" borderId="0" xfId="1" quotePrefix="1" applyNumberFormat="1" applyFont="1" applyBorder="1" applyAlignment="1">
      <alignment horizontal="right" vertical="top"/>
    </xf>
    <xf numFmtId="165" fontId="18" fillId="0" borderId="8" xfId="1" quotePrefix="1" applyNumberFormat="1" applyFont="1" applyBorder="1" applyAlignment="1">
      <alignment horizontal="right" vertical="top"/>
    </xf>
    <xf numFmtId="165" fontId="18" fillId="14" borderId="9" xfId="1" applyNumberFormat="1" applyFont="1" applyFill="1" applyBorder="1" applyAlignment="1">
      <alignment horizontal="right" vertical="top" wrapText="1"/>
    </xf>
    <xf numFmtId="165" fontId="18" fillId="0" borderId="0" xfId="7" quotePrefix="1" applyNumberFormat="1" applyFont="1" applyFill="1" applyBorder="1" applyAlignment="1">
      <alignment vertical="top"/>
    </xf>
    <xf numFmtId="165" fontId="20" fillId="0" borderId="0" xfId="7" quotePrefix="1" applyNumberFormat="1" applyFont="1" applyFill="1" applyBorder="1" applyAlignment="1">
      <alignment vertical="top"/>
    </xf>
    <xf numFmtId="165" fontId="19" fillId="0" borderId="0" xfId="7" quotePrefix="1" applyNumberFormat="1" applyFont="1" applyFill="1" applyBorder="1" applyAlignment="1">
      <alignment horizontal="right" vertical="top"/>
    </xf>
    <xf numFmtId="165" fontId="19" fillId="0" borderId="0" xfId="7" applyNumberFormat="1" applyFont="1" applyFill="1" applyBorder="1" applyAlignment="1">
      <alignment vertical="top"/>
    </xf>
    <xf numFmtId="165" fontId="18" fillId="0" borderId="0" xfId="7" applyNumberFormat="1" applyFont="1" applyFill="1" applyBorder="1" applyAlignment="1">
      <alignment vertical="top"/>
    </xf>
    <xf numFmtId="165" fontId="20" fillId="0" borderId="0" xfId="7" applyNumberFormat="1" applyFont="1" applyFill="1" applyBorder="1" applyAlignment="1">
      <alignment vertical="top"/>
    </xf>
    <xf numFmtId="0" fontId="25" fillId="0" borderId="0" xfId="6" applyFont="1" applyAlignment="1">
      <alignment horizontal="left" vertical="top"/>
    </xf>
    <xf numFmtId="0" fontId="25" fillId="0" borderId="0" xfId="6" applyFont="1" applyAlignment="1">
      <alignment vertical="top" wrapText="1"/>
    </xf>
    <xf numFmtId="165" fontId="26" fillId="0" borderId="0" xfId="7" applyNumberFormat="1" applyFont="1" applyBorder="1"/>
    <xf numFmtId="0" fontId="18" fillId="0" borderId="5" xfId="6" applyFont="1" applyBorder="1" applyAlignment="1">
      <alignment horizontal="left" vertical="top"/>
    </xf>
    <xf numFmtId="0" fontId="18" fillId="0" borderId="7" xfId="6" applyFont="1" applyBorder="1" applyAlignment="1">
      <alignment horizontal="left" vertical="top"/>
    </xf>
    <xf numFmtId="0" fontId="18" fillId="0" borderId="8" xfId="6" applyFont="1" applyBorder="1" applyAlignment="1">
      <alignment horizontal="left" vertical="top"/>
    </xf>
    <xf numFmtId="0" fontId="18" fillId="0" borderId="8" xfId="6" applyFont="1" applyBorder="1" applyAlignment="1">
      <alignment vertical="top" wrapText="1"/>
    </xf>
    <xf numFmtId="165" fontId="18" fillId="0" borderId="8" xfId="7" applyNumberFormat="1" applyFont="1" applyBorder="1" applyAlignment="1">
      <alignment vertical="top"/>
    </xf>
    <xf numFmtId="0" fontId="27" fillId="0" borderId="0" xfId="5" applyFont="1" applyFill="1"/>
    <xf numFmtId="165" fontId="18" fillId="0" borderId="0" xfId="1" applyNumberFormat="1" applyFont="1" applyFill="1" applyBorder="1" applyAlignment="1">
      <alignment vertical="top"/>
    </xf>
    <xf numFmtId="0" fontId="2" fillId="0" borderId="0" xfId="6" applyFont="1"/>
    <xf numFmtId="0" fontId="19" fillId="15" borderId="0" xfId="6" applyFont="1" applyFill="1" applyAlignment="1">
      <alignment horizontal="left" vertical="top"/>
    </xf>
    <xf numFmtId="0" fontId="19" fillId="15" borderId="0" xfId="6" applyFont="1" applyFill="1" applyAlignment="1">
      <alignment vertical="top" wrapText="1"/>
    </xf>
    <xf numFmtId="165" fontId="19" fillId="15" borderId="0" xfId="7" quotePrefix="1" applyNumberFormat="1" applyFont="1" applyFill="1" applyBorder="1" applyAlignment="1">
      <alignment horizontal="right" vertical="top"/>
    </xf>
    <xf numFmtId="165" fontId="18" fillId="0" borderId="0" xfId="7" quotePrefix="1" applyNumberFormat="1" applyFont="1" applyFill="1" applyBorder="1" applyAlignment="1">
      <alignment horizontal="right" vertical="top"/>
    </xf>
    <xf numFmtId="165" fontId="20" fillId="0" borderId="0" xfId="1" applyNumberFormat="1" applyFont="1" applyFill="1" applyBorder="1" applyAlignment="1">
      <alignment vertical="top"/>
    </xf>
    <xf numFmtId="0" fontId="28" fillId="0" borderId="0" xfId="0" applyFont="1" applyAlignment="1">
      <alignment horizontal="left"/>
    </xf>
    <xf numFmtId="165" fontId="18" fillId="0" borderId="0" xfId="1" quotePrefix="1" applyNumberFormat="1" applyFont="1" applyFill="1" applyBorder="1" applyAlignment="1">
      <alignment vertical="top"/>
    </xf>
    <xf numFmtId="165" fontId="20" fillId="0" borderId="0" xfId="1" quotePrefix="1" applyNumberFormat="1" applyFont="1" applyFill="1" applyBorder="1" applyAlignment="1">
      <alignment vertical="top"/>
    </xf>
    <xf numFmtId="37" fontId="18" fillId="0" borderId="0" xfId="1" quotePrefix="1" applyNumberFormat="1" applyFont="1" applyFill="1" applyBorder="1" applyAlignment="1">
      <alignment vertical="top"/>
    </xf>
    <xf numFmtId="165" fontId="26" fillId="0" borderId="0" xfId="7" quotePrefix="1" applyNumberFormat="1" applyFont="1" applyBorder="1" applyAlignment="1">
      <alignment horizontal="right" vertical="top"/>
    </xf>
    <xf numFmtId="165" fontId="26" fillId="0" borderId="0" xfId="7" applyNumberFormat="1" applyFont="1" applyBorder="1" applyAlignment="1">
      <alignment horizontal="right" vertical="top"/>
    </xf>
    <xf numFmtId="165" fontId="18" fillId="0" borderId="0" xfId="7" quotePrefix="1" applyNumberFormat="1" applyFont="1" applyBorder="1" applyAlignment="1">
      <alignment horizontal="right" vertical="top"/>
    </xf>
    <xf numFmtId="165" fontId="24" fillId="13" borderId="3" xfId="1" applyNumberFormat="1" applyFont="1" applyFill="1" applyBorder="1" applyAlignment="1">
      <alignment horizontal="right" vertical="top"/>
    </xf>
    <xf numFmtId="165" fontId="24" fillId="13" borderId="4" xfId="1" applyNumberFormat="1" applyFont="1" applyFill="1" applyBorder="1" applyAlignment="1">
      <alignment horizontal="right" vertical="top"/>
    </xf>
    <xf numFmtId="165" fontId="18" fillId="0" borderId="0" xfId="7" applyNumberFormat="1" applyFont="1" applyBorder="1" applyAlignment="1">
      <alignment horizontal="right" vertical="top"/>
    </xf>
    <xf numFmtId="165" fontId="18" fillId="0" borderId="0" xfId="1" applyNumberFormat="1" applyFont="1" applyBorder="1" applyAlignment="1">
      <alignment horizontal="right" vertical="top"/>
    </xf>
    <xf numFmtId="165" fontId="18" fillId="0" borderId="8" xfId="7" applyNumberFormat="1" applyFont="1" applyBorder="1" applyAlignment="1">
      <alignment horizontal="right" vertical="top"/>
    </xf>
    <xf numFmtId="0" fontId="18" fillId="0" borderId="0" xfId="6" applyFont="1" applyAlignment="1">
      <alignment horizontal="right" vertical="top"/>
    </xf>
    <xf numFmtId="0" fontId="1" fillId="0" borderId="0" xfId="6" quotePrefix="1" applyFont="1" applyAlignment="1">
      <alignment horizontal="right" vertical="top"/>
    </xf>
    <xf numFmtId="0" fontId="7" fillId="4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</cellXfs>
  <cellStyles count="8">
    <cellStyle name="Comma" xfId="1" builtinId="3"/>
    <cellStyle name="Comma 2" xfId="7" xr:uid="{52F30844-1287-9044-B8FC-812047DE3D73}"/>
    <cellStyle name="Comma 6" xfId="4" xr:uid="{00000000-0005-0000-0000-000001000000}"/>
    <cellStyle name="Comma 7" xfId="3" xr:uid="{00000000-0005-0000-0000-000002000000}"/>
    <cellStyle name="Hyperlink" xfId="5" builtinId="8"/>
    <cellStyle name="Normal" xfId="0" builtinId="0"/>
    <cellStyle name="Normal 2" xfId="6" xr:uid="{1564724A-99CB-2D4E-A6F2-C5EBF748626E}"/>
    <cellStyle name="Normal 2 2 5" xfId="2" xr:uid="{00000000-0005-0000-0000-000005000000}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2010%2009%20CLASS%20Statement%20of%20Loans.xlsx?27614843" TargetMode="External"/><Relationship Id="rId1" Type="http://schemas.openxmlformats.org/officeDocument/2006/relationships/externalLinkPath" Target="file:///\\27614843\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27614843" TargetMode="External"/><Relationship Id="rId1" Type="http://schemas.openxmlformats.org/officeDocument/2006/relationships/externalLinkPath" Target="file:///\\27614843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27614843" TargetMode="External"/><Relationship Id="rId1" Type="http://schemas.openxmlformats.org/officeDocument/2006/relationships/externalLinkPath" Target="file:///\\27614843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7B8B69-0E67-CA49-AACF-9FD200CAE1C5}" name="Table136789101112" displayName="Table136789101112" ref="A6:D76" totalsRowShown="0" headerRowDxfId="17" tableBorderDxfId="16">
  <tableColumns count="4">
    <tableColumn id="1" xr3:uid="{A11C93AF-D2E6-EB41-82E7-D0C03E686674}" name="Indicator no." dataDxfId="15"/>
    <tableColumn id="5" xr3:uid="{2F6C2324-C443-AD47-A4EF-1AF9F4154688}" name="Type" dataDxfId="14"/>
    <tableColumn id="2" xr3:uid="{883AA60E-A50E-7A45-9D83-1C3C5919A88D}" name="Indicator Name" dataDxfId="13"/>
    <tableColumn id="4" xr3:uid="{5EDD602D-CDC5-E94D-9D47-40F6520B9BB3}" name="Achieved Result" dataDxfId="1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7F70D9-703B-7545-933C-BFD6B5E4E8EA}" name="Table1367891011123" displayName="Table1367891011123" ref="A6:D78" totalsRowShown="0" headerRowDxfId="11" tableBorderDxfId="10">
  <tableColumns count="4">
    <tableColumn id="1" xr3:uid="{D12745E6-73E8-514B-B658-6FC02EB3A537}" name="Indicator no." dataDxfId="9"/>
    <tableColumn id="5" xr3:uid="{DAD80531-53E1-A149-8E23-EBBAABC99C97}" name="Type" dataDxfId="8"/>
    <tableColumn id="2" xr3:uid="{BE0AA34C-6ED8-3342-A3C7-87C82C23D59C}" name="Indicator Name" dataDxfId="7"/>
    <tableColumn id="4" xr3:uid="{95351B6D-07E9-BE44-8D59-0836BE7E6380}" name="Achieved Result" dataDxfId="6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CEB1372-74DA-7E42-AAF4-84D5DD86EF87}" name="Table1367891011124" displayName="Table1367891011124" ref="A6:D173" totalsRowShown="0" headerRowDxfId="5" tableBorderDxfId="4">
  <tableColumns count="4">
    <tableColumn id="1" xr3:uid="{BF0F2DE1-D550-2244-A3DD-FA15EAE0062F}" name="Indicator no." dataDxfId="3"/>
    <tableColumn id="5" xr3:uid="{14BC3741-1E25-0F4B-884B-73DB0397AB29}" name="Type" dataDxfId="2"/>
    <tableColumn id="2" xr3:uid="{1681E751-AE7F-CC4E-ABC0-7A7C2ECD227A}" name="Indicator Name" dataDxfId="1"/>
    <tableColumn id="4" xr3:uid="{7259FE07-0EAC-9244-B6DC-E63BD86C6980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88"/>
  <sheetViews>
    <sheetView zoomScale="95" zoomScaleNormal="95" workbookViewId="0">
      <selection activeCell="H8" sqref="H8"/>
    </sheetView>
  </sheetViews>
  <sheetFormatPr defaultColWidth="8.875" defaultRowHeight="14.1"/>
  <cols>
    <col min="3" max="3" width="45.125" customWidth="1"/>
    <col min="6" max="6" width="14.625" customWidth="1"/>
    <col min="10" max="10" width="13.625" customWidth="1"/>
    <col min="11" max="12" width="12.125" hidden="1" customWidth="1"/>
    <col min="13" max="19" width="12.125" customWidth="1"/>
    <col min="20" max="21" width="12.125" hidden="1" customWidth="1"/>
    <col min="22" max="32" width="12.125" customWidth="1"/>
    <col min="33" max="77" width="12.625" customWidth="1"/>
  </cols>
  <sheetData>
    <row r="1" spans="1:77" ht="18">
      <c r="A1" s="93" t="s">
        <v>0</v>
      </c>
    </row>
    <row r="2" spans="1:77" ht="15.95">
      <c r="A2" s="91" t="s">
        <v>1</v>
      </c>
      <c r="B2" s="3"/>
      <c r="C2" s="5"/>
      <c r="D2" s="92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91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90" t="s">
        <v>3</v>
      </c>
      <c r="B4" s="86"/>
      <c r="C4" s="89"/>
      <c r="D4" s="84"/>
      <c r="E4" s="88"/>
      <c r="F4" s="84"/>
      <c r="G4" s="87"/>
      <c r="H4" s="87"/>
      <c r="I4" s="87"/>
      <c r="J4" s="87"/>
      <c r="K4" s="85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5"/>
      <c r="AC4" s="87"/>
      <c r="AD4" s="86"/>
      <c r="AE4" s="86"/>
      <c r="AF4" s="85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</row>
    <row r="5" spans="1:77">
      <c r="B5" s="79"/>
      <c r="C5" s="83"/>
      <c r="D5" s="81"/>
      <c r="E5" s="81"/>
      <c r="F5" s="81"/>
      <c r="G5" s="80"/>
      <c r="H5" s="80"/>
      <c r="I5" s="80"/>
      <c r="J5" s="80"/>
      <c r="K5" s="82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0"/>
      <c r="AD5" s="79"/>
      <c r="AE5" s="79"/>
      <c r="AF5" s="78"/>
      <c r="AG5" s="173" t="s">
        <v>4</v>
      </c>
      <c r="AH5" s="173"/>
      <c r="AI5" s="173"/>
      <c r="AJ5" s="173"/>
      <c r="AK5" s="173"/>
      <c r="AL5" s="173"/>
      <c r="AM5" s="173"/>
      <c r="AN5" s="173"/>
      <c r="AO5" s="173"/>
      <c r="AP5" s="173"/>
      <c r="AQ5" s="174" t="s">
        <v>5</v>
      </c>
      <c r="AR5" s="174"/>
      <c r="AS5" s="174"/>
      <c r="AT5" s="174"/>
      <c r="AU5" s="174"/>
      <c r="AV5" s="174"/>
      <c r="AW5" s="174"/>
      <c r="AX5" s="174"/>
      <c r="AY5" s="174"/>
      <c r="AZ5" s="174"/>
      <c r="BA5" s="175" t="s">
        <v>6</v>
      </c>
      <c r="BB5" s="175"/>
      <c r="BC5" s="175"/>
      <c r="BD5" s="175"/>
      <c r="BE5" s="175"/>
      <c r="BF5" s="175"/>
      <c r="BG5" s="175"/>
      <c r="BH5" s="175"/>
      <c r="BI5" s="176" t="s">
        <v>7</v>
      </c>
      <c r="BJ5" s="176"/>
      <c r="BK5" s="176"/>
      <c r="BL5" s="176"/>
      <c r="BM5" s="177" t="s">
        <v>8</v>
      </c>
      <c r="BN5" s="177"/>
      <c r="BO5" s="177"/>
      <c r="BP5" s="177"/>
      <c r="BQ5" s="177"/>
      <c r="BR5" s="177"/>
      <c r="BS5" s="177"/>
      <c r="BT5" s="177"/>
      <c r="BU5" s="177"/>
      <c r="BV5" s="177"/>
      <c r="BW5" s="177"/>
      <c r="BX5" s="172" t="s">
        <v>9</v>
      </c>
      <c r="BY5" s="172"/>
    </row>
    <row r="6" spans="1:77" ht="110.25" customHeight="1">
      <c r="A6" s="76" t="s">
        <v>10</v>
      </c>
      <c r="B6" s="77" t="s">
        <v>11</v>
      </c>
      <c r="C6" s="76" t="s">
        <v>12</v>
      </c>
      <c r="D6" s="76" t="s">
        <v>13</v>
      </c>
      <c r="E6" s="76" t="s">
        <v>14</v>
      </c>
      <c r="F6" s="76" t="s">
        <v>15</v>
      </c>
      <c r="G6" s="76" t="s">
        <v>16</v>
      </c>
      <c r="H6" s="76" t="s">
        <v>17</v>
      </c>
      <c r="I6" s="76" t="s">
        <v>18</v>
      </c>
      <c r="J6" s="76" t="s">
        <v>19</v>
      </c>
      <c r="K6" s="75" t="s">
        <v>20</v>
      </c>
      <c r="L6" s="75" t="s">
        <v>21</v>
      </c>
      <c r="M6" s="75" t="s">
        <v>22</v>
      </c>
      <c r="N6" s="75" t="s">
        <v>23</v>
      </c>
      <c r="O6" s="75" t="s">
        <v>24</v>
      </c>
      <c r="P6" s="75" t="s">
        <v>25</v>
      </c>
      <c r="Q6" s="75" t="s">
        <v>26</v>
      </c>
      <c r="R6" s="75" t="s">
        <v>27</v>
      </c>
      <c r="S6" s="75" t="s">
        <v>28</v>
      </c>
      <c r="T6" s="74" t="s">
        <v>29</v>
      </c>
      <c r="U6" s="74" t="s">
        <v>30</v>
      </c>
      <c r="V6" s="74" t="s">
        <v>31</v>
      </c>
      <c r="W6" s="74" t="s">
        <v>32</v>
      </c>
      <c r="X6" s="74" t="s">
        <v>33</v>
      </c>
      <c r="Y6" s="74" t="s">
        <v>34</v>
      </c>
      <c r="Z6" s="74" t="s">
        <v>35</v>
      </c>
      <c r="AA6" s="74" t="s">
        <v>36</v>
      </c>
      <c r="AB6" s="74" t="s">
        <v>37</v>
      </c>
      <c r="AC6" s="74" t="s">
        <v>38</v>
      </c>
      <c r="AD6" s="74" t="s">
        <v>39</v>
      </c>
      <c r="AE6" s="74" t="s">
        <v>40</v>
      </c>
      <c r="AF6" s="73" t="s">
        <v>41</v>
      </c>
      <c r="AG6" s="72" t="s">
        <v>42</v>
      </c>
      <c r="AH6" s="72" t="s">
        <v>43</v>
      </c>
      <c r="AI6" s="72" t="s">
        <v>44</v>
      </c>
      <c r="AJ6" s="72" t="s">
        <v>45</v>
      </c>
      <c r="AK6" s="72" t="s">
        <v>46</v>
      </c>
      <c r="AL6" s="72" t="s">
        <v>47</v>
      </c>
      <c r="AM6" s="72" t="s">
        <v>48</v>
      </c>
      <c r="AN6" s="72" t="s">
        <v>49</v>
      </c>
      <c r="AO6" s="72" t="s">
        <v>50</v>
      </c>
      <c r="AP6" s="72" t="s">
        <v>51</v>
      </c>
      <c r="AQ6" s="71" t="s">
        <v>52</v>
      </c>
      <c r="AR6" s="71" t="s">
        <v>53</v>
      </c>
      <c r="AS6" s="71" t="s">
        <v>54</v>
      </c>
      <c r="AT6" s="71" t="s">
        <v>55</v>
      </c>
      <c r="AU6" s="71" t="s">
        <v>56</v>
      </c>
      <c r="AV6" s="71" t="s">
        <v>57</v>
      </c>
      <c r="AW6" s="71" t="s">
        <v>58</v>
      </c>
      <c r="AX6" s="71" t="s">
        <v>59</v>
      </c>
      <c r="AY6" s="71" t="s">
        <v>60</v>
      </c>
      <c r="AZ6" s="71" t="s">
        <v>61</v>
      </c>
      <c r="BA6" s="70" t="s">
        <v>62</v>
      </c>
      <c r="BB6" s="70" t="s">
        <v>63</v>
      </c>
      <c r="BC6" s="70" t="s">
        <v>64</v>
      </c>
      <c r="BD6" s="70" t="s">
        <v>65</v>
      </c>
      <c r="BE6" s="70" t="s">
        <v>66</v>
      </c>
      <c r="BF6" s="70" t="s">
        <v>67</v>
      </c>
      <c r="BG6" s="70" t="s">
        <v>68</v>
      </c>
      <c r="BH6" s="70" t="s">
        <v>69</v>
      </c>
      <c r="BI6" s="69" t="s">
        <v>70</v>
      </c>
      <c r="BJ6" s="69" t="s">
        <v>71</v>
      </c>
      <c r="BK6" s="69" t="s">
        <v>72</v>
      </c>
      <c r="BL6" s="69" t="s">
        <v>73</v>
      </c>
      <c r="BM6" s="68" t="s">
        <v>74</v>
      </c>
      <c r="BN6" s="68" t="s">
        <v>75</v>
      </c>
      <c r="BO6" s="68" t="s">
        <v>76</v>
      </c>
      <c r="BP6" s="68" t="s">
        <v>77</v>
      </c>
      <c r="BQ6" s="68" t="s">
        <v>78</v>
      </c>
      <c r="BR6" s="68" t="s">
        <v>79</v>
      </c>
      <c r="BS6" s="68" t="s">
        <v>80</v>
      </c>
      <c r="BT6" s="68" t="s">
        <v>81</v>
      </c>
      <c r="BU6" s="68" t="s">
        <v>82</v>
      </c>
      <c r="BV6" s="68" t="s">
        <v>83</v>
      </c>
      <c r="BW6" s="68" t="s">
        <v>84</v>
      </c>
      <c r="BX6" s="67" t="s">
        <v>85</v>
      </c>
      <c r="BY6" s="67" t="s">
        <v>86</v>
      </c>
    </row>
    <row r="7" spans="1:77">
      <c r="A7" s="23">
        <v>2010</v>
      </c>
      <c r="B7" s="23" t="s">
        <v>87</v>
      </c>
      <c r="C7" s="23" t="s">
        <v>88</v>
      </c>
      <c r="D7" s="23">
        <v>36318</v>
      </c>
      <c r="E7" s="23" t="s">
        <v>89</v>
      </c>
      <c r="F7" s="23" t="s">
        <v>90</v>
      </c>
      <c r="G7" s="14" t="s">
        <v>91</v>
      </c>
      <c r="H7" s="29">
        <v>37965</v>
      </c>
      <c r="I7" s="29">
        <v>38531</v>
      </c>
      <c r="J7" s="14" t="s">
        <v>92</v>
      </c>
      <c r="K7" s="66"/>
      <c r="L7" s="44"/>
      <c r="M7" s="44">
        <v>0</v>
      </c>
      <c r="N7" s="44">
        <v>250</v>
      </c>
      <c r="O7" s="44">
        <v>250</v>
      </c>
      <c r="P7" s="44">
        <v>0</v>
      </c>
      <c r="Q7" s="44">
        <v>143.5</v>
      </c>
      <c r="R7" s="44">
        <v>0</v>
      </c>
      <c r="S7" s="44">
        <v>393.5</v>
      </c>
      <c r="T7" s="44"/>
      <c r="U7" s="44"/>
      <c r="V7" s="44">
        <v>0</v>
      </c>
      <c r="W7" s="44">
        <v>250</v>
      </c>
      <c r="X7" s="44">
        <v>250</v>
      </c>
      <c r="Y7" s="44">
        <v>0</v>
      </c>
      <c r="Z7" s="44">
        <v>219.63</v>
      </c>
      <c r="AA7" s="44">
        <v>0</v>
      </c>
      <c r="AB7" s="44">
        <v>469.63</v>
      </c>
      <c r="AC7" s="58" t="s">
        <v>93</v>
      </c>
      <c r="AD7" s="57"/>
      <c r="AE7" s="57"/>
      <c r="AF7" s="37" t="s">
        <v>94</v>
      </c>
      <c r="AG7" s="13">
        <v>480000</v>
      </c>
      <c r="AH7" s="13">
        <v>0</v>
      </c>
      <c r="AI7" s="13">
        <v>0</v>
      </c>
      <c r="AJ7" s="13">
        <v>600000</v>
      </c>
      <c r="AK7" s="13">
        <v>600000</v>
      </c>
      <c r="AL7" s="13">
        <v>0</v>
      </c>
      <c r="AM7" s="13">
        <v>0</v>
      </c>
      <c r="AN7" s="13">
        <v>0</v>
      </c>
      <c r="AO7" s="36">
        <v>354.5</v>
      </c>
      <c r="AP7" s="36">
        <v>10784</v>
      </c>
      <c r="AQ7" s="36">
        <v>0</v>
      </c>
      <c r="AR7" s="36">
        <v>0</v>
      </c>
      <c r="AS7" s="36">
        <v>0</v>
      </c>
      <c r="AT7" s="36">
        <v>0</v>
      </c>
      <c r="AU7" s="36">
        <v>0</v>
      </c>
      <c r="AV7" s="36">
        <v>0</v>
      </c>
      <c r="AW7" s="36">
        <v>0</v>
      </c>
      <c r="AX7" s="36">
        <v>0</v>
      </c>
      <c r="AY7" s="36">
        <v>0</v>
      </c>
      <c r="AZ7" s="36">
        <v>0</v>
      </c>
      <c r="BA7" s="36">
        <v>0</v>
      </c>
      <c r="BB7" s="36">
        <v>0</v>
      </c>
      <c r="BC7" s="36">
        <v>0</v>
      </c>
      <c r="BD7" s="36">
        <v>0</v>
      </c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0</v>
      </c>
      <c r="BK7" s="36">
        <v>0</v>
      </c>
      <c r="BL7" s="36">
        <v>0</v>
      </c>
      <c r="BM7" s="36">
        <v>0</v>
      </c>
      <c r="BN7" s="36">
        <v>0</v>
      </c>
      <c r="BO7" s="36">
        <v>0</v>
      </c>
      <c r="BP7" s="36">
        <v>0</v>
      </c>
      <c r="BQ7" s="36">
        <v>0</v>
      </c>
      <c r="BR7" s="36">
        <v>0</v>
      </c>
      <c r="BS7" s="36">
        <v>0</v>
      </c>
      <c r="BT7" s="36">
        <v>0</v>
      </c>
      <c r="BU7" s="36">
        <v>0</v>
      </c>
      <c r="BV7" s="36">
        <v>0</v>
      </c>
      <c r="BW7" s="36">
        <v>0</v>
      </c>
      <c r="BX7" s="36">
        <v>0</v>
      </c>
      <c r="BY7" s="36">
        <v>0</v>
      </c>
    </row>
    <row r="8" spans="1:77">
      <c r="A8" s="23">
        <v>2010</v>
      </c>
      <c r="B8" s="23">
        <v>1968</v>
      </c>
      <c r="C8" s="23" t="s">
        <v>95</v>
      </c>
      <c r="D8" s="23">
        <v>31324</v>
      </c>
      <c r="E8" s="23" t="s">
        <v>89</v>
      </c>
      <c r="F8" s="23" t="s">
        <v>96</v>
      </c>
      <c r="G8" s="14" t="s">
        <v>91</v>
      </c>
      <c r="H8" s="29">
        <v>37602</v>
      </c>
      <c r="I8" s="29">
        <v>39696</v>
      </c>
      <c r="J8" s="14" t="s">
        <v>92</v>
      </c>
      <c r="K8" s="66"/>
      <c r="L8" s="44"/>
      <c r="M8" s="44">
        <v>0</v>
      </c>
      <c r="N8" s="44">
        <v>150</v>
      </c>
      <c r="O8" s="44">
        <v>150</v>
      </c>
      <c r="P8" s="44">
        <v>0</v>
      </c>
      <c r="Q8" s="44">
        <v>0</v>
      </c>
      <c r="R8" s="44">
        <v>0</v>
      </c>
      <c r="S8" s="44">
        <v>150</v>
      </c>
      <c r="T8" s="44"/>
      <c r="U8" s="44"/>
      <c r="V8" s="44">
        <v>0</v>
      </c>
      <c r="W8" s="44">
        <v>21.475000000000001</v>
      </c>
      <c r="X8" s="44">
        <v>21.475000000000001</v>
      </c>
      <c r="Y8" s="44">
        <v>0</v>
      </c>
      <c r="Z8" s="44">
        <v>0</v>
      </c>
      <c r="AA8" s="44">
        <v>0</v>
      </c>
      <c r="AB8" s="44">
        <v>21.475000000000001</v>
      </c>
      <c r="AC8" s="58" t="s">
        <v>93</v>
      </c>
      <c r="AD8" s="57"/>
      <c r="AE8" s="57"/>
      <c r="AF8" s="37" t="s">
        <v>93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6">
        <v>0</v>
      </c>
      <c r="AP8" s="36">
        <v>0</v>
      </c>
      <c r="AQ8" s="36">
        <v>0</v>
      </c>
      <c r="AR8" s="36">
        <v>0</v>
      </c>
      <c r="AS8" s="36">
        <v>0</v>
      </c>
      <c r="AT8" s="36">
        <v>0</v>
      </c>
      <c r="AU8" s="36">
        <v>0</v>
      </c>
      <c r="AV8" s="36">
        <v>0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0</v>
      </c>
      <c r="BC8" s="36">
        <v>0</v>
      </c>
      <c r="BD8" s="36">
        <v>0</v>
      </c>
      <c r="BE8" s="36">
        <v>0</v>
      </c>
      <c r="BF8" s="36">
        <v>0</v>
      </c>
      <c r="BG8" s="36">
        <v>0</v>
      </c>
      <c r="BH8" s="36">
        <v>0</v>
      </c>
      <c r="BI8" s="36">
        <v>0</v>
      </c>
      <c r="BJ8" s="36">
        <v>0</v>
      </c>
      <c r="BK8" s="36">
        <v>0</v>
      </c>
      <c r="BL8" s="36">
        <v>0</v>
      </c>
      <c r="BM8" s="36">
        <v>0</v>
      </c>
      <c r="BN8" s="36">
        <v>0</v>
      </c>
      <c r="BO8" s="36">
        <v>0</v>
      </c>
      <c r="BP8" s="36">
        <v>0</v>
      </c>
      <c r="BQ8" s="36">
        <v>0</v>
      </c>
      <c r="BR8" s="36">
        <v>0</v>
      </c>
      <c r="BS8" s="36">
        <v>0</v>
      </c>
      <c r="BT8" s="36">
        <v>0</v>
      </c>
      <c r="BU8" s="36">
        <v>0</v>
      </c>
      <c r="BV8" s="36">
        <v>0</v>
      </c>
      <c r="BW8" s="36">
        <v>0</v>
      </c>
      <c r="BX8" s="36">
        <v>0</v>
      </c>
      <c r="BY8" s="36">
        <v>0</v>
      </c>
    </row>
    <row r="9" spans="1:77">
      <c r="A9" s="23">
        <v>2010</v>
      </c>
      <c r="B9" s="23">
        <v>7105</v>
      </c>
      <c r="C9" s="23" t="s">
        <v>97</v>
      </c>
      <c r="D9" s="23">
        <v>28708</v>
      </c>
      <c r="E9" s="23" t="s">
        <v>89</v>
      </c>
      <c r="F9" s="23" t="s">
        <v>98</v>
      </c>
      <c r="G9" s="22" t="s">
        <v>99</v>
      </c>
      <c r="H9" s="60">
        <v>34566</v>
      </c>
      <c r="I9" s="60">
        <v>40528</v>
      </c>
      <c r="J9" s="22" t="s">
        <v>92</v>
      </c>
      <c r="K9" s="52"/>
      <c r="L9" s="44"/>
      <c r="M9" s="44">
        <v>0</v>
      </c>
      <c r="N9" s="44">
        <v>4.82</v>
      </c>
      <c r="O9" s="44">
        <v>4.82</v>
      </c>
      <c r="P9" s="44">
        <v>27.18</v>
      </c>
      <c r="Q9" s="44">
        <v>0</v>
      </c>
      <c r="R9" s="44">
        <v>0</v>
      </c>
      <c r="S9" s="44">
        <v>32</v>
      </c>
      <c r="T9" s="44"/>
      <c r="U9" s="44"/>
      <c r="V9" s="44">
        <v>0</v>
      </c>
      <c r="W9" s="44">
        <v>4.8</v>
      </c>
      <c r="X9" s="44">
        <v>4.8</v>
      </c>
      <c r="Y9" s="44">
        <v>0</v>
      </c>
      <c r="Z9" s="44">
        <v>0</v>
      </c>
      <c r="AA9" s="44">
        <v>0</v>
      </c>
      <c r="AB9" s="44">
        <v>4.8</v>
      </c>
      <c r="AC9" s="58" t="s">
        <v>93</v>
      </c>
      <c r="AD9" s="57"/>
      <c r="AE9" s="57"/>
      <c r="AF9" s="37" t="s">
        <v>93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36">
        <v>0</v>
      </c>
      <c r="AP9" s="36">
        <v>0</v>
      </c>
      <c r="AQ9" s="36">
        <v>0</v>
      </c>
      <c r="AR9" s="36">
        <v>0</v>
      </c>
      <c r="AS9" s="36">
        <v>0</v>
      </c>
      <c r="AT9" s="36">
        <v>0</v>
      </c>
      <c r="AU9" s="36">
        <v>0</v>
      </c>
      <c r="AV9" s="36">
        <v>0</v>
      </c>
      <c r="AW9" s="36">
        <v>0</v>
      </c>
      <c r="AX9" s="36">
        <v>0</v>
      </c>
      <c r="AY9" s="36">
        <v>0</v>
      </c>
      <c r="AZ9" s="36">
        <v>0</v>
      </c>
      <c r="BA9" s="36">
        <v>0</v>
      </c>
      <c r="BB9" s="36">
        <v>0</v>
      </c>
      <c r="BC9" s="36">
        <v>0</v>
      </c>
      <c r="BD9" s="36">
        <v>0</v>
      </c>
      <c r="BE9" s="36">
        <v>0</v>
      </c>
      <c r="BF9" s="36">
        <v>0</v>
      </c>
      <c r="BG9" s="36">
        <v>0</v>
      </c>
      <c r="BH9" s="36">
        <v>0</v>
      </c>
      <c r="BI9" s="36">
        <v>0</v>
      </c>
      <c r="BJ9" s="36">
        <v>0</v>
      </c>
      <c r="BK9" s="36">
        <v>0</v>
      </c>
      <c r="BL9" s="36">
        <v>0</v>
      </c>
      <c r="BM9" s="36">
        <v>0</v>
      </c>
      <c r="BN9" s="36">
        <v>0</v>
      </c>
      <c r="BO9" s="36">
        <v>0</v>
      </c>
      <c r="BP9" s="36">
        <v>0</v>
      </c>
      <c r="BQ9" s="36">
        <v>0</v>
      </c>
      <c r="BR9" s="36">
        <v>0</v>
      </c>
      <c r="BS9" s="36">
        <v>0</v>
      </c>
      <c r="BT9" s="36">
        <v>0</v>
      </c>
      <c r="BU9" s="36">
        <v>0</v>
      </c>
      <c r="BV9" s="36">
        <v>0</v>
      </c>
      <c r="BW9" s="36">
        <v>0</v>
      </c>
      <c r="BX9" s="36">
        <v>0</v>
      </c>
      <c r="BY9" s="36">
        <v>0</v>
      </c>
    </row>
    <row r="10" spans="1:77">
      <c r="A10" s="23">
        <v>2011</v>
      </c>
      <c r="B10" s="23">
        <v>7138</v>
      </c>
      <c r="C10" s="23" t="s">
        <v>100</v>
      </c>
      <c r="D10" s="23">
        <v>31901</v>
      </c>
      <c r="E10" s="23" t="s">
        <v>89</v>
      </c>
      <c r="F10" s="23" t="s">
        <v>101</v>
      </c>
      <c r="G10" s="22" t="s">
        <v>99</v>
      </c>
      <c r="H10" s="60">
        <v>35717</v>
      </c>
      <c r="I10" s="60">
        <v>38975</v>
      </c>
      <c r="J10" s="22" t="s">
        <v>92</v>
      </c>
      <c r="K10" s="52"/>
      <c r="L10" s="44"/>
      <c r="M10" s="44">
        <v>0</v>
      </c>
      <c r="N10" s="44">
        <v>30</v>
      </c>
      <c r="O10" s="44">
        <v>30</v>
      </c>
      <c r="P10" s="44">
        <v>0</v>
      </c>
      <c r="Q10" s="44">
        <v>0</v>
      </c>
      <c r="R10" s="44">
        <v>0</v>
      </c>
      <c r="S10" s="44">
        <v>30</v>
      </c>
      <c r="T10" s="44"/>
      <c r="U10" s="44"/>
      <c r="V10" s="44">
        <v>0</v>
      </c>
      <c r="W10" s="44">
        <v>30</v>
      </c>
      <c r="X10" s="44">
        <v>30</v>
      </c>
      <c r="Y10" s="44">
        <v>0</v>
      </c>
      <c r="Z10" s="44">
        <v>0</v>
      </c>
      <c r="AA10" s="44">
        <v>0</v>
      </c>
      <c r="AB10" s="44">
        <v>30</v>
      </c>
      <c r="AC10" s="58" t="s">
        <v>93</v>
      </c>
      <c r="AD10" s="57"/>
      <c r="AE10" s="57"/>
      <c r="AF10" s="37" t="s">
        <v>93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36">
        <v>0</v>
      </c>
      <c r="AP10" s="36">
        <v>0</v>
      </c>
      <c r="AQ10" s="36">
        <v>0</v>
      </c>
      <c r="AR10" s="36">
        <v>0</v>
      </c>
      <c r="AS10" s="36">
        <v>0</v>
      </c>
      <c r="AT10" s="36">
        <v>0</v>
      </c>
      <c r="AU10" s="36">
        <v>0</v>
      </c>
      <c r="AV10" s="36">
        <v>0</v>
      </c>
      <c r="AW10" s="36">
        <v>0</v>
      </c>
      <c r="AX10" s="36">
        <v>0</v>
      </c>
      <c r="AY10" s="36">
        <v>0</v>
      </c>
      <c r="AZ10" s="36">
        <v>0</v>
      </c>
      <c r="BA10" s="36">
        <v>0</v>
      </c>
      <c r="BB10" s="36">
        <v>0</v>
      </c>
      <c r="BC10" s="36">
        <v>0</v>
      </c>
      <c r="BD10" s="36">
        <v>0</v>
      </c>
      <c r="BE10" s="36">
        <v>0</v>
      </c>
      <c r="BF10" s="36">
        <v>0</v>
      </c>
      <c r="BG10" s="36">
        <v>0</v>
      </c>
      <c r="BH10" s="36">
        <v>0</v>
      </c>
      <c r="BI10" s="36">
        <v>0</v>
      </c>
      <c r="BJ10" s="36">
        <v>0</v>
      </c>
      <c r="BK10" s="36">
        <v>0</v>
      </c>
      <c r="BL10" s="36">
        <v>0</v>
      </c>
      <c r="BM10" s="36">
        <v>0</v>
      </c>
      <c r="BN10" s="36">
        <v>0</v>
      </c>
      <c r="BO10" s="36">
        <v>0</v>
      </c>
      <c r="BP10" s="36">
        <v>0</v>
      </c>
      <c r="BQ10" s="36">
        <v>0</v>
      </c>
      <c r="BR10" s="36">
        <v>0</v>
      </c>
      <c r="BS10" s="36">
        <v>0</v>
      </c>
      <c r="BT10" s="36">
        <v>0</v>
      </c>
      <c r="BU10" s="36">
        <v>0</v>
      </c>
      <c r="BV10" s="36">
        <v>0</v>
      </c>
      <c r="BW10" s="36">
        <v>0</v>
      </c>
      <c r="BX10" s="36">
        <v>0</v>
      </c>
      <c r="BY10" s="36">
        <v>0</v>
      </c>
    </row>
    <row r="11" spans="1:77">
      <c r="A11" s="23">
        <v>2011</v>
      </c>
      <c r="B11" s="23">
        <v>2169</v>
      </c>
      <c r="C11" s="23" t="s">
        <v>102</v>
      </c>
      <c r="D11" s="23">
        <v>38926</v>
      </c>
      <c r="E11" s="23" t="s">
        <v>89</v>
      </c>
      <c r="F11" s="23" t="s">
        <v>103</v>
      </c>
      <c r="G11" s="22" t="s">
        <v>99</v>
      </c>
      <c r="H11" s="60">
        <v>38461</v>
      </c>
      <c r="I11" s="60" t="s">
        <v>104</v>
      </c>
      <c r="J11" s="22" t="s">
        <v>92</v>
      </c>
      <c r="K11" s="52"/>
      <c r="L11" s="44"/>
      <c r="M11" s="44">
        <v>0</v>
      </c>
      <c r="N11" s="44">
        <v>50</v>
      </c>
      <c r="O11" s="44">
        <v>50</v>
      </c>
      <c r="P11" s="44">
        <v>0</v>
      </c>
      <c r="Q11" s="44">
        <v>0</v>
      </c>
      <c r="R11" s="44">
        <v>0</v>
      </c>
      <c r="S11" s="44">
        <v>50</v>
      </c>
      <c r="T11" s="44"/>
      <c r="U11" s="44"/>
      <c r="V11" s="44">
        <v>0</v>
      </c>
      <c r="W11" s="44">
        <v>50</v>
      </c>
      <c r="X11" s="44">
        <v>50</v>
      </c>
      <c r="Y11" s="44">
        <v>0</v>
      </c>
      <c r="Z11" s="44">
        <v>0</v>
      </c>
      <c r="AA11" s="44">
        <v>0</v>
      </c>
      <c r="AB11" s="44">
        <v>50</v>
      </c>
      <c r="AC11" s="58" t="s">
        <v>93</v>
      </c>
      <c r="AD11" s="57"/>
      <c r="AE11" s="57"/>
      <c r="AF11" s="37" t="s">
        <v>93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36">
        <v>0</v>
      </c>
      <c r="BD11" s="36">
        <v>0</v>
      </c>
      <c r="BE11" s="36">
        <v>0</v>
      </c>
      <c r="BF11" s="36">
        <v>0</v>
      </c>
      <c r="BG11" s="36">
        <v>0</v>
      </c>
      <c r="BH11" s="36">
        <v>0</v>
      </c>
      <c r="BI11" s="36">
        <v>0</v>
      </c>
      <c r="BJ11" s="36">
        <v>0</v>
      </c>
      <c r="BK11" s="36">
        <v>0</v>
      </c>
      <c r="BL11" s="36">
        <v>0</v>
      </c>
      <c r="BM11" s="36">
        <v>0</v>
      </c>
      <c r="BN11" s="36">
        <v>0</v>
      </c>
      <c r="BO11" s="36">
        <v>0</v>
      </c>
      <c r="BP11" s="36">
        <v>0</v>
      </c>
      <c r="BQ11" s="36">
        <v>0</v>
      </c>
      <c r="BR11" s="36">
        <v>0</v>
      </c>
      <c r="BS11" s="36">
        <v>0</v>
      </c>
      <c r="BT11" s="36">
        <v>0</v>
      </c>
      <c r="BU11" s="36">
        <v>0</v>
      </c>
      <c r="BV11" s="36">
        <v>0</v>
      </c>
      <c r="BW11" s="36">
        <v>0</v>
      </c>
      <c r="BX11" s="36">
        <v>0</v>
      </c>
      <c r="BY11" s="36">
        <v>0</v>
      </c>
    </row>
    <row r="12" spans="1:77">
      <c r="A12" s="23">
        <v>2011</v>
      </c>
      <c r="B12" s="23">
        <v>1958</v>
      </c>
      <c r="C12" s="23" t="s">
        <v>105</v>
      </c>
      <c r="D12" s="23">
        <v>34263</v>
      </c>
      <c r="E12" s="23" t="s">
        <v>89</v>
      </c>
      <c r="F12" s="23" t="s">
        <v>106</v>
      </c>
      <c r="G12" s="22" t="s">
        <v>91</v>
      </c>
      <c r="H12" s="60">
        <v>37595</v>
      </c>
      <c r="I12" s="60">
        <v>38805</v>
      </c>
      <c r="J12" s="22" t="s">
        <v>92</v>
      </c>
      <c r="K12" s="52"/>
      <c r="L12" s="44"/>
      <c r="M12" s="44">
        <v>0</v>
      </c>
      <c r="N12" s="44">
        <v>30</v>
      </c>
      <c r="O12" s="44">
        <v>30</v>
      </c>
      <c r="P12" s="44">
        <v>0</v>
      </c>
      <c r="Q12" s="44">
        <v>0</v>
      </c>
      <c r="R12" s="44">
        <v>0</v>
      </c>
      <c r="S12" s="44">
        <v>30</v>
      </c>
      <c r="T12" s="44"/>
      <c r="U12" s="44"/>
      <c r="V12" s="44">
        <v>0</v>
      </c>
      <c r="W12" s="44">
        <v>30</v>
      </c>
      <c r="X12" s="44">
        <v>30</v>
      </c>
      <c r="Y12" s="44">
        <v>0</v>
      </c>
      <c r="Z12" s="44">
        <v>0</v>
      </c>
      <c r="AA12" s="44">
        <v>0</v>
      </c>
      <c r="AB12" s="44">
        <v>30</v>
      </c>
      <c r="AC12" s="58" t="s">
        <v>93</v>
      </c>
      <c r="AD12" s="57"/>
      <c r="AE12" s="57"/>
      <c r="AF12" s="37" t="s">
        <v>94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36">
        <v>0</v>
      </c>
      <c r="AP12" s="36">
        <v>0</v>
      </c>
      <c r="AQ12" s="36">
        <v>3743594</v>
      </c>
      <c r="AR12" s="36">
        <v>0</v>
      </c>
      <c r="AS12" s="36">
        <v>0</v>
      </c>
      <c r="AT12" s="36">
        <v>0</v>
      </c>
      <c r="AU12" s="36">
        <v>0</v>
      </c>
      <c r="AV12" s="36">
        <v>0</v>
      </c>
      <c r="AW12" s="36">
        <v>0</v>
      </c>
      <c r="AX12" s="36">
        <v>0</v>
      </c>
      <c r="AY12" s="36">
        <v>0</v>
      </c>
      <c r="AZ12" s="36">
        <v>0</v>
      </c>
      <c r="BA12" s="36">
        <v>0</v>
      </c>
      <c r="BB12" s="36">
        <v>0</v>
      </c>
      <c r="BC12" s="36">
        <v>0</v>
      </c>
      <c r="BD12" s="36">
        <v>0</v>
      </c>
      <c r="BE12" s="36">
        <v>0</v>
      </c>
      <c r="BF12" s="36">
        <v>0</v>
      </c>
      <c r="BG12" s="36">
        <v>0</v>
      </c>
      <c r="BH12" s="36">
        <v>0</v>
      </c>
      <c r="BI12" s="36">
        <v>0</v>
      </c>
      <c r="BJ12" s="36">
        <v>0</v>
      </c>
      <c r="BK12" s="36">
        <v>0</v>
      </c>
      <c r="BL12" s="36">
        <v>0</v>
      </c>
      <c r="BM12" s="36">
        <v>0</v>
      </c>
      <c r="BN12" s="36">
        <v>0</v>
      </c>
      <c r="BO12" s="36">
        <v>0</v>
      </c>
      <c r="BP12" s="36">
        <v>0</v>
      </c>
      <c r="BQ12" s="36">
        <v>0</v>
      </c>
      <c r="BR12" s="36">
        <v>0</v>
      </c>
      <c r="BS12" s="36">
        <v>0</v>
      </c>
      <c r="BT12" s="36">
        <v>0</v>
      </c>
      <c r="BU12" s="36">
        <v>0</v>
      </c>
      <c r="BV12" s="36">
        <v>0</v>
      </c>
      <c r="BW12" s="36">
        <v>0</v>
      </c>
      <c r="BX12" s="36">
        <v>0</v>
      </c>
      <c r="BY12" s="36">
        <v>0</v>
      </c>
    </row>
    <row r="13" spans="1:77">
      <c r="A13" s="23">
        <v>2011</v>
      </c>
      <c r="B13" s="23">
        <v>1959</v>
      </c>
      <c r="C13" s="23" t="s">
        <v>107</v>
      </c>
      <c r="D13" s="23">
        <v>34263</v>
      </c>
      <c r="E13" s="23" t="s">
        <v>89</v>
      </c>
      <c r="F13" s="23" t="s">
        <v>108</v>
      </c>
      <c r="G13" s="22" t="s">
        <v>91</v>
      </c>
      <c r="H13" s="60">
        <v>37595</v>
      </c>
      <c r="I13" s="60">
        <v>38805</v>
      </c>
      <c r="J13" s="22" t="s">
        <v>92</v>
      </c>
      <c r="K13" s="52"/>
      <c r="L13" s="44"/>
      <c r="M13" s="44">
        <v>0</v>
      </c>
      <c r="N13" s="44">
        <v>150</v>
      </c>
      <c r="O13" s="44">
        <v>150</v>
      </c>
      <c r="P13" s="44">
        <v>0</v>
      </c>
      <c r="Q13" s="44">
        <v>141.80000000000001</v>
      </c>
      <c r="R13" s="44">
        <v>0</v>
      </c>
      <c r="S13" s="44">
        <v>291.8</v>
      </c>
      <c r="T13" s="44"/>
      <c r="U13" s="44"/>
      <c r="V13" s="44">
        <v>0</v>
      </c>
      <c r="W13" s="44">
        <v>164.1</v>
      </c>
      <c r="X13" s="44">
        <v>164.1</v>
      </c>
      <c r="Y13" s="44">
        <v>0</v>
      </c>
      <c r="Z13" s="44">
        <v>135.19999999999999</v>
      </c>
      <c r="AA13" s="44">
        <v>0</v>
      </c>
      <c r="AB13" s="44">
        <v>299.29999999999995</v>
      </c>
      <c r="AC13" s="58" t="s">
        <v>93</v>
      </c>
      <c r="AD13" s="57"/>
      <c r="AE13" s="57"/>
      <c r="AF13" s="37" t="s">
        <v>94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36">
        <v>0</v>
      </c>
      <c r="AP13" s="36">
        <v>0</v>
      </c>
      <c r="AQ13" s="36">
        <v>0</v>
      </c>
      <c r="AR13" s="36">
        <v>0</v>
      </c>
      <c r="AS13" s="36">
        <v>1603</v>
      </c>
      <c r="AT13" s="36">
        <v>0</v>
      </c>
      <c r="AU13" s="36">
        <v>1603</v>
      </c>
      <c r="AV13" s="36">
        <v>0</v>
      </c>
      <c r="AW13" s="36">
        <v>1603</v>
      </c>
      <c r="AX13" s="36">
        <v>0</v>
      </c>
      <c r="AY13" s="36">
        <v>0</v>
      </c>
      <c r="AZ13" s="36">
        <v>0</v>
      </c>
      <c r="BA13" s="36">
        <v>0</v>
      </c>
      <c r="BB13" s="36">
        <v>0</v>
      </c>
      <c r="BC13" s="36">
        <v>0</v>
      </c>
      <c r="BD13" s="36">
        <v>0</v>
      </c>
      <c r="BE13" s="36">
        <v>0</v>
      </c>
      <c r="BF13" s="36">
        <v>0</v>
      </c>
      <c r="BG13" s="36">
        <v>0</v>
      </c>
      <c r="BH13" s="36">
        <v>0</v>
      </c>
      <c r="BI13" s="36">
        <v>0</v>
      </c>
      <c r="BJ13" s="36">
        <v>0</v>
      </c>
      <c r="BK13" s="36">
        <v>0</v>
      </c>
      <c r="BL13" s="36">
        <v>0</v>
      </c>
      <c r="BM13" s="36">
        <v>0</v>
      </c>
      <c r="BN13" s="36">
        <v>0</v>
      </c>
      <c r="BO13" s="36">
        <v>0</v>
      </c>
      <c r="BP13" s="36">
        <v>0</v>
      </c>
      <c r="BQ13" s="36">
        <v>0</v>
      </c>
      <c r="BR13" s="36">
        <v>0</v>
      </c>
      <c r="BS13" s="36">
        <v>0</v>
      </c>
      <c r="BT13" s="36">
        <v>0</v>
      </c>
      <c r="BU13" s="36">
        <v>0</v>
      </c>
      <c r="BV13" s="36">
        <v>0</v>
      </c>
      <c r="BW13" s="36">
        <v>0</v>
      </c>
      <c r="BX13" s="36">
        <v>0</v>
      </c>
      <c r="BY13" s="36">
        <v>0</v>
      </c>
    </row>
    <row r="14" spans="1:77">
      <c r="A14" s="23">
        <v>2011</v>
      </c>
      <c r="B14" s="23">
        <v>1556</v>
      </c>
      <c r="C14" s="23" t="s">
        <v>109</v>
      </c>
      <c r="D14" s="23">
        <v>23241</v>
      </c>
      <c r="E14" s="23" t="s">
        <v>89</v>
      </c>
      <c r="F14" s="23" t="s">
        <v>110</v>
      </c>
      <c r="G14" s="22" t="s">
        <v>111</v>
      </c>
      <c r="H14" s="60">
        <v>35702</v>
      </c>
      <c r="I14" s="60">
        <v>40695</v>
      </c>
      <c r="J14" s="22" t="s">
        <v>92</v>
      </c>
      <c r="K14" s="52"/>
      <c r="L14" s="44"/>
      <c r="M14" s="44">
        <v>0</v>
      </c>
      <c r="N14" s="44">
        <v>97.8</v>
      </c>
      <c r="O14" s="44">
        <v>97.8</v>
      </c>
      <c r="P14" s="44">
        <v>0</v>
      </c>
      <c r="Q14" s="44">
        <v>55.3</v>
      </c>
      <c r="R14" s="44">
        <v>0</v>
      </c>
      <c r="S14" s="44">
        <v>153.1</v>
      </c>
      <c r="T14" s="44"/>
      <c r="U14" s="44"/>
      <c r="V14" s="44">
        <v>0</v>
      </c>
      <c r="W14" s="44">
        <v>43.42</v>
      </c>
      <c r="X14" s="44">
        <v>43.42</v>
      </c>
      <c r="Y14" s="44">
        <v>0</v>
      </c>
      <c r="Z14" s="44">
        <v>73.760000000000005</v>
      </c>
      <c r="AA14" s="44">
        <v>0</v>
      </c>
      <c r="AB14" s="44">
        <v>117.18</v>
      </c>
      <c r="AC14" s="58" t="s">
        <v>93</v>
      </c>
      <c r="AD14" s="57"/>
      <c r="AE14" s="57"/>
      <c r="AF14" s="37" t="s">
        <v>93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36">
        <v>0</v>
      </c>
      <c r="AP14" s="36">
        <v>0</v>
      </c>
      <c r="AQ14" s="36">
        <v>0</v>
      </c>
      <c r="AR14" s="36">
        <v>0</v>
      </c>
      <c r="AS14" s="36">
        <v>0</v>
      </c>
      <c r="AT14" s="36">
        <v>0</v>
      </c>
      <c r="AU14" s="36">
        <v>0</v>
      </c>
      <c r="AV14" s="36">
        <v>0</v>
      </c>
      <c r="AW14" s="36">
        <v>0</v>
      </c>
      <c r="AX14" s="36">
        <v>0</v>
      </c>
      <c r="AY14" s="36">
        <v>0</v>
      </c>
      <c r="AZ14" s="36">
        <v>0</v>
      </c>
      <c r="BA14" s="36">
        <v>0</v>
      </c>
      <c r="BB14" s="36">
        <v>0</v>
      </c>
      <c r="BC14" s="36">
        <v>0</v>
      </c>
      <c r="BD14" s="36">
        <v>0</v>
      </c>
      <c r="BE14" s="36">
        <v>0</v>
      </c>
      <c r="BF14" s="36">
        <v>0</v>
      </c>
      <c r="BG14" s="36">
        <v>0</v>
      </c>
      <c r="BH14" s="36">
        <v>0</v>
      </c>
      <c r="BI14" s="36">
        <v>0</v>
      </c>
      <c r="BJ14" s="36">
        <v>0</v>
      </c>
      <c r="BK14" s="36">
        <v>0</v>
      </c>
      <c r="BL14" s="36">
        <v>0</v>
      </c>
      <c r="BM14" s="36">
        <v>0</v>
      </c>
      <c r="BN14" s="36">
        <v>0</v>
      </c>
      <c r="BO14" s="36">
        <v>0</v>
      </c>
      <c r="BP14" s="36">
        <v>0</v>
      </c>
      <c r="BQ14" s="36">
        <v>0</v>
      </c>
      <c r="BR14" s="36">
        <v>0</v>
      </c>
      <c r="BS14" s="36">
        <v>0</v>
      </c>
      <c r="BT14" s="36">
        <v>0</v>
      </c>
      <c r="BU14" s="36">
        <v>0</v>
      </c>
      <c r="BV14" s="36">
        <v>0</v>
      </c>
      <c r="BW14" s="36">
        <v>0</v>
      </c>
      <c r="BX14" s="36">
        <v>0</v>
      </c>
      <c r="BY14" s="36">
        <v>0</v>
      </c>
    </row>
    <row r="15" spans="1:77">
      <c r="A15" s="23">
        <v>2011</v>
      </c>
      <c r="B15" s="23">
        <v>1557</v>
      </c>
      <c r="C15" s="23" t="s">
        <v>112</v>
      </c>
      <c r="D15" s="23">
        <v>23241</v>
      </c>
      <c r="E15" s="23" t="s">
        <v>89</v>
      </c>
      <c r="F15" s="23" t="s">
        <v>110</v>
      </c>
      <c r="G15" s="22" t="s">
        <v>111</v>
      </c>
      <c r="H15" s="60">
        <v>35702</v>
      </c>
      <c r="I15" s="60">
        <v>37510</v>
      </c>
      <c r="J15" s="22" t="s">
        <v>92</v>
      </c>
      <c r="K15" s="52"/>
      <c r="L15" s="44"/>
      <c r="M15" s="44">
        <v>0</v>
      </c>
      <c r="N15" s="44">
        <v>15.2</v>
      </c>
      <c r="O15" s="44">
        <v>15.2</v>
      </c>
      <c r="P15" s="44">
        <v>0</v>
      </c>
      <c r="Q15" s="44">
        <v>39.9</v>
      </c>
      <c r="R15" s="44">
        <v>36.799999999999997</v>
      </c>
      <c r="S15" s="44">
        <v>91.899999999999991</v>
      </c>
      <c r="T15" s="44"/>
      <c r="U15" s="44"/>
      <c r="V15" s="44">
        <v>0</v>
      </c>
      <c r="W15" s="44">
        <v>4.51</v>
      </c>
      <c r="X15" s="44">
        <v>4.51</v>
      </c>
      <c r="Y15" s="44">
        <v>0</v>
      </c>
      <c r="Z15" s="44">
        <v>17.34</v>
      </c>
      <c r="AA15" s="44">
        <v>96.5</v>
      </c>
      <c r="AB15" s="44">
        <v>118.35</v>
      </c>
      <c r="AC15" s="58" t="s">
        <v>93</v>
      </c>
      <c r="AD15" s="57"/>
      <c r="AE15" s="57"/>
      <c r="AF15" s="37" t="s">
        <v>93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36">
        <v>0</v>
      </c>
      <c r="AP15" s="36">
        <v>0</v>
      </c>
      <c r="AQ15" s="36">
        <v>0</v>
      </c>
      <c r="AR15" s="36">
        <v>0</v>
      </c>
      <c r="AS15" s="36">
        <v>0</v>
      </c>
      <c r="AT15" s="36">
        <v>0</v>
      </c>
      <c r="AU15" s="36">
        <v>0</v>
      </c>
      <c r="AV15" s="36">
        <v>0</v>
      </c>
      <c r="AW15" s="36">
        <v>0</v>
      </c>
      <c r="AX15" s="36">
        <v>0</v>
      </c>
      <c r="AY15" s="36">
        <v>0</v>
      </c>
      <c r="AZ15" s="36">
        <v>0</v>
      </c>
      <c r="BA15" s="36">
        <v>0</v>
      </c>
      <c r="BB15" s="36">
        <v>0</v>
      </c>
      <c r="BC15" s="36">
        <v>0</v>
      </c>
      <c r="BD15" s="36">
        <v>0</v>
      </c>
      <c r="BE15" s="36">
        <v>0</v>
      </c>
      <c r="BF15" s="36">
        <v>0</v>
      </c>
      <c r="BG15" s="36">
        <v>0</v>
      </c>
      <c r="BH15" s="36">
        <v>0</v>
      </c>
      <c r="BI15" s="36">
        <v>0</v>
      </c>
      <c r="BJ15" s="36">
        <v>0</v>
      </c>
      <c r="BK15" s="36">
        <v>0</v>
      </c>
      <c r="BL15" s="36">
        <v>0</v>
      </c>
      <c r="BM15" s="36">
        <v>0</v>
      </c>
      <c r="BN15" s="36">
        <v>0</v>
      </c>
      <c r="BO15" s="36">
        <v>0</v>
      </c>
      <c r="BP15" s="36">
        <v>0</v>
      </c>
      <c r="BQ15" s="36">
        <v>0</v>
      </c>
      <c r="BR15" s="36">
        <v>0</v>
      </c>
      <c r="BS15" s="36">
        <v>0</v>
      </c>
      <c r="BT15" s="36">
        <v>0</v>
      </c>
      <c r="BU15" s="36">
        <v>0</v>
      </c>
      <c r="BV15" s="36">
        <v>0</v>
      </c>
      <c r="BW15" s="36">
        <v>0</v>
      </c>
      <c r="BX15" s="36">
        <v>0</v>
      </c>
      <c r="BY15" s="36">
        <v>0</v>
      </c>
    </row>
    <row r="16" spans="1:77">
      <c r="A16" s="23">
        <v>2011</v>
      </c>
      <c r="B16" s="23">
        <v>2018</v>
      </c>
      <c r="C16" s="23" t="s">
        <v>113</v>
      </c>
      <c r="D16" s="23">
        <v>36320</v>
      </c>
      <c r="E16" s="23" t="s">
        <v>89</v>
      </c>
      <c r="F16" s="23" t="s">
        <v>110</v>
      </c>
      <c r="G16" s="22" t="s">
        <v>111</v>
      </c>
      <c r="H16" s="60">
        <v>37945</v>
      </c>
      <c r="I16" s="60">
        <v>39994</v>
      </c>
      <c r="J16" s="22" t="s">
        <v>92</v>
      </c>
      <c r="K16" s="52"/>
      <c r="L16" s="44"/>
      <c r="M16" s="44">
        <v>0</v>
      </c>
      <c r="N16" s="44">
        <v>400</v>
      </c>
      <c r="O16" s="44">
        <v>400</v>
      </c>
      <c r="P16" s="44">
        <v>0</v>
      </c>
      <c r="Q16" s="44">
        <v>0</v>
      </c>
      <c r="R16" s="44">
        <v>171</v>
      </c>
      <c r="S16" s="44">
        <v>571</v>
      </c>
      <c r="T16" s="44"/>
      <c r="U16" s="44"/>
      <c r="V16" s="44">
        <v>0</v>
      </c>
      <c r="W16" s="44">
        <v>366.4</v>
      </c>
      <c r="X16" s="44">
        <v>366.4</v>
      </c>
      <c r="Y16" s="44">
        <v>0</v>
      </c>
      <c r="Z16" s="44">
        <v>0</v>
      </c>
      <c r="AA16" s="44">
        <v>144.30000000000001</v>
      </c>
      <c r="AB16" s="44">
        <v>510.7</v>
      </c>
      <c r="AC16" s="58" t="s">
        <v>93</v>
      </c>
      <c r="AD16" s="57"/>
      <c r="AE16" s="57"/>
      <c r="AF16" s="37" t="s">
        <v>94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36">
        <v>0</v>
      </c>
      <c r="AP16" s="36">
        <v>0</v>
      </c>
      <c r="AQ16" s="36">
        <v>2281975</v>
      </c>
      <c r="AR16" s="36">
        <v>0</v>
      </c>
      <c r="AS16" s="36">
        <v>9575</v>
      </c>
      <c r="AT16" s="36">
        <v>0</v>
      </c>
      <c r="AU16" s="36">
        <v>9575</v>
      </c>
      <c r="AV16" s="36">
        <v>9575</v>
      </c>
      <c r="AW16" s="36">
        <v>0</v>
      </c>
      <c r="AX16" s="36">
        <v>0</v>
      </c>
      <c r="AY16" s="36">
        <v>0</v>
      </c>
      <c r="AZ16" s="36">
        <v>0</v>
      </c>
      <c r="BA16" s="36">
        <v>0</v>
      </c>
      <c r="BB16" s="36">
        <v>0</v>
      </c>
      <c r="BC16" s="36">
        <v>0</v>
      </c>
      <c r="BD16" s="36">
        <v>0</v>
      </c>
      <c r="BE16" s="36">
        <v>0</v>
      </c>
      <c r="BF16" s="36">
        <v>0</v>
      </c>
      <c r="BG16" s="36">
        <v>0</v>
      </c>
      <c r="BH16" s="36">
        <v>0</v>
      </c>
      <c r="BI16" s="36">
        <v>0</v>
      </c>
      <c r="BJ16" s="36">
        <v>0</v>
      </c>
      <c r="BK16" s="36">
        <v>0</v>
      </c>
      <c r="BL16" s="36">
        <v>0</v>
      </c>
      <c r="BM16" s="36">
        <v>0</v>
      </c>
      <c r="BN16" s="36">
        <v>0</v>
      </c>
      <c r="BO16" s="36">
        <v>0</v>
      </c>
      <c r="BP16" s="36">
        <v>0</v>
      </c>
      <c r="BQ16" s="36">
        <v>0</v>
      </c>
      <c r="BR16" s="36">
        <v>0</v>
      </c>
      <c r="BS16" s="36">
        <v>0</v>
      </c>
      <c r="BT16" s="36">
        <v>0</v>
      </c>
      <c r="BU16" s="36">
        <v>0</v>
      </c>
      <c r="BV16" s="36">
        <v>0</v>
      </c>
      <c r="BW16" s="36">
        <v>0</v>
      </c>
      <c r="BX16" s="36">
        <v>0</v>
      </c>
      <c r="BY16" s="36">
        <v>0</v>
      </c>
    </row>
    <row r="17" spans="1:77">
      <c r="A17" s="23">
        <v>2011</v>
      </c>
      <c r="B17" s="23">
        <v>1647</v>
      </c>
      <c r="C17" s="23" t="s">
        <v>114</v>
      </c>
      <c r="D17" s="23">
        <v>29120</v>
      </c>
      <c r="E17" s="23" t="s">
        <v>89</v>
      </c>
      <c r="F17" s="23" t="s">
        <v>110</v>
      </c>
      <c r="G17" s="22" t="s">
        <v>111</v>
      </c>
      <c r="H17" s="60">
        <v>36132</v>
      </c>
      <c r="I17" s="60">
        <v>39975</v>
      </c>
      <c r="J17" s="22" t="s">
        <v>92</v>
      </c>
      <c r="K17" s="52"/>
      <c r="L17" s="44"/>
      <c r="M17" s="44">
        <v>0</v>
      </c>
      <c r="N17" s="44">
        <v>250</v>
      </c>
      <c r="O17" s="44">
        <v>250</v>
      </c>
      <c r="P17" s="44">
        <v>0</v>
      </c>
      <c r="Q17" s="44">
        <v>143</v>
      </c>
      <c r="R17" s="44">
        <v>0</v>
      </c>
      <c r="S17" s="44">
        <v>393</v>
      </c>
      <c r="T17" s="44"/>
      <c r="U17" s="44"/>
      <c r="V17" s="44">
        <v>0</v>
      </c>
      <c r="W17" s="44">
        <v>250</v>
      </c>
      <c r="X17" s="44">
        <v>250</v>
      </c>
      <c r="Y17" s="44">
        <v>0</v>
      </c>
      <c r="Z17" s="44">
        <v>195.95</v>
      </c>
      <c r="AA17" s="44">
        <v>0</v>
      </c>
      <c r="AB17" s="44">
        <v>445.95</v>
      </c>
      <c r="AC17" s="58" t="s">
        <v>93</v>
      </c>
      <c r="AD17" s="57"/>
      <c r="AE17" s="57"/>
      <c r="AF17" s="37" t="s">
        <v>94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36">
        <v>0</v>
      </c>
      <c r="AP17" s="36">
        <v>0</v>
      </c>
      <c r="AQ17" s="36">
        <v>0</v>
      </c>
      <c r="AR17" s="36">
        <v>0</v>
      </c>
      <c r="AS17" s="36">
        <v>96</v>
      </c>
      <c r="AT17" s="36">
        <v>0</v>
      </c>
      <c r="AU17" s="36">
        <v>96</v>
      </c>
      <c r="AV17" s="36">
        <v>0</v>
      </c>
      <c r="AW17" s="36">
        <v>96</v>
      </c>
      <c r="AX17" s="36">
        <v>0</v>
      </c>
      <c r="AY17" s="36">
        <v>0</v>
      </c>
      <c r="AZ17" s="36">
        <v>0</v>
      </c>
      <c r="BA17" s="36">
        <v>1284404</v>
      </c>
      <c r="BB17" s="36">
        <v>0</v>
      </c>
      <c r="BC17" s="36">
        <v>1284404</v>
      </c>
      <c r="BD17" s="36">
        <v>642202</v>
      </c>
      <c r="BE17" s="36">
        <v>169.5</v>
      </c>
      <c r="BF17" s="36">
        <v>1763</v>
      </c>
      <c r="BG17" s="36">
        <v>0</v>
      </c>
      <c r="BH17" s="36">
        <v>0</v>
      </c>
      <c r="BI17" s="36">
        <v>0</v>
      </c>
      <c r="BJ17" s="36">
        <v>0</v>
      </c>
      <c r="BK17" s="36">
        <v>0</v>
      </c>
      <c r="BL17" s="36">
        <v>0</v>
      </c>
      <c r="BM17" s="36">
        <v>0</v>
      </c>
      <c r="BN17" s="36">
        <v>0</v>
      </c>
      <c r="BO17" s="36">
        <v>0</v>
      </c>
      <c r="BP17" s="36">
        <v>0</v>
      </c>
      <c r="BQ17" s="36">
        <v>0</v>
      </c>
      <c r="BR17" s="36">
        <v>0</v>
      </c>
      <c r="BS17" s="36">
        <v>0</v>
      </c>
      <c r="BT17" s="36">
        <v>0</v>
      </c>
      <c r="BU17" s="36">
        <v>0</v>
      </c>
      <c r="BV17" s="36">
        <v>0</v>
      </c>
      <c r="BW17" s="36">
        <v>0</v>
      </c>
      <c r="BX17" s="36">
        <v>0</v>
      </c>
      <c r="BY17" s="36">
        <v>0</v>
      </c>
    </row>
    <row r="18" spans="1:77">
      <c r="A18" s="23">
        <v>2012</v>
      </c>
      <c r="B18" s="23" t="s">
        <v>115</v>
      </c>
      <c r="C18" s="23" t="s">
        <v>116</v>
      </c>
      <c r="D18" s="23" t="s">
        <v>117</v>
      </c>
      <c r="E18" s="23" t="s">
        <v>89</v>
      </c>
      <c r="F18" s="23" t="s">
        <v>103</v>
      </c>
      <c r="G18" s="22" t="s">
        <v>99</v>
      </c>
      <c r="H18" s="60">
        <v>39189</v>
      </c>
      <c r="I18" s="60">
        <v>39209</v>
      </c>
      <c r="J18" s="22" t="s">
        <v>92</v>
      </c>
      <c r="K18" s="52"/>
      <c r="L18" s="18"/>
      <c r="M18" s="18">
        <v>0</v>
      </c>
      <c r="N18" s="18">
        <v>79.340999999999994</v>
      </c>
      <c r="O18" s="44">
        <v>79.340999999999994</v>
      </c>
      <c r="P18" s="18">
        <v>0</v>
      </c>
      <c r="Q18" s="18">
        <v>0</v>
      </c>
      <c r="R18" s="44">
        <v>0</v>
      </c>
      <c r="S18" s="44">
        <v>79.340999999999994</v>
      </c>
      <c r="T18" s="44"/>
      <c r="U18" s="43"/>
      <c r="V18" s="43">
        <v>0</v>
      </c>
      <c r="W18" s="43">
        <v>36.441204999999997</v>
      </c>
      <c r="X18" s="44">
        <v>36.441204999999997</v>
      </c>
      <c r="Y18" s="43">
        <v>0</v>
      </c>
      <c r="Z18" s="65">
        <v>0</v>
      </c>
      <c r="AA18" s="65">
        <v>29.95289330237312</v>
      </c>
      <c r="AB18" s="64">
        <v>66.394098302373123</v>
      </c>
      <c r="AC18" s="63" t="s">
        <v>93</v>
      </c>
      <c r="AD18" s="62"/>
      <c r="AE18" s="62"/>
      <c r="AF18" s="37" t="s">
        <v>94</v>
      </c>
      <c r="AG18" s="13">
        <v>105000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79.150000000000006</v>
      </c>
      <c r="AN18" s="13">
        <v>3.3</v>
      </c>
      <c r="AO18" s="36">
        <v>0</v>
      </c>
      <c r="AP18" s="36">
        <v>0</v>
      </c>
      <c r="AQ18" s="11">
        <v>0</v>
      </c>
      <c r="AR18" s="36">
        <v>0</v>
      </c>
      <c r="AS18" s="11">
        <v>0</v>
      </c>
      <c r="AT18" s="11">
        <v>0</v>
      </c>
      <c r="AU18" s="11">
        <v>0</v>
      </c>
      <c r="AV18" s="36">
        <v>0</v>
      </c>
      <c r="AW18" s="36">
        <v>0</v>
      </c>
      <c r="AX18" s="36">
        <v>0</v>
      </c>
      <c r="AY18" s="36">
        <v>0</v>
      </c>
      <c r="AZ18" s="36">
        <v>0</v>
      </c>
      <c r="BA18" s="36">
        <v>0</v>
      </c>
      <c r="BB18" s="36">
        <v>0</v>
      </c>
      <c r="BC18" s="36">
        <v>0</v>
      </c>
      <c r="BD18" s="36">
        <v>0</v>
      </c>
      <c r="BE18" s="36">
        <v>0</v>
      </c>
      <c r="BF18" s="36">
        <v>0</v>
      </c>
      <c r="BG18" s="36">
        <v>0</v>
      </c>
      <c r="BH18" s="36">
        <v>0</v>
      </c>
      <c r="BI18" s="36">
        <v>0</v>
      </c>
      <c r="BJ18" s="36">
        <v>0</v>
      </c>
      <c r="BK18" s="36">
        <v>0</v>
      </c>
      <c r="BL18" s="36">
        <v>0</v>
      </c>
      <c r="BM18" s="36">
        <v>0</v>
      </c>
      <c r="BN18" s="36">
        <v>0</v>
      </c>
      <c r="BO18" s="36">
        <v>0</v>
      </c>
      <c r="BP18" s="36">
        <v>0</v>
      </c>
      <c r="BQ18" s="36">
        <v>0</v>
      </c>
      <c r="BR18" s="36">
        <v>0</v>
      </c>
      <c r="BS18" s="36">
        <v>0</v>
      </c>
      <c r="BT18" s="36">
        <v>0</v>
      </c>
      <c r="BU18" s="36">
        <v>0</v>
      </c>
      <c r="BV18" s="36">
        <v>0</v>
      </c>
      <c r="BW18" s="36">
        <v>0</v>
      </c>
      <c r="BX18" s="36">
        <v>0</v>
      </c>
      <c r="BY18" s="36">
        <v>0</v>
      </c>
    </row>
    <row r="19" spans="1:77">
      <c r="A19" s="23">
        <v>2012</v>
      </c>
      <c r="B19" s="23" t="s">
        <v>118</v>
      </c>
      <c r="C19" s="23" t="s">
        <v>119</v>
      </c>
      <c r="D19" s="23" t="s">
        <v>120</v>
      </c>
      <c r="E19" s="23" t="s">
        <v>89</v>
      </c>
      <c r="F19" s="23" t="s">
        <v>121</v>
      </c>
      <c r="G19" s="22" t="s">
        <v>99</v>
      </c>
      <c r="H19" s="60">
        <v>38930</v>
      </c>
      <c r="I19" s="60">
        <v>39290</v>
      </c>
      <c r="J19" s="22" t="s">
        <v>92</v>
      </c>
      <c r="K19" s="52"/>
      <c r="L19" s="18"/>
      <c r="M19" s="18">
        <v>0</v>
      </c>
      <c r="N19" s="18">
        <v>336</v>
      </c>
      <c r="O19" s="44">
        <v>336</v>
      </c>
      <c r="P19" s="18">
        <v>0</v>
      </c>
      <c r="Q19" s="18">
        <v>0</v>
      </c>
      <c r="R19" s="44">
        <v>0</v>
      </c>
      <c r="S19" s="44">
        <v>336</v>
      </c>
      <c r="T19" s="44"/>
      <c r="U19" s="43"/>
      <c r="V19" s="43">
        <v>0</v>
      </c>
      <c r="W19" s="43">
        <v>150</v>
      </c>
      <c r="X19" s="44">
        <v>150</v>
      </c>
      <c r="Y19" s="43">
        <v>0</v>
      </c>
      <c r="Z19" s="43">
        <v>0</v>
      </c>
      <c r="AA19" s="43">
        <v>0</v>
      </c>
      <c r="AB19" s="44">
        <v>150</v>
      </c>
      <c r="AC19" s="58" t="s">
        <v>93</v>
      </c>
      <c r="AD19" s="57"/>
      <c r="AE19" s="57"/>
      <c r="AF19" s="37" t="s">
        <v>94</v>
      </c>
      <c r="AG19" s="61">
        <v>0</v>
      </c>
      <c r="AH19" s="61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4082.6633782306812</v>
      </c>
      <c r="AN19" s="13">
        <v>0</v>
      </c>
      <c r="AO19" s="36">
        <v>0</v>
      </c>
      <c r="AP19" s="36">
        <v>0</v>
      </c>
      <c r="AQ19" s="36">
        <v>0</v>
      </c>
      <c r="AR19" s="36">
        <v>0</v>
      </c>
      <c r="AS19" s="36">
        <v>0</v>
      </c>
      <c r="AT19" s="36">
        <v>0</v>
      </c>
      <c r="AU19" s="36">
        <v>0</v>
      </c>
      <c r="AV19" s="36">
        <v>0</v>
      </c>
      <c r="AW19" s="36">
        <v>0</v>
      </c>
      <c r="AX19" s="36">
        <v>0</v>
      </c>
      <c r="AY19" s="36">
        <v>0</v>
      </c>
      <c r="AZ19" s="36">
        <v>0</v>
      </c>
      <c r="BA19" s="36">
        <v>0</v>
      </c>
      <c r="BB19" s="36">
        <v>0</v>
      </c>
      <c r="BC19" s="36">
        <v>0</v>
      </c>
      <c r="BD19" s="36">
        <v>0</v>
      </c>
      <c r="BE19" s="36">
        <v>0</v>
      </c>
      <c r="BF19" s="36">
        <v>0</v>
      </c>
      <c r="BG19" s="36">
        <v>0</v>
      </c>
      <c r="BH19" s="36">
        <v>0</v>
      </c>
      <c r="BI19" s="36">
        <v>0</v>
      </c>
      <c r="BJ19" s="36">
        <v>0</v>
      </c>
      <c r="BK19" s="36">
        <v>0</v>
      </c>
      <c r="BL19" s="36">
        <v>0</v>
      </c>
      <c r="BM19" s="36">
        <v>0</v>
      </c>
      <c r="BN19" s="36">
        <v>0</v>
      </c>
      <c r="BO19" s="36">
        <v>0</v>
      </c>
      <c r="BP19" s="36">
        <v>0</v>
      </c>
      <c r="BQ19" s="36">
        <v>0</v>
      </c>
      <c r="BR19" s="36">
        <v>0</v>
      </c>
      <c r="BS19" s="36">
        <v>0</v>
      </c>
      <c r="BT19" s="36">
        <v>0</v>
      </c>
      <c r="BU19" s="36">
        <v>0</v>
      </c>
      <c r="BV19" s="36">
        <v>0</v>
      </c>
      <c r="BW19" s="36">
        <v>0</v>
      </c>
      <c r="BX19" s="36">
        <v>0</v>
      </c>
      <c r="BY19" s="36">
        <v>0</v>
      </c>
    </row>
    <row r="20" spans="1:77">
      <c r="A20" s="23">
        <v>2012</v>
      </c>
      <c r="B20" s="23" t="s">
        <v>122</v>
      </c>
      <c r="C20" s="23" t="s">
        <v>123</v>
      </c>
      <c r="D20" s="23" t="s">
        <v>124</v>
      </c>
      <c r="E20" s="23" t="s">
        <v>89</v>
      </c>
      <c r="F20" s="23" t="s">
        <v>121</v>
      </c>
      <c r="G20" s="22" t="s">
        <v>99</v>
      </c>
      <c r="H20" s="60">
        <v>39555</v>
      </c>
      <c r="I20" s="60">
        <v>39974</v>
      </c>
      <c r="J20" s="22" t="s">
        <v>92</v>
      </c>
      <c r="K20" s="52"/>
      <c r="L20" s="18"/>
      <c r="M20" s="18">
        <v>0</v>
      </c>
      <c r="N20" s="18">
        <v>110</v>
      </c>
      <c r="O20" s="44">
        <v>110</v>
      </c>
      <c r="P20" s="18">
        <v>0</v>
      </c>
      <c r="Q20" s="18">
        <v>0</v>
      </c>
      <c r="R20" s="44">
        <v>0</v>
      </c>
      <c r="S20" s="44">
        <v>110</v>
      </c>
      <c r="T20" s="44"/>
      <c r="U20" s="43"/>
      <c r="V20" s="43">
        <v>0</v>
      </c>
      <c r="W20" s="43">
        <v>45</v>
      </c>
      <c r="X20" s="44">
        <v>45</v>
      </c>
      <c r="Y20" s="43">
        <v>0</v>
      </c>
      <c r="Z20" s="43">
        <v>0</v>
      </c>
      <c r="AA20" s="43">
        <v>0</v>
      </c>
      <c r="AB20" s="44">
        <v>45</v>
      </c>
      <c r="AC20" s="58" t="s">
        <v>93</v>
      </c>
      <c r="AD20" s="57"/>
      <c r="AE20" s="57"/>
      <c r="AF20" s="37" t="s">
        <v>94</v>
      </c>
      <c r="AG20" s="13">
        <v>69000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50.4</v>
      </c>
      <c r="AN20" s="13">
        <v>172.8</v>
      </c>
      <c r="AO20" s="36">
        <v>0</v>
      </c>
      <c r="AP20" s="36">
        <v>0</v>
      </c>
      <c r="AQ20" s="36">
        <v>0</v>
      </c>
      <c r="AR20" s="36">
        <v>0</v>
      </c>
      <c r="AS20" s="11">
        <v>0</v>
      </c>
      <c r="AT20" s="36">
        <v>0</v>
      </c>
      <c r="AU20" s="11">
        <v>0</v>
      </c>
      <c r="AV20" s="11">
        <v>0</v>
      </c>
      <c r="AW20" s="36">
        <v>0</v>
      </c>
      <c r="AX20" s="36">
        <v>0</v>
      </c>
      <c r="AY20" s="36">
        <v>0</v>
      </c>
      <c r="AZ20" s="36">
        <v>0</v>
      </c>
      <c r="BA20" s="36">
        <v>0</v>
      </c>
      <c r="BB20" s="36">
        <v>0</v>
      </c>
      <c r="BC20" s="36">
        <v>0</v>
      </c>
      <c r="BD20" s="36">
        <v>0</v>
      </c>
      <c r="BE20" s="36">
        <v>0</v>
      </c>
      <c r="BF20" s="36">
        <v>0</v>
      </c>
      <c r="BG20" s="36">
        <v>0</v>
      </c>
      <c r="BH20" s="36">
        <v>0</v>
      </c>
      <c r="BI20" s="36">
        <v>0</v>
      </c>
      <c r="BJ20" s="36">
        <v>0</v>
      </c>
      <c r="BK20" s="36">
        <v>0</v>
      </c>
      <c r="BL20" s="36">
        <v>0</v>
      </c>
      <c r="BM20" s="36">
        <v>0</v>
      </c>
      <c r="BN20" s="36">
        <v>0</v>
      </c>
      <c r="BO20" s="36">
        <v>0</v>
      </c>
      <c r="BP20" s="36">
        <v>0</v>
      </c>
      <c r="BQ20" s="36">
        <v>0</v>
      </c>
      <c r="BR20" s="36">
        <v>0</v>
      </c>
      <c r="BS20" s="36">
        <v>0</v>
      </c>
      <c r="BT20" s="36">
        <v>0</v>
      </c>
      <c r="BU20" s="36">
        <v>0</v>
      </c>
      <c r="BV20" s="36">
        <v>0</v>
      </c>
      <c r="BW20" s="36">
        <v>0</v>
      </c>
      <c r="BX20" s="36">
        <v>0</v>
      </c>
      <c r="BY20" s="36">
        <v>0</v>
      </c>
    </row>
    <row r="21" spans="1:77">
      <c r="A21" s="23">
        <v>2012</v>
      </c>
      <c r="B21" s="23" t="s">
        <v>125</v>
      </c>
      <c r="C21" s="23" t="s">
        <v>126</v>
      </c>
      <c r="D21" s="23" t="s">
        <v>127</v>
      </c>
      <c r="E21" s="23" t="s">
        <v>89</v>
      </c>
      <c r="F21" s="23" t="s">
        <v>121</v>
      </c>
      <c r="G21" s="22" t="s">
        <v>99</v>
      </c>
      <c r="H21" s="59">
        <v>39555</v>
      </c>
      <c r="I21" s="59">
        <v>40633</v>
      </c>
      <c r="J21" s="22" t="s">
        <v>92</v>
      </c>
      <c r="K21" s="52"/>
      <c r="L21" s="18"/>
      <c r="M21" s="18">
        <v>0</v>
      </c>
      <c r="N21" s="18">
        <v>105</v>
      </c>
      <c r="O21" s="44">
        <v>105</v>
      </c>
      <c r="P21" s="18">
        <v>0</v>
      </c>
      <c r="Q21" s="18">
        <v>0</v>
      </c>
      <c r="R21" s="44">
        <v>0</v>
      </c>
      <c r="S21" s="44">
        <v>105</v>
      </c>
      <c r="T21" s="44"/>
      <c r="U21" s="51"/>
      <c r="V21" s="51">
        <v>0</v>
      </c>
      <c r="W21" s="51">
        <v>40</v>
      </c>
      <c r="X21" s="44">
        <v>40</v>
      </c>
      <c r="Y21" s="51">
        <v>0</v>
      </c>
      <c r="Z21" s="51">
        <v>0</v>
      </c>
      <c r="AA21" s="51">
        <v>0</v>
      </c>
      <c r="AB21" s="44">
        <v>40</v>
      </c>
      <c r="AC21" s="58" t="s">
        <v>93</v>
      </c>
      <c r="AD21" s="57"/>
      <c r="AE21" s="57"/>
      <c r="AF21" s="37" t="s">
        <v>94</v>
      </c>
      <c r="AG21" s="13">
        <v>183000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122.4</v>
      </c>
      <c r="AN21" s="13">
        <v>0</v>
      </c>
      <c r="AO21" s="36">
        <v>0</v>
      </c>
      <c r="AP21" s="36">
        <v>0</v>
      </c>
      <c r="AQ21" s="11">
        <v>0</v>
      </c>
      <c r="AR21" s="36">
        <v>0</v>
      </c>
      <c r="AS21" s="11">
        <v>0</v>
      </c>
      <c r="AT21" s="11">
        <v>0</v>
      </c>
      <c r="AU21" s="36">
        <v>0</v>
      </c>
      <c r="AV21" s="36">
        <v>0</v>
      </c>
      <c r="AW21" s="36">
        <v>0</v>
      </c>
      <c r="AX21" s="36">
        <v>0</v>
      </c>
      <c r="AY21" s="36">
        <v>0</v>
      </c>
      <c r="AZ21" s="36">
        <v>0</v>
      </c>
      <c r="BA21" s="36">
        <v>0</v>
      </c>
      <c r="BB21" s="36">
        <v>0</v>
      </c>
      <c r="BC21" s="36">
        <v>0</v>
      </c>
      <c r="BD21" s="36">
        <v>0</v>
      </c>
      <c r="BE21" s="36">
        <v>0</v>
      </c>
      <c r="BF21" s="36">
        <v>0</v>
      </c>
      <c r="BG21" s="36">
        <v>0</v>
      </c>
      <c r="BH21" s="36">
        <v>0</v>
      </c>
      <c r="BI21" s="36">
        <v>0</v>
      </c>
      <c r="BJ21" s="36">
        <v>0</v>
      </c>
      <c r="BK21" s="36">
        <v>0</v>
      </c>
      <c r="BL21" s="36">
        <v>0</v>
      </c>
      <c r="BM21" s="36">
        <v>0</v>
      </c>
      <c r="BN21" s="36">
        <v>0</v>
      </c>
      <c r="BO21" s="36">
        <v>0</v>
      </c>
      <c r="BP21" s="36">
        <v>0</v>
      </c>
      <c r="BQ21" s="36">
        <v>0</v>
      </c>
      <c r="BR21" s="36">
        <v>0</v>
      </c>
      <c r="BS21" s="36">
        <v>0</v>
      </c>
      <c r="BT21" s="36">
        <v>0</v>
      </c>
      <c r="BU21" s="36">
        <v>0</v>
      </c>
      <c r="BV21" s="36">
        <v>0</v>
      </c>
      <c r="BW21" s="36">
        <v>0</v>
      </c>
      <c r="BX21" s="36">
        <v>0</v>
      </c>
      <c r="BY21" s="36">
        <v>0</v>
      </c>
    </row>
    <row r="22" spans="1:77">
      <c r="A22" s="23">
        <v>2012</v>
      </c>
      <c r="B22" s="23">
        <v>7227</v>
      </c>
      <c r="C22" s="23" t="s">
        <v>128</v>
      </c>
      <c r="D22" s="23" t="s">
        <v>129</v>
      </c>
      <c r="E22" s="23" t="s">
        <v>89</v>
      </c>
      <c r="F22" s="23" t="s">
        <v>130</v>
      </c>
      <c r="G22" s="22" t="s">
        <v>99</v>
      </c>
      <c r="H22" s="59">
        <v>38734</v>
      </c>
      <c r="I22" s="59" t="s">
        <v>104</v>
      </c>
      <c r="J22" s="22" t="s">
        <v>92</v>
      </c>
      <c r="K22" s="52"/>
      <c r="L22" s="18"/>
      <c r="M22" s="18">
        <v>0</v>
      </c>
      <c r="N22" s="18">
        <v>2.6</v>
      </c>
      <c r="O22" s="44">
        <v>2.6</v>
      </c>
      <c r="P22" s="18">
        <v>0</v>
      </c>
      <c r="Q22" s="18">
        <v>0</v>
      </c>
      <c r="R22" s="44">
        <v>0</v>
      </c>
      <c r="S22" s="44">
        <v>2.6</v>
      </c>
      <c r="T22" s="44"/>
      <c r="U22" s="51"/>
      <c r="V22" s="51">
        <v>0</v>
      </c>
      <c r="W22" s="51">
        <v>2.6815642458100557</v>
      </c>
      <c r="X22" s="44">
        <v>2.6815642458100557</v>
      </c>
      <c r="Y22" s="51">
        <v>0</v>
      </c>
      <c r="Z22" s="51">
        <v>0</v>
      </c>
      <c r="AA22" s="51">
        <v>21.855160575512624</v>
      </c>
      <c r="AB22" s="44">
        <v>24.536724821322679</v>
      </c>
      <c r="AC22" s="58" t="s">
        <v>93</v>
      </c>
      <c r="AD22" s="57"/>
      <c r="AE22" s="57"/>
      <c r="AF22" s="37" t="s">
        <v>94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36">
        <v>226.70000000000002</v>
      </c>
      <c r="AP22" s="36">
        <v>0</v>
      </c>
      <c r="AQ22" s="11">
        <v>0</v>
      </c>
      <c r="AR22" s="36">
        <v>0</v>
      </c>
      <c r="AS22" s="11">
        <v>0</v>
      </c>
      <c r="AT22" s="11">
        <v>0</v>
      </c>
      <c r="AU22" s="36">
        <v>0</v>
      </c>
      <c r="AV22" s="36">
        <v>0</v>
      </c>
      <c r="AW22" s="36">
        <v>0</v>
      </c>
      <c r="AX22" s="36">
        <v>0</v>
      </c>
      <c r="AY22" s="36">
        <v>0</v>
      </c>
      <c r="AZ22" s="36">
        <v>0</v>
      </c>
      <c r="BA22" s="36">
        <v>0</v>
      </c>
      <c r="BB22" s="36">
        <v>0</v>
      </c>
      <c r="BC22" s="36">
        <v>0</v>
      </c>
      <c r="BD22" s="36">
        <v>0</v>
      </c>
      <c r="BE22" s="36">
        <v>0</v>
      </c>
      <c r="BF22" s="36">
        <v>0</v>
      </c>
      <c r="BG22" s="36">
        <v>0</v>
      </c>
      <c r="BH22" s="36">
        <v>0</v>
      </c>
      <c r="BI22" s="36">
        <v>0</v>
      </c>
      <c r="BJ22" s="36">
        <v>0</v>
      </c>
      <c r="BK22" s="36">
        <v>0</v>
      </c>
      <c r="BL22" s="36">
        <v>0</v>
      </c>
      <c r="BM22" s="36">
        <v>0</v>
      </c>
      <c r="BN22" s="36">
        <v>0</v>
      </c>
      <c r="BO22" s="36">
        <v>0</v>
      </c>
      <c r="BP22" s="36">
        <v>0</v>
      </c>
      <c r="BQ22" s="36">
        <v>0</v>
      </c>
      <c r="BR22" s="36">
        <v>0</v>
      </c>
      <c r="BS22" s="36">
        <v>0</v>
      </c>
      <c r="BT22" s="36">
        <v>0</v>
      </c>
      <c r="BU22" s="36">
        <v>0</v>
      </c>
      <c r="BV22" s="36">
        <v>0</v>
      </c>
      <c r="BW22" s="36">
        <v>0</v>
      </c>
      <c r="BX22" s="36">
        <v>0</v>
      </c>
      <c r="BY22" s="36">
        <v>0</v>
      </c>
    </row>
    <row r="23" spans="1:77">
      <c r="A23" s="23">
        <v>2012</v>
      </c>
      <c r="B23" s="23">
        <v>1870</v>
      </c>
      <c r="C23" s="23" t="s">
        <v>131</v>
      </c>
      <c r="D23" s="23" t="s">
        <v>132</v>
      </c>
      <c r="E23" s="23" t="s">
        <v>89</v>
      </c>
      <c r="F23" s="23" t="s">
        <v>110</v>
      </c>
      <c r="G23" s="22" t="s">
        <v>91</v>
      </c>
      <c r="H23" s="59">
        <v>37236</v>
      </c>
      <c r="I23" s="59">
        <v>40717</v>
      </c>
      <c r="J23" s="22" t="s">
        <v>92</v>
      </c>
      <c r="K23" s="52"/>
      <c r="L23" s="18"/>
      <c r="M23" s="18">
        <v>0</v>
      </c>
      <c r="N23" s="18">
        <v>210</v>
      </c>
      <c r="O23" s="44">
        <v>210</v>
      </c>
      <c r="P23" s="18">
        <v>0</v>
      </c>
      <c r="Q23" s="18">
        <v>113</v>
      </c>
      <c r="R23" s="44">
        <v>0</v>
      </c>
      <c r="S23" s="44">
        <v>323</v>
      </c>
      <c r="T23" s="44"/>
      <c r="U23" s="43"/>
      <c r="V23" s="43">
        <v>0</v>
      </c>
      <c r="W23" s="43">
        <v>79.2</v>
      </c>
      <c r="X23" s="44">
        <v>79.2</v>
      </c>
      <c r="Y23" s="43">
        <v>0</v>
      </c>
      <c r="Z23" s="43">
        <v>54.4</v>
      </c>
      <c r="AA23" s="43">
        <v>0</v>
      </c>
      <c r="AB23" s="44">
        <v>133.6</v>
      </c>
      <c r="AC23" s="58" t="s">
        <v>93</v>
      </c>
      <c r="AD23" s="57"/>
      <c r="AE23" s="57"/>
      <c r="AF23" s="37" t="s">
        <v>94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36">
        <v>0</v>
      </c>
      <c r="AP23" s="36">
        <v>0</v>
      </c>
      <c r="AQ23" s="36">
        <v>482934</v>
      </c>
      <c r="AR23" s="36">
        <v>0</v>
      </c>
      <c r="AS23" s="36">
        <v>230.94</v>
      </c>
      <c r="AT23" s="36">
        <v>149.22</v>
      </c>
      <c r="AU23" s="36">
        <v>81.72</v>
      </c>
      <c r="AV23" s="36">
        <v>230.94</v>
      </c>
      <c r="AW23" s="36">
        <v>0</v>
      </c>
      <c r="AX23" s="36">
        <v>0</v>
      </c>
      <c r="AY23" s="36">
        <v>0</v>
      </c>
      <c r="AZ23" s="36">
        <v>0</v>
      </c>
      <c r="BA23" s="36">
        <v>0</v>
      </c>
      <c r="BB23" s="36">
        <v>0</v>
      </c>
      <c r="BC23" s="36">
        <v>0</v>
      </c>
      <c r="BD23" s="36">
        <v>0</v>
      </c>
      <c r="BE23" s="36">
        <v>0</v>
      </c>
      <c r="BF23" s="36">
        <v>0</v>
      </c>
      <c r="BG23" s="36">
        <v>0</v>
      </c>
      <c r="BH23" s="36">
        <v>0</v>
      </c>
      <c r="BI23" s="36">
        <v>0</v>
      </c>
      <c r="BJ23" s="36">
        <v>0</v>
      </c>
      <c r="BK23" s="36">
        <v>0</v>
      </c>
      <c r="BL23" s="11">
        <v>0</v>
      </c>
      <c r="BM23" s="36">
        <v>0</v>
      </c>
      <c r="BN23" s="36">
        <v>0</v>
      </c>
      <c r="BO23" s="36">
        <v>0</v>
      </c>
      <c r="BP23" s="36">
        <v>0</v>
      </c>
      <c r="BQ23" s="36">
        <v>0</v>
      </c>
      <c r="BR23" s="36">
        <v>0</v>
      </c>
      <c r="BS23" s="36">
        <v>0</v>
      </c>
      <c r="BT23" s="36">
        <v>0</v>
      </c>
      <c r="BU23" s="36">
        <v>0</v>
      </c>
      <c r="BV23" s="36">
        <v>0</v>
      </c>
      <c r="BW23" s="36">
        <v>0</v>
      </c>
      <c r="BX23" s="36">
        <v>0</v>
      </c>
      <c r="BY23" s="36">
        <v>9279000</v>
      </c>
    </row>
    <row r="24" spans="1:77">
      <c r="A24" s="23">
        <v>2012</v>
      </c>
      <c r="B24" s="23">
        <v>1944</v>
      </c>
      <c r="C24" s="23" t="s">
        <v>133</v>
      </c>
      <c r="D24" s="23" t="s">
        <v>134</v>
      </c>
      <c r="E24" s="23" t="s">
        <v>89</v>
      </c>
      <c r="F24" s="23" t="s">
        <v>110</v>
      </c>
      <c r="G24" s="22" t="s">
        <v>91</v>
      </c>
      <c r="H24" s="56">
        <v>37586</v>
      </c>
      <c r="I24" s="56">
        <v>40049</v>
      </c>
      <c r="J24" s="20" t="s">
        <v>92</v>
      </c>
      <c r="K24" s="19"/>
      <c r="L24" s="55"/>
      <c r="M24" s="55">
        <v>0</v>
      </c>
      <c r="N24" s="55">
        <v>320</v>
      </c>
      <c r="O24" s="55">
        <v>320</v>
      </c>
      <c r="P24" s="18">
        <v>0</v>
      </c>
      <c r="Q24" s="55">
        <v>211</v>
      </c>
      <c r="R24" s="55">
        <v>45</v>
      </c>
      <c r="S24" s="44">
        <v>576</v>
      </c>
      <c r="T24" s="44"/>
      <c r="U24" s="43"/>
      <c r="V24" s="43">
        <v>0</v>
      </c>
      <c r="W24" s="40">
        <v>320</v>
      </c>
      <c r="X24" s="40">
        <v>320</v>
      </c>
      <c r="Y24" s="40">
        <v>0</v>
      </c>
      <c r="Z24" s="40">
        <v>260.3</v>
      </c>
      <c r="AA24" s="40">
        <v>63.9</v>
      </c>
      <c r="AB24" s="40">
        <v>644.19999999999993</v>
      </c>
      <c r="AC24" s="39" t="s">
        <v>93</v>
      </c>
      <c r="AD24" s="38"/>
      <c r="AE24" s="38"/>
      <c r="AF24" s="37" t="s">
        <v>94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36">
        <v>0</v>
      </c>
      <c r="AP24" s="36">
        <v>0</v>
      </c>
      <c r="AQ24" s="36">
        <v>1946073</v>
      </c>
      <c r="AR24" s="36">
        <v>0</v>
      </c>
      <c r="AS24" s="36">
        <v>503</v>
      </c>
      <c r="AT24" s="36">
        <v>503</v>
      </c>
      <c r="AU24" s="36">
        <v>0</v>
      </c>
      <c r="AV24" s="36">
        <v>503</v>
      </c>
      <c r="AW24" s="36">
        <v>0</v>
      </c>
      <c r="AX24" s="36">
        <v>0</v>
      </c>
      <c r="AY24" s="36">
        <v>0</v>
      </c>
      <c r="AZ24" s="36">
        <v>0</v>
      </c>
      <c r="BA24" s="36">
        <v>0</v>
      </c>
      <c r="BB24" s="36">
        <v>0</v>
      </c>
      <c r="BC24" s="36">
        <v>0</v>
      </c>
      <c r="BD24" s="36">
        <v>0</v>
      </c>
      <c r="BE24" s="36">
        <v>0</v>
      </c>
      <c r="BF24" s="36">
        <v>0</v>
      </c>
      <c r="BG24" s="36">
        <v>0</v>
      </c>
      <c r="BH24" s="36">
        <v>0</v>
      </c>
      <c r="BI24" s="36">
        <v>0</v>
      </c>
      <c r="BJ24" s="36">
        <v>0</v>
      </c>
      <c r="BK24" s="36">
        <v>0</v>
      </c>
      <c r="BL24" s="36">
        <v>0</v>
      </c>
      <c r="BM24" s="36">
        <v>0</v>
      </c>
      <c r="BN24" s="36">
        <v>0</v>
      </c>
      <c r="BO24" s="36">
        <v>0</v>
      </c>
      <c r="BP24" s="36">
        <v>0</v>
      </c>
      <c r="BQ24" s="36">
        <v>0</v>
      </c>
      <c r="BR24" s="36">
        <v>0</v>
      </c>
      <c r="BS24" s="36">
        <v>0</v>
      </c>
      <c r="BT24" s="36">
        <v>0</v>
      </c>
      <c r="BU24" s="36">
        <v>0</v>
      </c>
      <c r="BV24" s="36">
        <v>0</v>
      </c>
      <c r="BW24" s="36">
        <v>0</v>
      </c>
      <c r="BX24" s="36">
        <v>0</v>
      </c>
      <c r="BY24" s="36">
        <v>0</v>
      </c>
    </row>
    <row r="25" spans="1:77">
      <c r="A25" s="23">
        <v>2012</v>
      </c>
      <c r="B25" s="23">
        <v>2248</v>
      </c>
      <c r="C25" s="23" t="s">
        <v>135</v>
      </c>
      <c r="D25" s="23" t="s">
        <v>136</v>
      </c>
      <c r="E25" s="23" t="s">
        <v>89</v>
      </c>
      <c r="F25" s="23" t="s">
        <v>137</v>
      </c>
      <c r="G25" s="22" t="s">
        <v>91</v>
      </c>
      <c r="H25" s="53">
        <v>38929</v>
      </c>
      <c r="I25" s="53">
        <v>40095</v>
      </c>
      <c r="J25" s="22" t="s">
        <v>92</v>
      </c>
      <c r="K25" s="52"/>
      <c r="L25" s="18"/>
      <c r="M25" s="18">
        <v>0</v>
      </c>
      <c r="N25" s="18">
        <v>180</v>
      </c>
      <c r="O25" s="18">
        <v>180</v>
      </c>
      <c r="P25" s="18">
        <v>0</v>
      </c>
      <c r="Q25" s="18">
        <v>56</v>
      </c>
      <c r="R25" s="18">
        <v>0</v>
      </c>
      <c r="S25" s="44">
        <v>236</v>
      </c>
      <c r="T25" s="44"/>
      <c r="U25" s="43"/>
      <c r="V25" s="43">
        <v>0</v>
      </c>
      <c r="W25" s="17">
        <v>173.9</v>
      </c>
      <c r="X25" s="17">
        <v>173.9</v>
      </c>
      <c r="Y25" s="17">
        <v>0</v>
      </c>
      <c r="Z25" s="17">
        <v>59.5</v>
      </c>
      <c r="AA25" s="40">
        <v>0</v>
      </c>
      <c r="AB25" s="40">
        <v>233.4</v>
      </c>
      <c r="AC25" s="39" t="s">
        <v>93</v>
      </c>
      <c r="AD25" s="38"/>
      <c r="AE25" s="38"/>
      <c r="AF25" s="37" t="s">
        <v>94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36">
        <v>0</v>
      </c>
      <c r="AP25" s="36">
        <v>0</v>
      </c>
      <c r="AQ25" s="36">
        <v>516763</v>
      </c>
      <c r="AR25" s="36">
        <v>0</v>
      </c>
      <c r="AS25" s="36">
        <v>2927.13</v>
      </c>
      <c r="AT25" s="36">
        <v>0</v>
      </c>
      <c r="AU25" s="36">
        <v>2927.13</v>
      </c>
      <c r="AV25" s="36">
        <v>2927.13</v>
      </c>
      <c r="AW25" s="36">
        <v>0</v>
      </c>
      <c r="AX25" s="36">
        <v>0</v>
      </c>
      <c r="AY25" s="36">
        <v>0</v>
      </c>
      <c r="AZ25" s="36">
        <v>0</v>
      </c>
      <c r="BA25" s="36">
        <v>0</v>
      </c>
      <c r="BB25" s="36">
        <v>0</v>
      </c>
      <c r="BC25" s="36">
        <v>0</v>
      </c>
      <c r="BD25" s="36">
        <v>0</v>
      </c>
      <c r="BE25" s="36">
        <v>0</v>
      </c>
      <c r="BF25" s="36">
        <v>0</v>
      </c>
      <c r="BG25" s="36">
        <v>0</v>
      </c>
      <c r="BH25" s="36">
        <v>0</v>
      </c>
      <c r="BI25" s="36">
        <v>0</v>
      </c>
      <c r="BJ25" s="36">
        <v>0</v>
      </c>
      <c r="BK25" s="36">
        <v>0</v>
      </c>
      <c r="BL25" s="36">
        <v>0</v>
      </c>
      <c r="BM25" s="36">
        <v>0</v>
      </c>
      <c r="BN25" s="36">
        <v>0</v>
      </c>
      <c r="BO25" s="36">
        <v>0</v>
      </c>
      <c r="BP25" s="36">
        <v>0</v>
      </c>
      <c r="BQ25" s="36">
        <v>0</v>
      </c>
      <c r="BR25" s="36">
        <v>0</v>
      </c>
      <c r="BS25" s="36">
        <v>0</v>
      </c>
      <c r="BT25" s="36">
        <v>0</v>
      </c>
      <c r="BU25" s="36">
        <v>0</v>
      </c>
      <c r="BV25" s="36">
        <v>0</v>
      </c>
      <c r="BW25" s="36">
        <v>0</v>
      </c>
      <c r="BX25" s="36">
        <v>0</v>
      </c>
      <c r="BY25" s="36">
        <v>0</v>
      </c>
    </row>
    <row r="26" spans="1:77">
      <c r="A26" s="23">
        <v>2012</v>
      </c>
      <c r="B26" s="23">
        <v>2414</v>
      </c>
      <c r="C26" s="23" t="s">
        <v>138</v>
      </c>
      <c r="D26" s="23" t="s">
        <v>139</v>
      </c>
      <c r="E26" s="23" t="s">
        <v>89</v>
      </c>
      <c r="F26" s="23" t="s">
        <v>137</v>
      </c>
      <c r="G26" s="22" t="s">
        <v>91</v>
      </c>
      <c r="H26" s="53">
        <v>39524</v>
      </c>
      <c r="I26" s="53">
        <v>40640</v>
      </c>
      <c r="J26" s="22" t="s">
        <v>92</v>
      </c>
      <c r="K26" s="52"/>
      <c r="L26" s="18"/>
      <c r="M26" s="18">
        <v>0</v>
      </c>
      <c r="N26" s="18">
        <v>77.650000000000006</v>
      </c>
      <c r="O26" s="18">
        <v>77.650000000000006</v>
      </c>
      <c r="P26" s="18">
        <v>0</v>
      </c>
      <c r="Q26" s="18">
        <v>0</v>
      </c>
      <c r="R26" s="18">
        <v>0</v>
      </c>
      <c r="S26" s="44">
        <v>77.650000000000006</v>
      </c>
      <c r="T26" s="44"/>
      <c r="U26" s="17"/>
      <c r="V26" s="17">
        <v>0</v>
      </c>
      <c r="W26" s="43">
        <v>38.1</v>
      </c>
      <c r="X26" s="17">
        <v>38.1</v>
      </c>
      <c r="Y26" s="17">
        <v>0</v>
      </c>
      <c r="Z26" s="17">
        <v>27.38</v>
      </c>
      <c r="AA26" s="40">
        <v>0</v>
      </c>
      <c r="AB26" s="40">
        <v>65.48</v>
      </c>
      <c r="AC26" s="39" t="s">
        <v>93</v>
      </c>
      <c r="AD26" s="38"/>
      <c r="AE26" s="38"/>
      <c r="AF26" s="37" t="s">
        <v>94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36">
        <v>0</v>
      </c>
      <c r="AP26" s="36">
        <v>0</v>
      </c>
      <c r="AQ26" s="36">
        <v>105429</v>
      </c>
      <c r="AR26" s="36">
        <v>0</v>
      </c>
      <c r="AS26" s="36">
        <v>1013.72</v>
      </c>
      <c r="AT26" s="36">
        <v>0</v>
      </c>
      <c r="AU26" s="36">
        <v>1013.72</v>
      </c>
      <c r="AV26" s="36">
        <v>1013.72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0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  <c r="BU26" s="36">
        <v>0</v>
      </c>
      <c r="BV26" s="36">
        <v>0</v>
      </c>
      <c r="BW26" s="36">
        <v>0</v>
      </c>
      <c r="BX26" s="36">
        <v>0</v>
      </c>
      <c r="BY26" s="36">
        <v>0</v>
      </c>
    </row>
    <row r="27" spans="1:77">
      <c r="A27" s="23">
        <v>2012</v>
      </c>
      <c r="B27" s="23">
        <v>1704</v>
      </c>
      <c r="C27" s="23" t="s">
        <v>140</v>
      </c>
      <c r="D27" s="23" t="s">
        <v>141</v>
      </c>
      <c r="E27" s="23" t="s">
        <v>89</v>
      </c>
      <c r="F27" s="23" t="s">
        <v>110</v>
      </c>
      <c r="G27" s="22" t="s">
        <v>91</v>
      </c>
      <c r="H27" s="53">
        <v>36459</v>
      </c>
      <c r="I27" s="53">
        <v>40142</v>
      </c>
      <c r="J27" s="22" t="s">
        <v>92</v>
      </c>
      <c r="K27" s="52"/>
      <c r="L27" s="18"/>
      <c r="M27" s="18">
        <v>0</v>
      </c>
      <c r="N27" s="18">
        <v>175</v>
      </c>
      <c r="O27" s="18">
        <v>175</v>
      </c>
      <c r="P27" s="18">
        <v>0</v>
      </c>
      <c r="Q27" s="18">
        <v>76.400000000000006</v>
      </c>
      <c r="R27" s="18">
        <v>0</v>
      </c>
      <c r="S27" s="44">
        <v>251.4</v>
      </c>
      <c r="T27" s="44"/>
      <c r="U27" s="17"/>
      <c r="V27" s="17">
        <v>0</v>
      </c>
      <c r="W27" s="43">
        <v>145</v>
      </c>
      <c r="X27" s="17">
        <v>145</v>
      </c>
      <c r="Y27" s="17">
        <v>0</v>
      </c>
      <c r="Z27" s="17">
        <v>95.87</v>
      </c>
      <c r="AA27" s="17">
        <v>0</v>
      </c>
      <c r="AB27" s="40">
        <v>240.87</v>
      </c>
      <c r="AC27" s="39" t="s">
        <v>93</v>
      </c>
      <c r="AD27" s="38"/>
      <c r="AE27" s="38"/>
      <c r="AF27" s="37" t="s">
        <v>94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36">
        <v>0</v>
      </c>
      <c r="AP27" s="36">
        <v>0</v>
      </c>
      <c r="AQ27" s="36">
        <v>244007</v>
      </c>
      <c r="AR27" s="36">
        <v>0</v>
      </c>
      <c r="AS27" s="36">
        <v>172</v>
      </c>
      <c r="AT27" s="36">
        <v>0</v>
      </c>
      <c r="AU27" s="36">
        <v>172</v>
      </c>
      <c r="AV27" s="36">
        <v>0</v>
      </c>
      <c r="AW27" s="36">
        <v>172</v>
      </c>
      <c r="AX27" s="36">
        <v>0</v>
      </c>
      <c r="AY27" s="36">
        <v>0</v>
      </c>
      <c r="AZ27" s="36">
        <v>0</v>
      </c>
      <c r="BA27" s="36">
        <v>212770</v>
      </c>
      <c r="BB27" s="36">
        <v>0</v>
      </c>
      <c r="BC27" s="36">
        <v>212770</v>
      </c>
      <c r="BD27" s="36">
        <v>93700</v>
      </c>
      <c r="BE27" s="36">
        <v>130500</v>
      </c>
      <c r="BF27" s="36">
        <v>2000</v>
      </c>
      <c r="BG27" s="36">
        <v>50</v>
      </c>
      <c r="BH27" s="36">
        <v>170000</v>
      </c>
      <c r="BI27" s="36">
        <v>0</v>
      </c>
      <c r="BJ27" s="36">
        <v>0</v>
      </c>
      <c r="BK27" s="36">
        <v>0</v>
      </c>
      <c r="BL27" s="36">
        <v>0</v>
      </c>
      <c r="BM27" s="36">
        <v>0</v>
      </c>
      <c r="BN27" s="36">
        <v>0</v>
      </c>
      <c r="BO27" s="36">
        <v>0</v>
      </c>
      <c r="BP27" s="36">
        <v>0</v>
      </c>
      <c r="BQ27" s="36">
        <v>0</v>
      </c>
      <c r="BR27" s="36">
        <v>0</v>
      </c>
      <c r="BS27" s="36">
        <v>0</v>
      </c>
      <c r="BT27" s="36">
        <v>0</v>
      </c>
      <c r="BU27" s="36">
        <v>0</v>
      </c>
      <c r="BV27" s="36">
        <v>0</v>
      </c>
      <c r="BW27" s="36">
        <v>0</v>
      </c>
      <c r="BX27" s="36">
        <v>0</v>
      </c>
      <c r="BY27" s="36">
        <v>0</v>
      </c>
    </row>
    <row r="28" spans="1:77">
      <c r="A28" s="23">
        <v>2012</v>
      </c>
      <c r="B28" s="23">
        <v>2166</v>
      </c>
      <c r="C28" s="23" t="s">
        <v>142</v>
      </c>
      <c r="D28" s="23" t="s">
        <v>143</v>
      </c>
      <c r="E28" s="23" t="s">
        <v>89</v>
      </c>
      <c r="F28" s="23" t="s">
        <v>108</v>
      </c>
      <c r="G28" s="22" t="s">
        <v>91</v>
      </c>
      <c r="H28" s="53">
        <v>38456</v>
      </c>
      <c r="I28" s="53">
        <v>40218</v>
      </c>
      <c r="J28" s="22" t="s">
        <v>92</v>
      </c>
      <c r="K28" s="52"/>
      <c r="L28" s="18"/>
      <c r="M28" s="18">
        <v>0</v>
      </c>
      <c r="N28" s="18">
        <v>100</v>
      </c>
      <c r="O28" s="18">
        <v>100</v>
      </c>
      <c r="P28" s="18">
        <v>0</v>
      </c>
      <c r="Q28" s="18">
        <v>18.600000000000001</v>
      </c>
      <c r="R28" s="18">
        <v>0</v>
      </c>
      <c r="S28" s="44">
        <v>118.6</v>
      </c>
      <c r="T28" s="44"/>
      <c r="U28" s="43"/>
      <c r="V28" s="43">
        <v>0</v>
      </c>
      <c r="W28" s="41">
        <v>98.27</v>
      </c>
      <c r="X28" s="41">
        <v>98.27</v>
      </c>
      <c r="Y28" s="41">
        <v>0</v>
      </c>
      <c r="Z28" s="54">
        <v>14.13</v>
      </c>
      <c r="AA28" s="41">
        <v>0</v>
      </c>
      <c r="AB28" s="40">
        <v>112.39999999999999</v>
      </c>
      <c r="AC28" s="39" t="s">
        <v>93</v>
      </c>
      <c r="AD28" s="38"/>
      <c r="AE28" s="38"/>
      <c r="AF28" s="37" t="s">
        <v>93</v>
      </c>
      <c r="AG28" s="13">
        <v>0</v>
      </c>
      <c r="AH28" s="13">
        <v>0</v>
      </c>
      <c r="AI28" s="13">
        <v>0</v>
      </c>
      <c r="AJ28" s="13">
        <v>6174</v>
      </c>
      <c r="AK28" s="13">
        <v>6174</v>
      </c>
      <c r="AL28" s="13">
        <v>0</v>
      </c>
      <c r="AM28" s="13">
        <v>0</v>
      </c>
      <c r="AN28" s="13">
        <v>0</v>
      </c>
      <c r="AO28" s="36">
        <v>0</v>
      </c>
      <c r="AP28" s="36">
        <v>2371</v>
      </c>
      <c r="AQ28" s="36">
        <v>0</v>
      </c>
      <c r="AR28" s="36">
        <v>0</v>
      </c>
      <c r="AS28" s="36">
        <v>1096</v>
      </c>
      <c r="AT28" s="36">
        <v>86</v>
      </c>
      <c r="AU28" s="36">
        <v>1010</v>
      </c>
      <c r="AV28" s="36">
        <v>1096</v>
      </c>
      <c r="AW28" s="36">
        <v>0</v>
      </c>
      <c r="AX28" s="36">
        <v>0</v>
      </c>
      <c r="AY28" s="36">
        <v>0</v>
      </c>
      <c r="AZ28" s="36">
        <v>0</v>
      </c>
      <c r="BA28" s="36">
        <v>415807</v>
      </c>
      <c r="BB28" s="36">
        <v>415807</v>
      </c>
      <c r="BC28" s="36">
        <v>0</v>
      </c>
      <c r="BD28" s="36">
        <v>1680</v>
      </c>
      <c r="BE28" s="36">
        <v>0</v>
      </c>
      <c r="BF28" s="36">
        <v>1150</v>
      </c>
      <c r="BG28" s="36">
        <v>0</v>
      </c>
      <c r="BH28" s="36">
        <v>0</v>
      </c>
      <c r="BI28" s="36">
        <v>491312</v>
      </c>
      <c r="BJ28" s="36">
        <v>442180.8</v>
      </c>
      <c r="BK28" s="36">
        <v>49131.200000000012</v>
      </c>
      <c r="BL28" s="36">
        <v>0</v>
      </c>
      <c r="BM28" s="36">
        <v>0</v>
      </c>
      <c r="BN28" s="36">
        <v>0</v>
      </c>
      <c r="BO28" s="36">
        <v>0</v>
      </c>
      <c r="BP28" s="36">
        <v>0</v>
      </c>
      <c r="BQ28" s="36">
        <v>0</v>
      </c>
      <c r="BR28" s="36">
        <v>0</v>
      </c>
      <c r="BS28" s="36">
        <v>0</v>
      </c>
      <c r="BT28" s="36">
        <v>0</v>
      </c>
      <c r="BU28" s="36">
        <v>0</v>
      </c>
      <c r="BV28" s="36">
        <v>0</v>
      </c>
      <c r="BW28" s="36">
        <v>0</v>
      </c>
      <c r="BX28" s="36">
        <v>0</v>
      </c>
      <c r="BY28" s="36">
        <v>0</v>
      </c>
    </row>
    <row r="29" spans="1:77">
      <c r="A29" s="23">
        <v>2012</v>
      </c>
      <c r="B29" s="23" t="s">
        <v>144</v>
      </c>
      <c r="C29" s="23" t="s">
        <v>142</v>
      </c>
      <c r="D29" s="23" t="s">
        <v>143</v>
      </c>
      <c r="E29" s="23" t="s">
        <v>89</v>
      </c>
      <c r="F29" s="23" t="s">
        <v>108</v>
      </c>
      <c r="G29" s="22" t="s">
        <v>91</v>
      </c>
      <c r="H29" s="53">
        <v>38456</v>
      </c>
      <c r="I29" s="53">
        <v>40232</v>
      </c>
      <c r="J29" s="22" t="s">
        <v>145</v>
      </c>
      <c r="K29" s="52"/>
      <c r="L29" s="18"/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100</v>
      </c>
      <c r="S29" s="44">
        <v>100</v>
      </c>
      <c r="T29" s="44"/>
      <c r="U29" s="43"/>
      <c r="V29" s="43">
        <v>0</v>
      </c>
      <c r="W29" s="51">
        <v>0</v>
      </c>
      <c r="X29" s="51">
        <v>0</v>
      </c>
      <c r="Y29" s="41">
        <v>0</v>
      </c>
      <c r="Z29" s="41">
        <v>0</v>
      </c>
      <c r="AA29" s="51">
        <v>100</v>
      </c>
      <c r="AB29" s="40">
        <v>100</v>
      </c>
      <c r="AC29" s="39" t="s">
        <v>93</v>
      </c>
      <c r="AD29" s="38"/>
      <c r="AE29" s="38"/>
      <c r="AF29" s="37" t="s">
        <v>93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36">
        <v>0</v>
      </c>
      <c r="AP29" s="36">
        <v>0</v>
      </c>
      <c r="AQ29" s="36">
        <v>0</v>
      </c>
      <c r="AR29" s="36">
        <v>0</v>
      </c>
      <c r="AS29" s="36">
        <v>0</v>
      </c>
      <c r="AT29" s="36">
        <v>0</v>
      </c>
      <c r="AU29" s="36">
        <v>0</v>
      </c>
      <c r="AV29" s="36">
        <v>0</v>
      </c>
      <c r="AW29" s="36">
        <v>0</v>
      </c>
      <c r="AX29" s="36">
        <v>0</v>
      </c>
      <c r="AY29" s="36">
        <v>0</v>
      </c>
      <c r="AZ29" s="36">
        <v>0</v>
      </c>
      <c r="BA29" s="36">
        <v>0</v>
      </c>
      <c r="BB29" s="36">
        <v>0</v>
      </c>
      <c r="BC29" s="36">
        <v>0</v>
      </c>
      <c r="BD29" s="36">
        <v>0</v>
      </c>
      <c r="BE29" s="36">
        <v>0</v>
      </c>
      <c r="BF29" s="36">
        <v>0</v>
      </c>
      <c r="BG29" s="36">
        <v>0</v>
      </c>
      <c r="BH29" s="36">
        <v>0</v>
      </c>
      <c r="BI29" s="36">
        <v>0</v>
      </c>
      <c r="BJ29" s="36">
        <v>0</v>
      </c>
      <c r="BK29" s="36">
        <v>0</v>
      </c>
      <c r="BL29" s="36">
        <v>0</v>
      </c>
      <c r="BM29" s="36">
        <v>0</v>
      </c>
      <c r="BN29" s="36">
        <v>0</v>
      </c>
      <c r="BO29" s="36">
        <v>0</v>
      </c>
      <c r="BP29" s="36">
        <v>0</v>
      </c>
      <c r="BQ29" s="36">
        <v>0</v>
      </c>
      <c r="BR29" s="36">
        <v>0</v>
      </c>
      <c r="BS29" s="36">
        <v>0</v>
      </c>
      <c r="BT29" s="36">
        <v>0</v>
      </c>
      <c r="BU29" s="36">
        <v>0</v>
      </c>
      <c r="BV29" s="36">
        <v>0</v>
      </c>
      <c r="BW29" s="36">
        <v>0</v>
      </c>
      <c r="BX29" s="36">
        <v>0</v>
      </c>
      <c r="BY29" s="36">
        <v>0</v>
      </c>
    </row>
    <row r="30" spans="1:77">
      <c r="A30" s="23">
        <v>2012</v>
      </c>
      <c r="B30" s="23">
        <v>2404</v>
      </c>
      <c r="C30" s="23" t="s">
        <v>146</v>
      </c>
      <c r="D30" s="23" t="s">
        <v>147</v>
      </c>
      <c r="E30" s="23" t="s">
        <v>89</v>
      </c>
      <c r="F30" s="23" t="s">
        <v>137</v>
      </c>
      <c r="G30" s="22" t="s">
        <v>91</v>
      </c>
      <c r="H30" s="49">
        <v>39436</v>
      </c>
      <c r="I30" s="50">
        <v>40193</v>
      </c>
      <c r="J30" s="47" t="s">
        <v>92</v>
      </c>
      <c r="K30" s="46"/>
      <c r="L30" s="45"/>
      <c r="M30" s="45">
        <v>0</v>
      </c>
      <c r="N30" s="45">
        <v>300</v>
      </c>
      <c r="O30" s="45">
        <v>300</v>
      </c>
      <c r="P30" s="18">
        <v>2500</v>
      </c>
      <c r="Q30" s="45">
        <v>0</v>
      </c>
      <c r="R30" s="45">
        <v>3000</v>
      </c>
      <c r="S30" s="44">
        <v>5800</v>
      </c>
      <c r="T30" s="44"/>
      <c r="U30" s="42"/>
      <c r="V30" s="42">
        <v>0</v>
      </c>
      <c r="W30" s="43">
        <v>300</v>
      </c>
      <c r="X30" s="42">
        <v>300</v>
      </c>
      <c r="Y30" s="41">
        <v>0</v>
      </c>
      <c r="Z30" s="42">
        <v>0</v>
      </c>
      <c r="AA30" s="41">
        <v>0</v>
      </c>
      <c r="AB30" s="40">
        <v>300</v>
      </c>
      <c r="AC30" s="39" t="s">
        <v>93</v>
      </c>
      <c r="AD30" s="38"/>
      <c r="AE30" s="38"/>
      <c r="AF30" s="37" t="s">
        <v>93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36">
        <v>0</v>
      </c>
      <c r="AP30" s="36">
        <v>0</v>
      </c>
      <c r="AQ30" s="36">
        <v>0</v>
      </c>
      <c r="AR30" s="36">
        <v>0</v>
      </c>
      <c r="AS30" s="36">
        <v>0</v>
      </c>
      <c r="AT30" s="36">
        <v>0</v>
      </c>
      <c r="AU30" s="35">
        <v>0</v>
      </c>
      <c r="AV30" s="36">
        <v>0</v>
      </c>
      <c r="AW30" s="36">
        <v>0</v>
      </c>
      <c r="AX30" s="36">
        <v>0</v>
      </c>
      <c r="AY30" s="36">
        <v>0</v>
      </c>
      <c r="AZ30" s="36">
        <v>0</v>
      </c>
      <c r="BA30" s="36">
        <v>0</v>
      </c>
      <c r="BB30" s="36">
        <v>0</v>
      </c>
      <c r="BC30" s="36">
        <v>0</v>
      </c>
      <c r="BD30" s="36">
        <v>0</v>
      </c>
      <c r="BE30" s="36">
        <v>0</v>
      </c>
      <c r="BF30" s="36">
        <v>0</v>
      </c>
      <c r="BG30" s="36">
        <v>0</v>
      </c>
      <c r="BH30" s="36">
        <v>0</v>
      </c>
      <c r="BI30" s="36">
        <v>0</v>
      </c>
      <c r="BJ30" s="36">
        <v>0</v>
      </c>
      <c r="BK30" s="36">
        <v>0</v>
      </c>
      <c r="BL30" s="36">
        <v>0</v>
      </c>
      <c r="BM30" s="36">
        <v>0</v>
      </c>
      <c r="BN30" s="36">
        <v>0</v>
      </c>
      <c r="BO30" s="36">
        <v>0</v>
      </c>
      <c r="BP30" s="36">
        <v>0</v>
      </c>
      <c r="BQ30" s="36">
        <v>0</v>
      </c>
      <c r="BR30" s="36">
        <v>0</v>
      </c>
      <c r="BS30" s="36">
        <v>0</v>
      </c>
      <c r="BT30" s="36">
        <v>0</v>
      </c>
      <c r="BU30" s="36">
        <v>0</v>
      </c>
      <c r="BV30" s="36">
        <v>0</v>
      </c>
      <c r="BW30" s="36">
        <v>0</v>
      </c>
      <c r="BX30" s="36">
        <v>0</v>
      </c>
      <c r="BY30" s="36">
        <v>0</v>
      </c>
    </row>
    <row r="31" spans="1:77">
      <c r="A31" s="23">
        <v>2012</v>
      </c>
      <c r="B31" s="23">
        <v>2509</v>
      </c>
      <c r="C31" s="23" t="s">
        <v>148</v>
      </c>
      <c r="D31" s="23" t="s">
        <v>147</v>
      </c>
      <c r="E31" s="23" t="s">
        <v>89</v>
      </c>
      <c r="F31" s="23" t="s">
        <v>137</v>
      </c>
      <c r="G31" s="22" t="s">
        <v>91</v>
      </c>
      <c r="H31" s="49">
        <v>39868</v>
      </c>
      <c r="I31" s="48">
        <v>40781</v>
      </c>
      <c r="J31" s="47" t="s">
        <v>92</v>
      </c>
      <c r="K31" s="46"/>
      <c r="L31" s="45"/>
      <c r="M31" s="45">
        <v>0</v>
      </c>
      <c r="N31" s="45">
        <v>200</v>
      </c>
      <c r="O31" s="45">
        <v>200</v>
      </c>
      <c r="P31" s="18">
        <v>0</v>
      </c>
      <c r="Q31" s="45">
        <v>0</v>
      </c>
      <c r="R31" s="45">
        <v>0</v>
      </c>
      <c r="S31" s="44">
        <v>200</v>
      </c>
      <c r="T31" s="44"/>
      <c r="U31" s="43"/>
      <c r="V31" s="43">
        <v>0</v>
      </c>
      <c r="W31" s="42">
        <v>200</v>
      </c>
      <c r="X31" s="42">
        <v>200</v>
      </c>
      <c r="Y31" s="41">
        <v>0</v>
      </c>
      <c r="Z31" s="42">
        <v>0</v>
      </c>
      <c r="AA31" s="41">
        <v>0</v>
      </c>
      <c r="AB31" s="40">
        <v>200</v>
      </c>
      <c r="AC31" s="39" t="s">
        <v>93</v>
      </c>
      <c r="AD31" s="38"/>
      <c r="AE31" s="38"/>
      <c r="AF31" s="37" t="s">
        <v>93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36">
        <v>0</v>
      </c>
      <c r="AP31" s="36">
        <v>0</v>
      </c>
      <c r="AQ31" s="36">
        <v>0</v>
      </c>
      <c r="AR31" s="36">
        <v>0</v>
      </c>
      <c r="AS31" s="36">
        <v>0</v>
      </c>
      <c r="AT31" s="36">
        <v>0</v>
      </c>
      <c r="AU31" s="36">
        <v>0</v>
      </c>
      <c r="AV31" s="36">
        <v>0</v>
      </c>
      <c r="AW31" s="36">
        <v>0</v>
      </c>
      <c r="AX31" s="36">
        <v>0</v>
      </c>
      <c r="AY31" s="36">
        <v>0</v>
      </c>
      <c r="AZ31" s="36">
        <v>0</v>
      </c>
      <c r="BA31" s="36">
        <v>0</v>
      </c>
      <c r="BB31" s="36">
        <v>0</v>
      </c>
      <c r="BC31" s="36">
        <v>0</v>
      </c>
      <c r="BD31" s="36">
        <v>0</v>
      </c>
      <c r="BE31" s="36">
        <v>0</v>
      </c>
      <c r="BF31" s="36">
        <v>0</v>
      </c>
      <c r="BG31" s="36">
        <v>0</v>
      </c>
      <c r="BH31" s="36">
        <v>0</v>
      </c>
      <c r="BI31" s="36">
        <v>0</v>
      </c>
      <c r="BJ31" s="36">
        <v>0</v>
      </c>
      <c r="BK31" s="36">
        <v>0</v>
      </c>
      <c r="BL31" s="36">
        <v>0</v>
      </c>
      <c r="BM31" s="36">
        <v>0</v>
      </c>
      <c r="BN31" s="36">
        <v>0</v>
      </c>
      <c r="BO31" s="36">
        <v>0</v>
      </c>
      <c r="BP31" s="36">
        <v>0</v>
      </c>
      <c r="BQ31" s="36">
        <v>0</v>
      </c>
      <c r="BR31" s="36">
        <v>0</v>
      </c>
      <c r="BS31" s="36">
        <v>0</v>
      </c>
      <c r="BT31" s="36">
        <v>0</v>
      </c>
      <c r="BU31" s="36">
        <v>0</v>
      </c>
      <c r="BV31" s="36">
        <v>0</v>
      </c>
      <c r="BW31" s="36">
        <v>0</v>
      </c>
      <c r="BX31" s="36">
        <v>0</v>
      </c>
      <c r="BY31" s="35">
        <v>0</v>
      </c>
    </row>
    <row r="32" spans="1:77">
      <c r="A32" s="23">
        <v>2013</v>
      </c>
      <c r="B32" s="23">
        <v>2323</v>
      </c>
      <c r="C32" s="23" t="s">
        <v>149</v>
      </c>
      <c r="D32" s="23" t="s">
        <v>150</v>
      </c>
      <c r="E32" s="23" t="s">
        <v>89</v>
      </c>
      <c r="F32" s="23" t="s">
        <v>151</v>
      </c>
      <c r="G32" s="22" t="s">
        <v>91</v>
      </c>
      <c r="H32" s="31">
        <v>39176</v>
      </c>
      <c r="I32" s="31">
        <v>41305</v>
      </c>
      <c r="J32" s="20" t="s">
        <v>92</v>
      </c>
      <c r="K32" s="19"/>
      <c r="L32" s="27"/>
      <c r="M32" s="27">
        <v>0</v>
      </c>
      <c r="N32" s="18">
        <v>106</v>
      </c>
      <c r="O32" s="18">
        <v>106</v>
      </c>
      <c r="P32" s="26">
        <v>0</v>
      </c>
      <c r="Q32" s="26">
        <v>11</v>
      </c>
      <c r="R32" s="25">
        <v>0</v>
      </c>
      <c r="S32" s="24">
        <v>117</v>
      </c>
      <c r="T32" s="18"/>
      <c r="U32" s="17"/>
      <c r="V32" s="17">
        <v>0</v>
      </c>
      <c r="W32" s="17">
        <v>97.27</v>
      </c>
      <c r="X32" s="17">
        <v>97.27</v>
      </c>
      <c r="Y32" s="17">
        <v>0</v>
      </c>
      <c r="Z32" s="17">
        <v>16.78</v>
      </c>
      <c r="AA32" s="17">
        <v>0</v>
      </c>
      <c r="AB32" s="17">
        <v>114.05</v>
      </c>
      <c r="AC32" s="16" t="s">
        <v>93</v>
      </c>
      <c r="AD32" s="15"/>
      <c r="AE32" s="15"/>
      <c r="AF32" s="14" t="s">
        <v>94</v>
      </c>
      <c r="AG32" s="13">
        <v>0</v>
      </c>
      <c r="AH32" s="13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1">
        <v>0</v>
      </c>
      <c r="AO32" s="11">
        <v>1437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</row>
    <row r="33" spans="1:77">
      <c r="A33" s="23">
        <v>2013</v>
      </c>
      <c r="B33" s="23" t="s">
        <v>152</v>
      </c>
      <c r="C33" s="23" t="s">
        <v>153</v>
      </c>
      <c r="D33" s="23" t="s">
        <v>154</v>
      </c>
      <c r="E33" s="23" t="s">
        <v>89</v>
      </c>
      <c r="F33" s="23" t="s">
        <v>155</v>
      </c>
      <c r="G33" s="22" t="s">
        <v>91</v>
      </c>
      <c r="H33" s="34">
        <v>38337</v>
      </c>
      <c r="I33" s="34">
        <v>40945</v>
      </c>
      <c r="J33" s="20" t="s">
        <v>92</v>
      </c>
      <c r="K33" s="19"/>
      <c r="L33" s="27"/>
      <c r="M33" s="27">
        <v>0</v>
      </c>
      <c r="N33" s="18">
        <v>250</v>
      </c>
      <c r="O33" s="18">
        <v>250</v>
      </c>
      <c r="P33" s="26">
        <v>0</v>
      </c>
      <c r="Q33" s="26">
        <v>0</v>
      </c>
      <c r="R33" s="25">
        <v>0</v>
      </c>
      <c r="S33" s="24">
        <v>250</v>
      </c>
      <c r="T33" s="18"/>
      <c r="U33" s="17"/>
      <c r="V33" s="17">
        <v>0</v>
      </c>
      <c r="W33" s="17">
        <v>247.03</v>
      </c>
      <c r="X33" s="17">
        <v>247.03</v>
      </c>
      <c r="Y33" s="17">
        <v>0</v>
      </c>
      <c r="Z33" s="17">
        <v>0</v>
      </c>
      <c r="AA33" s="17">
        <v>0</v>
      </c>
      <c r="AB33" s="17">
        <v>247.03</v>
      </c>
      <c r="AC33" s="16" t="s">
        <v>93</v>
      </c>
      <c r="AD33" s="15"/>
      <c r="AE33" s="15"/>
      <c r="AF33" s="14" t="s">
        <v>93</v>
      </c>
      <c r="AG33" s="13">
        <v>0</v>
      </c>
      <c r="AH33" s="13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1">
        <v>0</v>
      </c>
      <c r="BX33" s="11">
        <v>0</v>
      </c>
      <c r="BY33" s="11">
        <v>0</v>
      </c>
    </row>
    <row r="34" spans="1:77">
      <c r="A34" s="23">
        <v>2013</v>
      </c>
      <c r="B34" s="23">
        <v>7181</v>
      </c>
      <c r="C34" s="23" t="s">
        <v>156</v>
      </c>
      <c r="D34" s="23">
        <v>36909</v>
      </c>
      <c r="E34" s="23" t="s">
        <v>89</v>
      </c>
      <c r="F34" s="23" t="s">
        <v>98</v>
      </c>
      <c r="G34" s="22" t="s">
        <v>99</v>
      </c>
      <c r="H34" s="28">
        <v>37591</v>
      </c>
      <c r="I34" s="28" t="s">
        <v>104</v>
      </c>
      <c r="J34" s="20" t="s">
        <v>92</v>
      </c>
      <c r="K34" s="19"/>
      <c r="L34" s="27"/>
      <c r="M34" s="27">
        <v>0</v>
      </c>
      <c r="N34" s="18">
        <v>15</v>
      </c>
      <c r="O34" s="18">
        <v>15</v>
      </c>
      <c r="P34" s="26">
        <v>0</v>
      </c>
      <c r="Q34" s="26">
        <v>0</v>
      </c>
      <c r="R34" s="25">
        <v>0</v>
      </c>
      <c r="S34" s="24">
        <v>15</v>
      </c>
      <c r="T34" s="18"/>
      <c r="U34" s="17"/>
      <c r="V34" s="17">
        <v>0</v>
      </c>
      <c r="W34" s="17">
        <v>10.8</v>
      </c>
      <c r="X34" s="17">
        <v>10.8</v>
      </c>
      <c r="Y34" s="17">
        <v>0</v>
      </c>
      <c r="Z34" s="17">
        <v>0</v>
      </c>
      <c r="AA34" s="17">
        <v>0</v>
      </c>
      <c r="AB34" s="17">
        <v>10.8</v>
      </c>
      <c r="AC34" s="16" t="s">
        <v>93</v>
      </c>
      <c r="AD34" s="15"/>
      <c r="AE34" s="15"/>
      <c r="AF34" s="14" t="s">
        <v>93</v>
      </c>
      <c r="AG34" s="13">
        <v>0</v>
      </c>
      <c r="AH34" s="13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11">
        <v>0</v>
      </c>
      <c r="BX34" s="11">
        <v>0</v>
      </c>
      <c r="BY34" s="11">
        <v>0</v>
      </c>
    </row>
    <row r="35" spans="1:77">
      <c r="A35" s="23">
        <v>2013</v>
      </c>
      <c r="B35" s="23" t="s">
        <v>157</v>
      </c>
      <c r="C35" s="23" t="s">
        <v>158</v>
      </c>
      <c r="D35" s="23" t="s">
        <v>159</v>
      </c>
      <c r="E35" s="23" t="s">
        <v>89</v>
      </c>
      <c r="F35" s="23" t="s">
        <v>103</v>
      </c>
      <c r="G35" s="22" t="s">
        <v>99</v>
      </c>
      <c r="H35" s="33">
        <v>38925</v>
      </c>
      <c r="I35" s="32" t="s">
        <v>104</v>
      </c>
      <c r="J35" s="20" t="s">
        <v>92</v>
      </c>
      <c r="K35" s="19"/>
      <c r="L35" s="27"/>
      <c r="M35" s="27">
        <v>0</v>
      </c>
      <c r="N35" s="18">
        <v>75</v>
      </c>
      <c r="O35" s="18">
        <v>75</v>
      </c>
      <c r="P35" s="26">
        <v>225</v>
      </c>
      <c r="Q35" s="26">
        <v>0</v>
      </c>
      <c r="R35" s="25">
        <v>0</v>
      </c>
      <c r="S35" s="24">
        <v>300</v>
      </c>
      <c r="T35" s="18"/>
      <c r="U35" s="17"/>
      <c r="V35" s="17">
        <v>0</v>
      </c>
      <c r="W35" s="17">
        <v>75</v>
      </c>
      <c r="X35" s="17">
        <v>75</v>
      </c>
      <c r="Y35" s="17">
        <v>2.25</v>
      </c>
      <c r="Z35" s="17">
        <v>0</v>
      </c>
      <c r="AA35" s="17">
        <v>0</v>
      </c>
      <c r="AB35" s="17">
        <v>77.25</v>
      </c>
      <c r="AC35" s="16" t="s">
        <v>94</v>
      </c>
      <c r="AD35" s="15"/>
      <c r="AE35" s="15"/>
      <c r="AF35" s="14" t="s">
        <v>94</v>
      </c>
      <c r="AG35" s="13">
        <v>0</v>
      </c>
      <c r="AH35" s="13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4480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v>0</v>
      </c>
      <c r="BX35" s="11">
        <v>0</v>
      </c>
      <c r="BY35" s="11">
        <v>0</v>
      </c>
    </row>
    <row r="36" spans="1:77">
      <c r="A36" s="23">
        <v>2014</v>
      </c>
      <c r="B36" s="23">
        <v>1839</v>
      </c>
      <c r="C36" s="23" t="s">
        <v>160</v>
      </c>
      <c r="D36" s="23">
        <v>31435</v>
      </c>
      <c r="E36" s="23" t="s">
        <v>89</v>
      </c>
      <c r="F36" s="23" t="s">
        <v>110</v>
      </c>
      <c r="G36" s="22" t="s">
        <v>91</v>
      </c>
      <c r="H36" s="28">
        <v>37154</v>
      </c>
      <c r="I36" s="28">
        <v>39686</v>
      </c>
      <c r="J36" s="20" t="s">
        <v>92</v>
      </c>
      <c r="K36" s="19"/>
      <c r="L36" s="27"/>
      <c r="M36" s="27">
        <v>0</v>
      </c>
      <c r="N36" s="18">
        <v>240</v>
      </c>
      <c r="O36" s="18">
        <v>240</v>
      </c>
      <c r="P36" s="26">
        <v>0</v>
      </c>
      <c r="Q36" s="26">
        <v>138</v>
      </c>
      <c r="R36" s="25">
        <v>0</v>
      </c>
      <c r="S36" s="24">
        <v>378</v>
      </c>
      <c r="T36" s="18"/>
      <c r="U36" s="17"/>
      <c r="V36" s="17">
        <v>0</v>
      </c>
      <c r="W36" s="17">
        <v>145.6</v>
      </c>
      <c r="X36" s="17">
        <v>145.6</v>
      </c>
      <c r="Y36" s="17">
        <v>0</v>
      </c>
      <c r="Z36" s="17">
        <v>314.8</v>
      </c>
      <c r="AA36" s="17">
        <v>0</v>
      </c>
      <c r="AB36" s="17">
        <v>460.4</v>
      </c>
      <c r="AC36" s="16" t="s">
        <v>93</v>
      </c>
      <c r="AD36" s="15"/>
      <c r="AE36" s="15"/>
      <c r="AF36" s="14" t="s">
        <v>94</v>
      </c>
      <c r="AG36" s="13">
        <v>0</v>
      </c>
      <c r="AH36" s="13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1">
        <v>0</v>
      </c>
      <c r="AO36" s="11">
        <v>0</v>
      </c>
      <c r="AP36" s="11">
        <v>0</v>
      </c>
      <c r="AQ36" s="11">
        <v>2940365</v>
      </c>
      <c r="AR36" s="11">
        <v>0</v>
      </c>
      <c r="AS36" s="11">
        <v>259.2</v>
      </c>
      <c r="AT36" s="11">
        <v>259.2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</row>
    <row r="37" spans="1:77">
      <c r="A37" s="23">
        <v>2014</v>
      </c>
      <c r="B37" s="23">
        <v>2050</v>
      </c>
      <c r="C37" s="23" t="s">
        <v>161</v>
      </c>
      <c r="D37" s="23">
        <v>36005</v>
      </c>
      <c r="E37" s="23" t="s">
        <v>89</v>
      </c>
      <c r="F37" s="23" t="s">
        <v>108</v>
      </c>
      <c r="G37" s="22" t="s">
        <v>91</v>
      </c>
      <c r="H37" s="28">
        <v>37970</v>
      </c>
      <c r="I37" s="28">
        <v>41008</v>
      </c>
      <c r="J37" s="20" t="s">
        <v>92</v>
      </c>
      <c r="K37" s="19"/>
      <c r="L37" s="27"/>
      <c r="M37" s="27">
        <v>0</v>
      </c>
      <c r="N37" s="18">
        <v>180</v>
      </c>
      <c r="O37" s="18">
        <v>180</v>
      </c>
      <c r="P37" s="26">
        <v>0</v>
      </c>
      <c r="Q37" s="26">
        <v>105.7</v>
      </c>
      <c r="R37" s="25">
        <v>0</v>
      </c>
      <c r="S37" s="24">
        <v>285.7</v>
      </c>
      <c r="T37" s="18"/>
      <c r="U37" s="17"/>
      <c r="V37" s="17">
        <v>0</v>
      </c>
      <c r="W37" s="17">
        <v>160.41999999999999</v>
      </c>
      <c r="X37" s="17">
        <v>160.41999999999999</v>
      </c>
      <c r="Y37" s="17">
        <v>0</v>
      </c>
      <c r="Z37" s="17">
        <v>121.15</v>
      </c>
      <c r="AA37" s="17">
        <v>0</v>
      </c>
      <c r="AB37" s="17">
        <v>281.57</v>
      </c>
      <c r="AC37" s="16" t="s">
        <v>93</v>
      </c>
      <c r="AD37" s="15"/>
      <c r="AE37" s="15"/>
      <c r="AF37" s="14" t="s">
        <v>94</v>
      </c>
      <c r="AG37" s="13">
        <v>0</v>
      </c>
      <c r="AH37" s="13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1">
        <v>0</v>
      </c>
      <c r="AO37" s="11">
        <v>0</v>
      </c>
      <c r="AP37" s="11">
        <v>0</v>
      </c>
      <c r="AQ37" s="11">
        <v>2270199</v>
      </c>
      <c r="AR37" s="11">
        <v>0</v>
      </c>
      <c r="AS37" s="11">
        <v>1187.56</v>
      </c>
      <c r="AT37" s="11">
        <v>0</v>
      </c>
      <c r="AU37" s="11">
        <v>1187.56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  <c r="BW37" s="11">
        <v>0</v>
      </c>
      <c r="BX37" s="11">
        <v>0</v>
      </c>
      <c r="BY37" s="11">
        <v>0</v>
      </c>
    </row>
    <row r="38" spans="1:77">
      <c r="A38" s="23">
        <v>2014</v>
      </c>
      <c r="B38" s="23">
        <v>2281</v>
      </c>
      <c r="C38" s="23" t="s">
        <v>162</v>
      </c>
      <c r="D38" s="23">
        <v>36343</v>
      </c>
      <c r="E38" s="23" t="s">
        <v>89</v>
      </c>
      <c r="F38" s="23" t="s">
        <v>106</v>
      </c>
      <c r="G38" s="22" t="s">
        <v>91</v>
      </c>
      <c r="H38" s="31">
        <v>39059</v>
      </c>
      <c r="I38" s="31">
        <v>41455</v>
      </c>
      <c r="J38" s="20" t="s">
        <v>92</v>
      </c>
      <c r="K38" s="19"/>
      <c r="L38" s="27"/>
      <c r="M38" s="27">
        <v>0</v>
      </c>
      <c r="N38" s="18">
        <v>1000</v>
      </c>
      <c r="O38" s="18">
        <v>1000</v>
      </c>
      <c r="P38" s="26">
        <v>177</v>
      </c>
      <c r="Q38" s="26">
        <v>251</v>
      </c>
      <c r="R38" s="25">
        <v>0</v>
      </c>
      <c r="S38" s="24">
        <v>1428</v>
      </c>
      <c r="T38" s="18"/>
      <c r="U38" s="17"/>
      <c r="V38" s="17">
        <v>0</v>
      </c>
      <c r="W38" s="17">
        <v>800</v>
      </c>
      <c r="X38" s="17">
        <v>800</v>
      </c>
      <c r="Y38" s="17">
        <v>122.44</v>
      </c>
      <c r="Z38" s="17">
        <v>126.32</v>
      </c>
      <c r="AA38" s="17">
        <v>0</v>
      </c>
      <c r="AB38" s="17">
        <v>1048.76</v>
      </c>
      <c r="AC38" s="16" t="s">
        <v>94</v>
      </c>
      <c r="AD38" s="15" t="s">
        <v>163</v>
      </c>
      <c r="AE38" s="15" t="s">
        <v>164</v>
      </c>
      <c r="AF38" s="14" t="s">
        <v>93</v>
      </c>
      <c r="AG38" s="13">
        <v>0</v>
      </c>
      <c r="AH38" s="13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</row>
    <row r="39" spans="1:77">
      <c r="A39" s="23">
        <v>2014</v>
      </c>
      <c r="B39" s="23">
        <v>2346</v>
      </c>
      <c r="C39" s="23" t="s">
        <v>165</v>
      </c>
      <c r="D39" s="23">
        <v>32298</v>
      </c>
      <c r="E39" s="23" t="s">
        <v>89</v>
      </c>
      <c r="F39" s="23" t="s">
        <v>166</v>
      </c>
      <c r="G39" s="22" t="s">
        <v>91</v>
      </c>
      <c r="H39" s="30">
        <v>39315</v>
      </c>
      <c r="I39" s="30">
        <v>41533</v>
      </c>
      <c r="J39" s="20" t="s">
        <v>92</v>
      </c>
      <c r="K39" s="19"/>
      <c r="L39" s="27"/>
      <c r="M39" s="27">
        <v>0</v>
      </c>
      <c r="N39" s="18">
        <v>144</v>
      </c>
      <c r="O39" s="18">
        <v>144</v>
      </c>
      <c r="P39" s="26">
        <v>0</v>
      </c>
      <c r="Q39" s="26">
        <v>18.899999999999999</v>
      </c>
      <c r="R39" s="25">
        <v>34.9</v>
      </c>
      <c r="S39" s="24">
        <v>197.8</v>
      </c>
      <c r="T39" s="18"/>
      <c r="U39" s="17"/>
      <c r="V39" s="17">
        <v>0</v>
      </c>
      <c r="W39" s="17">
        <v>141.91</v>
      </c>
      <c r="X39" s="17">
        <v>141.91</v>
      </c>
      <c r="Y39" s="17">
        <v>0</v>
      </c>
      <c r="Z39" s="17">
        <v>24.19</v>
      </c>
      <c r="AA39" s="17">
        <v>10</v>
      </c>
      <c r="AB39" s="17">
        <v>176.1</v>
      </c>
      <c r="AC39" s="16" t="s">
        <v>93</v>
      </c>
      <c r="AD39" s="15"/>
      <c r="AE39" s="15"/>
      <c r="AF39" s="14" t="s">
        <v>94</v>
      </c>
      <c r="AG39" s="13">
        <v>0</v>
      </c>
      <c r="AH39" s="13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1">
        <v>0</v>
      </c>
      <c r="AO39" s="11">
        <v>1451.5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</row>
    <row r="40" spans="1:77">
      <c r="A40" s="23">
        <v>2014</v>
      </c>
      <c r="B40" s="23">
        <v>2535</v>
      </c>
      <c r="C40" s="23" t="s">
        <v>167</v>
      </c>
      <c r="D40" s="23">
        <v>37066</v>
      </c>
      <c r="E40" s="23" t="s">
        <v>89</v>
      </c>
      <c r="F40" s="23" t="s">
        <v>166</v>
      </c>
      <c r="G40" s="22" t="s">
        <v>91</v>
      </c>
      <c r="H40" s="28">
        <v>40032</v>
      </c>
      <c r="I40" s="28">
        <v>41274</v>
      </c>
      <c r="J40" s="20" t="s">
        <v>92</v>
      </c>
      <c r="K40" s="19"/>
      <c r="L40" s="27"/>
      <c r="M40" s="27">
        <v>0</v>
      </c>
      <c r="N40" s="18">
        <v>185</v>
      </c>
      <c r="O40" s="18">
        <v>185</v>
      </c>
      <c r="P40" s="26">
        <v>0</v>
      </c>
      <c r="Q40" s="26">
        <v>54.800000000000004</v>
      </c>
      <c r="R40" s="25">
        <v>0</v>
      </c>
      <c r="S40" s="24">
        <v>239.8</v>
      </c>
      <c r="T40" s="18"/>
      <c r="U40" s="17"/>
      <c r="V40" s="17">
        <v>0</v>
      </c>
      <c r="W40" s="17">
        <v>185</v>
      </c>
      <c r="X40" s="17">
        <v>185</v>
      </c>
      <c r="Y40" s="17">
        <v>0</v>
      </c>
      <c r="Z40" s="17">
        <v>63.349999999999994</v>
      </c>
      <c r="AA40" s="17">
        <v>0</v>
      </c>
      <c r="AB40" s="17">
        <v>248.35</v>
      </c>
      <c r="AC40" s="16" t="s">
        <v>93</v>
      </c>
      <c r="AD40" s="15"/>
      <c r="AE40" s="15"/>
      <c r="AF40" s="14" t="s">
        <v>94</v>
      </c>
      <c r="AG40" s="13">
        <v>0</v>
      </c>
      <c r="AH40" s="13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1">
        <v>0</v>
      </c>
      <c r="AO40" s="11">
        <v>0</v>
      </c>
      <c r="AP40" s="11">
        <v>0</v>
      </c>
      <c r="AQ40" s="11">
        <v>499265</v>
      </c>
      <c r="AR40" s="11">
        <v>0</v>
      </c>
      <c r="AS40" s="11">
        <v>2975.23</v>
      </c>
      <c r="AT40" s="11">
        <v>0</v>
      </c>
      <c r="AU40" s="11">
        <v>2975.23</v>
      </c>
      <c r="AV40" s="11">
        <v>2975.23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0</v>
      </c>
    </row>
    <row r="41" spans="1:77">
      <c r="A41" s="23">
        <v>2014</v>
      </c>
      <c r="B41" s="23" t="s">
        <v>168</v>
      </c>
      <c r="C41" s="23" t="s">
        <v>169</v>
      </c>
      <c r="D41" s="23">
        <v>41036</v>
      </c>
      <c r="E41" s="23" t="s">
        <v>89</v>
      </c>
      <c r="F41" s="23" t="s">
        <v>110</v>
      </c>
      <c r="G41" s="22" t="s">
        <v>91</v>
      </c>
      <c r="H41" s="28">
        <v>40144</v>
      </c>
      <c r="I41" s="28">
        <v>40800</v>
      </c>
      <c r="J41" s="20" t="s">
        <v>92</v>
      </c>
      <c r="K41" s="19"/>
      <c r="L41" s="27"/>
      <c r="M41" s="27">
        <v>0</v>
      </c>
      <c r="N41" s="18">
        <v>700</v>
      </c>
      <c r="O41" s="18">
        <v>700</v>
      </c>
      <c r="P41" s="26">
        <v>0</v>
      </c>
      <c r="Q41" s="26">
        <v>0</v>
      </c>
      <c r="R41" s="25">
        <v>0</v>
      </c>
      <c r="S41" s="24">
        <v>700</v>
      </c>
      <c r="T41" s="18"/>
      <c r="U41" s="17"/>
      <c r="V41" s="17">
        <v>0</v>
      </c>
      <c r="W41" s="17">
        <v>700</v>
      </c>
      <c r="X41" s="17">
        <v>700</v>
      </c>
      <c r="Y41" s="17">
        <v>0</v>
      </c>
      <c r="Z41" s="17">
        <v>0</v>
      </c>
      <c r="AA41" s="17">
        <v>0</v>
      </c>
      <c r="AB41" s="17">
        <v>700</v>
      </c>
      <c r="AC41" s="16" t="s">
        <v>93</v>
      </c>
      <c r="AD41" s="15"/>
      <c r="AE41" s="15"/>
      <c r="AF41" s="14" t="s">
        <v>94</v>
      </c>
      <c r="AG41" s="13">
        <v>0</v>
      </c>
      <c r="AH41" s="13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4000</v>
      </c>
      <c r="AN41" s="11">
        <v>4000</v>
      </c>
      <c r="AO41" s="11">
        <v>1900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0</v>
      </c>
      <c r="BX41" s="11">
        <v>0</v>
      </c>
      <c r="BY41" s="11">
        <v>0</v>
      </c>
    </row>
    <row r="42" spans="1:77">
      <c r="A42" s="23">
        <v>2015</v>
      </c>
      <c r="B42" s="23">
        <v>2159</v>
      </c>
      <c r="C42" s="23" t="s">
        <v>170</v>
      </c>
      <c r="D42" s="23" t="s">
        <v>171</v>
      </c>
      <c r="E42" s="23" t="s">
        <v>89</v>
      </c>
      <c r="F42" s="23" t="s">
        <v>110</v>
      </c>
      <c r="G42" s="22" t="s">
        <v>91</v>
      </c>
      <c r="H42" s="29">
        <v>38440</v>
      </c>
      <c r="I42" s="28">
        <v>41364</v>
      </c>
      <c r="J42" s="20" t="s">
        <v>92</v>
      </c>
      <c r="K42" s="19"/>
      <c r="L42" s="27"/>
      <c r="M42" s="27">
        <v>0</v>
      </c>
      <c r="N42" s="18">
        <v>46.1</v>
      </c>
      <c r="O42" s="18">
        <v>46.1</v>
      </c>
      <c r="P42" s="26">
        <v>0</v>
      </c>
      <c r="Q42" s="26">
        <v>19.899999999999999</v>
      </c>
      <c r="R42" s="25">
        <v>0.6</v>
      </c>
      <c r="S42" s="24">
        <v>66.599999999999994</v>
      </c>
      <c r="T42" s="18"/>
      <c r="U42" s="17"/>
      <c r="V42" s="17">
        <v>0</v>
      </c>
      <c r="W42" s="17">
        <v>32.444000000000003</v>
      </c>
      <c r="X42" s="17">
        <v>32.444000000000003</v>
      </c>
      <c r="Y42" s="17">
        <v>0</v>
      </c>
      <c r="Z42" s="17">
        <v>10.515000000000001</v>
      </c>
      <c r="AA42" s="17">
        <v>3.3000000000000002E-2</v>
      </c>
      <c r="AB42" s="17">
        <v>42.992000000000004</v>
      </c>
      <c r="AC42" s="16" t="s">
        <v>93</v>
      </c>
      <c r="AD42" s="15"/>
      <c r="AE42" s="15"/>
      <c r="AF42" s="14" t="s">
        <v>94</v>
      </c>
      <c r="AG42" s="13">
        <v>0</v>
      </c>
      <c r="AH42" s="13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173984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</row>
    <row r="43" spans="1:77">
      <c r="A43" s="23">
        <v>2015</v>
      </c>
      <c r="B43" s="23" t="s">
        <v>172</v>
      </c>
      <c r="C43" s="23" t="s">
        <v>173</v>
      </c>
      <c r="D43" s="23" t="s">
        <v>174</v>
      </c>
      <c r="E43" s="23" t="s">
        <v>89</v>
      </c>
      <c r="F43" s="23" t="s">
        <v>110</v>
      </c>
      <c r="G43" s="22" t="s">
        <v>91</v>
      </c>
      <c r="H43" s="29">
        <v>37959</v>
      </c>
      <c r="I43" s="28">
        <v>41038</v>
      </c>
      <c r="J43" s="20" t="s">
        <v>92</v>
      </c>
      <c r="K43" s="19"/>
      <c r="L43" s="27"/>
      <c r="M43" s="27">
        <v>0</v>
      </c>
      <c r="N43" s="18">
        <v>400</v>
      </c>
      <c r="O43" s="18">
        <v>400</v>
      </c>
      <c r="P43" s="26">
        <v>0</v>
      </c>
      <c r="Q43" s="26">
        <v>257.7</v>
      </c>
      <c r="R43" s="25">
        <v>68.599999999999994</v>
      </c>
      <c r="S43" s="24">
        <v>726.30000000000007</v>
      </c>
      <c r="T43" s="18"/>
      <c r="U43" s="17"/>
      <c r="V43" s="17">
        <v>0</v>
      </c>
      <c r="W43" s="17">
        <v>499.6</v>
      </c>
      <c r="X43" s="17">
        <v>499.6</v>
      </c>
      <c r="Y43" s="17">
        <v>0</v>
      </c>
      <c r="Z43" s="17">
        <v>490.5</v>
      </c>
      <c r="AA43" s="17">
        <v>106.1</v>
      </c>
      <c r="AB43" s="17">
        <v>1096.2</v>
      </c>
      <c r="AC43" s="16" t="s">
        <v>93</v>
      </c>
      <c r="AD43" s="15"/>
      <c r="AE43" s="15"/>
      <c r="AF43" s="14" t="s">
        <v>94</v>
      </c>
      <c r="AG43" s="13">
        <v>0</v>
      </c>
      <c r="AH43" s="13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1">
        <v>0</v>
      </c>
      <c r="AO43" s="11">
        <v>0</v>
      </c>
      <c r="AP43" s="11">
        <v>0</v>
      </c>
      <c r="AQ43" s="11">
        <v>4763975</v>
      </c>
      <c r="AR43" s="11">
        <v>0</v>
      </c>
      <c r="AS43" s="11">
        <v>657.1</v>
      </c>
      <c r="AT43" s="11">
        <v>657.1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11">
        <v>0</v>
      </c>
    </row>
    <row r="44" spans="1:77">
      <c r="A44" s="23">
        <v>2015</v>
      </c>
      <c r="B44" s="23" t="s">
        <v>175</v>
      </c>
      <c r="C44" s="23" t="s">
        <v>176</v>
      </c>
      <c r="D44" s="23" t="s">
        <v>177</v>
      </c>
      <c r="E44" s="23" t="s">
        <v>89</v>
      </c>
      <c r="F44" s="23" t="s">
        <v>110</v>
      </c>
      <c r="G44" s="22" t="s">
        <v>91</v>
      </c>
      <c r="H44" s="29">
        <v>36879</v>
      </c>
      <c r="I44" s="28">
        <v>41591</v>
      </c>
      <c r="J44" s="20" t="s">
        <v>92</v>
      </c>
      <c r="K44" s="19"/>
      <c r="L44" s="27"/>
      <c r="M44" s="27">
        <v>0</v>
      </c>
      <c r="N44" s="18">
        <v>262.67</v>
      </c>
      <c r="O44" s="18">
        <v>262.67</v>
      </c>
      <c r="P44" s="26">
        <v>0</v>
      </c>
      <c r="Q44" s="26">
        <v>143.6</v>
      </c>
      <c r="R44" s="25">
        <v>0</v>
      </c>
      <c r="S44" s="24">
        <v>406.27</v>
      </c>
      <c r="T44" s="18"/>
      <c r="U44" s="17"/>
      <c r="V44" s="17">
        <v>0</v>
      </c>
      <c r="W44" s="17">
        <v>246.64</v>
      </c>
      <c r="X44" s="17">
        <v>246.64</v>
      </c>
      <c r="Y44" s="17">
        <v>0</v>
      </c>
      <c r="Z44" s="17">
        <v>124.06</v>
      </c>
      <c r="AA44" s="17">
        <v>0</v>
      </c>
      <c r="AB44" s="17">
        <v>370.7</v>
      </c>
      <c r="AC44" s="16" t="s">
        <v>93</v>
      </c>
      <c r="AD44" s="15"/>
      <c r="AE44" s="15"/>
      <c r="AF44" s="14" t="s">
        <v>94</v>
      </c>
      <c r="AG44" s="13">
        <v>0</v>
      </c>
      <c r="AH44" s="13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46145</v>
      </c>
      <c r="BE44" s="11">
        <v>0</v>
      </c>
      <c r="BF44" s="11">
        <v>0</v>
      </c>
      <c r="BG44" s="11">
        <v>4800</v>
      </c>
      <c r="BH44" s="11">
        <v>340000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</row>
    <row r="45" spans="1:77">
      <c r="A45" s="23">
        <v>2015</v>
      </c>
      <c r="B45" s="23">
        <v>2330</v>
      </c>
      <c r="C45" s="23" t="s">
        <v>178</v>
      </c>
      <c r="D45" s="23" t="s">
        <v>179</v>
      </c>
      <c r="E45" s="23" t="s">
        <v>89</v>
      </c>
      <c r="F45" s="23" t="s">
        <v>110</v>
      </c>
      <c r="G45" s="22" t="s">
        <v>91</v>
      </c>
      <c r="H45" s="29">
        <v>39233</v>
      </c>
      <c r="I45" s="28">
        <v>40908</v>
      </c>
      <c r="J45" s="20" t="s">
        <v>92</v>
      </c>
      <c r="K45" s="19"/>
      <c r="L45" s="27"/>
      <c r="M45" s="27">
        <v>0</v>
      </c>
      <c r="N45" s="18">
        <v>320</v>
      </c>
      <c r="O45" s="18">
        <v>320</v>
      </c>
      <c r="P45" s="26">
        <v>0</v>
      </c>
      <c r="Q45" s="26">
        <v>80</v>
      </c>
      <c r="R45" s="25">
        <v>0</v>
      </c>
      <c r="S45" s="24">
        <v>400</v>
      </c>
      <c r="T45" s="18"/>
      <c r="U45" s="17"/>
      <c r="V45" s="17">
        <v>0</v>
      </c>
      <c r="W45" s="17">
        <v>316.8</v>
      </c>
      <c r="X45" s="17">
        <v>316.8</v>
      </c>
      <c r="Y45" s="17">
        <v>0</v>
      </c>
      <c r="Z45" s="17">
        <v>70.2</v>
      </c>
      <c r="AA45" s="17">
        <v>0</v>
      </c>
      <c r="AB45" s="17">
        <v>387</v>
      </c>
      <c r="AC45" s="16" t="s">
        <v>93</v>
      </c>
      <c r="AD45" s="15"/>
      <c r="AE45" s="15"/>
      <c r="AF45" s="14" t="s">
        <v>94</v>
      </c>
      <c r="AG45" s="13">
        <v>0</v>
      </c>
      <c r="AH45" s="13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1">
        <v>0</v>
      </c>
      <c r="AO45" s="11">
        <v>0</v>
      </c>
      <c r="AP45" s="11">
        <v>0</v>
      </c>
      <c r="AQ45" s="11">
        <v>6133506</v>
      </c>
      <c r="AR45" s="11">
        <v>0</v>
      </c>
      <c r="AS45" s="11">
        <v>1698.64</v>
      </c>
      <c r="AT45" s="11">
        <v>1698.64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  <c r="BT45" s="11">
        <v>0</v>
      </c>
      <c r="BU45" s="11">
        <v>0</v>
      </c>
      <c r="BV45" s="11">
        <v>0</v>
      </c>
      <c r="BW45" s="11">
        <v>0</v>
      </c>
      <c r="BX45" s="11">
        <v>0</v>
      </c>
      <c r="BY45" s="11">
        <v>0</v>
      </c>
    </row>
    <row r="46" spans="1:77">
      <c r="A46" s="23">
        <v>2015</v>
      </c>
      <c r="B46" s="23">
        <v>2312</v>
      </c>
      <c r="C46" s="23" t="s">
        <v>180</v>
      </c>
      <c r="D46" s="23" t="s">
        <v>181</v>
      </c>
      <c r="E46" s="23" t="s">
        <v>89</v>
      </c>
      <c r="F46" s="23" t="s">
        <v>166</v>
      </c>
      <c r="G46" s="22" t="s">
        <v>91</v>
      </c>
      <c r="H46" s="29">
        <v>39108</v>
      </c>
      <c r="I46" s="28">
        <v>41843</v>
      </c>
      <c r="J46" s="20" t="s">
        <v>92</v>
      </c>
      <c r="K46" s="19"/>
      <c r="L46" s="27"/>
      <c r="M46" s="27">
        <v>0</v>
      </c>
      <c r="N46" s="18">
        <v>33</v>
      </c>
      <c r="O46" s="18">
        <v>33</v>
      </c>
      <c r="P46" s="26">
        <v>0</v>
      </c>
      <c r="Q46" s="26">
        <v>18.399999999999999</v>
      </c>
      <c r="R46" s="25">
        <v>0</v>
      </c>
      <c r="S46" s="24">
        <v>51.4</v>
      </c>
      <c r="T46" s="18"/>
      <c r="U46" s="17"/>
      <c r="V46" s="17">
        <v>0</v>
      </c>
      <c r="W46" s="17">
        <v>23.42</v>
      </c>
      <c r="X46" s="17">
        <v>23.42</v>
      </c>
      <c r="Y46" s="17">
        <v>0</v>
      </c>
      <c r="Z46" s="17">
        <v>12.029</v>
      </c>
      <c r="AA46" s="17">
        <v>0</v>
      </c>
      <c r="AB46" s="17">
        <v>35.448999999999998</v>
      </c>
      <c r="AC46" s="16" t="s">
        <v>93</v>
      </c>
      <c r="AD46" s="15"/>
      <c r="AE46" s="15"/>
      <c r="AF46" s="14" t="s">
        <v>94</v>
      </c>
      <c r="AG46" s="13">
        <v>0</v>
      </c>
      <c r="AH46" s="13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49233</v>
      </c>
      <c r="BB46" s="11">
        <v>0</v>
      </c>
      <c r="BC46" s="11">
        <v>49233</v>
      </c>
      <c r="BD46" s="11">
        <v>0</v>
      </c>
      <c r="BE46" s="11">
        <v>0</v>
      </c>
      <c r="BF46" s="11">
        <v>265.14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</row>
    <row r="47" spans="1:77">
      <c r="A47" s="23">
        <v>2015</v>
      </c>
      <c r="B47" s="23">
        <v>2926</v>
      </c>
      <c r="C47" s="23" t="s">
        <v>182</v>
      </c>
      <c r="D47" s="23" t="s">
        <v>183</v>
      </c>
      <c r="E47" s="23" t="s">
        <v>89</v>
      </c>
      <c r="F47" s="23" t="s">
        <v>106</v>
      </c>
      <c r="G47" s="22" t="s">
        <v>91</v>
      </c>
      <c r="H47" s="29">
        <v>41212</v>
      </c>
      <c r="I47" s="28">
        <v>41844</v>
      </c>
      <c r="J47" s="20" t="s">
        <v>92</v>
      </c>
      <c r="K47" s="19"/>
      <c r="L47" s="27"/>
      <c r="M47" s="27">
        <v>0</v>
      </c>
      <c r="N47" s="18">
        <v>400</v>
      </c>
      <c r="O47" s="18">
        <v>400</v>
      </c>
      <c r="P47" s="26">
        <v>0</v>
      </c>
      <c r="Q47" s="26">
        <v>0</v>
      </c>
      <c r="R47" s="25">
        <v>0</v>
      </c>
      <c r="S47" s="24">
        <v>400</v>
      </c>
      <c r="T47" s="18"/>
      <c r="U47" s="17"/>
      <c r="V47" s="17">
        <v>0</v>
      </c>
      <c r="W47" s="17">
        <v>400</v>
      </c>
      <c r="X47" s="17">
        <v>400</v>
      </c>
      <c r="Y47" s="17">
        <v>0</v>
      </c>
      <c r="Z47" s="17">
        <v>0</v>
      </c>
      <c r="AA47" s="17">
        <v>0</v>
      </c>
      <c r="AB47" s="17">
        <v>400</v>
      </c>
      <c r="AC47" s="16" t="s">
        <v>93</v>
      </c>
      <c r="AD47" s="15"/>
      <c r="AE47" s="15"/>
      <c r="AF47" s="14" t="s">
        <v>93</v>
      </c>
      <c r="AG47" s="13">
        <v>0</v>
      </c>
      <c r="AH47" s="13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0</v>
      </c>
      <c r="BY47" s="11">
        <v>0</v>
      </c>
    </row>
    <row r="48" spans="1:77">
      <c r="A48" s="23">
        <v>2015</v>
      </c>
      <c r="B48" s="23">
        <v>2798</v>
      </c>
      <c r="C48" s="23" t="s">
        <v>184</v>
      </c>
      <c r="D48" s="23" t="s">
        <v>185</v>
      </c>
      <c r="E48" s="23" t="s">
        <v>89</v>
      </c>
      <c r="F48" s="23" t="s">
        <v>103</v>
      </c>
      <c r="G48" s="22" t="s">
        <v>99</v>
      </c>
      <c r="H48" s="29">
        <v>40849</v>
      </c>
      <c r="I48" s="28">
        <v>40877</v>
      </c>
      <c r="J48" s="20" t="s">
        <v>92</v>
      </c>
      <c r="K48" s="19"/>
      <c r="L48" s="27"/>
      <c r="M48" s="27">
        <v>0</v>
      </c>
      <c r="N48" s="18">
        <v>48</v>
      </c>
      <c r="O48" s="18">
        <v>48</v>
      </c>
      <c r="P48" s="26">
        <v>99.5</v>
      </c>
      <c r="Q48" s="26">
        <v>0</v>
      </c>
      <c r="R48" s="25">
        <v>0</v>
      </c>
      <c r="S48" s="24">
        <v>147.5</v>
      </c>
      <c r="T48" s="18"/>
      <c r="U48" s="17"/>
      <c r="V48" s="17">
        <v>0</v>
      </c>
      <c r="W48" s="17">
        <v>42.43</v>
      </c>
      <c r="X48" s="17">
        <v>42.43</v>
      </c>
      <c r="Y48" s="17">
        <v>89.99</v>
      </c>
      <c r="Z48" s="17">
        <v>0</v>
      </c>
      <c r="AA48" s="17">
        <v>0</v>
      </c>
      <c r="AB48" s="17">
        <v>132.41999999999999</v>
      </c>
      <c r="AC48" s="16" t="s">
        <v>94</v>
      </c>
      <c r="AD48" s="15"/>
      <c r="AE48" s="15"/>
      <c r="AF48" s="14" t="s">
        <v>94</v>
      </c>
      <c r="AG48" s="13">
        <v>57573.393333333333</v>
      </c>
      <c r="AH48" s="13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40</v>
      </c>
      <c r="AN48" s="11">
        <v>40</v>
      </c>
      <c r="AO48" s="11">
        <v>15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</row>
    <row r="49" spans="1:77">
      <c r="A49" s="23">
        <v>2015</v>
      </c>
      <c r="B49" s="23" t="s">
        <v>186</v>
      </c>
      <c r="C49" s="23" t="s">
        <v>187</v>
      </c>
      <c r="D49" s="23" t="s">
        <v>188</v>
      </c>
      <c r="E49" s="23" t="s">
        <v>89</v>
      </c>
      <c r="F49" s="23" t="s">
        <v>103</v>
      </c>
      <c r="G49" s="22" t="s">
        <v>99</v>
      </c>
      <c r="H49" s="29">
        <v>41170</v>
      </c>
      <c r="I49" s="28">
        <v>41547</v>
      </c>
      <c r="J49" s="20" t="s">
        <v>92</v>
      </c>
      <c r="K49" s="19"/>
      <c r="L49" s="27"/>
      <c r="M49" s="27">
        <v>0</v>
      </c>
      <c r="N49" s="18">
        <v>100</v>
      </c>
      <c r="O49" s="18">
        <v>100</v>
      </c>
      <c r="P49" s="26">
        <v>71.8</v>
      </c>
      <c r="Q49" s="26">
        <v>0</v>
      </c>
      <c r="R49" s="25">
        <v>0</v>
      </c>
      <c r="S49" s="24">
        <v>171.8</v>
      </c>
      <c r="T49" s="18"/>
      <c r="U49" s="17"/>
      <c r="V49" s="17">
        <v>0</v>
      </c>
      <c r="W49" s="17">
        <v>42.1</v>
      </c>
      <c r="X49" s="17">
        <v>42.1</v>
      </c>
      <c r="Y49" s="17">
        <v>125.5</v>
      </c>
      <c r="Z49" s="17">
        <v>0</v>
      </c>
      <c r="AA49" s="17">
        <v>0</v>
      </c>
      <c r="AB49" s="17">
        <v>167.6</v>
      </c>
      <c r="AC49" s="16" t="s">
        <v>94</v>
      </c>
      <c r="AD49" s="15"/>
      <c r="AE49" s="15"/>
      <c r="AF49" s="14" t="s">
        <v>94</v>
      </c>
      <c r="AG49" s="13">
        <v>98000</v>
      </c>
      <c r="AH49" s="13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73.06</v>
      </c>
      <c r="AN49" s="11">
        <v>73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</row>
    <row r="50" spans="1:77">
      <c r="A50" s="23">
        <v>2016</v>
      </c>
      <c r="B50" s="23">
        <v>2324</v>
      </c>
      <c r="C50" s="23" t="s">
        <v>189</v>
      </c>
      <c r="D50" s="23" t="s">
        <v>190</v>
      </c>
      <c r="E50" s="23" t="s">
        <v>89</v>
      </c>
      <c r="F50" s="23" t="s">
        <v>191</v>
      </c>
      <c r="G50" s="22" t="s">
        <v>91</v>
      </c>
      <c r="H50" s="29">
        <v>39176</v>
      </c>
      <c r="I50" s="28">
        <v>41470</v>
      </c>
      <c r="J50" s="20" t="s">
        <v>92</v>
      </c>
      <c r="K50" s="19"/>
      <c r="L50" s="27"/>
      <c r="M50" s="27">
        <v>0</v>
      </c>
      <c r="N50" s="18">
        <v>45</v>
      </c>
      <c r="O50" s="18">
        <v>45</v>
      </c>
      <c r="P50" s="26">
        <v>0</v>
      </c>
      <c r="Q50" s="26">
        <v>0</v>
      </c>
      <c r="R50" s="25">
        <v>20.7</v>
      </c>
      <c r="S50" s="24">
        <v>65.7</v>
      </c>
      <c r="T50" s="18"/>
      <c r="U50" s="17"/>
      <c r="V50" s="17">
        <v>0</v>
      </c>
      <c r="W50" s="17">
        <v>40.75</v>
      </c>
      <c r="X50" s="17">
        <v>40.75</v>
      </c>
      <c r="Y50" s="17">
        <v>0</v>
      </c>
      <c r="Z50" s="17">
        <v>0</v>
      </c>
      <c r="AA50" s="17">
        <v>23.55</v>
      </c>
      <c r="AB50" s="17">
        <v>64.3</v>
      </c>
      <c r="AC50" s="16" t="s">
        <v>93</v>
      </c>
      <c r="AD50" s="15"/>
      <c r="AE50" s="15"/>
      <c r="AF50" s="14" t="s">
        <v>94</v>
      </c>
      <c r="AG50" s="13">
        <v>0</v>
      </c>
      <c r="AH50" s="13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1">
        <v>0</v>
      </c>
      <c r="AO50" s="11">
        <v>0</v>
      </c>
      <c r="AP50" s="11">
        <v>4028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v>0</v>
      </c>
    </row>
    <row r="51" spans="1:77">
      <c r="A51" s="23">
        <v>2016</v>
      </c>
      <c r="B51" s="23">
        <v>2347</v>
      </c>
      <c r="C51" s="23" t="s">
        <v>192</v>
      </c>
      <c r="D51" s="23" t="s">
        <v>193</v>
      </c>
      <c r="E51" s="23" t="s">
        <v>89</v>
      </c>
      <c r="F51" s="23" t="s">
        <v>191</v>
      </c>
      <c r="G51" s="22" t="s">
        <v>91</v>
      </c>
      <c r="H51" s="29">
        <v>39315</v>
      </c>
      <c r="I51" s="28">
        <v>41760</v>
      </c>
      <c r="J51" s="20" t="s">
        <v>92</v>
      </c>
      <c r="K51" s="19"/>
      <c r="L51" s="27"/>
      <c r="M51" s="27">
        <v>0</v>
      </c>
      <c r="N51" s="18">
        <v>90</v>
      </c>
      <c r="O51" s="18">
        <v>90</v>
      </c>
      <c r="P51" s="26">
        <v>0</v>
      </c>
      <c r="Q51" s="26">
        <v>60.7</v>
      </c>
      <c r="R51" s="25">
        <v>0</v>
      </c>
      <c r="S51" s="24">
        <v>150.69999999999999</v>
      </c>
      <c r="T51" s="18"/>
      <c r="U51" s="17"/>
      <c r="V51" s="17">
        <v>0</v>
      </c>
      <c r="W51" s="17">
        <v>74.16</v>
      </c>
      <c r="X51" s="17">
        <v>74.16</v>
      </c>
      <c r="Y51" s="17">
        <v>0</v>
      </c>
      <c r="Z51" s="17">
        <v>7.7</v>
      </c>
      <c r="AA51" s="17">
        <v>0</v>
      </c>
      <c r="AB51" s="17">
        <v>81.86</v>
      </c>
      <c r="AC51" s="16" t="s">
        <v>93</v>
      </c>
      <c r="AD51" s="15"/>
      <c r="AE51" s="15"/>
      <c r="AF51" s="14" t="s">
        <v>94</v>
      </c>
      <c r="AG51" s="13">
        <v>0</v>
      </c>
      <c r="AH51" s="13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1">
        <v>0</v>
      </c>
      <c r="AO51" s="11">
        <v>0</v>
      </c>
      <c r="AP51" s="11">
        <v>7000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</row>
    <row r="52" spans="1:77">
      <c r="A52" s="23">
        <v>2016</v>
      </c>
      <c r="B52" s="23">
        <v>2151</v>
      </c>
      <c r="C52" s="23" t="s">
        <v>194</v>
      </c>
      <c r="D52" s="23" t="s">
        <v>195</v>
      </c>
      <c r="E52" s="23" t="s">
        <v>89</v>
      </c>
      <c r="F52" s="23" t="s">
        <v>196</v>
      </c>
      <c r="G52" s="22" t="s">
        <v>91</v>
      </c>
      <c r="H52" s="29">
        <v>38342</v>
      </c>
      <c r="I52" s="28">
        <v>41745</v>
      </c>
      <c r="J52" s="20" t="s">
        <v>92</v>
      </c>
      <c r="K52" s="19"/>
      <c r="L52" s="27"/>
      <c r="M52" s="27">
        <v>0</v>
      </c>
      <c r="N52" s="18">
        <v>250</v>
      </c>
      <c r="O52" s="18">
        <v>250</v>
      </c>
      <c r="P52" s="26">
        <v>0</v>
      </c>
      <c r="Q52" s="26">
        <v>108</v>
      </c>
      <c r="R52" s="25">
        <v>0</v>
      </c>
      <c r="S52" s="24">
        <v>358</v>
      </c>
      <c r="T52" s="18"/>
      <c r="U52" s="17"/>
      <c r="V52" s="17">
        <v>0</v>
      </c>
      <c r="W52" s="17">
        <v>250</v>
      </c>
      <c r="X52" s="17">
        <v>250</v>
      </c>
      <c r="Y52" s="17">
        <v>0</v>
      </c>
      <c r="Z52" s="17">
        <v>121.6</v>
      </c>
      <c r="AA52" s="17">
        <v>0</v>
      </c>
      <c r="AB52" s="17">
        <v>371.6</v>
      </c>
      <c r="AC52" s="16" t="s">
        <v>93</v>
      </c>
      <c r="AD52" s="15"/>
      <c r="AE52" s="15"/>
      <c r="AF52" s="14" t="s">
        <v>94</v>
      </c>
      <c r="AG52" s="13">
        <v>0</v>
      </c>
      <c r="AH52" s="13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604</v>
      </c>
      <c r="AT52" s="11">
        <v>0</v>
      </c>
      <c r="AU52" s="11">
        <v>604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360000</v>
      </c>
      <c r="BB52" s="11">
        <v>0</v>
      </c>
      <c r="BC52" s="11">
        <v>360000</v>
      </c>
      <c r="BD52" s="11">
        <v>0</v>
      </c>
      <c r="BE52" s="11">
        <v>0</v>
      </c>
      <c r="BF52" s="11">
        <v>425</v>
      </c>
      <c r="BG52" s="11">
        <v>3.7</v>
      </c>
      <c r="BH52" s="11">
        <v>100000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  <c r="BT52" s="11">
        <v>0</v>
      </c>
      <c r="BU52" s="11">
        <v>0</v>
      </c>
      <c r="BV52" s="11">
        <v>0</v>
      </c>
      <c r="BW52" s="11">
        <v>0</v>
      </c>
      <c r="BX52" s="11">
        <v>0</v>
      </c>
      <c r="BY52" s="11">
        <v>0</v>
      </c>
    </row>
    <row r="53" spans="1:77">
      <c r="A53" s="23">
        <v>2016</v>
      </c>
      <c r="B53" s="23">
        <v>2445</v>
      </c>
      <c r="C53" s="23" t="s">
        <v>197</v>
      </c>
      <c r="D53" s="23" t="s">
        <v>198</v>
      </c>
      <c r="E53" s="23" t="s">
        <v>89</v>
      </c>
      <c r="F53" s="23" t="s">
        <v>191</v>
      </c>
      <c r="G53" s="22" t="s">
        <v>91</v>
      </c>
      <c r="H53" s="29">
        <v>39717</v>
      </c>
      <c r="I53" s="28">
        <v>41455</v>
      </c>
      <c r="J53" s="20" t="s">
        <v>92</v>
      </c>
      <c r="K53" s="19"/>
      <c r="L53" s="27"/>
      <c r="M53" s="27">
        <v>0</v>
      </c>
      <c r="N53" s="18">
        <v>130</v>
      </c>
      <c r="O53" s="18">
        <v>130</v>
      </c>
      <c r="P53" s="26">
        <v>0</v>
      </c>
      <c r="Q53" s="26">
        <v>38.799999999999997</v>
      </c>
      <c r="R53" s="25">
        <v>0</v>
      </c>
      <c r="S53" s="24">
        <v>168.8</v>
      </c>
      <c r="T53" s="18"/>
      <c r="U53" s="17"/>
      <c r="V53" s="17">
        <v>0</v>
      </c>
      <c r="W53" s="17">
        <v>121.73</v>
      </c>
      <c r="X53" s="17">
        <v>121.73</v>
      </c>
      <c r="Y53" s="17">
        <v>0</v>
      </c>
      <c r="Z53" s="17">
        <v>56.589999999999996</v>
      </c>
      <c r="AA53" s="17">
        <v>0</v>
      </c>
      <c r="AB53" s="17">
        <v>178.32</v>
      </c>
      <c r="AC53" s="16" t="s">
        <v>93</v>
      </c>
      <c r="AD53" s="15"/>
      <c r="AE53" s="15"/>
      <c r="AF53" s="14" t="s">
        <v>94</v>
      </c>
      <c r="AG53" s="13">
        <v>0</v>
      </c>
      <c r="AH53" s="13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1">
        <v>0</v>
      </c>
      <c r="AO53" s="11">
        <v>0</v>
      </c>
      <c r="AP53" s="11">
        <v>0</v>
      </c>
      <c r="AQ53" s="11">
        <v>359329</v>
      </c>
      <c r="AR53" s="11">
        <v>0</v>
      </c>
      <c r="AS53" s="11">
        <v>1743.4</v>
      </c>
      <c r="AT53" s="11">
        <v>0</v>
      </c>
      <c r="AU53" s="11">
        <v>1743.4</v>
      </c>
      <c r="AV53" s="11">
        <v>1743.4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0</v>
      </c>
      <c r="BY53" s="11">
        <v>0</v>
      </c>
    </row>
    <row r="54" spans="1:77">
      <c r="A54" s="23">
        <v>2016</v>
      </c>
      <c r="B54" s="23">
        <v>2154</v>
      </c>
      <c r="C54" s="23" t="s">
        <v>199</v>
      </c>
      <c r="D54" s="23" t="s">
        <v>200</v>
      </c>
      <c r="E54" s="23" t="s">
        <v>89</v>
      </c>
      <c r="F54" s="23" t="s">
        <v>201</v>
      </c>
      <c r="G54" s="22" t="s">
        <v>91</v>
      </c>
      <c r="H54" s="29">
        <v>38342</v>
      </c>
      <c r="I54" s="28">
        <v>41038</v>
      </c>
      <c r="J54" s="20" t="s">
        <v>92</v>
      </c>
      <c r="K54" s="19"/>
      <c r="L54" s="27"/>
      <c r="M54" s="27">
        <v>0</v>
      </c>
      <c r="N54" s="18">
        <v>400</v>
      </c>
      <c r="O54" s="18">
        <v>400</v>
      </c>
      <c r="P54" s="26">
        <v>0</v>
      </c>
      <c r="Q54" s="26">
        <v>39.5</v>
      </c>
      <c r="R54" s="25">
        <v>0</v>
      </c>
      <c r="S54" s="24">
        <v>439.5</v>
      </c>
      <c r="T54" s="18"/>
      <c r="U54" s="17"/>
      <c r="V54" s="17">
        <v>0</v>
      </c>
      <c r="W54" s="17">
        <v>388.34500000000003</v>
      </c>
      <c r="X54" s="17">
        <v>388.34500000000003</v>
      </c>
      <c r="Y54" s="17">
        <v>0</v>
      </c>
      <c r="Z54" s="17">
        <v>356.1</v>
      </c>
      <c r="AA54" s="17">
        <v>0</v>
      </c>
      <c r="AB54" s="17">
        <v>744.44500000000005</v>
      </c>
      <c r="AC54" s="16" t="s">
        <v>93</v>
      </c>
      <c r="AD54" s="15"/>
      <c r="AE54" s="15"/>
      <c r="AF54" s="14" t="s">
        <v>94</v>
      </c>
      <c r="AG54" s="13">
        <v>0</v>
      </c>
      <c r="AH54" s="13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1">
        <v>0</v>
      </c>
      <c r="AO54" s="11">
        <v>0</v>
      </c>
      <c r="AP54" s="11">
        <v>0</v>
      </c>
      <c r="AQ54" s="11">
        <v>2267726</v>
      </c>
      <c r="AR54" s="11">
        <v>0</v>
      </c>
      <c r="AS54" s="11">
        <v>567.03</v>
      </c>
      <c r="AT54" s="11">
        <v>567.03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</row>
    <row r="55" spans="1:77">
      <c r="A55" s="23">
        <v>2016</v>
      </c>
      <c r="B55" s="23" t="s">
        <v>202</v>
      </c>
      <c r="C55" s="23" t="s">
        <v>203</v>
      </c>
      <c r="D55" s="23" t="s">
        <v>204</v>
      </c>
      <c r="E55" s="23" t="s">
        <v>89</v>
      </c>
      <c r="F55" s="23" t="s">
        <v>205</v>
      </c>
      <c r="G55" s="22" t="s">
        <v>91</v>
      </c>
      <c r="H55" s="29">
        <v>37967</v>
      </c>
      <c r="I55" s="28">
        <v>41814</v>
      </c>
      <c r="J55" s="20" t="s">
        <v>92</v>
      </c>
      <c r="K55" s="19"/>
      <c r="L55" s="27"/>
      <c r="M55" s="27">
        <v>0</v>
      </c>
      <c r="N55" s="18">
        <v>252</v>
      </c>
      <c r="O55" s="18">
        <v>252</v>
      </c>
      <c r="P55" s="26">
        <v>0.5</v>
      </c>
      <c r="Q55" s="26">
        <v>130.5</v>
      </c>
      <c r="R55" s="25">
        <v>0</v>
      </c>
      <c r="S55" s="24">
        <v>383</v>
      </c>
      <c r="T55" s="18"/>
      <c r="U55" s="17"/>
      <c r="V55" s="17">
        <v>0</v>
      </c>
      <c r="W55" s="17">
        <v>209.602</v>
      </c>
      <c r="X55" s="17">
        <v>209.602</v>
      </c>
      <c r="Y55" s="17">
        <v>0</v>
      </c>
      <c r="Z55" s="17">
        <v>102.2</v>
      </c>
      <c r="AA55" s="17">
        <v>0</v>
      </c>
      <c r="AB55" s="17">
        <v>311.80200000000002</v>
      </c>
      <c r="AC55" s="16" t="s">
        <v>93</v>
      </c>
      <c r="AD55" s="15"/>
      <c r="AE55" s="15"/>
      <c r="AF55" s="14" t="s">
        <v>94</v>
      </c>
      <c r="AG55" s="13">
        <v>0</v>
      </c>
      <c r="AH55" s="13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1120000</v>
      </c>
      <c r="BB55" s="11">
        <v>0</v>
      </c>
      <c r="BC55" s="11">
        <v>1120000</v>
      </c>
      <c r="BD55" s="11">
        <v>160000</v>
      </c>
      <c r="BE55" s="11">
        <v>75000</v>
      </c>
      <c r="BF55" s="11">
        <v>2450</v>
      </c>
      <c r="BG55" s="11">
        <v>0</v>
      </c>
      <c r="BH55" s="11">
        <v>134000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 s="11">
        <v>0</v>
      </c>
      <c r="BU55" s="11">
        <v>0</v>
      </c>
      <c r="BV55" s="11">
        <v>0</v>
      </c>
      <c r="BW55" s="11">
        <v>0</v>
      </c>
      <c r="BX55" s="11">
        <v>0</v>
      </c>
      <c r="BY55" s="11">
        <v>0</v>
      </c>
    </row>
    <row r="56" spans="1:77">
      <c r="A56" s="23">
        <v>2017</v>
      </c>
      <c r="B56" s="23">
        <v>2152</v>
      </c>
      <c r="C56" s="23" t="s">
        <v>206</v>
      </c>
      <c r="D56" s="23" t="s">
        <v>207</v>
      </c>
      <c r="E56" s="23" t="s">
        <v>89</v>
      </c>
      <c r="F56" s="23" t="s">
        <v>208</v>
      </c>
      <c r="G56" s="22" t="s">
        <v>91</v>
      </c>
      <c r="H56" s="29">
        <v>38342</v>
      </c>
      <c r="I56" s="28">
        <v>41187</v>
      </c>
      <c r="J56" s="20" t="s">
        <v>209</v>
      </c>
      <c r="K56" s="19">
        <v>0</v>
      </c>
      <c r="L56" s="27">
        <v>0</v>
      </c>
      <c r="M56" s="27">
        <v>0</v>
      </c>
      <c r="N56" s="18">
        <v>400</v>
      </c>
      <c r="O56" s="18">
        <v>400</v>
      </c>
      <c r="P56" s="26">
        <v>0</v>
      </c>
      <c r="Q56" s="26">
        <v>253.2</v>
      </c>
      <c r="R56" s="25">
        <v>0</v>
      </c>
      <c r="S56" s="24">
        <v>653.20000000000005</v>
      </c>
      <c r="T56" s="18">
        <v>0</v>
      </c>
      <c r="U56" s="17">
        <v>0</v>
      </c>
      <c r="V56" s="17">
        <v>0</v>
      </c>
      <c r="W56" s="17">
        <v>400</v>
      </c>
      <c r="X56" s="17">
        <v>400</v>
      </c>
      <c r="Y56" s="17">
        <v>0</v>
      </c>
      <c r="Z56" s="17">
        <v>202.2</v>
      </c>
      <c r="AA56" s="17">
        <v>0</v>
      </c>
      <c r="AB56" s="17">
        <v>602.20000000000005</v>
      </c>
      <c r="AC56" s="16" t="s">
        <v>93</v>
      </c>
      <c r="AD56" s="15"/>
      <c r="AE56" s="15"/>
      <c r="AF56" s="14" t="s">
        <v>94</v>
      </c>
      <c r="AG56" s="13">
        <v>0</v>
      </c>
      <c r="AH56" s="13">
        <v>0</v>
      </c>
      <c r="AI56" s="12">
        <v>0</v>
      </c>
      <c r="AJ56" s="12">
        <v>0</v>
      </c>
      <c r="AK56" s="12">
        <v>0</v>
      </c>
      <c r="AL56" s="12">
        <v>0</v>
      </c>
      <c r="AM56" s="12">
        <v>0</v>
      </c>
      <c r="AN56" s="11">
        <v>0</v>
      </c>
      <c r="AO56" s="11">
        <v>1390.7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0</v>
      </c>
      <c r="AW56" s="11">
        <v>0</v>
      </c>
      <c r="AX56" s="11">
        <v>0</v>
      </c>
      <c r="AY56" s="11">
        <v>0</v>
      </c>
      <c r="AZ56" s="11">
        <v>0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0</v>
      </c>
      <c r="BG56" s="11">
        <v>0</v>
      </c>
      <c r="BH56" s="11">
        <v>0</v>
      </c>
      <c r="BI56" s="11">
        <v>0</v>
      </c>
      <c r="BJ56" s="11">
        <v>0</v>
      </c>
      <c r="BK56" s="11">
        <v>0</v>
      </c>
      <c r="BL56" s="11">
        <v>0</v>
      </c>
      <c r="BM56" s="11">
        <v>0</v>
      </c>
      <c r="BN56" s="11">
        <v>0</v>
      </c>
      <c r="BO56" s="11">
        <v>0</v>
      </c>
      <c r="BP56" s="11">
        <v>0</v>
      </c>
      <c r="BQ56" s="11">
        <v>0</v>
      </c>
      <c r="BR56" s="11">
        <v>0</v>
      </c>
      <c r="BS56" s="11">
        <v>0</v>
      </c>
      <c r="BT56" s="11">
        <v>0</v>
      </c>
      <c r="BU56" s="11">
        <v>0</v>
      </c>
      <c r="BV56" s="11">
        <v>0</v>
      </c>
      <c r="BW56" s="11">
        <v>0</v>
      </c>
      <c r="BX56" s="11">
        <v>0</v>
      </c>
      <c r="BY56" s="11">
        <v>0</v>
      </c>
    </row>
    <row r="57" spans="1:77">
      <c r="A57" s="23">
        <v>2017</v>
      </c>
      <c r="B57" s="23">
        <v>2308</v>
      </c>
      <c r="C57" s="23" t="s">
        <v>210</v>
      </c>
      <c r="D57" s="23" t="s">
        <v>211</v>
      </c>
      <c r="E57" s="23" t="s">
        <v>89</v>
      </c>
      <c r="F57" s="23" t="s">
        <v>212</v>
      </c>
      <c r="G57" s="22" t="s">
        <v>91</v>
      </c>
      <c r="H57" s="29">
        <v>39084</v>
      </c>
      <c r="I57" s="28">
        <v>41395</v>
      </c>
      <c r="J57" s="20" t="s">
        <v>209</v>
      </c>
      <c r="K57" s="19">
        <v>0</v>
      </c>
      <c r="L57" s="27">
        <v>0</v>
      </c>
      <c r="M57" s="27">
        <v>0</v>
      </c>
      <c r="N57" s="18">
        <v>50</v>
      </c>
      <c r="O57" s="18">
        <v>50</v>
      </c>
      <c r="P57" s="26">
        <v>0</v>
      </c>
      <c r="Q57" s="26">
        <v>24</v>
      </c>
      <c r="R57" s="25">
        <v>0</v>
      </c>
      <c r="S57" s="24">
        <v>74</v>
      </c>
      <c r="T57" s="18">
        <v>0</v>
      </c>
      <c r="U57" s="17">
        <v>0</v>
      </c>
      <c r="V57" s="17">
        <v>0</v>
      </c>
      <c r="W57" s="17">
        <v>40.352800000000002</v>
      </c>
      <c r="X57" s="17">
        <v>40.352800000000002</v>
      </c>
      <c r="Y57" s="17">
        <v>0</v>
      </c>
      <c r="Z57" s="17">
        <v>22.7</v>
      </c>
      <c r="AA57" s="17">
        <v>0</v>
      </c>
      <c r="AB57" s="17">
        <v>63.052800000000005</v>
      </c>
      <c r="AC57" s="16" t="s">
        <v>93</v>
      </c>
      <c r="AD57" s="15"/>
      <c r="AE57" s="15"/>
      <c r="AF57" s="14" t="s">
        <v>94</v>
      </c>
      <c r="AG57" s="13">
        <v>0</v>
      </c>
      <c r="AH57" s="13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0</v>
      </c>
      <c r="AN57" s="11">
        <v>0</v>
      </c>
      <c r="AO57" s="11">
        <v>0</v>
      </c>
      <c r="AP57" s="11">
        <v>0</v>
      </c>
      <c r="AQ57" s="11">
        <v>458411</v>
      </c>
      <c r="AR57" s="11">
        <v>0</v>
      </c>
      <c r="AS57" s="11">
        <v>546.5</v>
      </c>
      <c r="AT57" s="11">
        <v>0</v>
      </c>
      <c r="AU57" s="11">
        <v>546.5</v>
      </c>
      <c r="AV57" s="11">
        <v>273.25</v>
      </c>
      <c r="AW57" s="11">
        <v>273.25</v>
      </c>
      <c r="AX57" s="11">
        <v>0</v>
      </c>
      <c r="AY57" s="11">
        <v>0</v>
      </c>
      <c r="AZ57" s="11">
        <v>0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0</v>
      </c>
      <c r="BG57" s="11">
        <v>0</v>
      </c>
      <c r="BH57" s="11">
        <v>0</v>
      </c>
      <c r="BI57" s="11">
        <v>0</v>
      </c>
      <c r="BJ57" s="11">
        <v>0</v>
      </c>
      <c r="BK57" s="11">
        <v>0</v>
      </c>
      <c r="BL57" s="11">
        <v>0</v>
      </c>
      <c r="BM57" s="11">
        <v>0</v>
      </c>
      <c r="BN57" s="11">
        <v>0</v>
      </c>
      <c r="BO57" s="11">
        <v>0</v>
      </c>
      <c r="BP57" s="11">
        <v>0</v>
      </c>
      <c r="BQ57" s="11">
        <v>0</v>
      </c>
      <c r="BR57" s="11">
        <v>0</v>
      </c>
      <c r="BS57" s="11">
        <v>0</v>
      </c>
      <c r="BT57" s="11">
        <v>0</v>
      </c>
      <c r="BU57" s="11">
        <v>0</v>
      </c>
      <c r="BV57" s="11">
        <v>0</v>
      </c>
      <c r="BW57" s="11">
        <v>0</v>
      </c>
      <c r="BX57" s="11">
        <v>0</v>
      </c>
      <c r="BY57" s="11">
        <v>0</v>
      </c>
    </row>
    <row r="58" spans="1:77">
      <c r="A58" s="23">
        <v>2017</v>
      </c>
      <c r="B58" s="23">
        <v>2366</v>
      </c>
      <c r="C58" s="23" t="s">
        <v>213</v>
      </c>
      <c r="D58" s="23" t="s">
        <v>214</v>
      </c>
      <c r="E58" s="23" t="s">
        <v>89</v>
      </c>
      <c r="F58" s="23" t="s">
        <v>212</v>
      </c>
      <c r="G58" s="22" t="s">
        <v>91</v>
      </c>
      <c r="H58" s="29">
        <v>39394</v>
      </c>
      <c r="I58" s="28">
        <v>42146</v>
      </c>
      <c r="J58" s="20" t="s">
        <v>209</v>
      </c>
      <c r="K58" s="19">
        <v>0</v>
      </c>
      <c r="L58" s="27">
        <v>0</v>
      </c>
      <c r="M58" s="27">
        <v>0</v>
      </c>
      <c r="N58" s="18">
        <v>60</v>
      </c>
      <c r="O58" s="18">
        <v>60</v>
      </c>
      <c r="P58" s="26">
        <v>0</v>
      </c>
      <c r="Q58" s="26">
        <v>15</v>
      </c>
      <c r="R58" s="25">
        <v>0</v>
      </c>
      <c r="S58" s="24">
        <v>75</v>
      </c>
      <c r="T58" s="18">
        <v>0</v>
      </c>
      <c r="U58" s="17">
        <v>0</v>
      </c>
      <c r="V58" s="17">
        <v>0</v>
      </c>
      <c r="W58" s="17">
        <v>50.021000000000001</v>
      </c>
      <c r="X58" s="17">
        <v>50.021000000000001</v>
      </c>
      <c r="Y58" s="17">
        <v>0</v>
      </c>
      <c r="Z58" s="17">
        <v>13.520000000000001</v>
      </c>
      <c r="AA58" s="17">
        <v>0</v>
      </c>
      <c r="AB58" s="17">
        <v>63.541000000000004</v>
      </c>
      <c r="AC58" s="16" t="s">
        <v>93</v>
      </c>
      <c r="AD58" s="15"/>
      <c r="AE58" s="15"/>
      <c r="AF58" s="14" t="s">
        <v>94</v>
      </c>
      <c r="AG58" s="13">
        <v>0</v>
      </c>
      <c r="AH58" s="13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0</v>
      </c>
      <c r="AW58" s="11">
        <v>0</v>
      </c>
      <c r="AX58" s="11">
        <v>0</v>
      </c>
      <c r="AY58" s="11">
        <v>0</v>
      </c>
      <c r="AZ58" s="11">
        <v>0</v>
      </c>
      <c r="BA58" s="11">
        <v>96232</v>
      </c>
      <c r="BB58" s="11">
        <v>0</v>
      </c>
      <c r="BC58" s="11">
        <v>96232</v>
      </c>
      <c r="BD58" s="11">
        <v>19789</v>
      </c>
      <c r="BE58" s="11">
        <v>30000</v>
      </c>
      <c r="BF58" s="11">
        <v>330</v>
      </c>
      <c r="BG58" s="11">
        <v>16</v>
      </c>
      <c r="BH58" s="11">
        <v>1400</v>
      </c>
      <c r="BI58" s="11">
        <v>0</v>
      </c>
      <c r="BJ58" s="11">
        <v>0</v>
      </c>
      <c r="BK58" s="11">
        <v>0</v>
      </c>
      <c r="BL58" s="11">
        <v>0</v>
      </c>
      <c r="BM58" s="11">
        <v>0</v>
      </c>
      <c r="BN58" s="11">
        <v>0</v>
      </c>
      <c r="BO58" s="11">
        <v>0</v>
      </c>
      <c r="BP58" s="11">
        <v>0</v>
      </c>
      <c r="BQ58" s="11">
        <v>0</v>
      </c>
      <c r="BR58" s="11">
        <v>0</v>
      </c>
      <c r="BS58" s="11">
        <v>0</v>
      </c>
      <c r="BT58" s="11">
        <v>0</v>
      </c>
      <c r="BU58" s="11">
        <v>0</v>
      </c>
      <c r="BV58" s="11">
        <v>0</v>
      </c>
      <c r="BW58" s="11">
        <v>0</v>
      </c>
      <c r="BX58" s="11">
        <v>0</v>
      </c>
      <c r="BY58" s="11">
        <v>0</v>
      </c>
    </row>
    <row r="59" spans="1:77">
      <c r="A59" s="23">
        <v>2017</v>
      </c>
      <c r="B59" s="23">
        <v>2498</v>
      </c>
      <c r="C59" s="23" t="s">
        <v>215</v>
      </c>
      <c r="D59" s="23" t="s">
        <v>216</v>
      </c>
      <c r="E59" s="23" t="s">
        <v>89</v>
      </c>
      <c r="F59" s="23" t="s">
        <v>212</v>
      </c>
      <c r="G59" s="22" t="s">
        <v>91</v>
      </c>
      <c r="H59" s="21">
        <v>39805</v>
      </c>
      <c r="I59" s="21">
        <v>42774</v>
      </c>
      <c r="J59" s="20" t="s">
        <v>209</v>
      </c>
      <c r="K59" s="19">
        <v>0</v>
      </c>
      <c r="L59" s="18">
        <v>0</v>
      </c>
      <c r="M59" s="18">
        <v>0</v>
      </c>
      <c r="N59" s="18">
        <v>62.4</v>
      </c>
      <c r="O59" s="18">
        <v>62.4</v>
      </c>
      <c r="P59" s="18">
        <v>0</v>
      </c>
      <c r="Q59" s="18">
        <v>26.74</v>
      </c>
      <c r="R59" s="18">
        <v>0</v>
      </c>
      <c r="S59" s="18">
        <v>89.14</v>
      </c>
      <c r="T59" s="18">
        <v>0</v>
      </c>
      <c r="U59" s="17">
        <v>0</v>
      </c>
      <c r="V59" s="17">
        <v>0</v>
      </c>
      <c r="W59" s="17">
        <v>9.3070000000000004</v>
      </c>
      <c r="X59" s="17">
        <v>9.3070000000000004</v>
      </c>
      <c r="Y59" s="17">
        <v>0</v>
      </c>
      <c r="Z59" s="17">
        <v>3.79</v>
      </c>
      <c r="AA59" s="17">
        <v>0</v>
      </c>
      <c r="AB59" s="17">
        <v>13.097000000000001</v>
      </c>
      <c r="AC59" s="16" t="s">
        <v>93</v>
      </c>
      <c r="AD59" s="15"/>
      <c r="AE59" s="15"/>
      <c r="AF59" s="14" t="s">
        <v>94</v>
      </c>
      <c r="AG59" s="13">
        <v>0</v>
      </c>
      <c r="AH59" s="13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1">
        <v>0</v>
      </c>
      <c r="AO59" s="11">
        <v>7.16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0</v>
      </c>
      <c r="AW59" s="11">
        <v>0</v>
      </c>
      <c r="AX59" s="11">
        <v>0</v>
      </c>
      <c r="AY59" s="11">
        <v>0</v>
      </c>
      <c r="AZ59" s="11">
        <v>0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0</v>
      </c>
      <c r="BG59" s="11">
        <v>0</v>
      </c>
      <c r="BH59" s="11">
        <v>0</v>
      </c>
      <c r="BI59" s="11">
        <v>0</v>
      </c>
      <c r="BJ59" s="11">
        <v>0</v>
      </c>
      <c r="BK59" s="11">
        <v>0</v>
      </c>
      <c r="BL59" s="11">
        <v>0</v>
      </c>
      <c r="BM59" s="11">
        <v>0</v>
      </c>
      <c r="BN59" s="11">
        <v>0</v>
      </c>
      <c r="BO59" s="11">
        <v>0</v>
      </c>
      <c r="BP59" s="11">
        <v>0</v>
      </c>
      <c r="BQ59" s="11">
        <v>0</v>
      </c>
      <c r="BR59" s="11">
        <v>0</v>
      </c>
      <c r="BS59" s="11">
        <v>0</v>
      </c>
      <c r="BT59" s="11">
        <v>0</v>
      </c>
      <c r="BU59" s="11">
        <v>0</v>
      </c>
      <c r="BV59" s="11">
        <v>0</v>
      </c>
      <c r="BW59" s="11">
        <v>0</v>
      </c>
      <c r="BX59" s="11">
        <v>0</v>
      </c>
      <c r="BY59" s="11">
        <v>0</v>
      </c>
    </row>
    <row r="60" spans="1:77">
      <c r="A60" s="23">
        <v>2017</v>
      </c>
      <c r="B60" s="23">
        <v>2502</v>
      </c>
      <c r="C60" s="23" t="s">
        <v>217</v>
      </c>
      <c r="D60" s="23" t="s">
        <v>218</v>
      </c>
      <c r="E60" s="23" t="s">
        <v>89</v>
      </c>
      <c r="F60" s="23" t="s">
        <v>212</v>
      </c>
      <c r="G60" s="22" t="s">
        <v>91</v>
      </c>
      <c r="H60" s="21">
        <v>39821</v>
      </c>
      <c r="I60" s="21">
        <v>42774</v>
      </c>
      <c r="J60" s="20" t="s">
        <v>209</v>
      </c>
      <c r="K60" s="19">
        <v>0</v>
      </c>
      <c r="L60" s="18">
        <v>0</v>
      </c>
      <c r="M60" s="18">
        <v>0</v>
      </c>
      <c r="N60" s="18">
        <v>30.6</v>
      </c>
      <c r="O60" s="18">
        <v>30.6</v>
      </c>
      <c r="P60" s="18">
        <v>0</v>
      </c>
      <c r="Q60" s="18">
        <v>19.770000000000003</v>
      </c>
      <c r="R60" s="18">
        <v>0</v>
      </c>
      <c r="S60" s="18">
        <v>50.370000000000005</v>
      </c>
      <c r="T60" s="18">
        <v>0</v>
      </c>
      <c r="U60" s="17">
        <v>0</v>
      </c>
      <c r="V60" s="17">
        <v>0</v>
      </c>
      <c r="W60" s="17">
        <v>25.408999999999999</v>
      </c>
      <c r="X60" s="17">
        <v>25.408999999999999</v>
      </c>
      <c r="Y60" s="17">
        <v>0</v>
      </c>
      <c r="Z60" s="17">
        <v>8.83</v>
      </c>
      <c r="AA60" s="17">
        <v>0</v>
      </c>
      <c r="AB60" s="17">
        <v>34.238999999999997</v>
      </c>
      <c r="AC60" s="16" t="s">
        <v>93</v>
      </c>
      <c r="AD60" s="15"/>
      <c r="AE60" s="15"/>
      <c r="AF60" s="14" t="s">
        <v>93</v>
      </c>
      <c r="AG60" s="13">
        <v>0</v>
      </c>
      <c r="AH60" s="13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0</v>
      </c>
      <c r="AW60" s="11">
        <v>0</v>
      </c>
      <c r="AX60" s="11">
        <v>0</v>
      </c>
      <c r="AY60" s="11">
        <v>0</v>
      </c>
      <c r="AZ60" s="11">
        <v>0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0</v>
      </c>
      <c r="BG60" s="11">
        <v>0</v>
      </c>
      <c r="BH60" s="11">
        <v>0</v>
      </c>
      <c r="BI60" s="11">
        <v>0</v>
      </c>
      <c r="BJ60" s="11">
        <v>0</v>
      </c>
      <c r="BK60" s="11">
        <v>0</v>
      </c>
      <c r="BL60" s="11">
        <v>0</v>
      </c>
      <c r="BM60" s="11">
        <v>0</v>
      </c>
      <c r="BN60" s="11">
        <v>0</v>
      </c>
      <c r="BO60" s="11">
        <v>0</v>
      </c>
      <c r="BP60" s="11">
        <v>0</v>
      </c>
      <c r="BQ60" s="11">
        <v>0</v>
      </c>
      <c r="BR60" s="11">
        <v>0</v>
      </c>
      <c r="BS60" s="11">
        <v>0</v>
      </c>
      <c r="BT60" s="11">
        <v>0</v>
      </c>
      <c r="BU60" s="11">
        <v>0</v>
      </c>
      <c r="BV60" s="11">
        <v>0</v>
      </c>
      <c r="BW60" s="11">
        <v>0</v>
      </c>
      <c r="BX60" s="11">
        <v>0</v>
      </c>
      <c r="BY60" s="11">
        <v>0</v>
      </c>
    </row>
    <row r="61" spans="1:77">
      <c r="A61" s="23">
        <v>2017</v>
      </c>
      <c r="B61" s="23">
        <v>2520</v>
      </c>
      <c r="C61" s="23" t="s">
        <v>219</v>
      </c>
      <c r="D61" s="23" t="s">
        <v>220</v>
      </c>
      <c r="E61" s="23" t="s">
        <v>89</v>
      </c>
      <c r="F61" s="23" t="s">
        <v>212</v>
      </c>
      <c r="G61" s="22" t="s">
        <v>91</v>
      </c>
      <c r="H61" s="21">
        <v>39916</v>
      </c>
      <c r="I61" s="21">
        <v>42207</v>
      </c>
      <c r="J61" s="20" t="s">
        <v>209</v>
      </c>
      <c r="K61" s="19">
        <v>0</v>
      </c>
      <c r="L61" s="18">
        <v>0</v>
      </c>
      <c r="M61" s="18">
        <v>0</v>
      </c>
      <c r="N61" s="18">
        <v>166</v>
      </c>
      <c r="O61" s="18">
        <v>166</v>
      </c>
      <c r="P61" s="18">
        <v>0</v>
      </c>
      <c r="Q61" s="18">
        <v>0</v>
      </c>
      <c r="R61" s="18">
        <v>104.2</v>
      </c>
      <c r="S61" s="18">
        <v>270.2</v>
      </c>
      <c r="T61" s="18">
        <v>0</v>
      </c>
      <c r="U61" s="17">
        <v>0</v>
      </c>
      <c r="V61" s="17">
        <v>0</v>
      </c>
      <c r="W61" s="17">
        <v>134.018</v>
      </c>
      <c r="X61" s="17">
        <v>134.018</v>
      </c>
      <c r="Y61" s="17">
        <v>0</v>
      </c>
      <c r="Z61" s="17">
        <v>0</v>
      </c>
      <c r="AA61" s="17">
        <v>29.79</v>
      </c>
      <c r="AB61" s="17">
        <v>163.80799999999999</v>
      </c>
      <c r="AC61" s="16" t="s">
        <v>93</v>
      </c>
      <c r="AD61" s="15"/>
      <c r="AE61" s="15"/>
      <c r="AF61" s="14" t="s">
        <v>94</v>
      </c>
      <c r="AG61" s="13">
        <v>0</v>
      </c>
      <c r="AH61" s="13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1">
        <v>0</v>
      </c>
      <c r="AO61" s="11">
        <v>0</v>
      </c>
      <c r="AP61" s="11">
        <v>18440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0</v>
      </c>
      <c r="AW61" s="11">
        <v>0</v>
      </c>
      <c r="AX61" s="11">
        <v>0</v>
      </c>
      <c r="AY61" s="11">
        <v>0</v>
      </c>
      <c r="AZ61" s="11">
        <v>0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0</v>
      </c>
      <c r="BG61" s="11">
        <v>0</v>
      </c>
      <c r="BH61" s="11">
        <v>0</v>
      </c>
      <c r="BI61" s="11">
        <v>0</v>
      </c>
      <c r="BJ61" s="11">
        <v>0</v>
      </c>
      <c r="BK61" s="11">
        <v>0</v>
      </c>
      <c r="BL61" s="11">
        <v>0</v>
      </c>
      <c r="BM61" s="11">
        <v>0</v>
      </c>
      <c r="BN61" s="11">
        <v>0</v>
      </c>
      <c r="BO61" s="11">
        <v>0</v>
      </c>
      <c r="BP61" s="11">
        <v>0</v>
      </c>
      <c r="BQ61" s="11">
        <v>0</v>
      </c>
      <c r="BR61" s="11">
        <v>0</v>
      </c>
      <c r="BS61" s="11">
        <v>0</v>
      </c>
      <c r="BT61" s="11">
        <v>0</v>
      </c>
      <c r="BU61" s="11">
        <v>0</v>
      </c>
      <c r="BV61" s="11">
        <v>0</v>
      </c>
      <c r="BW61" s="11">
        <v>0</v>
      </c>
      <c r="BX61" s="11">
        <v>0</v>
      </c>
      <c r="BY61" s="11">
        <v>0</v>
      </c>
    </row>
    <row r="62" spans="1:77">
      <c r="A62" s="23">
        <v>2017</v>
      </c>
      <c r="B62" s="23">
        <v>2559</v>
      </c>
      <c r="C62" s="23" t="s">
        <v>221</v>
      </c>
      <c r="D62" s="23" t="s">
        <v>222</v>
      </c>
      <c r="E62" s="23" t="s">
        <v>89</v>
      </c>
      <c r="F62" s="23" t="s">
        <v>223</v>
      </c>
      <c r="G62" s="22" t="s">
        <v>99</v>
      </c>
      <c r="H62" s="21">
        <v>40086</v>
      </c>
      <c r="I62" s="21" t="s">
        <v>104</v>
      </c>
      <c r="J62" s="20" t="s">
        <v>209</v>
      </c>
      <c r="K62" s="19">
        <v>0</v>
      </c>
      <c r="L62" s="18">
        <v>0</v>
      </c>
      <c r="M62" s="18">
        <v>0</v>
      </c>
      <c r="N62" s="18">
        <v>100</v>
      </c>
      <c r="O62" s="18">
        <v>100</v>
      </c>
      <c r="P62" s="18"/>
      <c r="Q62" s="18"/>
      <c r="R62" s="18"/>
      <c r="S62" s="18">
        <v>100</v>
      </c>
      <c r="T62" s="18">
        <v>0</v>
      </c>
      <c r="U62" s="17">
        <v>0</v>
      </c>
      <c r="V62" s="17">
        <v>0</v>
      </c>
      <c r="W62" s="17">
        <v>100</v>
      </c>
      <c r="X62" s="17">
        <v>100</v>
      </c>
      <c r="Y62" s="17">
        <v>0</v>
      </c>
      <c r="Z62" s="17">
        <v>0</v>
      </c>
      <c r="AA62" s="17">
        <v>0</v>
      </c>
      <c r="AB62" s="17">
        <v>100</v>
      </c>
      <c r="AC62" s="16" t="s">
        <v>93</v>
      </c>
      <c r="AD62" s="15"/>
      <c r="AE62" s="15"/>
      <c r="AF62" s="14" t="s">
        <v>93</v>
      </c>
      <c r="AG62" s="13">
        <v>0</v>
      </c>
      <c r="AH62" s="13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  <c r="AV62" s="11">
        <v>0</v>
      </c>
      <c r="AW62" s="11">
        <v>0</v>
      </c>
      <c r="AX62" s="11">
        <v>0</v>
      </c>
      <c r="AY62" s="11">
        <v>0</v>
      </c>
      <c r="AZ62" s="11">
        <v>0</v>
      </c>
      <c r="BA62" s="11">
        <v>0</v>
      </c>
      <c r="BB62" s="11">
        <v>0</v>
      </c>
      <c r="BC62" s="11">
        <v>0</v>
      </c>
      <c r="BD62" s="11">
        <v>0</v>
      </c>
      <c r="BE62" s="11">
        <v>0</v>
      </c>
      <c r="BF62" s="11">
        <v>0</v>
      </c>
      <c r="BG62" s="11">
        <v>0</v>
      </c>
      <c r="BH62" s="11">
        <v>0</v>
      </c>
      <c r="BI62" s="11">
        <v>0</v>
      </c>
      <c r="BJ62" s="11">
        <v>0</v>
      </c>
      <c r="BK62" s="11">
        <v>0</v>
      </c>
      <c r="BL62" s="11">
        <v>0</v>
      </c>
      <c r="BM62" s="11">
        <v>0</v>
      </c>
      <c r="BN62" s="11">
        <v>0</v>
      </c>
      <c r="BO62" s="11">
        <v>0</v>
      </c>
      <c r="BP62" s="11">
        <v>0</v>
      </c>
      <c r="BQ62" s="11">
        <v>0</v>
      </c>
      <c r="BR62" s="11">
        <v>0</v>
      </c>
      <c r="BS62" s="11">
        <v>0</v>
      </c>
      <c r="BT62" s="11">
        <v>0</v>
      </c>
      <c r="BU62" s="11">
        <v>0</v>
      </c>
      <c r="BV62" s="11">
        <v>0</v>
      </c>
      <c r="BW62" s="11">
        <v>0</v>
      </c>
      <c r="BX62" s="11">
        <v>0</v>
      </c>
      <c r="BY62" s="11">
        <v>0</v>
      </c>
    </row>
    <row r="63" spans="1:77">
      <c r="A63" s="23">
        <v>2017</v>
      </c>
      <c r="B63" s="23">
        <v>2837</v>
      </c>
      <c r="C63" s="23" t="s">
        <v>224</v>
      </c>
      <c r="D63" s="23" t="s">
        <v>225</v>
      </c>
      <c r="E63" s="23" t="s">
        <v>89</v>
      </c>
      <c r="F63" s="23" t="s">
        <v>212</v>
      </c>
      <c r="G63" s="22" t="s">
        <v>91</v>
      </c>
      <c r="H63" s="21">
        <v>40896</v>
      </c>
      <c r="I63" s="21">
        <v>42460</v>
      </c>
      <c r="J63" s="20" t="s">
        <v>209</v>
      </c>
      <c r="K63" s="19">
        <v>0</v>
      </c>
      <c r="L63" s="18">
        <v>0</v>
      </c>
      <c r="M63" s="18">
        <v>0</v>
      </c>
      <c r="N63" s="18">
        <v>24.3</v>
      </c>
      <c r="O63" s="18">
        <v>24.3</v>
      </c>
      <c r="P63" s="18">
        <v>0</v>
      </c>
      <c r="Q63" s="18">
        <v>6</v>
      </c>
      <c r="R63" s="18">
        <v>0</v>
      </c>
      <c r="S63" s="18">
        <v>30.3</v>
      </c>
      <c r="T63" s="18">
        <v>0</v>
      </c>
      <c r="U63" s="17">
        <v>0</v>
      </c>
      <c r="V63" s="17">
        <v>0</v>
      </c>
      <c r="W63" s="17">
        <v>0.52</v>
      </c>
      <c r="X63" s="17">
        <v>0.52</v>
      </c>
      <c r="Y63" s="17">
        <v>0</v>
      </c>
      <c r="Z63" s="17">
        <v>0.36</v>
      </c>
      <c r="AA63" s="17">
        <v>0</v>
      </c>
      <c r="AB63" s="17">
        <v>0.88</v>
      </c>
      <c r="AC63" s="16" t="s">
        <v>93</v>
      </c>
      <c r="AD63" s="15"/>
      <c r="AE63" s="15"/>
      <c r="AF63" s="14" t="s">
        <v>93</v>
      </c>
      <c r="AG63" s="13">
        <v>0</v>
      </c>
      <c r="AH63" s="13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  <c r="AV63" s="11">
        <v>0</v>
      </c>
      <c r="AW63" s="11">
        <v>0</v>
      </c>
      <c r="AX63" s="11">
        <v>0</v>
      </c>
      <c r="AY63" s="11">
        <v>0</v>
      </c>
      <c r="AZ63" s="11">
        <v>0</v>
      </c>
      <c r="BA63" s="11">
        <v>0</v>
      </c>
      <c r="BB63" s="11">
        <v>0</v>
      </c>
      <c r="BC63" s="11">
        <v>0</v>
      </c>
      <c r="BD63" s="11">
        <v>0</v>
      </c>
      <c r="BE63" s="11">
        <v>0</v>
      </c>
      <c r="BF63" s="11">
        <v>0</v>
      </c>
      <c r="BG63" s="11">
        <v>0</v>
      </c>
      <c r="BH63" s="11">
        <v>0</v>
      </c>
      <c r="BI63" s="11">
        <v>0</v>
      </c>
      <c r="BJ63" s="11">
        <v>0</v>
      </c>
      <c r="BK63" s="11">
        <v>0</v>
      </c>
      <c r="BL63" s="11">
        <v>0</v>
      </c>
      <c r="BM63" s="11">
        <v>0</v>
      </c>
      <c r="BN63" s="11">
        <v>0</v>
      </c>
      <c r="BO63" s="11">
        <v>0</v>
      </c>
      <c r="BP63" s="11">
        <v>0</v>
      </c>
      <c r="BQ63" s="11">
        <v>0</v>
      </c>
      <c r="BR63" s="11">
        <v>0</v>
      </c>
      <c r="BS63" s="11">
        <v>0</v>
      </c>
      <c r="BT63" s="11">
        <v>0</v>
      </c>
      <c r="BU63" s="11">
        <v>0</v>
      </c>
      <c r="BV63" s="11">
        <v>0</v>
      </c>
      <c r="BW63" s="11">
        <v>0</v>
      </c>
      <c r="BX63" s="11">
        <v>0</v>
      </c>
      <c r="BY63" s="11">
        <v>0</v>
      </c>
    </row>
    <row r="64" spans="1:77">
      <c r="A64" s="23">
        <v>2017</v>
      </c>
      <c r="B64" s="23" t="s">
        <v>226</v>
      </c>
      <c r="C64" s="23" t="s">
        <v>227</v>
      </c>
      <c r="D64" s="23" t="s">
        <v>228</v>
      </c>
      <c r="E64" s="23" t="s">
        <v>89</v>
      </c>
      <c r="F64" s="23" t="s">
        <v>212</v>
      </c>
      <c r="G64" s="22" t="s">
        <v>91</v>
      </c>
      <c r="H64" s="21">
        <v>39717</v>
      </c>
      <c r="I64" s="21">
        <v>42780</v>
      </c>
      <c r="J64" s="20" t="s">
        <v>209</v>
      </c>
      <c r="K64" s="19">
        <v>16.5</v>
      </c>
      <c r="L64" s="18">
        <v>0</v>
      </c>
      <c r="M64" s="18">
        <v>16.5</v>
      </c>
      <c r="N64" s="18">
        <v>0</v>
      </c>
      <c r="O64" s="18">
        <v>16.5</v>
      </c>
      <c r="P64" s="18">
        <v>30</v>
      </c>
      <c r="Q64" s="18">
        <v>18.100000000000001</v>
      </c>
      <c r="R64" s="18">
        <v>1.8</v>
      </c>
      <c r="S64" s="18">
        <v>66.399999999999991</v>
      </c>
      <c r="T64" s="18">
        <v>16.5</v>
      </c>
      <c r="U64" s="17">
        <v>0</v>
      </c>
      <c r="V64" s="17">
        <v>16.5</v>
      </c>
      <c r="W64" s="17">
        <v>0</v>
      </c>
      <c r="X64" s="17">
        <v>16.5</v>
      </c>
      <c r="Y64" s="17">
        <v>24.55</v>
      </c>
      <c r="Z64" s="17">
        <v>19.79</v>
      </c>
      <c r="AA64" s="17">
        <v>1.29</v>
      </c>
      <c r="AB64" s="17">
        <v>62.129999999999995</v>
      </c>
      <c r="AC64" s="16" t="s">
        <v>94</v>
      </c>
      <c r="AD64" s="15" t="s">
        <v>229</v>
      </c>
      <c r="AE64" s="15"/>
      <c r="AF64" s="14" t="s">
        <v>94</v>
      </c>
      <c r="AG64" s="13">
        <v>0</v>
      </c>
      <c r="AH64" s="13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  <c r="AV64" s="11">
        <v>0</v>
      </c>
      <c r="AW64" s="11">
        <v>0</v>
      </c>
      <c r="AX64" s="11">
        <v>0</v>
      </c>
      <c r="AY64" s="11">
        <v>0</v>
      </c>
      <c r="AZ64" s="11">
        <v>0</v>
      </c>
      <c r="BA64" s="11">
        <v>0</v>
      </c>
      <c r="BB64" s="11">
        <v>0</v>
      </c>
      <c r="BC64" s="11">
        <v>0</v>
      </c>
      <c r="BD64" s="11">
        <v>0</v>
      </c>
      <c r="BE64" s="11">
        <v>0</v>
      </c>
      <c r="BF64" s="11">
        <v>0</v>
      </c>
      <c r="BG64" s="11">
        <v>64583</v>
      </c>
      <c r="BH64" s="11">
        <v>0</v>
      </c>
      <c r="BI64" s="11">
        <v>0</v>
      </c>
      <c r="BJ64" s="11">
        <v>0</v>
      </c>
      <c r="BK64" s="11">
        <v>0</v>
      </c>
      <c r="BL64" s="11">
        <v>0</v>
      </c>
      <c r="BM64" s="11">
        <v>0</v>
      </c>
      <c r="BN64" s="11">
        <v>0</v>
      </c>
      <c r="BO64" s="11">
        <v>0</v>
      </c>
      <c r="BP64" s="11">
        <v>0</v>
      </c>
      <c r="BQ64" s="11">
        <v>0</v>
      </c>
      <c r="BR64" s="11">
        <v>0</v>
      </c>
      <c r="BS64" s="11">
        <v>0</v>
      </c>
      <c r="BT64" s="11">
        <v>0</v>
      </c>
      <c r="BU64" s="11">
        <v>0</v>
      </c>
      <c r="BV64" s="11">
        <v>0</v>
      </c>
      <c r="BW64" s="11">
        <v>0</v>
      </c>
      <c r="BX64" s="11">
        <v>0</v>
      </c>
      <c r="BY64" s="11">
        <v>0</v>
      </c>
    </row>
    <row r="65" spans="1:77">
      <c r="A65" s="23">
        <v>2017</v>
      </c>
      <c r="B65" s="23" t="s">
        <v>230</v>
      </c>
      <c r="C65" s="23" t="s">
        <v>231</v>
      </c>
      <c r="D65" s="23" t="s">
        <v>232</v>
      </c>
      <c r="E65" s="23" t="s">
        <v>89</v>
      </c>
      <c r="F65" s="23" t="s">
        <v>233</v>
      </c>
      <c r="G65" s="22" t="s">
        <v>91</v>
      </c>
      <c r="H65" s="21">
        <v>40043</v>
      </c>
      <c r="I65" s="21">
        <v>42065</v>
      </c>
      <c r="J65" s="20" t="s">
        <v>209</v>
      </c>
      <c r="K65" s="19">
        <v>0</v>
      </c>
      <c r="L65" s="18">
        <v>0</v>
      </c>
      <c r="M65" s="18">
        <v>0</v>
      </c>
      <c r="N65" s="18">
        <v>100</v>
      </c>
      <c r="O65" s="18">
        <v>100</v>
      </c>
      <c r="P65" s="18">
        <v>0</v>
      </c>
      <c r="Q65" s="18">
        <v>34.32</v>
      </c>
      <c r="R65" s="18">
        <v>0</v>
      </c>
      <c r="S65" s="18">
        <v>134.32</v>
      </c>
      <c r="T65" s="18">
        <v>0</v>
      </c>
      <c r="U65" s="17">
        <v>0</v>
      </c>
      <c r="V65" s="17">
        <v>0</v>
      </c>
      <c r="W65" s="17">
        <v>95.259</v>
      </c>
      <c r="X65" s="17">
        <v>95.259</v>
      </c>
      <c r="Y65" s="17">
        <v>0</v>
      </c>
      <c r="Z65" s="17">
        <v>13.478999999999999</v>
      </c>
      <c r="AA65" s="17">
        <v>0</v>
      </c>
      <c r="AB65" s="17">
        <v>108.738</v>
      </c>
      <c r="AC65" s="16" t="s">
        <v>93</v>
      </c>
      <c r="AD65" s="15"/>
      <c r="AE65" s="15"/>
      <c r="AF65" s="14" t="s">
        <v>93</v>
      </c>
      <c r="AG65" s="13">
        <v>0</v>
      </c>
      <c r="AH65" s="13">
        <v>0</v>
      </c>
      <c r="AI65" s="12">
        <v>0</v>
      </c>
      <c r="AJ65" s="12">
        <v>0</v>
      </c>
      <c r="AK65" s="12">
        <v>0</v>
      </c>
      <c r="AL65" s="12">
        <v>0</v>
      </c>
      <c r="AM65" s="12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  <c r="AV65" s="11">
        <v>0</v>
      </c>
      <c r="AW65" s="11">
        <v>0</v>
      </c>
      <c r="AX65" s="11">
        <v>0</v>
      </c>
      <c r="AY65" s="11">
        <v>0</v>
      </c>
      <c r="AZ65" s="11">
        <v>0</v>
      </c>
      <c r="BA65" s="11">
        <v>0</v>
      </c>
      <c r="BB65" s="11">
        <v>0</v>
      </c>
      <c r="BC65" s="11">
        <v>0</v>
      </c>
      <c r="BD65" s="11">
        <v>0</v>
      </c>
      <c r="BE65" s="11">
        <v>0</v>
      </c>
      <c r="BF65" s="11">
        <v>0</v>
      </c>
      <c r="BG65" s="11">
        <v>0</v>
      </c>
      <c r="BH65" s="11">
        <v>0</v>
      </c>
      <c r="BI65" s="11">
        <v>0</v>
      </c>
      <c r="BJ65" s="11">
        <v>0</v>
      </c>
      <c r="BK65" s="11">
        <v>0</v>
      </c>
      <c r="BL65" s="11">
        <v>0</v>
      </c>
      <c r="BM65" s="11">
        <v>0</v>
      </c>
      <c r="BN65" s="11">
        <v>0</v>
      </c>
      <c r="BO65" s="11">
        <v>0</v>
      </c>
      <c r="BP65" s="11">
        <v>0</v>
      </c>
      <c r="BQ65" s="11">
        <v>0</v>
      </c>
      <c r="BR65" s="11">
        <v>0</v>
      </c>
      <c r="BS65" s="11">
        <v>0</v>
      </c>
      <c r="BT65" s="11">
        <v>0</v>
      </c>
      <c r="BU65" s="11">
        <v>0</v>
      </c>
      <c r="BV65" s="11">
        <v>0</v>
      </c>
      <c r="BW65" s="11">
        <v>0</v>
      </c>
      <c r="BX65" s="11">
        <v>0</v>
      </c>
      <c r="BY65" s="11">
        <v>0</v>
      </c>
    </row>
    <row r="66" spans="1:77">
      <c r="A66" s="23">
        <v>2018</v>
      </c>
      <c r="B66" s="23">
        <v>2226</v>
      </c>
      <c r="C66" s="23" t="s">
        <v>234</v>
      </c>
      <c r="D66" s="23" t="s">
        <v>235</v>
      </c>
      <c r="E66" s="23" t="s">
        <v>89</v>
      </c>
      <c r="F66" s="23" t="s">
        <v>110</v>
      </c>
      <c r="G66" s="22" t="s">
        <v>91</v>
      </c>
      <c r="H66" s="21">
        <v>38706</v>
      </c>
      <c r="I66" s="21">
        <v>42699</v>
      </c>
      <c r="J66" s="20" t="s">
        <v>209</v>
      </c>
      <c r="K66" s="19">
        <v>0</v>
      </c>
      <c r="L66" s="18">
        <v>0</v>
      </c>
      <c r="M66" s="18">
        <v>0</v>
      </c>
      <c r="N66" s="18">
        <v>221.2</v>
      </c>
      <c r="O66" s="18">
        <v>221.2</v>
      </c>
      <c r="P66" s="18">
        <v>0</v>
      </c>
      <c r="Q66" s="18">
        <v>94.9</v>
      </c>
      <c r="R66" s="18">
        <v>0</v>
      </c>
      <c r="S66" s="18">
        <v>316.10000000000002</v>
      </c>
      <c r="T66" s="18">
        <v>0</v>
      </c>
      <c r="U66" s="17">
        <v>0</v>
      </c>
      <c r="V66" s="17">
        <v>0</v>
      </c>
      <c r="W66" s="17">
        <v>113.881</v>
      </c>
      <c r="X66" s="17">
        <v>113.881</v>
      </c>
      <c r="Y66" s="17">
        <v>0</v>
      </c>
      <c r="Z66" s="17">
        <v>44.15</v>
      </c>
      <c r="AA66" s="17">
        <v>0</v>
      </c>
      <c r="AB66" s="17">
        <v>158.03100000000001</v>
      </c>
      <c r="AC66" s="16" t="s">
        <v>93</v>
      </c>
      <c r="AD66" s="15" t="s">
        <v>236</v>
      </c>
      <c r="AE66" s="15" t="s">
        <v>236</v>
      </c>
      <c r="AF66" s="14" t="s">
        <v>94</v>
      </c>
      <c r="AG66" s="13">
        <v>0</v>
      </c>
      <c r="AH66" s="13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1">
        <v>0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  <c r="AV66" s="11">
        <v>0</v>
      </c>
      <c r="AW66" s="11">
        <v>0</v>
      </c>
      <c r="AX66" s="11">
        <v>0</v>
      </c>
      <c r="AY66" s="11">
        <v>0</v>
      </c>
      <c r="AZ66" s="11">
        <v>0</v>
      </c>
      <c r="BA66" s="11">
        <v>211497</v>
      </c>
      <c r="BB66" s="11">
        <v>0</v>
      </c>
      <c r="BC66" s="11">
        <v>211497</v>
      </c>
      <c r="BD66" s="11">
        <v>0</v>
      </c>
      <c r="BE66" s="11">
        <v>107000</v>
      </c>
      <c r="BF66" s="11">
        <v>67.27</v>
      </c>
      <c r="BG66" s="11">
        <v>7523</v>
      </c>
      <c r="BH66" s="11">
        <v>0</v>
      </c>
      <c r="BI66" s="11">
        <v>0</v>
      </c>
      <c r="BJ66" s="11">
        <v>0</v>
      </c>
      <c r="BK66" s="11">
        <v>0</v>
      </c>
      <c r="BL66" s="11">
        <v>0</v>
      </c>
      <c r="BM66" s="11">
        <v>0</v>
      </c>
      <c r="BN66" s="11">
        <v>0</v>
      </c>
      <c r="BO66" s="11">
        <v>0</v>
      </c>
      <c r="BP66" s="11">
        <v>0</v>
      </c>
      <c r="BQ66" s="11">
        <v>0</v>
      </c>
      <c r="BR66" s="11">
        <v>0</v>
      </c>
      <c r="BS66" s="11">
        <v>0</v>
      </c>
      <c r="BT66" s="11">
        <v>0</v>
      </c>
      <c r="BU66" s="11">
        <v>0</v>
      </c>
      <c r="BV66" s="11">
        <v>0</v>
      </c>
      <c r="BW66" s="11">
        <v>0</v>
      </c>
      <c r="BX66" s="11">
        <v>0</v>
      </c>
      <c r="BY66" s="11">
        <v>0</v>
      </c>
    </row>
    <row r="67" spans="1:77">
      <c r="A67" s="23">
        <v>2018</v>
      </c>
      <c r="B67" s="23" t="s">
        <v>237</v>
      </c>
      <c r="C67" s="23" t="s">
        <v>238</v>
      </c>
      <c r="D67" s="23" t="s">
        <v>239</v>
      </c>
      <c r="E67" s="23" t="s">
        <v>89</v>
      </c>
      <c r="F67" s="23" t="s">
        <v>240</v>
      </c>
      <c r="G67" s="22" t="s">
        <v>91</v>
      </c>
      <c r="H67" s="21">
        <v>40400</v>
      </c>
      <c r="I67" s="21">
        <v>42886</v>
      </c>
      <c r="J67" s="20" t="s">
        <v>209</v>
      </c>
      <c r="K67" s="19">
        <v>0</v>
      </c>
      <c r="L67" s="18">
        <v>0</v>
      </c>
      <c r="M67" s="18">
        <v>0</v>
      </c>
      <c r="N67" s="18">
        <v>78</v>
      </c>
      <c r="O67" s="18">
        <v>78</v>
      </c>
      <c r="P67" s="18">
        <v>0</v>
      </c>
      <c r="Q67" s="18">
        <v>0</v>
      </c>
      <c r="R67" s="18">
        <v>0</v>
      </c>
      <c r="S67" s="18">
        <v>78</v>
      </c>
      <c r="T67" s="18">
        <v>0</v>
      </c>
      <c r="U67" s="17">
        <v>0</v>
      </c>
      <c r="V67" s="17">
        <v>0</v>
      </c>
      <c r="W67" s="17">
        <v>60</v>
      </c>
      <c r="X67" s="17">
        <v>60</v>
      </c>
      <c r="Y67" s="17">
        <v>0</v>
      </c>
      <c r="Z67" s="17">
        <v>0</v>
      </c>
      <c r="AA67" s="17">
        <v>0</v>
      </c>
      <c r="AB67" s="17">
        <v>60</v>
      </c>
      <c r="AC67" s="16" t="s">
        <v>93</v>
      </c>
      <c r="AD67" s="15" t="s">
        <v>236</v>
      </c>
      <c r="AE67" s="15" t="s">
        <v>236</v>
      </c>
      <c r="AF67" s="14" t="s">
        <v>94</v>
      </c>
      <c r="AG67" s="13">
        <v>0</v>
      </c>
      <c r="AH67" s="13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262.88</v>
      </c>
      <c r="AT67" s="11">
        <v>0</v>
      </c>
      <c r="AU67" s="11">
        <v>0</v>
      </c>
      <c r="AV67" s="11">
        <v>13.144</v>
      </c>
      <c r="AW67" s="11">
        <v>249.73599999999999</v>
      </c>
      <c r="AX67" s="11">
        <v>0</v>
      </c>
      <c r="AY67" s="11">
        <v>0</v>
      </c>
      <c r="AZ67" s="11">
        <v>0</v>
      </c>
      <c r="BA67" s="11">
        <v>18658</v>
      </c>
      <c r="BB67" s="11">
        <v>932.90000000000009</v>
      </c>
      <c r="BC67" s="11">
        <v>17725.099999999999</v>
      </c>
      <c r="BD67" s="11">
        <v>0</v>
      </c>
      <c r="BE67" s="11">
        <v>0</v>
      </c>
      <c r="BF67" s="11">
        <v>84.9</v>
      </c>
      <c r="BG67" s="11">
        <v>0</v>
      </c>
      <c r="BH67" s="11">
        <v>0</v>
      </c>
      <c r="BI67" s="11">
        <v>0</v>
      </c>
      <c r="BJ67" s="11">
        <v>0</v>
      </c>
      <c r="BK67" s="11">
        <v>0</v>
      </c>
      <c r="BL67" s="11">
        <v>0</v>
      </c>
      <c r="BM67" s="11">
        <v>0</v>
      </c>
      <c r="BN67" s="11">
        <v>0</v>
      </c>
      <c r="BO67" s="11">
        <v>0</v>
      </c>
      <c r="BP67" s="11">
        <v>0</v>
      </c>
      <c r="BQ67" s="11">
        <v>0</v>
      </c>
      <c r="BR67" s="11">
        <v>0</v>
      </c>
      <c r="BS67" s="11">
        <v>0</v>
      </c>
      <c r="BT67" s="11">
        <v>0</v>
      </c>
      <c r="BU67" s="11">
        <v>0</v>
      </c>
      <c r="BV67" s="11">
        <v>0</v>
      </c>
      <c r="BW67" s="11">
        <v>0</v>
      </c>
      <c r="BX67" s="11">
        <v>0</v>
      </c>
      <c r="BY67" s="11">
        <v>0</v>
      </c>
    </row>
    <row r="68" spans="1:77">
      <c r="A68" s="23">
        <v>2018</v>
      </c>
      <c r="B68" s="23" t="s">
        <v>241</v>
      </c>
      <c r="C68" s="23" t="s">
        <v>242</v>
      </c>
      <c r="D68" s="23" t="s">
        <v>243</v>
      </c>
      <c r="E68" s="23" t="s">
        <v>89</v>
      </c>
      <c r="F68" s="23" t="s">
        <v>240</v>
      </c>
      <c r="G68" s="22" t="s">
        <v>91</v>
      </c>
      <c r="H68" s="21">
        <v>40365</v>
      </c>
      <c r="I68" s="21">
        <v>42005</v>
      </c>
      <c r="J68" s="20" t="s">
        <v>209</v>
      </c>
      <c r="K68" s="19">
        <v>0</v>
      </c>
      <c r="L68" s="18">
        <v>0</v>
      </c>
      <c r="M68" s="18">
        <v>0</v>
      </c>
      <c r="N68" s="18">
        <v>222.2</v>
      </c>
      <c r="O68" s="18">
        <v>222.2</v>
      </c>
      <c r="P68" s="18">
        <v>0</v>
      </c>
      <c r="Q68" s="18">
        <v>67.319999999999993</v>
      </c>
      <c r="R68" s="18">
        <v>0</v>
      </c>
      <c r="S68" s="18">
        <v>289.52</v>
      </c>
      <c r="T68" s="18">
        <v>0</v>
      </c>
      <c r="U68" s="17">
        <v>0</v>
      </c>
      <c r="V68" s="17">
        <v>0</v>
      </c>
      <c r="W68" s="17">
        <v>192.25800000000001</v>
      </c>
      <c r="X68" s="17">
        <v>192.25800000000001</v>
      </c>
      <c r="Y68" s="17">
        <v>0</v>
      </c>
      <c r="Z68" s="17">
        <v>70.040000000000006</v>
      </c>
      <c r="AA68" s="17">
        <v>0</v>
      </c>
      <c r="AB68" s="17">
        <v>262.298</v>
      </c>
      <c r="AC68" s="16" t="s">
        <v>93</v>
      </c>
      <c r="AD68" s="15" t="s">
        <v>236</v>
      </c>
      <c r="AE68" s="15" t="s">
        <v>236</v>
      </c>
      <c r="AF68" s="14" t="s">
        <v>94</v>
      </c>
      <c r="AG68" s="13">
        <v>0</v>
      </c>
      <c r="AH68" s="13">
        <v>0</v>
      </c>
      <c r="AI68" s="12">
        <v>0</v>
      </c>
      <c r="AJ68" s="12">
        <v>0</v>
      </c>
      <c r="AK68" s="12">
        <v>0</v>
      </c>
      <c r="AL68" s="12">
        <v>0</v>
      </c>
      <c r="AM68" s="12">
        <v>0</v>
      </c>
      <c r="AN68" s="11">
        <v>0</v>
      </c>
      <c r="AO68" s="11">
        <v>0</v>
      </c>
      <c r="AP68" s="11">
        <v>0</v>
      </c>
      <c r="AQ68" s="11">
        <v>1195089</v>
      </c>
      <c r="AR68" s="11">
        <v>0</v>
      </c>
      <c r="AS68" s="11">
        <v>4476.7</v>
      </c>
      <c r="AT68" s="11">
        <v>0</v>
      </c>
      <c r="AU68" s="11">
        <v>0</v>
      </c>
      <c r="AV68" s="11">
        <v>4476.7</v>
      </c>
      <c r="AW68" s="11">
        <v>0</v>
      </c>
      <c r="AX68" s="11">
        <v>0</v>
      </c>
      <c r="AY68" s="11">
        <v>0</v>
      </c>
      <c r="AZ68" s="11">
        <v>0</v>
      </c>
      <c r="BA68" s="11">
        <v>0</v>
      </c>
      <c r="BB68" s="11">
        <v>0</v>
      </c>
      <c r="BC68" s="11">
        <v>0</v>
      </c>
      <c r="BD68" s="11">
        <v>0</v>
      </c>
      <c r="BE68" s="11">
        <v>0</v>
      </c>
      <c r="BF68" s="11">
        <v>0</v>
      </c>
      <c r="BG68" s="11">
        <v>0</v>
      </c>
      <c r="BH68" s="11">
        <v>0</v>
      </c>
      <c r="BI68" s="11">
        <v>0</v>
      </c>
      <c r="BJ68" s="11">
        <v>0</v>
      </c>
      <c r="BK68" s="11">
        <v>0</v>
      </c>
      <c r="BL68" s="11">
        <v>0</v>
      </c>
      <c r="BM68" s="11">
        <v>0</v>
      </c>
      <c r="BN68" s="11">
        <v>0</v>
      </c>
      <c r="BO68" s="11">
        <v>0</v>
      </c>
      <c r="BP68" s="11">
        <v>0</v>
      </c>
      <c r="BQ68" s="11">
        <v>0</v>
      </c>
      <c r="BR68" s="11">
        <v>0</v>
      </c>
      <c r="BS68" s="11">
        <v>0</v>
      </c>
      <c r="BT68" s="11">
        <v>0</v>
      </c>
      <c r="BU68" s="11">
        <v>0</v>
      </c>
      <c r="BV68" s="11">
        <v>0</v>
      </c>
      <c r="BW68" s="11">
        <v>0</v>
      </c>
      <c r="BX68" s="11">
        <v>0</v>
      </c>
      <c r="BY68" s="11">
        <v>0</v>
      </c>
    </row>
    <row r="69" spans="1:77">
      <c r="A69" s="23">
        <v>2018</v>
      </c>
      <c r="B69" s="23">
        <v>2443</v>
      </c>
      <c r="C69" s="23" t="s">
        <v>244</v>
      </c>
      <c r="D69" s="23" t="s">
        <v>245</v>
      </c>
      <c r="E69" s="23" t="s">
        <v>89</v>
      </c>
      <c r="F69" s="23" t="s">
        <v>110</v>
      </c>
      <c r="G69" s="22" t="s">
        <v>91</v>
      </c>
      <c r="H69" s="21">
        <v>39709</v>
      </c>
      <c r="I69" s="21">
        <v>41302</v>
      </c>
      <c r="J69" s="20" t="s">
        <v>209</v>
      </c>
      <c r="K69" s="19">
        <v>0</v>
      </c>
      <c r="L69" s="18">
        <v>0</v>
      </c>
      <c r="M69" s="18">
        <v>0</v>
      </c>
      <c r="N69" s="18">
        <v>420</v>
      </c>
      <c r="O69" s="18">
        <v>420</v>
      </c>
      <c r="P69" s="18">
        <v>0</v>
      </c>
      <c r="Q69" s="18">
        <v>48</v>
      </c>
      <c r="R69" s="18">
        <v>0</v>
      </c>
      <c r="S69" s="18">
        <v>468</v>
      </c>
      <c r="T69" s="18">
        <v>0</v>
      </c>
      <c r="U69" s="17">
        <v>0</v>
      </c>
      <c r="V69" s="17">
        <v>0</v>
      </c>
      <c r="W69" s="17">
        <v>351.52</v>
      </c>
      <c r="X69" s="17">
        <v>351.52</v>
      </c>
      <c r="Y69" s="17">
        <v>0</v>
      </c>
      <c r="Z69" s="17">
        <v>99.1</v>
      </c>
      <c r="AA69" s="17">
        <v>0</v>
      </c>
      <c r="AB69" s="17">
        <v>450.62</v>
      </c>
      <c r="AC69" s="16" t="s">
        <v>93</v>
      </c>
      <c r="AD69" s="15" t="s">
        <v>236</v>
      </c>
      <c r="AE69" s="15" t="s">
        <v>236</v>
      </c>
      <c r="AF69" s="14" t="s">
        <v>94</v>
      </c>
      <c r="AG69" s="13">
        <v>0</v>
      </c>
      <c r="AH69" s="13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1">
        <v>0</v>
      </c>
      <c r="AO69" s="11">
        <v>0</v>
      </c>
      <c r="AP69" s="11">
        <v>0</v>
      </c>
      <c r="AQ69" s="11">
        <v>3404528</v>
      </c>
      <c r="AR69" s="11">
        <v>0</v>
      </c>
      <c r="AS69" s="11">
        <v>825.2</v>
      </c>
      <c r="AT69" s="11">
        <v>0</v>
      </c>
      <c r="AU69" s="11">
        <v>0</v>
      </c>
      <c r="AV69" s="11">
        <v>825.2</v>
      </c>
      <c r="AW69" s="11">
        <v>0</v>
      </c>
      <c r="AX69" s="11">
        <v>0</v>
      </c>
      <c r="AY69" s="11">
        <v>0</v>
      </c>
      <c r="AZ69" s="11">
        <v>0</v>
      </c>
      <c r="BA69" s="11">
        <v>0</v>
      </c>
      <c r="BB69" s="11">
        <v>0</v>
      </c>
      <c r="BC69" s="11">
        <v>0</v>
      </c>
      <c r="BD69" s="11">
        <v>0</v>
      </c>
      <c r="BE69" s="11">
        <v>0</v>
      </c>
      <c r="BF69" s="11">
        <v>0</v>
      </c>
      <c r="BG69" s="11">
        <v>0</v>
      </c>
      <c r="BH69" s="11">
        <v>0</v>
      </c>
      <c r="BI69" s="11">
        <v>0</v>
      </c>
      <c r="BJ69" s="11">
        <v>0</v>
      </c>
      <c r="BK69" s="11">
        <v>0</v>
      </c>
      <c r="BL69" s="11">
        <v>0</v>
      </c>
      <c r="BM69" s="11">
        <v>0</v>
      </c>
      <c r="BN69" s="11">
        <v>0</v>
      </c>
      <c r="BO69" s="11">
        <v>0</v>
      </c>
      <c r="BP69" s="11">
        <v>0</v>
      </c>
      <c r="BQ69" s="11">
        <v>0</v>
      </c>
      <c r="BR69" s="11">
        <v>0</v>
      </c>
      <c r="BS69" s="11">
        <v>0</v>
      </c>
      <c r="BT69" s="11">
        <v>0</v>
      </c>
      <c r="BU69" s="11">
        <v>0</v>
      </c>
      <c r="BV69" s="11">
        <v>0</v>
      </c>
      <c r="BW69" s="11">
        <v>0</v>
      </c>
      <c r="BX69" s="11">
        <v>0</v>
      </c>
      <c r="BY69" s="11">
        <v>0</v>
      </c>
    </row>
    <row r="70" spans="1:77">
      <c r="A70" s="23">
        <v>2018</v>
      </c>
      <c r="B70" s="23">
        <v>2617</v>
      </c>
      <c r="C70" s="23" t="s">
        <v>246</v>
      </c>
      <c r="D70" s="23" t="s">
        <v>247</v>
      </c>
      <c r="E70" s="23" t="s">
        <v>89</v>
      </c>
      <c r="F70" s="23" t="s">
        <v>110</v>
      </c>
      <c r="G70" s="22" t="s">
        <v>91</v>
      </c>
      <c r="H70" s="21">
        <v>40235</v>
      </c>
      <c r="I70" s="21">
        <v>42185</v>
      </c>
      <c r="J70" s="20" t="s">
        <v>209</v>
      </c>
      <c r="K70" s="19">
        <v>0</v>
      </c>
      <c r="L70" s="18">
        <v>0</v>
      </c>
      <c r="M70" s="18">
        <v>0</v>
      </c>
      <c r="N70" s="18">
        <v>50</v>
      </c>
      <c r="O70" s="18">
        <v>50</v>
      </c>
      <c r="P70" s="18">
        <v>0</v>
      </c>
      <c r="Q70" s="18">
        <v>0</v>
      </c>
      <c r="R70" s="18">
        <v>0</v>
      </c>
      <c r="S70" s="18">
        <v>50</v>
      </c>
      <c r="T70" s="18">
        <v>0</v>
      </c>
      <c r="U70" s="17">
        <v>0</v>
      </c>
      <c r="V70" s="17">
        <v>0</v>
      </c>
      <c r="W70" s="17">
        <v>35.710999999999999</v>
      </c>
      <c r="X70" s="17">
        <v>35.710999999999999</v>
      </c>
      <c r="Y70" s="17">
        <v>0</v>
      </c>
      <c r="Z70" s="17">
        <v>0</v>
      </c>
      <c r="AA70" s="17">
        <v>0</v>
      </c>
      <c r="AB70" s="17">
        <v>35.710999999999999</v>
      </c>
      <c r="AC70" s="16" t="s">
        <v>93</v>
      </c>
      <c r="AD70" s="15" t="s">
        <v>236</v>
      </c>
      <c r="AE70" s="15" t="s">
        <v>236</v>
      </c>
      <c r="AF70" s="14" t="s">
        <v>94</v>
      </c>
      <c r="AG70" s="13">
        <v>0</v>
      </c>
      <c r="AH70" s="13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  <c r="AV70" s="11">
        <v>0</v>
      </c>
      <c r="AW70" s="11">
        <v>0</v>
      </c>
      <c r="AX70" s="11">
        <v>0</v>
      </c>
      <c r="AY70" s="11">
        <v>0</v>
      </c>
      <c r="AZ70" s="11">
        <v>0</v>
      </c>
      <c r="BA70" s="11">
        <v>0</v>
      </c>
      <c r="BB70" s="11">
        <v>0</v>
      </c>
      <c r="BC70" s="11">
        <v>0</v>
      </c>
      <c r="BD70" s="11">
        <v>0</v>
      </c>
      <c r="BE70" s="11">
        <v>0</v>
      </c>
      <c r="BF70" s="11">
        <v>0</v>
      </c>
      <c r="BG70" s="11">
        <v>0</v>
      </c>
      <c r="BH70" s="11">
        <v>0</v>
      </c>
      <c r="BI70" s="11">
        <v>0</v>
      </c>
      <c r="BJ70" s="11">
        <v>0</v>
      </c>
      <c r="BK70" s="11">
        <v>0</v>
      </c>
      <c r="BL70" s="11">
        <v>9007</v>
      </c>
      <c r="BM70" s="11">
        <v>0</v>
      </c>
      <c r="BN70" s="11">
        <v>0</v>
      </c>
      <c r="BO70" s="11">
        <v>0</v>
      </c>
      <c r="BP70" s="11">
        <v>0</v>
      </c>
      <c r="BQ70" s="11">
        <v>0</v>
      </c>
      <c r="BR70" s="11">
        <v>0</v>
      </c>
      <c r="BS70" s="11">
        <v>0</v>
      </c>
      <c r="BT70" s="11">
        <v>0</v>
      </c>
      <c r="BU70" s="11">
        <v>0</v>
      </c>
      <c r="BV70" s="11">
        <v>0</v>
      </c>
      <c r="BW70" s="11">
        <v>0</v>
      </c>
      <c r="BX70" s="11">
        <v>0</v>
      </c>
      <c r="BY70" s="11">
        <v>0</v>
      </c>
    </row>
    <row r="71" spans="1:77">
      <c r="A71" s="23">
        <v>2018</v>
      </c>
      <c r="B71" s="23" t="s">
        <v>248</v>
      </c>
      <c r="C71" s="23" t="s">
        <v>249</v>
      </c>
      <c r="D71" s="23" t="s">
        <v>250</v>
      </c>
      <c r="E71" s="23" t="s">
        <v>89</v>
      </c>
      <c r="F71" s="23" t="s">
        <v>240</v>
      </c>
      <c r="G71" s="22" t="s">
        <v>91</v>
      </c>
      <c r="H71" s="21">
        <v>40533</v>
      </c>
      <c r="I71" s="21">
        <v>42181</v>
      </c>
      <c r="J71" s="20" t="s">
        <v>209</v>
      </c>
      <c r="K71" s="19">
        <v>0</v>
      </c>
      <c r="L71" s="18">
        <v>0</v>
      </c>
      <c r="M71" s="18">
        <v>0</v>
      </c>
      <c r="N71" s="18">
        <v>69</v>
      </c>
      <c r="O71" s="18">
        <v>69</v>
      </c>
      <c r="P71" s="18">
        <v>0</v>
      </c>
      <c r="Q71" s="18">
        <v>56.5</v>
      </c>
      <c r="R71" s="18">
        <v>0</v>
      </c>
      <c r="S71" s="18">
        <v>125.5</v>
      </c>
      <c r="T71" s="18">
        <v>0</v>
      </c>
      <c r="U71" s="17">
        <v>0</v>
      </c>
      <c r="V71" s="17">
        <v>0</v>
      </c>
      <c r="W71" s="17">
        <v>55.354999999999997</v>
      </c>
      <c r="X71" s="17">
        <v>55.354999999999997</v>
      </c>
      <c r="Y71" s="17">
        <v>0</v>
      </c>
      <c r="Z71" s="17">
        <v>25.87</v>
      </c>
      <c r="AA71" s="17">
        <v>0</v>
      </c>
      <c r="AB71" s="17">
        <v>81.224999999999994</v>
      </c>
      <c r="AC71" s="16" t="s">
        <v>93</v>
      </c>
      <c r="AD71" s="15" t="s">
        <v>236</v>
      </c>
      <c r="AE71" s="15" t="s">
        <v>236</v>
      </c>
      <c r="AF71" s="14" t="s">
        <v>94</v>
      </c>
      <c r="AG71" s="13">
        <v>0</v>
      </c>
      <c r="AH71" s="13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1">
        <v>0</v>
      </c>
      <c r="AO71" s="11">
        <v>0</v>
      </c>
      <c r="AP71" s="11">
        <v>1096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</v>
      </c>
      <c r="BK71" s="11">
        <v>0</v>
      </c>
      <c r="BL71" s="11">
        <v>0</v>
      </c>
      <c r="BM71" s="11">
        <v>0</v>
      </c>
      <c r="BN71" s="11">
        <v>0</v>
      </c>
      <c r="BO71" s="11">
        <v>0</v>
      </c>
      <c r="BP71" s="11">
        <v>0</v>
      </c>
      <c r="BQ71" s="11">
        <v>0</v>
      </c>
      <c r="BR71" s="11">
        <v>0</v>
      </c>
      <c r="BS71" s="11">
        <v>0</v>
      </c>
      <c r="BT71" s="11">
        <v>0</v>
      </c>
      <c r="BU71" s="11">
        <v>0</v>
      </c>
      <c r="BV71" s="11">
        <v>0</v>
      </c>
      <c r="BW71" s="11">
        <v>0</v>
      </c>
      <c r="BX71" s="11">
        <v>0</v>
      </c>
      <c r="BY71" s="11">
        <v>0</v>
      </c>
    </row>
    <row r="72" spans="1:77">
      <c r="A72" s="23">
        <v>2018</v>
      </c>
      <c r="B72" s="23">
        <v>3195</v>
      </c>
      <c r="C72" s="23" t="s">
        <v>251</v>
      </c>
      <c r="D72" s="23" t="s">
        <v>252</v>
      </c>
      <c r="E72" s="23" t="s">
        <v>89</v>
      </c>
      <c r="F72" s="23" t="s">
        <v>103</v>
      </c>
      <c r="G72" s="22" t="s">
        <v>99</v>
      </c>
      <c r="H72" s="21">
        <v>41957</v>
      </c>
      <c r="I72" s="21" t="s">
        <v>104</v>
      </c>
      <c r="J72" s="20" t="s">
        <v>209</v>
      </c>
      <c r="K72" s="19">
        <v>0</v>
      </c>
      <c r="L72" s="19">
        <v>0</v>
      </c>
      <c r="M72" s="19">
        <v>0</v>
      </c>
      <c r="N72" s="18">
        <v>200</v>
      </c>
      <c r="O72" s="18">
        <v>200</v>
      </c>
      <c r="P72" s="18">
        <v>0</v>
      </c>
      <c r="Q72" s="18">
        <v>0</v>
      </c>
      <c r="R72" s="18">
        <v>0</v>
      </c>
      <c r="S72" s="18">
        <v>0</v>
      </c>
      <c r="T72" s="18"/>
      <c r="U72" s="17"/>
      <c r="V72" s="17"/>
      <c r="W72" s="17">
        <v>200</v>
      </c>
      <c r="X72" s="17">
        <v>200</v>
      </c>
      <c r="Y72" s="17">
        <v>0</v>
      </c>
      <c r="Z72" s="17">
        <v>0</v>
      </c>
      <c r="AA72" s="17">
        <v>0</v>
      </c>
      <c r="AB72" s="17">
        <v>200</v>
      </c>
      <c r="AC72" s="16" t="s">
        <v>93</v>
      </c>
      <c r="AD72" s="15" t="s">
        <v>236</v>
      </c>
      <c r="AE72" s="15" t="s">
        <v>236</v>
      </c>
      <c r="AF72" s="14" t="s">
        <v>94</v>
      </c>
      <c r="AG72" s="13">
        <v>0</v>
      </c>
      <c r="AH72" s="13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  <c r="AV72" s="11">
        <v>0</v>
      </c>
      <c r="AW72" s="11">
        <v>0</v>
      </c>
      <c r="AX72" s="11">
        <v>0</v>
      </c>
      <c r="AY72" s="11">
        <v>0</v>
      </c>
      <c r="AZ72" s="11">
        <v>0</v>
      </c>
      <c r="BA72" s="11">
        <v>0</v>
      </c>
      <c r="BB72" s="11">
        <v>0</v>
      </c>
      <c r="BC72" s="11">
        <v>0</v>
      </c>
      <c r="BD72" s="11">
        <v>0</v>
      </c>
      <c r="BE72" s="11">
        <v>0</v>
      </c>
      <c r="BF72" s="11">
        <v>0</v>
      </c>
      <c r="BG72" s="11">
        <v>0</v>
      </c>
      <c r="BH72" s="11">
        <v>0</v>
      </c>
      <c r="BI72" s="11">
        <v>1290358</v>
      </c>
      <c r="BJ72" s="11">
        <v>1290358</v>
      </c>
      <c r="BK72" s="11">
        <v>0</v>
      </c>
      <c r="BL72" s="11">
        <v>383049</v>
      </c>
      <c r="BM72" s="11">
        <v>0</v>
      </c>
      <c r="BN72" s="11">
        <v>0</v>
      </c>
      <c r="BO72" s="11">
        <v>0</v>
      </c>
      <c r="BP72" s="11">
        <v>0</v>
      </c>
      <c r="BQ72" s="11">
        <v>0</v>
      </c>
      <c r="BR72" s="11">
        <v>0</v>
      </c>
      <c r="BS72" s="11">
        <v>0</v>
      </c>
      <c r="BT72" s="11">
        <v>0</v>
      </c>
      <c r="BU72" s="11">
        <v>0</v>
      </c>
      <c r="BV72" s="11">
        <v>0</v>
      </c>
      <c r="BW72" s="11">
        <v>0</v>
      </c>
      <c r="BX72" s="11">
        <v>0</v>
      </c>
      <c r="BY72" s="11">
        <v>0</v>
      </c>
    </row>
    <row r="73" spans="1:77">
      <c r="A73" s="23">
        <v>2018</v>
      </c>
      <c r="B73" s="23">
        <v>7205</v>
      </c>
      <c r="C73" s="23" t="s">
        <v>253</v>
      </c>
      <c r="D73" s="23" t="s">
        <v>254</v>
      </c>
      <c r="E73" s="23" t="s">
        <v>89</v>
      </c>
      <c r="F73" s="23" t="s">
        <v>98</v>
      </c>
      <c r="G73" s="22" t="s">
        <v>99</v>
      </c>
      <c r="H73" s="21">
        <v>38317</v>
      </c>
      <c r="I73" s="21" t="s">
        <v>104</v>
      </c>
      <c r="J73" s="20" t="s">
        <v>209</v>
      </c>
      <c r="K73" s="19">
        <v>0</v>
      </c>
      <c r="L73" s="19">
        <v>0</v>
      </c>
      <c r="M73" s="19">
        <v>0</v>
      </c>
      <c r="N73" s="18">
        <v>20</v>
      </c>
      <c r="O73" s="18">
        <v>20</v>
      </c>
      <c r="P73" s="18">
        <v>0</v>
      </c>
      <c r="Q73" s="18">
        <v>0</v>
      </c>
      <c r="R73" s="18">
        <v>0</v>
      </c>
      <c r="S73" s="18">
        <v>20</v>
      </c>
      <c r="T73" s="18"/>
      <c r="U73" s="17"/>
      <c r="V73" s="17"/>
      <c r="W73" s="17">
        <v>17</v>
      </c>
      <c r="X73" s="17">
        <v>17</v>
      </c>
      <c r="Y73" s="17">
        <v>0</v>
      </c>
      <c r="Z73" s="17">
        <v>0</v>
      </c>
      <c r="AA73" s="17">
        <v>0</v>
      </c>
      <c r="AB73" s="17">
        <v>17</v>
      </c>
      <c r="AC73" s="16" t="s">
        <v>93</v>
      </c>
      <c r="AD73" s="15" t="s">
        <v>236</v>
      </c>
      <c r="AE73" s="15" t="s">
        <v>236</v>
      </c>
      <c r="AF73" s="14" t="s">
        <v>93</v>
      </c>
      <c r="AG73" s="13">
        <v>0</v>
      </c>
      <c r="AH73" s="13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  <c r="AV73" s="11">
        <v>0</v>
      </c>
      <c r="AW73" s="11">
        <v>0</v>
      </c>
      <c r="AX73" s="11">
        <v>0</v>
      </c>
      <c r="AY73" s="11">
        <v>0</v>
      </c>
      <c r="AZ73" s="11">
        <v>0</v>
      </c>
      <c r="BA73" s="11">
        <v>0</v>
      </c>
      <c r="BB73" s="11">
        <v>0</v>
      </c>
      <c r="BC73" s="11">
        <v>0</v>
      </c>
      <c r="BD73" s="11">
        <v>0</v>
      </c>
      <c r="BE73" s="11">
        <v>0</v>
      </c>
      <c r="BF73" s="11">
        <v>0</v>
      </c>
      <c r="BG73" s="11">
        <v>0</v>
      </c>
      <c r="BH73" s="11">
        <v>0</v>
      </c>
      <c r="BI73" s="11">
        <v>0</v>
      </c>
      <c r="BJ73" s="11">
        <v>0</v>
      </c>
      <c r="BK73" s="11">
        <v>0</v>
      </c>
      <c r="BL73" s="11">
        <v>0</v>
      </c>
      <c r="BM73" s="11">
        <v>0</v>
      </c>
      <c r="BN73" s="11">
        <v>0</v>
      </c>
      <c r="BO73" s="11">
        <v>0</v>
      </c>
      <c r="BP73" s="11">
        <v>0</v>
      </c>
      <c r="BQ73" s="11">
        <v>0</v>
      </c>
      <c r="BR73" s="11">
        <v>0</v>
      </c>
      <c r="BS73" s="11">
        <v>0</v>
      </c>
      <c r="BT73" s="11">
        <v>0</v>
      </c>
      <c r="BU73" s="11">
        <v>0</v>
      </c>
      <c r="BV73" s="11">
        <v>0</v>
      </c>
      <c r="BW73" s="11">
        <v>0</v>
      </c>
      <c r="BX73" s="11">
        <v>0</v>
      </c>
      <c r="BY73" s="11">
        <v>0</v>
      </c>
    </row>
    <row r="74" spans="1:77">
      <c r="A74" s="23">
        <v>2018</v>
      </c>
      <c r="B74" s="23">
        <v>7228</v>
      </c>
      <c r="C74" s="23" t="s">
        <v>255</v>
      </c>
      <c r="D74" s="23" t="s">
        <v>256</v>
      </c>
      <c r="E74" s="23" t="s">
        <v>89</v>
      </c>
      <c r="F74" s="23" t="s">
        <v>98</v>
      </c>
      <c r="G74" s="22" t="s">
        <v>99</v>
      </c>
      <c r="H74" s="21">
        <v>38749</v>
      </c>
      <c r="I74" s="21" t="s">
        <v>104</v>
      </c>
      <c r="J74" s="20" t="s">
        <v>209</v>
      </c>
      <c r="K74" s="19">
        <v>0</v>
      </c>
      <c r="L74" s="19">
        <v>0</v>
      </c>
      <c r="M74" s="19">
        <v>0</v>
      </c>
      <c r="N74" s="18">
        <v>45</v>
      </c>
      <c r="O74" s="18">
        <v>45</v>
      </c>
      <c r="P74" s="18">
        <v>0</v>
      </c>
      <c r="Q74" s="18">
        <v>0</v>
      </c>
      <c r="R74" s="18">
        <v>0</v>
      </c>
      <c r="S74" s="18">
        <v>45</v>
      </c>
      <c r="T74" s="18"/>
      <c r="U74" s="17"/>
      <c r="V74" s="17"/>
      <c r="W74" s="17">
        <v>45</v>
      </c>
      <c r="X74" s="17">
        <v>45</v>
      </c>
      <c r="Y74" s="17">
        <v>0</v>
      </c>
      <c r="Z74" s="17">
        <v>0</v>
      </c>
      <c r="AA74" s="17">
        <v>0</v>
      </c>
      <c r="AB74" s="17">
        <v>45</v>
      </c>
      <c r="AC74" s="16" t="s">
        <v>93</v>
      </c>
      <c r="AD74" s="15" t="s">
        <v>236</v>
      </c>
      <c r="AE74" s="15" t="s">
        <v>236</v>
      </c>
      <c r="AF74" s="14" t="s">
        <v>93</v>
      </c>
      <c r="AG74" s="13">
        <v>0</v>
      </c>
      <c r="AH74" s="13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  <c r="AV74" s="11">
        <v>0</v>
      </c>
      <c r="AW74" s="11">
        <v>0</v>
      </c>
      <c r="AX74" s="11">
        <v>0</v>
      </c>
      <c r="AY74" s="11">
        <v>0</v>
      </c>
      <c r="AZ74" s="11">
        <v>0</v>
      </c>
      <c r="BA74" s="11">
        <v>0</v>
      </c>
      <c r="BB74" s="11">
        <v>0</v>
      </c>
      <c r="BC74" s="11">
        <v>0</v>
      </c>
      <c r="BD74" s="11">
        <v>0</v>
      </c>
      <c r="BE74" s="11">
        <v>0</v>
      </c>
      <c r="BF74" s="11">
        <v>0</v>
      </c>
      <c r="BG74" s="11">
        <v>0</v>
      </c>
      <c r="BH74" s="11">
        <v>0</v>
      </c>
      <c r="BI74" s="11">
        <v>0</v>
      </c>
      <c r="BJ74" s="11">
        <v>0</v>
      </c>
      <c r="BK74" s="11"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v>0</v>
      </c>
      <c r="BQ74" s="11">
        <v>0</v>
      </c>
      <c r="BR74" s="11">
        <v>0</v>
      </c>
      <c r="BS74" s="11">
        <v>0</v>
      </c>
      <c r="BT74" s="11">
        <v>0</v>
      </c>
      <c r="BU74" s="11">
        <v>0</v>
      </c>
      <c r="BV74" s="11">
        <v>0</v>
      </c>
      <c r="BW74" s="11">
        <v>0</v>
      </c>
      <c r="BX74" s="11">
        <v>0</v>
      </c>
      <c r="BY74" s="11">
        <v>0</v>
      </c>
    </row>
    <row r="75" spans="1:77">
      <c r="A75" s="23">
        <v>2018</v>
      </c>
      <c r="B75" s="23">
        <v>7234</v>
      </c>
      <c r="C75" s="23" t="s">
        <v>257</v>
      </c>
      <c r="D75" s="23" t="s">
        <v>258</v>
      </c>
      <c r="E75" s="23" t="s">
        <v>89</v>
      </c>
      <c r="F75" s="23" t="s">
        <v>98</v>
      </c>
      <c r="G75" s="22" t="s">
        <v>99</v>
      </c>
      <c r="H75" s="21">
        <v>38876</v>
      </c>
      <c r="I75" s="21" t="s">
        <v>104</v>
      </c>
      <c r="J75" s="20" t="s">
        <v>209</v>
      </c>
      <c r="K75" s="19">
        <v>0</v>
      </c>
      <c r="L75" s="19">
        <v>0</v>
      </c>
      <c r="M75" s="19">
        <v>0</v>
      </c>
      <c r="N75" s="18">
        <v>25</v>
      </c>
      <c r="O75" s="18">
        <v>25</v>
      </c>
      <c r="P75" s="18">
        <v>0</v>
      </c>
      <c r="Q75" s="18">
        <v>0</v>
      </c>
      <c r="R75" s="18">
        <v>0</v>
      </c>
      <c r="S75" s="18">
        <v>25</v>
      </c>
      <c r="T75" s="18"/>
      <c r="U75" s="17"/>
      <c r="V75" s="17"/>
      <c r="W75" s="17">
        <v>20</v>
      </c>
      <c r="X75" s="17">
        <v>20</v>
      </c>
      <c r="Y75" s="17">
        <v>0</v>
      </c>
      <c r="Z75" s="17">
        <v>0</v>
      </c>
      <c r="AA75" s="17">
        <v>0</v>
      </c>
      <c r="AB75" s="17">
        <v>20</v>
      </c>
      <c r="AC75" s="16" t="s">
        <v>93</v>
      </c>
      <c r="AD75" s="15" t="s">
        <v>236</v>
      </c>
      <c r="AE75" s="15" t="s">
        <v>236</v>
      </c>
      <c r="AF75" s="14" t="s">
        <v>94</v>
      </c>
      <c r="AG75" s="13">
        <v>0</v>
      </c>
      <c r="AH75" s="13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  <c r="AV75" s="11">
        <v>0</v>
      </c>
      <c r="AW75" s="11">
        <v>0</v>
      </c>
      <c r="AX75" s="11">
        <v>0</v>
      </c>
      <c r="AY75" s="11">
        <v>0</v>
      </c>
      <c r="AZ75" s="11">
        <v>0</v>
      </c>
      <c r="BA75" s="11">
        <v>0</v>
      </c>
      <c r="BB75" s="11">
        <v>0</v>
      </c>
      <c r="BC75" s="11">
        <v>0</v>
      </c>
      <c r="BD75" s="11">
        <v>0</v>
      </c>
      <c r="BE75" s="11">
        <v>0</v>
      </c>
      <c r="BF75" s="11">
        <v>0</v>
      </c>
      <c r="BG75" s="11">
        <v>0</v>
      </c>
      <c r="BH75" s="11">
        <v>0</v>
      </c>
      <c r="BI75" s="11">
        <v>0</v>
      </c>
      <c r="BJ75" s="11">
        <v>0</v>
      </c>
      <c r="BK75" s="11">
        <v>0</v>
      </c>
      <c r="BL75" s="11">
        <v>0</v>
      </c>
      <c r="BM75" s="11">
        <v>0</v>
      </c>
      <c r="BN75" s="11">
        <v>0</v>
      </c>
      <c r="BO75" s="11">
        <v>0</v>
      </c>
      <c r="BP75" s="11">
        <v>0</v>
      </c>
      <c r="BQ75" s="11">
        <v>0</v>
      </c>
      <c r="BR75" s="11">
        <v>0</v>
      </c>
      <c r="BS75" s="11">
        <v>0</v>
      </c>
      <c r="BT75" s="11">
        <v>0</v>
      </c>
      <c r="BU75" s="11">
        <v>0</v>
      </c>
      <c r="BV75" s="11">
        <v>0</v>
      </c>
      <c r="BW75" s="11">
        <v>0</v>
      </c>
      <c r="BX75" s="11">
        <v>0</v>
      </c>
      <c r="BY75" s="11">
        <v>0</v>
      </c>
    </row>
    <row r="76" spans="1:77">
      <c r="A76" s="23">
        <v>2018</v>
      </c>
      <c r="B76" s="23">
        <v>3192</v>
      </c>
      <c r="C76" s="23" t="s">
        <v>259</v>
      </c>
      <c r="D76" s="23" t="s">
        <v>260</v>
      </c>
      <c r="E76" s="23" t="s">
        <v>89</v>
      </c>
      <c r="F76" s="23" t="s">
        <v>103</v>
      </c>
      <c r="G76" s="22" t="s">
        <v>99</v>
      </c>
      <c r="H76" s="21">
        <v>41961</v>
      </c>
      <c r="I76" s="21" t="s">
        <v>104</v>
      </c>
      <c r="J76" s="20" t="s">
        <v>209</v>
      </c>
      <c r="K76" s="19">
        <v>0</v>
      </c>
      <c r="L76" s="19">
        <v>0</v>
      </c>
      <c r="M76" s="19">
        <v>0</v>
      </c>
      <c r="N76" s="18">
        <v>125</v>
      </c>
      <c r="O76" s="18">
        <v>125</v>
      </c>
      <c r="P76" s="18">
        <v>0</v>
      </c>
      <c r="Q76" s="18">
        <v>0</v>
      </c>
      <c r="R76" s="18">
        <v>0</v>
      </c>
      <c r="S76" s="18">
        <v>125</v>
      </c>
      <c r="T76" s="18"/>
      <c r="U76" s="17"/>
      <c r="V76" s="17"/>
      <c r="W76" s="17">
        <v>125</v>
      </c>
      <c r="X76" s="17">
        <v>125</v>
      </c>
      <c r="Y76" s="17">
        <v>0</v>
      </c>
      <c r="Z76" s="17">
        <v>0</v>
      </c>
      <c r="AA76" s="17">
        <v>0</v>
      </c>
      <c r="AB76" s="17">
        <v>125</v>
      </c>
      <c r="AC76" s="16" t="s">
        <v>93</v>
      </c>
      <c r="AD76" s="15" t="s">
        <v>236</v>
      </c>
      <c r="AE76" s="15" t="s">
        <v>236</v>
      </c>
      <c r="AF76" s="14" t="s">
        <v>94</v>
      </c>
      <c r="AG76" s="13">
        <v>0</v>
      </c>
      <c r="AH76" s="13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1">
        <v>0</v>
      </c>
      <c r="BL76" s="11">
        <v>0</v>
      </c>
      <c r="BM76" s="11">
        <v>0</v>
      </c>
      <c r="BN76" s="11">
        <v>0</v>
      </c>
      <c r="BO76" s="11">
        <v>0</v>
      </c>
      <c r="BP76" s="11">
        <v>0</v>
      </c>
      <c r="BQ76" s="11">
        <v>0</v>
      </c>
      <c r="BR76" s="11">
        <v>0</v>
      </c>
      <c r="BS76" s="11">
        <v>0</v>
      </c>
      <c r="BT76" s="11">
        <v>0</v>
      </c>
      <c r="BU76" s="11">
        <v>0</v>
      </c>
      <c r="BV76" s="11">
        <v>0</v>
      </c>
      <c r="BW76" s="11">
        <v>0</v>
      </c>
      <c r="BX76" s="11">
        <v>0</v>
      </c>
      <c r="BY76" s="11">
        <v>0</v>
      </c>
    </row>
    <row r="77" spans="1:77">
      <c r="A77" s="23">
        <v>2018</v>
      </c>
      <c r="B77" s="23">
        <v>3196</v>
      </c>
      <c r="C77" s="23" t="s">
        <v>261</v>
      </c>
      <c r="D77" s="23" t="s">
        <v>252</v>
      </c>
      <c r="E77" s="23" t="s">
        <v>89</v>
      </c>
      <c r="F77" s="23" t="s">
        <v>103</v>
      </c>
      <c r="G77" s="22" t="s">
        <v>99</v>
      </c>
      <c r="H77" s="21">
        <v>41961</v>
      </c>
      <c r="I77" s="21" t="s">
        <v>104</v>
      </c>
      <c r="J77" s="20" t="s">
        <v>209</v>
      </c>
      <c r="K77" s="19">
        <v>0</v>
      </c>
      <c r="L77" s="19">
        <v>0</v>
      </c>
      <c r="M77" s="19">
        <v>0</v>
      </c>
      <c r="N77" s="18">
        <v>200</v>
      </c>
      <c r="O77" s="18">
        <v>200</v>
      </c>
      <c r="P77" s="18">
        <v>0</v>
      </c>
      <c r="Q77" s="18">
        <v>0</v>
      </c>
      <c r="R77" s="18">
        <v>0</v>
      </c>
      <c r="S77" s="18">
        <v>200</v>
      </c>
      <c r="T77" s="18"/>
      <c r="U77" s="17"/>
      <c r="V77" s="17"/>
      <c r="W77" s="17">
        <v>200</v>
      </c>
      <c r="X77" s="17">
        <v>200</v>
      </c>
      <c r="Y77" s="17">
        <v>0</v>
      </c>
      <c r="Z77" s="17">
        <v>0</v>
      </c>
      <c r="AA77" s="17">
        <v>0</v>
      </c>
      <c r="AB77" s="17">
        <v>200</v>
      </c>
      <c r="AC77" s="16" t="s">
        <v>93</v>
      </c>
      <c r="AD77" s="15" t="s">
        <v>236</v>
      </c>
      <c r="AE77" s="15" t="s">
        <v>236</v>
      </c>
      <c r="AF77" s="14" t="s">
        <v>94</v>
      </c>
      <c r="AG77" s="13">
        <v>0</v>
      </c>
      <c r="AH77" s="13">
        <v>0</v>
      </c>
      <c r="AI77" s="12">
        <v>0</v>
      </c>
      <c r="AJ77" s="12">
        <v>0</v>
      </c>
      <c r="AK77" s="12">
        <v>0</v>
      </c>
      <c r="AL77" s="12">
        <v>0</v>
      </c>
      <c r="AM77" s="12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  <c r="AV77" s="11">
        <v>0</v>
      </c>
      <c r="AW77" s="11">
        <v>0</v>
      </c>
      <c r="AX77" s="11">
        <v>0</v>
      </c>
      <c r="AY77" s="11">
        <v>0</v>
      </c>
      <c r="AZ77" s="11">
        <v>0</v>
      </c>
      <c r="BA77" s="11">
        <v>0</v>
      </c>
      <c r="BB77" s="11">
        <v>0</v>
      </c>
      <c r="BC77" s="11">
        <v>0</v>
      </c>
      <c r="BD77" s="11">
        <v>0</v>
      </c>
      <c r="BE77" s="11">
        <v>0</v>
      </c>
      <c r="BF77" s="11">
        <v>0</v>
      </c>
      <c r="BG77" s="11">
        <v>0</v>
      </c>
      <c r="BH77" s="11">
        <v>0</v>
      </c>
      <c r="BI77" s="11">
        <v>839700</v>
      </c>
      <c r="BJ77" s="11">
        <v>762054</v>
      </c>
      <c r="BK77" s="11">
        <v>77646</v>
      </c>
      <c r="BL77" s="11">
        <v>0</v>
      </c>
      <c r="BM77" s="11">
        <v>0</v>
      </c>
      <c r="BN77" s="11">
        <v>0</v>
      </c>
      <c r="BO77" s="11">
        <v>0</v>
      </c>
      <c r="BP77" s="11">
        <v>0</v>
      </c>
      <c r="BQ77" s="11">
        <v>0</v>
      </c>
      <c r="BR77" s="11">
        <v>0</v>
      </c>
      <c r="BS77" s="11">
        <v>0</v>
      </c>
      <c r="BT77" s="11">
        <v>0</v>
      </c>
      <c r="BU77" s="11">
        <v>0</v>
      </c>
      <c r="BV77" s="11">
        <v>0</v>
      </c>
      <c r="BW77" s="11">
        <v>0</v>
      </c>
      <c r="BX77" s="11">
        <v>0</v>
      </c>
      <c r="BY77" s="11">
        <v>0</v>
      </c>
    </row>
    <row r="78" spans="1:77">
      <c r="A78" s="1"/>
      <c r="B78" s="3"/>
      <c r="C78" s="5"/>
      <c r="D78" s="1"/>
      <c r="E78" s="1"/>
      <c r="F78" s="1"/>
      <c r="G78" s="4"/>
      <c r="H78" s="4"/>
      <c r="I78" s="4"/>
      <c r="J78" s="4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4"/>
      <c r="AD78" s="3"/>
      <c r="AE78" s="3"/>
      <c r="AF78" s="2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7">
      <c r="A79" s="1"/>
      <c r="B79" s="3"/>
      <c r="C79" s="5"/>
      <c r="D79" s="1"/>
      <c r="E79" s="1"/>
      <c r="F79" s="1"/>
      <c r="G79" s="4"/>
      <c r="H79" s="4"/>
      <c r="I79" s="4"/>
      <c r="J79" s="4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4"/>
      <c r="AD79" s="3"/>
      <c r="AE79" s="3"/>
      <c r="AF79" s="2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7">
      <c r="A80" s="6">
        <v>71</v>
      </c>
      <c r="B80" s="6">
        <v>71</v>
      </c>
      <c r="C80" s="6">
        <v>71</v>
      </c>
      <c r="D80" s="6">
        <v>71</v>
      </c>
      <c r="E80" s="6">
        <v>71</v>
      </c>
      <c r="F80" s="6">
        <v>71</v>
      </c>
      <c r="G80" s="6">
        <v>71</v>
      </c>
      <c r="H80" s="6">
        <v>71</v>
      </c>
      <c r="I80" s="6">
        <v>71</v>
      </c>
      <c r="J80" s="9">
        <v>71</v>
      </c>
      <c r="K80" s="10">
        <v>16.5</v>
      </c>
      <c r="L80" s="6">
        <v>0</v>
      </c>
      <c r="M80" s="6">
        <v>16.5</v>
      </c>
      <c r="N80" s="6">
        <v>11963.881000000001</v>
      </c>
      <c r="O80" s="6">
        <v>11980.381000000001</v>
      </c>
      <c r="P80" s="6">
        <v>3130.98</v>
      </c>
      <c r="Q80" s="6">
        <v>3138.8500000000004</v>
      </c>
      <c r="R80" s="6">
        <v>3583.6</v>
      </c>
      <c r="S80" s="6">
        <v>21633.810999999998</v>
      </c>
      <c r="T80" s="6">
        <v>16.5</v>
      </c>
      <c r="U80" s="6">
        <v>0</v>
      </c>
      <c r="V80" s="6">
        <v>16.5</v>
      </c>
      <c r="W80" s="6">
        <v>10364.960569245812</v>
      </c>
      <c r="X80" s="6">
        <v>10381.460569245812</v>
      </c>
      <c r="Y80" s="6">
        <v>364.73</v>
      </c>
      <c r="Z80" s="6">
        <v>3695.3729999999987</v>
      </c>
      <c r="AA80" s="6">
        <v>627.27105387788561</v>
      </c>
      <c r="AB80" s="6">
        <v>15068.834623123696</v>
      </c>
      <c r="AC80" s="9">
        <v>71</v>
      </c>
      <c r="AD80" s="8">
        <v>14</v>
      </c>
      <c r="AE80" s="8">
        <v>13</v>
      </c>
      <c r="AF80" s="6">
        <v>71</v>
      </c>
      <c r="AG80" s="6">
        <v>992573.39333333331</v>
      </c>
      <c r="AH80" s="6">
        <v>0</v>
      </c>
      <c r="AI80" s="7">
        <v>0</v>
      </c>
      <c r="AJ80" s="6">
        <v>606174</v>
      </c>
      <c r="AK80" s="6">
        <v>606174</v>
      </c>
      <c r="AL80" s="6">
        <v>0</v>
      </c>
      <c r="AM80" s="6">
        <v>12927.67337823068</v>
      </c>
      <c r="AN80" s="6">
        <v>4289.1000000000004</v>
      </c>
      <c r="AO80" s="6">
        <v>6782.5599999999995</v>
      </c>
      <c r="AP80" s="6">
        <v>43719</v>
      </c>
      <c r="AQ80" s="6">
        <v>33613168</v>
      </c>
      <c r="AR80" s="6">
        <v>0</v>
      </c>
      <c r="AS80" s="6">
        <v>33020.230000000003</v>
      </c>
      <c r="AT80" s="6">
        <v>3920.1899999999996</v>
      </c>
      <c r="AU80" s="6">
        <v>23535.260000000002</v>
      </c>
      <c r="AV80" s="6">
        <v>25652.714000000004</v>
      </c>
      <c r="AW80" s="6">
        <v>2393.9859999999999</v>
      </c>
      <c r="AX80" s="6">
        <v>0</v>
      </c>
      <c r="AY80" s="7">
        <v>0</v>
      </c>
      <c r="AZ80" s="7">
        <v>0</v>
      </c>
      <c r="BA80" s="6">
        <v>3768601</v>
      </c>
      <c r="BB80" s="6">
        <v>416739.9</v>
      </c>
      <c r="BC80" s="6">
        <v>3351861.1</v>
      </c>
      <c r="BD80" s="6">
        <v>963516</v>
      </c>
      <c r="BE80" s="6">
        <v>342669.5</v>
      </c>
      <c r="BF80" s="6">
        <v>8535.31</v>
      </c>
      <c r="BG80" s="6">
        <v>250959.7</v>
      </c>
      <c r="BH80" s="6">
        <v>745400</v>
      </c>
      <c r="BI80" s="6">
        <v>2621370</v>
      </c>
      <c r="BJ80" s="6">
        <v>2494592.7999999998</v>
      </c>
      <c r="BK80" s="6">
        <v>126777.20000000001</v>
      </c>
      <c r="BL80" s="6">
        <v>392056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9279000</v>
      </c>
    </row>
    <row r="81" spans="1:77">
      <c r="A81" s="1"/>
      <c r="B81" s="3"/>
      <c r="C81" s="5"/>
      <c r="D81" s="1"/>
      <c r="E81" s="1"/>
      <c r="F81" s="1"/>
      <c r="G81" s="4"/>
      <c r="H81" s="4"/>
      <c r="I81" s="4"/>
      <c r="J81" s="4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4"/>
      <c r="AD81" s="3"/>
      <c r="AE81" s="3"/>
      <c r="AF81" s="2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7">
      <c r="A82" s="1" t="s">
        <v>262</v>
      </c>
      <c r="B82" s="3"/>
      <c r="C82" s="5"/>
      <c r="D82" s="1"/>
      <c r="E82" s="1"/>
      <c r="F82" s="1"/>
      <c r="G82" s="4"/>
      <c r="H82" s="4"/>
      <c r="I82" s="4"/>
      <c r="J82" s="4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4"/>
      <c r="AD82" s="3"/>
      <c r="AE82" s="3"/>
      <c r="AF82" s="2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7">
      <c r="A83" s="1" t="s">
        <v>263</v>
      </c>
      <c r="B83" s="3"/>
      <c r="C83" s="5"/>
      <c r="D83" s="1"/>
      <c r="E83" s="1"/>
      <c r="F83" s="1"/>
      <c r="G83" s="4"/>
      <c r="H83" s="4"/>
      <c r="I83" s="4"/>
      <c r="J83" s="4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4"/>
      <c r="AD83" s="3"/>
      <c r="AE83" s="3"/>
      <c r="AF83" s="2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7">
      <c r="A84" s="1" t="s">
        <v>264</v>
      </c>
      <c r="B84" s="3"/>
      <c r="C84" s="5"/>
      <c r="D84" s="1"/>
      <c r="E84" s="1"/>
      <c r="F84" s="1"/>
      <c r="G84" s="4"/>
      <c r="H84" s="4"/>
      <c r="I84" s="4"/>
      <c r="J84" s="4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4"/>
      <c r="AD84" s="3"/>
      <c r="AE84" s="3"/>
      <c r="AF84" s="2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7">
      <c r="A85" s="1" t="s">
        <v>265</v>
      </c>
    </row>
    <row r="86" spans="1:77">
      <c r="A86" s="1" t="s">
        <v>266</v>
      </c>
    </row>
    <row r="87" spans="1:77">
      <c r="A87" s="1"/>
    </row>
    <row r="88" spans="1:77">
      <c r="A88" s="1" t="s">
        <v>267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2744D-ADE4-B048-9CA6-A2E997BD7BE4}">
  <dimension ref="A1:D76"/>
  <sheetViews>
    <sheetView topLeftCell="A12" zoomScale="135" workbookViewId="0">
      <selection activeCell="G74" sqref="G74"/>
    </sheetView>
  </sheetViews>
  <sheetFormatPr defaultColWidth="10.875" defaultRowHeight="15.95"/>
  <cols>
    <col min="1" max="2" width="10.875" style="97"/>
    <col min="3" max="3" width="69.625" style="97" customWidth="1"/>
    <col min="4" max="4" width="13.5" style="102" customWidth="1"/>
    <col min="5" max="16384" width="10.875" style="97"/>
  </cols>
  <sheetData>
    <row r="1" spans="1:4">
      <c r="A1" s="103" t="s">
        <v>0</v>
      </c>
      <c r="B1" s="94"/>
      <c r="C1" s="95"/>
      <c r="D1" s="96"/>
    </row>
    <row r="2" spans="1:4">
      <c r="A2" s="103" t="s">
        <v>268</v>
      </c>
      <c r="B2" s="94"/>
      <c r="C2" s="95"/>
      <c r="D2" s="96"/>
    </row>
    <row r="3" spans="1:4">
      <c r="A3" s="103" t="s">
        <v>269</v>
      </c>
      <c r="B3" s="94"/>
      <c r="C3" s="95"/>
      <c r="D3" s="96"/>
    </row>
    <row r="4" spans="1:4">
      <c r="A4" s="104" t="s">
        <v>270</v>
      </c>
      <c r="B4" s="94"/>
      <c r="C4" s="95"/>
      <c r="D4" s="96"/>
    </row>
    <row r="5" spans="1:4">
      <c r="A5" s="98"/>
      <c r="B5" s="99"/>
      <c r="C5" s="95"/>
      <c r="D5" s="96"/>
    </row>
    <row r="6" spans="1:4">
      <c r="A6" s="121" t="s">
        <v>271</v>
      </c>
      <c r="B6" s="121" t="s">
        <v>272</v>
      </c>
      <c r="C6" s="122" t="s">
        <v>273</v>
      </c>
      <c r="D6" s="123" t="s">
        <v>274</v>
      </c>
    </row>
    <row r="7" spans="1:4" s="100" customFormat="1">
      <c r="A7" s="105" t="s">
        <v>275</v>
      </c>
      <c r="B7" s="105"/>
      <c r="C7" s="106"/>
      <c r="D7" s="107"/>
    </row>
    <row r="8" spans="1:4" s="101" customFormat="1" ht="15.95" customHeight="1">
      <c r="A8" s="108" t="s">
        <v>276</v>
      </c>
      <c r="B8" s="108"/>
      <c r="C8" s="109"/>
      <c r="D8" s="110"/>
    </row>
    <row r="9" spans="1:4" ht="15.95" customHeight="1">
      <c r="A9" s="111">
        <v>4.2</v>
      </c>
      <c r="B9" s="111" t="s">
        <v>277</v>
      </c>
      <c r="C9" s="112" t="s">
        <v>278</v>
      </c>
      <c r="D9" s="136">
        <v>1</v>
      </c>
    </row>
    <row r="10" spans="1:4" ht="15.95" customHeight="1">
      <c r="A10" s="111" t="s">
        <v>279</v>
      </c>
      <c r="B10" s="111" t="s">
        <v>280</v>
      </c>
      <c r="C10" s="112" t="s">
        <v>281</v>
      </c>
      <c r="D10" s="136">
        <v>1</v>
      </c>
    </row>
    <row r="11" spans="1:4" ht="15.95" customHeight="1">
      <c r="A11" s="111" t="s">
        <v>282</v>
      </c>
      <c r="B11" s="111" t="s">
        <v>280</v>
      </c>
      <c r="C11" s="112" t="s">
        <v>283</v>
      </c>
      <c r="D11" s="136">
        <v>1</v>
      </c>
    </row>
    <row r="12" spans="1:4" ht="15.95" customHeight="1">
      <c r="A12" s="111" t="s">
        <v>284</v>
      </c>
      <c r="B12" s="111" t="s">
        <v>280</v>
      </c>
      <c r="C12" s="112" t="s">
        <v>285</v>
      </c>
      <c r="D12" s="136">
        <v>1</v>
      </c>
    </row>
    <row r="13" spans="1:4" ht="15.95" customHeight="1">
      <c r="A13" s="111" t="s">
        <v>286</v>
      </c>
      <c r="B13" s="111" t="s">
        <v>280</v>
      </c>
      <c r="C13" s="112" t="s">
        <v>287</v>
      </c>
      <c r="D13" s="136">
        <v>1</v>
      </c>
    </row>
    <row r="14" spans="1:4" ht="15.95" customHeight="1">
      <c r="A14" s="111" t="s">
        <v>288</v>
      </c>
      <c r="B14" s="111" t="s">
        <v>280</v>
      </c>
      <c r="C14" s="112" t="s">
        <v>289</v>
      </c>
      <c r="D14" s="136">
        <v>2</v>
      </c>
    </row>
    <row r="15" spans="1:4" s="101" customFormat="1" ht="15.95" customHeight="1">
      <c r="A15" s="108" t="s">
        <v>290</v>
      </c>
      <c r="B15" s="108"/>
      <c r="C15" s="109"/>
      <c r="D15" s="137"/>
    </row>
    <row r="16" spans="1:4" ht="15.95" customHeight="1">
      <c r="A16" s="111">
        <v>1.3</v>
      </c>
      <c r="B16" s="111" t="s">
        <v>277</v>
      </c>
      <c r="C16" s="112" t="s">
        <v>291</v>
      </c>
      <c r="D16" s="136">
        <v>77140.597122302177</v>
      </c>
    </row>
    <row r="17" spans="1:4" ht="15.95" customHeight="1">
      <c r="A17" s="111">
        <v>3.3</v>
      </c>
      <c r="B17" s="111" t="s">
        <v>277</v>
      </c>
      <c r="C17" s="112" t="s">
        <v>292</v>
      </c>
      <c r="D17" s="136">
        <v>820000</v>
      </c>
    </row>
    <row r="18" spans="1:4" ht="15.95" customHeight="1">
      <c r="A18" s="111">
        <v>4.0999999999999996</v>
      </c>
      <c r="B18" s="111" t="s">
        <v>277</v>
      </c>
      <c r="C18" s="112" t="s">
        <v>293</v>
      </c>
      <c r="D18" s="136">
        <v>619729</v>
      </c>
    </row>
    <row r="19" spans="1:4" ht="15.95" customHeight="1">
      <c r="A19" s="111">
        <v>4.3</v>
      </c>
      <c r="B19" s="111" t="s">
        <v>277</v>
      </c>
      <c r="C19" s="112" t="s">
        <v>294</v>
      </c>
      <c r="D19" s="136">
        <v>14</v>
      </c>
    </row>
    <row r="20" spans="1:4" ht="15.95" customHeight="1">
      <c r="A20" s="111" t="s">
        <v>295</v>
      </c>
      <c r="B20" s="111" t="s">
        <v>280</v>
      </c>
      <c r="C20" s="112" t="s">
        <v>296</v>
      </c>
      <c r="D20" s="136">
        <v>4</v>
      </c>
    </row>
    <row r="21" spans="1:4" ht="15.95" customHeight="1">
      <c r="A21" s="111" t="s">
        <v>297</v>
      </c>
      <c r="B21" s="111" t="s">
        <v>280</v>
      </c>
      <c r="C21" s="112" t="s">
        <v>298</v>
      </c>
      <c r="D21" s="136">
        <v>1</v>
      </c>
    </row>
    <row r="22" spans="1:4" ht="15.95" customHeight="1">
      <c r="A22" s="111" t="s">
        <v>299</v>
      </c>
      <c r="B22" s="111" t="s">
        <v>280</v>
      </c>
      <c r="C22" s="112" t="s">
        <v>300</v>
      </c>
      <c r="D22" s="136">
        <v>2</v>
      </c>
    </row>
    <row r="23" spans="1:4" s="101" customFormat="1" ht="15.95" customHeight="1">
      <c r="A23" s="108" t="s">
        <v>301</v>
      </c>
      <c r="B23" s="108"/>
      <c r="C23" s="109"/>
      <c r="D23" s="137"/>
    </row>
    <row r="24" spans="1:4" ht="15.95" customHeight="1">
      <c r="A24" s="111">
        <v>1.3</v>
      </c>
      <c r="B24" s="111" t="s">
        <v>277</v>
      </c>
      <c r="C24" s="112" t="s">
        <v>291</v>
      </c>
      <c r="D24" s="136">
        <v>34623.4</v>
      </c>
    </row>
    <row r="25" spans="1:4" ht="15.95" customHeight="1">
      <c r="A25" s="111">
        <v>2.4</v>
      </c>
      <c r="B25" s="111" t="s">
        <v>277</v>
      </c>
      <c r="C25" s="112" t="s">
        <v>302</v>
      </c>
      <c r="D25" s="136">
        <v>144025.641025641</v>
      </c>
    </row>
    <row r="26" spans="1:4" ht="15.95" customHeight="1">
      <c r="A26" s="111">
        <v>4.0999999999999996</v>
      </c>
      <c r="B26" s="111" t="s">
        <v>277</v>
      </c>
      <c r="C26" s="112" t="s">
        <v>293</v>
      </c>
      <c r="D26" s="136">
        <v>275233</v>
      </c>
    </row>
    <row r="27" spans="1:4" ht="15.95" customHeight="1">
      <c r="A27" s="111">
        <v>4.2</v>
      </c>
      <c r="B27" s="111" t="s">
        <v>277</v>
      </c>
      <c r="C27" s="112" t="s">
        <v>278</v>
      </c>
      <c r="D27" s="136">
        <v>15</v>
      </c>
    </row>
    <row r="28" spans="1:4" ht="15.95" customHeight="1">
      <c r="A28" s="111">
        <v>4.3</v>
      </c>
      <c r="B28" s="111" t="s">
        <v>277</v>
      </c>
      <c r="C28" s="112" t="s">
        <v>294</v>
      </c>
      <c r="D28" s="136">
        <v>13</v>
      </c>
    </row>
    <row r="29" spans="1:4" ht="15.95" customHeight="1">
      <c r="A29" s="111">
        <v>6.2</v>
      </c>
      <c r="B29" s="111" t="s">
        <v>277</v>
      </c>
      <c r="C29" s="112" t="s">
        <v>303</v>
      </c>
      <c r="D29" s="136">
        <v>12</v>
      </c>
    </row>
    <row r="30" spans="1:4" ht="15.95" customHeight="1">
      <c r="A30" s="111" t="s">
        <v>304</v>
      </c>
      <c r="B30" s="111" t="s">
        <v>280</v>
      </c>
      <c r="C30" s="112" t="s">
        <v>305</v>
      </c>
      <c r="D30" s="136">
        <v>11.200000000000001</v>
      </c>
    </row>
    <row r="31" spans="1:4" ht="15.95" customHeight="1">
      <c r="A31" s="111" t="s">
        <v>306</v>
      </c>
      <c r="B31" s="111" t="s">
        <v>280</v>
      </c>
      <c r="C31" s="112" t="s">
        <v>307</v>
      </c>
      <c r="D31" s="136">
        <v>144025.641025641</v>
      </c>
    </row>
    <row r="32" spans="1:4" ht="15.95" customHeight="1">
      <c r="A32" s="111" t="s">
        <v>308</v>
      </c>
      <c r="B32" s="111" t="s">
        <v>280</v>
      </c>
      <c r="C32" s="112" t="s">
        <v>309</v>
      </c>
      <c r="D32" s="136">
        <v>2</v>
      </c>
    </row>
    <row r="33" spans="1:4" ht="15.95" customHeight="1">
      <c r="A33" s="111" t="s">
        <v>295</v>
      </c>
      <c r="B33" s="111" t="s">
        <v>280</v>
      </c>
      <c r="C33" s="112" t="s">
        <v>296</v>
      </c>
      <c r="D33" s="136">
        <v>11.200000000000001</v>
      </c>
    </row>
    <row r="34" spans="1:4" ht="15.95" customHeight="1">
      <c r="A34" s="111" t="s">
        <v>299</v>
      </c>
      <c r="B34" s="111" t="s">
        <v>280</v>
      </c>
      <c r="C34" s="112" t="s">
        <v>300</v>
      </c>
      <c r="D34" s="136">
        <v>2</v>
      </c>
    </row>
    <row r="35" spans="1:4" ht="15.95" customHeight="1">
      <c r="A35" s="111" t="s">
        <v>310</v>
      </c>
      <c r="B35" s="111" t="s">
        <v>280</v>
      </c>
      <c r="C35" s="112" t="s">
        <v>311</v>
      </c>
      <c r="D35" s="136">
        <v>1419</v>
      </c>
    </row>
    <row r="36" spans="1:4" s="101" customFormat="1" ht="15.95" customHeight="1">
      <c r="A36" s="108" t="s">
        <v>312</v>
      </c>
      <c r="B36" s="108"/>
      <c r="C36" s="109"/>
      <c r="D36" s="137"/>
    </row>
    <row r="37" spans="1:4" ht="15.95" customHeight="1">
      <c r="A37" s="111">
        <v>6.2</v>
      </c>
      <c r="B37" s="111" t="s">
        <v>277</v>
      </c>
      <c r="C37" s="112" t="s">
        <v>303</v>
      </c>
      <c r="D37" s="136">
        <v>1</v>
      </c>
    </row>
    <row r="38" spans="1:4" ht="15.95" customHeight="1">
      <c r="A38" s="111" t="s">
        <v>313</v>
      </c>
      <c r="B38" s="111" t="s">
        <v>280</v>
      </c>
      <c r="C38" s="112" t="s">
        <v>314</v>
      </c>
      <c r="D38" s="136">
        <v>54964</v>
      </c>
    </row>
    <row r="39" spans="1:4" ht="15.95" customHeight="1">
      <c r="A39" s="111" t="s">
        <v>315</v>
      </c>
      <c r="B39" s="111" t="s">
        <v>280</v>
      </c>
      <c r="C39" s="112" t="s">
        <v>316</v>
      </c>
      <c r="D39" s="136">
        <v>1</v>
      </c>
    </row>
    <row r="40" spans="1:4" s="101" customFormat="1" ht="15.95" customHeight="1">
      <c r="A40" s="108" t="s">
        <v>317</v>
      </c>
      <c r="B40" s="108"/>
      <c r="C40" s="109"/>
      <c r="D40" s="137"/>
    </row>
    <row r="41" spans="1:4" ht="15.95" customHeight="1">
      <c r="A41" s="111">
        <v>1.2</v>
      </c>
      <c r="B41" s="111" t="s">
        <v>277</v>
      </c>
      <c r="C41" s="112" t="s">
        <v>318</v>
      </c>
      <c r="D41" s="136">
        <v>3200</v>
      </c>
    </row>
    <row r="42" spans="1:4" ht="15.95" customHeight="1">
      <c r="A42" s="111">
        <v>3.1</v>
      </c>
      <c r="B42" s="111" t="s">
        <v>277</v>
      </c>
      <c r="C42" s="112" t="s">
        <v>319</v>
      </c>
      <c r="D42" s="136">
        <v>1500000</v>
      </c>
    </row>
    <row r="43" spans="1:4" ht="15.95" customHeight="1">
      <c r="A43" s="111" t="s">
        <v>320</v>
      </c>
      <c r="B43" s="111" t="s">
        <v>280</v>
      </c>
      <c r="C43" s="112" t="s">
        <v>321</v>
      </c>
      <c r="D43" s="136">
        <v>1052.4000000000001</v>
      </c>
    </row>
    <row r="44" spans="1:4" ht="15.95" customHeight="1">
      <c r="A44" s="111" t="s">
        <v>322</v>
      </c>
      <c r="B44" s="111" t="s">
        <v>280</v>
      </c>
      <c r="C44" s="112" t="s">
        <v>323</v>
      </c>
      <c r="D44" s="136">
        <v>53</v>
      </c>
    </row>
    <row r="45" spans="1:4" ht="15.95" customHeight="1">
      <c r="A45" s="111" t="s">
        <v>306</v>
      </c>
      <c r="B45" s="111" t="s">
        <v>280</v>
      </c>
      <c r="C45" s="112" t="s">
        <v>307</v>
      </c>
      <c r="D45" s="136">
        <v>107.25</v>
      </c>
    </row>
    <row r="46" spans="1:4" ht="15.95" customHeight="1">
      <c r="A46" s="111" t="s">
        <v>324</v>
      </c>
      <c r="B46" s="111" t="s">
        <v>280</v>
      </c>
      <c r="C46" s="112" t="s">
        <v>325</v>
      </c>
      <c r="D46" s="136">
        <v>136</v>
      </c>
    </row>
    <row r="47" spans="1:4" ht="15.95" customHeight="1">
      <c r="A47" s="111" t="s">
        <v>326</v>
      </c>
      <c r="B47" s="111" t="s">
        <v>280</v>
      </c>
      <c r="C47" s="112" t="s">
        <v>327</v>
      </c>
      <c r="D47" s="136">
        <v>1</v>
      </c>
    </row>
    <row r="48" spans="1:4" ht="15.95" customHeight="1">
      <c r="A48" s="111" t="s">
        <v>313</v>
      </c>
      <c r="B48" s="111" t="s">
        <v>280</v>
      </c>
      <c r="C48" s="112" t="s">
        <v>314</v>
      </c>
      <c r="D48" s="136">
        <v>600</v>
      </c>
    </row>
    <row r="49" spans="1:4" ht="15.95" customHeight="1">
      <c r="A49" s="111" t="s">
        <v>328</v>
      </c>
      <c r="B49" s="111" t="s">
        <v>280</v>
      </c>
      <c r="C49" s="112" t="s">
        <v>329</v>
      </c>
      <c r="D49" s="136">
        <v>1</v>
      </c>
    </row>
    <row r="50" spans="1:4" ht="15.95" customHeight="1">
      <c r="A50" s="111" t="s">
        <v>330</v>
      </c>
      <c r="B50" s="111" t="s">
        <v>280</v>
      </c>
      <c r="C50" s="112" t="s">
        <v>331</v>
      </c>
      <c r="D50" s="136">
        <v>1</v>
      </c>
    </row>
    <row r="51" spans="1:4" ht="15.95" customHeight="1">
      <c r="A51" s="111" t="s">
        <v>315</v>
      </c>
      <c r="B51" s="111" t="s">
        <v>280</v>
      </c>
      <c r="C51" s="112" t="s">
        <v>316</v>
      </c>
      <c r="D51" s="136">
        <v>1</v>
      </c>
    </row>
    <row r="52" spans="1:4" s="100" customFormat="1" ht="15" customHeight="1">
      <c r="A52" s="105" t="s">
        <v>332</v>
      </c>
      <c r="B52" s="105"/>
      <c r="C52" s="106"/>
      <c r="D52" s="138"/>
    </row>
    <row r="53" spans="1:4" s="101" customFormat="1" ht="15" customHeight="1">
      <c r="A53" s="108" t="s">
        <v>333</v>
      </c>
      <c r="B53" s="108"/>
      <c r="C53" s="109"/>
      <c r="D53" s="137"/>
    </row>
    <row r="54" spans="1:4" ht="15" customHeight="1">
      <c r="A54" s="111">
        <v>1.3</v>
      </c>
      <c r="B54" s="111" t="s">
        <v>277</v>
      </c>
      <c r="C54" s="112" t="s">
        <v>291</v>
      </c>
      <c r="D54" s="136">
        <v>50942</v>
      </c>
    </row>
    <row r="55" spans="1:4" ht="15" customHeight="1">
      <c r="A55" s="111">
        <v>6.1</v>
      </c>
      <c r="B55" s="111" t="s">
        <v>277</v>
      </c>
      <c r="C55" s="112" t="s">
        <v>334</v>
      </c>
      <c r="D55" s="136">
        <v>1</v>
      </c>
    </row>
    <row r="56" spans="1:4" ht="15" customHeight="1">
      <c r="A56" s="111" t="s">
        <v>335</v>
      </c>
      <c r="B56" s="111" t="s">
        <v>280</v>
      </c>
      <c r="C56" s="112" t="s">
        <v>336</v>
      </c>
      <c r="D56" s="136">
        <v>1</v>
      </c>
    </row>
    <row r="57" spans="1:4" ht="15" customHeight="1">
      <c r="A57" s="111" t="s">
        <v>337</v>
      </c>
      <c r="B57" s="111" t="s">
        <v>280</v>
      </c>
      <c r="C57" s="112" t="s">
        <v>338</v>
      </c>
      <c r="D57" s="136">
        <v>1</v>
      </c>
    </row>
    <row r="58" spans="1:4" ht="15" customHeight="1">
      <c r="A58" s="111" t="s">
        <v>339</v>
      </c>
      <c r="B58" s="111" t="s">
        <v>280</v>
      </c>
      <c r="C58" s="112" t="s">
        <v>340</v>
      </c>
      <c r="D58" s="136">
        <v>12587.768199999999</v>
      </c>
    </row>
    <row r="59" spans="1:4" ht="15" customHeight="1">
      <c r="A59" s="111" t="s">
        <v>288</v>
      </c>
      <c r="B59" s="111" t="s">
        <v>280</v>
      </c>
      <c r="C59" s="112" t="s">
        <v>289</v>
      </c>
      <c r="D59" s="136">
        <v>3</v>
      </c>
    </row>
    <row r="60" spans="1:4" s="101" customFormat="1" ht="15" customHeight="1">
      <c r="A60" s="108" t="s">
        <v>341</v>
      </c>
      <c r="B60" s="108"/>
      <c r="C60" s="109"/>
      <c r="D60" s="137"/>
    </row>
    <row r="61" spans="1:4" ht="15" customHeight="1">
      <c r="A61" s="111">
        <v>2.2000000000000002</v>
      </c>
      <c r="B61" s="111" t="s">
        <v>277</v>
      </c>
      <c r="C61" s="112" t="s">
        <v>342</v>
      </c>
      <c r="D61" s="136">
        <v>169844</v>
      </c>
    </row>
    <row r="62" spans="1:4" ht="15" customHeight="1">
      <c r="A62" s="111">
        <v>5.0999999999999996</v>
      </c>
      <c r="B62" s="111" t="s">
        <v>277</v>
      </c>
      <c r="C62" s="112" t="s">
        <v>343</v>
      </c>
      <c r="D62" s="136">
        <v>681550</v>
      </c>
    </row>
    <row r="63" spans="1:4" ht="15" customHeight="1">
      <c r="A63" s="111" t="s">
        <v>322</v>
      </c>
      <c r="B63" s="111" t="s">
        <v>280</v>
      </c>
      <c r="C63" s="112" t="s">
        <v>323</v>
      </c>
      <c r="D63" s="136">
        <v>175</v>
      </c>
    </row>
    <row r="64" spans="1:4" ht="15" customHeight="1">
      <c r="A64" s="111" t="s">
        <v>339</v>
      </c>
      <c r="B64" s="111" t="s">
        <v>280</v>
      </c>
      <c r="C64" s="112" t="s">
        <v>340</v>
      </c>
      <c r="D64" s="136">
        <v>1756836</v>
      </c>
    </row>
    <row r="65" spans="1:4" ht="15" customHeight="1">
      <c r="A65" s="111" t="s">
        <v>344</v>
      </c>
      <c r="B65" s="111" t="s">
        <v>280</v>
      </c>
      <c r="C65" s="112" t="s">
        <v>345</v>
      </c>
      <c r="D65" s="136">
        <v>382372</v>
      </c>
    </row>
    <row r="66" spans="1:4" ht="15" customHeight="1">
      <c r="A66" s="111" t="s">
        <v>346</v>
      </c>
      <c r="B66" s="111" t="s">
        <v>280</v>
      </c>
      <c r="C66" s="112" t="s">
        <v>347</v>
      </c>
      <c r="D66" s="136">
        <v>1</v>
      </c>
    </row>
    <row r="67" spans="1:4" s="101" customFormat="1" ht="15" customHeight="1">
      <c r="A67" s="108" t="s">
        <v>348</v>
      </c>
      <c r="B67" s="108"/>
      <c r="C67" s="109"/>
      <c r="D67" s="137"/>
    </row>
    <row r="68" spans="1:4" ht="15" customHeight="1">
      <c r="A68" s="111">
        <v>1.2</v>
      </c>
      <c r="B68" s="111" t="s">
        <v>277</v>
      </c>
      <c r="C68" s="112" t="s">
        <v>318</v>
      </c>
      <c r="D68" s="136">
        <v>300</v>
      </c>
    </row>
    <row r="69" spans="1:4" ht="15" customHeight="1">
      <c r="A69" s="111">
        <v>3.1</v>
      </c>
      <c r="B69" s="111" t="s">
        <v>277</v>
      </c>
      <c r="C69" s="112" t="s">
        <v>319</v>
      </c>
      <c r="D69" s="136">
        <v>577059</v>
      </c>
    </row>
    <row r="70" spans="1:4" ht="15" customHeight="1">
      <c r="A70" s="111" t="s">
        <v>313</v>
      </c>
      <c r="B70" s="111" t="s">
        <v>280</v>
      </c>
      <c r="C70" s="112" t="s">
        <v>314</v>
      </c>
      <c r="D70" s="136">
        <v>501</v>
      </c>
    </row>
    <row r="71" spans="1:4" s="100" customFormat="1" ht="15" customHeight="1">
      <c r="A71" s="105" t="s">
        <v>349</v>
      </c>
      <c r="B71" s="105"/>
      <c r="C71" s="114"/>
      <c r="D71" s="139"/>
    </row>
    <row r="72" spans="1:4" ht="15" customHeight="1">
      <c r="A72" s="115" t="s">
        <v>350</v>
      </c>
      <c r="B72" s="111"/>
      <c r="C72" s="116"/>
      <c r="D72" s="140"/>
    </row>
    <row r="73" spans="1:4" ht="15" customHeight="1">
      <c r="A73" s="118" t="s">
        <v>310</v>
      </c>
      <c r="B73" s="111" t="s">
        <v>280</v>
      </c>
      <c r="C73" s="116" t="s">
        <v>311</v>
      </c>
      <c r="D73" s="140">
        <v>8167</v>
      </c>
    </row>
    <row r="74" spans="1:4" s="101" customFormat="1" ht="15" customHeight="1">
      <c r="A74" s="115" t="s">
        <v>351</v>
      </c>
      <c r="B74" s="108"/>
      <c r="C74" s="119"/>
      <c r="D74" s="141"/>
    </row>
    <row r="75" spans="1:4" ht="15" customHeight="1">
      <c r="A75" s="111">
        <v>6.1</v>
      </c>
      <c r="B75" s="111" t="s">
        <v>277</v>
      </c>
      <c r="C75" s="116" t="s">
        <v>334</v>
      </c>
      <c r="D75" s="140">
        <v>10</v>
      </c>
    </row>
    <row r="76" spans="1:4" ht="15" customHeight="1">
      <c r="A76" s="120" t="s">
        <v>310</v>
      </c>
      <c r="B76" s="120" t="s">
        <v>280</v>
      </c>
      <c r="C76" s="116" t="s">
        <v>311</v>
      </c>
      <c r="D76" s="140">
        <v>115</v>
      </c>
    </row>
  </sheetData>
  <hyperlinks>
    <hyperlink ref="A4" r:id="rId1" xr:uid="{FF69E11E-F14E-3042-ABF1-42097FC054CA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BB4B2-B85F-FB4B-B022-276852D9BD7B}">
  <dimension ref="A1:D78"/>
  <sheetViews>
    <sheetView topLeftCell="A64" zoomScale="135" workbookViewId="0">
      <selection activeCell="D77" sqref="D77"/>
    </sheetView>
  </sheetViews>
  <sheetFormatPr defaultColWidth="10.875" defaultRowHeight="15.95"/>
  <cols>
    <col min="1" max="2" width="10.875" style="97"/>
    <col min="3" max="3" width="69.625" style="97" customWidth="1"/>
    <col min="4" max="4" width="13.5" style="102" customWidth="1"/>
    <col min="5" max="16384" width="10.875" style="97"/>
  </cols>
  <sheetData>
    <row r="1" spans="1:4">
      <c r="A1" s="103" t="s">
        <v>0</v>
      </c>
      <c r="B1" s="94"/>
      <c r="C1" s="95"/>
      <c r="D1" s="96"/>
    </row>
    <row r="2" spans="1:4">
      <c r="A2" s="103" t="s">
        <v>352</v>
      </c>
      <c r="B2" s="94"/>
      <c r="C2" s="95"/>
      <c r="D2" s="96"/>
    </row>
    <row r="3" spans="1:4">
      <c r="A3" s="103" t="s">
        <v>269</v>
      </c>
      <c r="B3" s="94"/>
      <c r="C3" s="95"/>
      <c r="D3" s="96"/>
    </row>
    <row r="4" spans="1:4">
      <c r="A4" s="150" t="s">
        <v>353</v>
      </c>
      <c r="B4" s="94"/>
      <c r="C4" s="95"/>
      <c r="D4" s="96"/>
    </row>
    <row r="5" spans="1:4">
      <c r="A5" s="98"/>
      <c r="B5" s="99"/>
      <c r="C5" s="95"/>
      <c r="D5" s="96"/>
    </row>
    <row r="6" spans="1:4">
      <c r="A6" s="121" t="s">
        <v>271</v>
      </c>
      <c r="B6" s="121" t="s">
        <v>272</v>
      </c>
      <c r="C6" s="122" t="s">
        <v>273</v>
      </c>
      <c r="D6" s="123" t="s">
        <v>274</v>
      </c>
    </row>
    <row r="7" spans="1:4" s="100" customFormat="1">
      <c r="A7" s="105" t="s">
        <v>275</v>
      </c>
      <c r="B7" s="105"/>
      <c r="C7" s="106"/>
      <c r="D7" s="107"/>
    </row>
    <row r="8" spans="1:4" s="101" customFormat="1" ht="15.95" customHeight="1">
      <c r="A8" s="108" t="s">
        <v>354</v>
      </c>
      <c r="B8" s="108"/>
      <c r="C8" s="109"/>
      <c r="D8" s="110"/>
    </row>
    <row r="9" spans="1:4" s="152" customFormat="1" ht="15.95" customHeight="1">
      <c r="A9" s="111">
        <v>3.1</v>
      </c>
      <c r="B9" s="111" t="s">
        <v>277</v>
      </c>
      <c r="C9" s="112" t="s">
        <v>319</v>
      </c>
      <c r="D9" s="136">
        <v>36092</v>
      </c>
    </row>
    <row r="10" spans="1:4" s="152" customFormat="1" ht="15.95" customHeight="1">
      <c r="A10" s="111">
        <v>6.1</v>
      </c>
      <c r="B10" s="111" t="s">
        <v>277</v>
      </c>
      <c r="C10" s="112" t="s">
        <v>334</v>
      </c>
      <c r="D10" s="136">
        <v>3</v>
      </c>
    </row>
    <row r="11" spans="1:4" s="152" customFormat="1" ht="15.95" customHeight="1">
      <c r="A11" s="111" t="s">
        <v>304</v>
      </c>
      <c r="B11" s="111" t="s">
        <v>280</v>
      </c>
      <c r="C11" s="112" t="s">
        <v>305</v>
      </c>
      <c r="D11" s="136">
        <v>8</v>
      </c>
    </row>
    <row r="12" spans="1:4" s="152" customFormat="1" ht="15.95" customHeight="1">
      <c r="A12" s="111" t="s">
        <v>295</v>
      </c>
      <c r="B12" s="111" t="s">
        <v>280</v>
      </c>
      <c r="C12" s="112" t="s">
        <v>296</v>
      </c>
      <c r="D12" s="136">
        <v>8</v>
      </c>
    </row>
    <row r="13" spans="1:4" s="152" customFormat="1" ht="15.95" customHeight="1">
      <c r="A13" s="111" t="s">
        <v>315</v>
      </c>
      <c r="B13" s="111" t="s">
        <v>280</v>
      </c>
      <c r="C13" s="112" t="s">
        <v>316</v>
      </c>
      <c r="D13" s="136">
        <v>8</v>
      </c>
    </row>
    <row r="14" spans="1:4" s="101" customFormat="1" ht="15.95" customHeight="1">
      <c r="A14" s="108" t="s">
        <v>355</v>
      </c>
      <c r="B14" s="108"/>
      <c r="C14" s="109"/>
      <c r="D14" s="137"/>
    </row>
    <row r="15" spans="1:4" s="152" customFormat="1" ht="15.95" customHeight="1">
      <c r="A15" s="111">
        <v>3.1</v>
      </c>
      <c r="B15" s="111" t="s">
        <v>277</v>
      </c>
      <c r="C15" s="112" t="s">
        <v>319</v>
      </c>
      <c r="D15" s="136">
        <v>31449</v>
      </c>
    </row>
    <row r="16" spans="1:4" s="152" customFormat="1" ht="15.95" customHeight="1">
      <c r="A16" s="111" t="s">
        <v>304</v>
      </c>
      <c r="B16" s="111" t="s">
        <v>280</v>
      </c>
      <c r="C16" s="112" t="s">
        <v>305</v>
      </c>
      <c r="D16" s="136">
        <v>29</v>
      </c>
    </row>
    <row r="17" spans="1:4" s="152" customFormat="1" ht="15.95" customHeight="1">
      <c r="A17" s="111" t="s">
        <v>295</v>
      </c>
      <c r="B17" s="111" t="s">
        <v>280</v>
      </c>
      <c r="C17" s="112" t="s">
        <v>296</v>
      </c>
      <c r="D17" s="136">
        <v>29</v>
      </c>
    </row>
    <row r="18" spans="1:4" s="152" customFormat="1" ht="15.95" customHeight="1">
      <c r="A18" s="111" t="s">
        <v>315</v>
      </c>
      <c r="B18" s="111" t="s">
        <v>280</v>
      </c>
      <c r="C18" s="112" t="s">
        <v>316</v>
      </c>
      <c r="D18" s="136">
        <v>29</v>
      </c>
    </row>
    <row r="19" spans="1:4" s="101" customFormat="1" ht="15.95" customHeight="1">
      <c r="A19" s="108" t="s">
        <v>356</v>
      </c>
      <c r="B19" s="108"/>
      <c r="C19" s="109"/>
      <c r="D19" s="137"/>
    </row>
    <row r="20" spans="1:4" s="152" customFormat="1" ht="15.95" customHeight="1">
      <c r="A20" s="111">
        <v>1.3</v>
      </c>
      <c r="B20" s="111" t="s">
        <v>277</v>
      </c>
      <c r="C20" s="112" t="s">
        <v>291</v>
      </c>
      <c r="D20" s="136">
        <v>7699512.2815999994</v>
      </c>
    </row>
    <row r="21" spans="1:4" s="152" customFormat="1" ht="15.95" customHeight="1">
      <c r="A21" s="111">
        <v>3.1</v>
      </c>
      <c r="B21" s="111" t="s">
        <v>277</v>
      </c>
      <c r="C21" s="112" t="s">
        <v>319</v>
      </c>
      <c r="D21" s="136">
        <v>72891</v>
      </c>
    </row>
    <row r="22" spans="1:4" s="152" customFormat="1" ht="15.95" customHeight="1">
      <c r="A22" s="111">
        <v>4.0999999999999996</v>
      </c>
      <c r="B22" s="111" t="s">
        <v>277</v>
      </c>
      <c r="C22" s="112" t="s">
        <v>293</v>
      </c>
      <c r="D22" s="136">
        <v>8345563.2250000006</v>
      </c>
    </row>
    <row r="23" spans="1:4" s="152" customFormat="1" ht="15.95" customHeight="1">
      <c r="A23" s="111">
        <v>5.0999999999999996</v>
      </c>
      <c r="B23" s="111" t="s">
        <v>277</v>
      </c>
      <c r="C23" s="112" t="s">
        <v>343</v>
      </c>
      <c r="D23" s="136">
        <v>15022013.805000002</v>
      </c>
    </row>
    <row r="24" spans="1:4" s="152" customFormat="1" ht="15.95" customHeight="1">
      <c r="A24" s="111" t="s">
        <v>304</v>
      </c>
      <c r="B24" s="111" t="s">
        <v>280</v>
      </c>
      <c r="C24" s="112" t="s">
        <v>305</v>
      </c>
      <c r="D24" s="136">
        <v>9</v>
      </c>
    </row>
    <row r="25" spans="1:4" s="152" customFormat="1" ht="15.95" customHeight="1">
      <c r="A25" s="111" t="s">
        <v>306</v>
      </c>
      <c r="B25" s="111" t="s">
        <v>280</v>
      </c>
      <c r="C25" s="112" t="s">
        <v>307</v>
      </c>
      <c r="D25" s="136">
        <v>16357303.921</v>
      </c>
    </row>
    <row r="26" spans="1:4" s="152" customFormat="1" ht="15.95" customHeight="1">
      <c r="A26" s="111" t="s">
        <v>295</v>
      </c>
      <c r="B26" s="111" t="s">
        <v>280</v>
      </c>
      <c r="C26" s="112" t="s">
        <v>296</v>
      </c>
      <c r="D26" s="136">
        <v>9</v>
      </c>
    </row>
    <row r="27" spans="1:4" s="152" customFormat="1" ht="15.95" customHeight="1">
      <c r="A27" s="111" t="s">
        <v>315</v>
      </c>
      <c r="B27" s="111" t="s">
        <v>280</v>
      </c>
      <c r="C27" s="112" t="s">
        <v>316</v>
      </c>
      <c r="D27" s="136">
        <v>9</v>
      </c>
    </row>
    <row r="28" spans="1:4" s="101" customFormat="1" ht="15.95" customHeight="1">
      <c r="A28" s="108" t="s">
        <v>357</v>
      </c>
      <c r="B28" s="108"/>
      <c r="C28" s="109"/>
      <c r="D28" s="137"/>
    </row>
    <row r="29" spans="1:4" s="152" customFormat="1" ht="15.95" customHeight="1">
      <c r="A29" s="111">
        <v>3.1</v>
      </c>
      <c r="B29" s="111" t="s">
        <v>277</v>
      </c>
      <c r="C29" s="112" t="s">
        <v>319</v>
      </c>
      <c r="D29" s="136">
        <v>1060000</v>
      </c>
    </row>
    <row r="30" spans="1:4" s="152" customFormat="1" ht="15.95" customHeight="1">
      <c r="A30" s="111">
        <v>6.1</v>
      </c>
      <c r="B30" s="111" t="s">
        <v>277</v>
      </c>
      <c r="C30" s="112" t="s">
        <v>334</v>
      </c>
      <c r="D30" s="136">
        <v>1</v>
      </c>
    </row>
    <row r="31" spans="1:4" s="152" customFormat="1" ht="15.95" customHeight="1">
      <c r="A31" s="111" t="s">
        <v>313</v>
      </c>
      <c r="B31" s="111" t="s">
        <v>280</v>
      </c>
      <c r="C31" s="112" t="s">
        <v>314</v>
      </c>
      <c r="D31" s="136">
        <v>480.8</v>
      </c>
    </row>
    <row r="32" spans="1:4" s="101" customFormat="1" ht="15.95" customHeight="1">
      <c r="A32" s="108" t="s">
        <v>358</v>
      </c>
      <c r="B32" s="108"/>
      <c r="C32" s="109"/>
      <c r="D32" s="137"/>
    </row>
    <row r="33" spans="1:4" s="152" customFormat="1" ht="15.95" customHeight="1">
      <c r="A33" s="111" t="s">
        <v>295</v>
      </c>
      <c r="B33" s="111" t="s">
        <v>280</v>
      </c>
      <c r="C33" s="112" t="s">
        <v>296</v>
      </c>
      <c r="D33" s="136">
        <v>5</v>
      </c>
    </row>
    <row r="34" spans="1:4" s="101" customFormat="1" ht="15.95" customHeight="1">
      <c r="A34" s="108" t="s">
        <v>359</v>
      </c>
      <c r="B34" s="108"/>
      <c r="C34" s="109"/>
      <c r="D34" s="137"/>
    </row>
    <row r="35" spans="1:4" s="152" customFormat="1" ht="15.95" customHeight="1">
      <c r="A35" s="111">
        <v>6.1</v>
      </c>
      <c r="B35" s="111" t="s">
        <v>277</v>
      </c>
      <c r="C35" s="112" t="s">
        <v>334</v>
      </c>
      <c r="D35" s="136">
        <v>1</v>
      </c>
    </row>
    <row r="36" spans="1:4" s="152" customFormat="1" ht="15.95" customHeight="1">
      <c r="A36" s="111" t="s">
        <v>360</v>
      </c>
      <c r="B36" s="111" t="s">
        <v>280</v>
      </c>
      <c r="C36" s="112" t="s">
        <v>361</v>
      </c>
      <c r="D36" s="136">
        <v>1</v>
      </c>
    </row>
    <row r="37" spans="1:4" s="152" customFormat="1" ht="15.95" customHeight="1">
      <c r="A37" s="111" t="s">
        <v>362</v>
      </c>
      <c r="B37" s="111" t="s">
        <v>280</v>
      </c>
      <c r="C37" s="112" t="s">
        <v>363</v>
      </c>
      <c r="D37" s="136">
        <v>3</v>
      </c>
    </row>
    <row r="38" spans="1:4" s="101" customFormat="1" ht="15.95" customHeight="1">
      <c r="A38" s="108" t="s">
        <v>364</v>
      </c>
      <c r="B38" s="108"/>
      <c r="C38" s="109"/>
      <c r="D38" s="137"/>
    </row>
    <row r="39" spans="1:4" s="152" customFormat="1" ht="15.95" customHeight="1">
      <c r="A39" s="111">
        <v>1.2</v>
      </c>
      <c r="B39" s="111" t="s">
        <v>277</v>
      </c>
      <c r="C39" s="112" t="s">
        <v>318</v>
      </c>
      <c r="D39" s="136">
        <v>529362</v>
      </c>
    </row>
    <row r="40" spans="1:4" s="152" customFormat="1" ht="15.95" customHeight="1">
      <c r="A40" s="111">
        <v>1.3</v>
      </c>
      <c r="B40" s="111" t="s">
        <v>277</v>
      </c>
      <c r="C40" s="112" t="s">
        <v>291</v>
      </c>
      <c r="D40" s="136">
        <v>1787000</v>
      </c>
    </row>
    <row r="41" spans="1:4" s="152" customFormat="1" ht="15.95" customHeight="1">
      <c r="A41" s="111">
        <v>2.1</v>
      </c>
      <c r="B41" s="111" t="s">
        <v>277</v>
      </c>
      <c r="C41" s="112" t="s">
        <v>365</v>
      </c>
      <c r="D41" s="136">
        <v>197160</v>
      </c>
    </row>
    <row r="42" spans="1:4" s="152" customFormat="1" ht="15.95" customHeight="1">
      <c r="A42" s="111">
        <v>2.2999999999999998</v>
      </c>
      <c r="B42" s="111" t="s">
        <v>277</v>
      </c>
      <c r="C42" s="112" t="s">
        <v>366</v>
      </c>
      <c r="D42" s="136">
        <v>1682</v>
      </c>
    </row>
    <row r="43" spans="1:4" s="152" customFormat="1" ht="15.95" customHeight="1">
      <c r="A43" s="111">
        <v>2.5</v>
      </c>
      <c r="B43" s="111" t="s">
        <v>277</v>
      </c>
      <c r="C43" s="112" t="s">
        <v>367</v>
      </c>
      <c r="D43" s="136">
        <v>865</v>
      </c>
    </row>
    <row r="44" spans="1:4" s="152" customFormat="1" ht="15.95" customHeight="1">
      <c r="A44" s="111">
        <v>5.0999999999999996</v>
      </c>
      <c r="B44" s="111" t="s">
        <v>277</v>
      </c>
      <c r="C44" s="112" t="s">
        <v>343</v>
      </c>
      <c r="D44" s="136">
        <v>1787000</v>
      </c>
    </row>
    <row r="45" spans="1:4" s="152" customFormat="1" ht="15.95" customHeight="1">
      <c r="A45" s="111">
        <v>6.2</v>
      </c>
      <c r="B45" s="111" t="s">
        <v>277</v>
      </c>
      <c r="C45" s="112" t="s">
        <v>303</v>
      </c>
      <c r="D45" s="136">
        <v>10</v>
      </c>
    </row>
    <row r="46" spans="1:4" s="152" customFormat="1" ht="15.95" customHeight="1">
      <c r="A46" s="111" t="s">
        <v>304</v>
      </c>
      <c r="B46" s="111" t="s">
        <v>280</v>
      </c>
      <c r="C46" s="112" t="s">
        <v>305</v>
      </c>
      <c r="D46" s="136">
        <v>5</v>
      </c>
    </row>
    <row r="47" spans="1:4" s="152" customFormat="1" ht="15.95" customHeight="1">
      <c r="A47" s="111" t="s">
        <v>306</v>
      </c>
      <c r="B47" s="111" t="s">
        <v>280</v>
      </c>
      <c r="C47" s="112" t="s">
        <v>307</v>
      </c>
      <c r="D47" s="136">
        <v>857760</v>
      </c>
    </row>
    <row r="48" spans="1:4" s="152" customFormat="1" ht="15.95" customHeight="1">
      <c r="A48" s="111" t="s">
        <v>308</v>
      </c>
      <c r="B48" s="111" t="s">
        <v>280</v>
      </c>
      <c r="C48" s="112" t="s">
        <v>309</v>
      </c>
      <c r="D48" s="136">
        <v>5</v>
      </c>
    </row>
    <row r="49" spans="1:4" s="152" customFormat="1" ht="15.95" customHeight="1">
      <c r="A49" s="111" t="s">
        <v>368</v>
      </c>
      <c r="B49" s="111" t="s">
        <v>280</v>
      </c>
      <c r="C49" s="112" t="s">
        <v>369</v>
      </c>
      <c r="D49" s="136">
        <v>4</v>
      </c>
    </row>
    <row r="50" spans="1:4" s="152" customFormat="1" ht="15.95" customHeight="1">
      <c r="A50" s="111" t="s">
        <v>315</v>
      </c>
      <c r="B50" s="111" t="s">
        <v>280</v>
      </c>
      <c r="C50" s="112" t="s">
        <v>316</v>
      </c>
      <c r="D50" s="136">
        <v>5</v>
      </c>
    </row>
    <row r="51" spans="1:4" s="152" customFormat="1" ht="15.95" customHeight="1">
      <c r="A51" s="111" t="s">
        <v>310</v>
      </c>
      <c r="B51" s="111" t="s">
        <v>280</v>
      </c>
      <c r="C51" s="112" t="s">
        <v>311</v>
      </c>
      <c r="D51" s="136">
        <v>3493</v>
      </c>
    </row>
    <row r="52" spans="1:4" s="152" customFormat="1" ht="15" customHeight="1">
      <c r="A52" s="111" t="s">
        <v>370</v>
      </c>
      <c r="B52" s="111" t="s">
        <v>280</v>
      </c>
      <c r="C52" s="112" t="s">
        <v>371</v>
      </c>
      <c r="D52" s="156">
        <v>1</v>
      </c>
    </row>
    <row r="53" spans="1:4" s="101" customFormat="1" ht="15" customHeight="1">
      <c r="A53" s="108" t="s">
        <v>372</v>
      </c>
      <c r="B53" s="108"/>
      <c r="C53" s="109"/>
      <c r="D53" s="137"/>
    </row>
    <row r="54" spans="1:4" s="152" customFormat="1" ht="15" customHeight="1">
      <c r="A54" s="111">
        <v>6.1</v>
      </c>
      <c r="B54" s="111" t="s">
        <v>277</v>
      </c>
      <c r="C54" s="112" t="s">
        <v>334</v>
      </c>
      <c r="D54" s="136">
        <v>1</v>
      </c>
    </row>
    <row r="55" spans="1:4" s="152" customFormat="1" ht="15" customHeight="1">
      <c r="A55" s="111" t="s">
        <v>373</v>
      </c>
      <c r="B55" s="111" t="s">
        <v>280</v>
      </c>
      <c r="C55" s="112" t="s">
        <v>374</v>
      </c>
      <c r="D55" s="136">
        <v>5</v>
      </c>
    </row>
    <row r="56" spans="1:4" s="152" customFormat="1" ht="15" customHeight="1">
      <c r="A56" s="111" t="s">
        <v>375</v>
      </c>
      <c r="B56" s="111" t="s">
        <v>280</v>
      </c>
      <c r="C56" s="112" t="s">
        <v>376</v>
      </c>
      <c r="D56" s="136">
        <v>1</v>
      </c>
    </row>
    <row r="57" spans="1:4" s="152" customFormat="1" ht="15" customHeight="1">
      <c r="A57" s="111" t="s">
        <v>306</v>
      </c>
      <c r="B57" s="111" t="s">
        <v>280</v>
      </c>
      <c r="C57" s="112" t="s">
        <v>307</v>
      </c>
      <c r="D57" s="136">
        <v>6580230</v>
      </c>
    </row>
    <row r="58" spans="1:4" s="152" customFormat="1" ht="15" customHeight="1">
      <c r="A58" s="111" t="s">
        <v>377</v>
      </c>
      <c r="B58" s="111" t="s">
        <v>280</v>
      </c>
      <c r="C58" s="112" t="s">
        <v>378</v>
      </c>
      <c r="D58" s="136">
        <v>1</v>
      </c>
    </row>
    <row r="59" spans="1:4" s="152" customFormat="1" ht="15" customHeight="1">
      <c r="A59" s="111" t="s">
        <v>360</v>
      </c>
      <c r="B59" s="111" t="s">
        <v>280</v>
      </c>
      <c r="C59" s="112" t="s">
        <v>361</v>
      </c>
      <c r="D59" s="136">
        <v>3</v>
      </c>
    </row>
    <row r="60" spans="1:4" s="152" customFormat="1" ht="15" customHeight="1">
      <c r="A60" s="111" t="s">
        <v>362</v>
      </c>
      <c r="B60" s="111" t="s">
        <v>280</v>
      </c>
      <c r="C60" s="112" t="s">
        <v>363</v>
      </c>
      <c r="D60" s="136">
        <v>3</v>
      </c>
    </row>
    <row r="61" spans="1:4" s="101" customFormat="1" ht="15" customHeight="1">
      <c r="A61" s="108" t="s">
        <v>379</v>
      </c>
      <c r="B61" s="108"/>
      <c r="C61" s="109"/>
      <c r="D61" s="137"/>
    </row>
    <row r="62" spans="1:4" s="152" customFormat="1" ht="15" customHeight="1">
      <c r="A62" s="111" t="s">
        <v>315</v>
      </c>
      <c r="B62" s="111" t="s">
        <v>316</v>
      </c>
      <c r="C62" s="112"/>
      <c r="D62" s="136">
        <v>55</v>
      </c>
    </row>
    <row r="63" spans="1:4" s="152" customFormat="1" ht="15" customHeight="1">
      <c r="A63" s="111" t="s">
        <v>310</v>
      </c>
      <c r="B63" s="111" t="s">
        <v>311</v>
      </c>
      <c r="C63" s="112"/>
      <c r="D63" s="136">
        <v>705</v>
      </c>
    </row>
    <row r="64" spans="1:4" s="152" customFormat="1" ht="15" customHeight="1">
      <c r="A64" s="111" t="s">
        <v>360</v>
      </c>
      <c r="B64" s="111" t="s">
        <v>361</v>
      </c>
      <c r="C64" s="112"/>
      <c r="D64" s="136">
        <v>2</v>
      </c>
    </row>
    <row r="65" spans="1:4" s="101" customFormat="1" ht="15" customHeight="1">
      <c r="A65" s="108" t="s">
        <v>380</v>
      </c>
      <c r="B65" s="108"/>
      <c r="C65" s="109"/>
      <c r="D65" s="137"/>
    </row>
    <row r="66" spans="1:4" s="152" customFormat="1" ht="15" customHeight="1">
      <c r="A66" s="111">
        <v>6.2</v>
      </c>
      <c r="B66" s="111" t="s">
        <v>277</v>
      </c>
      <c r="C66" s="112" t="s">
        <v>303</v>
      </c>
      <c r="D66" s="136">
        <v>1</v>
      </c>
    </row>
    <row r="67" spans="1:4" s="152" customFormat="1" ht="15" customHeight="1">
      <c r="A67" s="111" t="s">
        <v>315</v>
      </c>
      <c r="B67" s="111" t="s">
        <v>316</v>
      </c>
      <c r="C67" s="112"/>
      <c r="D67" s="136">
        <v>1</v>
      </c>
    </row>
    <row r="68" spans="1:4" s="152" customFormat="1" ht="15" customHeight="1">
      <c r="A68" s="111" t="s">
        <v>310</v>
      </c>
      <c r="B68" s="111" t="s">
        <v>311</v>
      </c>
      <c r="C68" s="112"/>
      <c r="D68" s="136">
        <v>944</v>
      </c>
    </row>
    <row r="69" spans="1:4" s="152" customFormat="1" ht="15" customHeight="1">
      <c r="A69" s="111" t="s">
        <v>362</v>
      </c>
      <c r="B69" s="111" t="s">
        <v>363</v>
      </c>
      <c r="C69" s="112"/>
      <c r="D69" s="136">
        <v>1</v>
      </c>
    </row>
    <row r="70" spans="1:4" ht="15" customHeight="1">
      <c r="A70" s="105" t="s">
        <v>332</v>
      </c>
      <c r="B70" s="105"/>
      <c r="C70" s="114"/>
      <c r="D70" s="139"/>
    </row>
    <row r="71" spans="1:4" ht="15" customHeight="1">
      <c r="A71" s="115" t="s">
        <v>381</v>
      </c>
      <c r="B71" s="111"/>
      <c r="C71" s="116"/>
      <c r="D71" s="140"/>
    </row>
    <row r="72" spans="1:4" ht="15" customHeight="1">
      <c r="A72" s="118">
        <v>1.2</v>
      </c>
      <c r="B72" s="111" t="s">
        <v>277</v>
      </c>
      <c r="C72" s="116" t="s">
        <v>318</v>
      </c>
      <c r="D72" s="140">
        <v>110</v>
      </c>
    </row>
    <row r="73" spans="1:4" ht="15" customHeight="1">
      <c r="A73" s="118">
        <v>3.1</v>
      </c>
      <c r="B73" s="111" t="s">
        <v>277</v>
      </c>
      <c r="C73" s="116" t="s">
        <v>319</v>
      </c>
      <c r="D73" s="151">
        <v>187720</v>
      </c>
    </row>
    <row r="74" spans="1:4" ht="15" customHeight="1">
      <c r="A74" s="118" t="s">
        <v>313</v>
      </c>
      <c r="B74" s="111" t="s">
        <v>280</v>
      </c>
      <c r="C74" s="116" t="s">
        <v>314</v>
      </c>
      <c r="D74" s="151">
        <v>100</v>
      </c>
    </row>
    <row r="75" spans="1:4" s="101" customFormat="1" ht="15" customHeight="1">
      <c r="A75" s="115" t="s">
        <v>382</v>
      </c>
      <c r="B75" s="108"/>
      <c r="C75" s="119"/>
      <c r="D75" s="157"/>
    </row>
    <row r="76" spans="1:4" s="152" customFormat="1" ht="15" customHeight="1">
      <c r="A76" s="118">
        <v>3.1</v>
      </c>
      <c r="B76" s="111" t="s">
        <v>277</v>
      </c>
      <c r="C76" s="116" t="s">
        <v>319</v>
      </c>
      <c r="D76" s="140">
        <v>8099782</v>
      </c>
    </row>
    <row r="77" spans="1:4" ht="15" customHeight="1">
      <c r="A77" s="111" t="s">
        <v>313</v>
      </c>
      <c r="B77" s="111" t="s">
        <v>280</v>
      </c>
      <c r="C77" s="116" t="s">
        <v>314</v>
      </c>
      <c r="D77" s="140">
        <v>3400.3</v>
      </c>
    </row>
    <row r="78" spans="1:4" s="100" customFormat="1" ht="15" customHeight="1">
      <c r="A78" s="153" t="s">
        <v>349</v>
      </c>
      <c r="B78" s="153"/>
      <c r="C78" s="154"/>
      <c r="D78" s="155" t="s">
        <v>236</v>
      </c>
    </row>
  </sheetData>
  <hyperlinks>
    <hyperlink ref="A4" r:id="rId1" xr:uid="{1A7B73FD-633C-064A-8256-42F8B6F455F1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7F99F-67E2-CB40-B1C1-DACF50200AA5}">
  <dimension ref="A1:G80"/>
  <sheetViews>
    <sheetView topLeftCell="A8" zoomScale="135" workbookViewId="0">
      <selection activeCell="D3" sqref="D3"/>
    </sheetView>
  </sheetViews>
  <sheetFormatPr defaultColWidth="10.875" defaultRowHeight="15.95"/>
  <cols>
    <col min="1" max="1" width="13.625" style="97" customWidth="1"/>
    <col min="2" max="2" width="10.875" style="97"/>
    <col min="3" max="3" width="69.625" style="97" customWidth="1"/>
    <col min="4" max="4" width="13.5" style="102" customWidth="1"/>
    <col min="5" max="9" width="10.875" style="97"/>
    <col min="10" max="10" width="10.875" style="97" customWidth="1"/>
    <col min="11" max="16384" width="10.875" style="97"/>
  </cols>
  <sheetData>
    <row r="1" spans="1:7">
      <c r="A1" s="103" t="s">
        <v>0</v>
      </c>
      <c r="B1" s="94"/>
      <c r="C1" s="95"/>
      <c r="D1" s="96"/>
    </row>
    <row r="2" spans="1:7">
      <c r="A2" s="103"/>
      <c r="B2" s="94"/>
      <c r="C2" s="95"/>
      <c r="D2" s="96"/>
    </row>
    <row r="3" spans="1:7">
      <c r="A3" s="158">
        <v>2019</v>
      </c>
      <c r="B3" s="94"/>
      <c r="C3" s="95"/>
      <c r="D3" s="96"/>
    </row>
    <row r="4" spans="1:7">
      <c r="A4" s="124" t="s">
        <v>383</v>
      </c>
      <c r="B4" s="125" t="s">
        <v>272</v>
      </c>
      <c r="C4" s="125" t="s">
        <v>384</v>
      </c>
      <c r="D4" s="126" t="s">
        <v>385</v>
      </c>
      <c r="E4" s="126" t="s">
        <v>386</v>
      </c>
      <c r="F4" s="126" t="s">
        <v>387</v>
      </c>
      <c r="G4" s="127" t="s">
        <v>388</v>
      </c>
    </row>
    <row r="5" spans="1:7" s="94" customFormat="1" ht="14.1">
      <c r="A5" s="128" t="s">
        <v>389</v>
      </c>
      <c r="B5" s="142"/>
      <c r="C5" s="143"/>
      <c r="D5" s="129"/>
      <c r="G5" s="132"/>
    </row>
    <row r="6" spans="1:7" s="94" customFormat="1" ht="15">
      <c r="A6" s="145">
        <v>1.2</v>
      </c>
      <c r="B6" s="111" t="s">
        <v>277</v>
      </c>
      <c r="C6" s="116" t="s">
        <v>318</v>
      </c>
      <c r="D6" s="117">
        <v>3200</v>
      </c>
      <c r="E6" s="117">
        <v>300</v>
      </c>
      <c r="F6" s="131">
        <v>0</v>
      </c>
      <c r="G6" s="132">
        <f>SUM(D6:F6)</f>
        <v>3500</v>
      </c>
    </row>
    <row r="7" spans="1:7" s="94" customFormat="1" ht="15">
      <c r="A7" s="145">
        <v>1.3</v>
      </c>
      <c r="B7" s="111" t="s">
        <v>277</v>
      </c>
      <c r="C7" s="116" t="s">
        <v>291</v>
      </c>
      <c r="D7" s="117">
        <f>77140.5971223022+34623.4</f>
        <v>111763.99712230221</v>
      </c>
      <c r="E7" s="117">
        <v>50942</v>
      </c>
      <c r="F7" s="131">
        <v>0</v>
      </c>
      <c r="G7" s="132">
        <f t="shared" ref="G7:G47" si="0">SUM(D7:F7)</f>
        <v>162705.99712230221</v>
      </c>
    </row>
    <row r="8" spans="1:7" s="94" customFormat="1" ht="15">
      <c r="A8" s="145" t="s">
        <v>320</v>
      </c>
      <c r="B8" s="111" t="s">
        <v>280</v>
      </c>
      <c r="C8" s="116" t="s">
        <v>321</v>
      </c>
      <c r="D8" s="117">
        <v>1052.4000000000001</v>
      </c>
      <c r="E8" s="117">
        <v>0</v>
      </c>
      <c r="F8" s="131">
        <v>0</v>
      </c>
      <c r="G8" s="132">
        <f t="shared" si="0"/>
        <v>1052.4000000000001</v>
      </c>
    </row>
    <row r="9" spans="1:7" s="94" customFormat="1" ht="15">
      <c r="A9" s="145" t="s">
        <v>304</v>
      </c>
      <c r="B9" s="111" t="s">
        <v>280</v>
      </c>
      <c r="C9" s="116" t="s">
        <v>305</v>
      </c>
      <c r="D9" s="117">
        <v>11.200000000000001</v>
      </c>
      <c r="E9" s="117">
        <v>0</v>
      </c>
      <c r="F9" s="131">
        <v>0</v>
      </c>
      <c r="G9" s="132">
        <f t="shared" si="0"/>
        <v>11.200000000000001</v>
      </c>
    </row>
    <row r="10" spans="1:7" s="94" customFormat="1" ht="15">
      <c r="A10" s="145" t="s">
        <v>335</v>
      </c>
      <c r="B10" s="111" t="s">
        <v>280</v>
      </c>
      <c r="C10" s="116" t="s">
        <v>336</v>
      </c>
      <c r="D10" s="144">
        <v>0</v>
      </c>
      <c r="E10" s="117">
        <v>1</v>
      </c>
      <c r="F10" s="131">
        <v>0</v>
      </c>
      <c r="G10" s="132">
        <f t="shared" si="0"/>
        <v>1</v>
      </c>
    </row>
    <row r="11" spans="1:7" s="94" customFormat="1" ht="15">
      <c r="A11" s="145" t="s">
        <v>337</v>
      </c>
      <c r="B11" s="111" t="s">
        <v>280</v>
      </c>
      <c r="C11" s="116" t="s">
        <v>338</v>
      </c>
      <c r="D11" s="144">
        <v>0</v>
      </c>
      <c r="E11" s="117">
        <v>1</v>
      </c>
      <c r="F11" s="131">
        <v>0</v>
      </c>
      <c r="G11" s="132">
        <f t="shared" si="0"/>
        <v>1</v>
      </c>
    </row>
    <row r="12" spans="1:7" s="94" customFormat="1" ht="14.1">
      <c r="A12" s="128" t="s">
        <v>390</v>
      </c>
      <c r="B12" s="142"/>
      <c r="C12" s="143"/>
      <c r="D12" s="133"/>
      <c r="E12" s="131"/>
      <c r="F12" s="131"/>
      <c r="G12" s="132"/>
    </row>
    <row r="13" spans="1:7" s="94" customFormat="1" ht="15">
      <c r="A13" s="145">
        <v>2.2000000000000002</v>
      </c>
      <c r="B13" s="111" t="s">
        <v>277</v>
      </c>
      <c r="C13" s="116" t="s">
        <v>342</v>
      </c>
      <c r="D13" s="144">
        <v>0</v>
      </c>
      <c r="E13" s="117">
        <v>169844</v>
      </c>
      <c r="F13" s="131">
        <v>0</v>
      </c>
      <c r="G13" s="132">
        <f t="shared" si="0"/>
        <v>169844</v>
      </c>
    </row>
    <row r="14" spans="1:7" s="94" customFormat="1" ht="15">
      <c r="A14" s="145">
        <v>2.4</v>
      </c>
      <c r="B14" s="111" t="s">
        <v>277</v>
      </c>
      <c r="C14" s="116" t="s">
        <v>302</v>
      </c>
      <c r="D14" s="117">
        <v>144025.641025641</v>
      </c>
      <c r="E14" s="131">
        <v>0</v>
      </c>
      <c r="F14" s="131">
        <v>0</v>
      </c>
      <c r="G14" s="132">
        <f t="shared" si="0"/>
        <v>144025.641025641</v>
      </c>
    </row>
    <row r="15" spans="1:7" s="94" customFormat="1" ht="15">
      <c r="A15" s="145" t="s">
        <v>322</v>
      </c>
      <c r="B15" s="111" t="s">
        <v>280</v>
      </c>
      <c r="C15" s="116" t="s">
        <v>323</v>
      </c>
      <c r="D15" s="117">
        <v>53</v>
      </c>
      <c r="E15" s="113">
        <v>175</v>
      </c>
      <c r="F15" s="131">
        <v>0</v>
      </c>
      <c r="G15" s="132">
        <f t="shared" si="0"/>
        <v>228</v>
      </c>
    </row>
    <row r="16" spans="1:7" s="94" customFormat="1" ht="15">
      <c r="A16" s="145" t="s">
        <v>339</v>
      </c>
      <c r="B16" s="111" t="s">
        <v>280</v>
      </c>
      <c r="C16" s="116" t="s">
        <v>340</v>
      </c>
      <c r="D16" s="144">
        <v>0</v>
      </c>
      <c r="E16" s="113">
        <f>1756836+12587.7682</f>
        <v>1769423.7682</v>
      </c>
      <c r="F16" s="131">
        <v>0</v>
      </c>
      <c r="G16" s="132">
        <f t="shared" si="0"/>
        <v>1769423.7682</v>
      </c>
    </row>
    <row r="17" spans="1:7" s="94" customFormat="1" ht="30">
      <c r="A17" s="145" t="s">
        <v>344</v>
      </c>
      <c r="B17" s="111" t="s">
        <v>280</v>
      </c>
      <c r="C17" s="116" t="s">
        <v>345</v>
      </c>
      <c r="D17" s="144">
        <v>0</v>
      </c>
      <c r="E17" s="113">
        <v>382372</v>
      </c>
      <c r="F17" s="131">
        <v>0</v>
      </c>
      <c r="G17" s="132">
        <f t="shared" si="0"/>
        <v>382372</v>
      </c>
    </row>
    <row r="18" spans="1:7" s="94" customFormat="1" ht="15">
      <c r="A18" s="145" t="s">
        <v>306</v>
      </c>
      <c r="B18" s="111" t="s">
        <v>280</v>
      </c>
      <c r="C18" s="116" t="s">
        <v>307</v>
      </c>
      <c r="D18" s="117">
        <f>144025.641025641+107.25</f>
        <v>144132.891025641</v>
      </c>
      <c r="E18" s="117">
        <v>0</v>
      </c>
      <c r="F18" s="131">
        <v>0</v>
      </c>
      <c r="G18" s="132">
        <f t="shared" si="0"/>
        <v>144132.891025641</v>
      </c>
    </row>
    <row r="19" spans="1:7" s="94" customFormat="1" ht="15">
      <c r="A19" s="145" t="s">
        <v>324</v>
      </c>
      <c r="B19" s="111" t="s">
        <v>280</v>
      </c>
      <c r="C19" s="116" t="s">
        <v>325</v>
      </c>
      <c r="D19" s="117">
        <v>136</v>
      </c>
      <c r="E19" s="117">
        <v>0</v>
      </c>
      <c r="F19" s="131">
        <v>0</v>
      </c>
      <c r="G19" s="132">
        <f t="shared" si="0"/>
        <v>136</v>
      </c>
    </row>
    <row r="20" spans="1:7" s="94" customFormat="1" ht="15">
      <c r="A20" s="145" t="s">
        <v>346</v>
      </c>
      <c r="B20" s="111" t="s">
        <v>280</v>
      </c>
      <c r="C20" s="116" t="s">
        <v>347</v>
      </c>
      <c r="D20" s="144">
        <v>0</v>
      </c>
      <c r="E20" s="117">
        <v>1</v>
      </c>
      <c r="F20" s="131">
        <v>0</v>
      </c>
      <c r="G20" s="132">
        <f t="shared" si="0"/>
        <v>1</v>
      </c>
    </row>
    <row r="21" spans="1:7" s="94" customFormat="1" ht="15">
      <c r="A21" s="145" t="s">
        <v>279</v>
      </c>
      <c r="B21" s="111" t="s">
        <v>280</v>
      </c>
      <c r="C21" s="116" t="s">
        <v>281</v>
      </c>
      <c r="D21" s="117">
        <v>1</v>
      </c>
      <c r="E21" s="117">
        <v>0</v>
      </c>
      <c r="F21" s="131">
        <v>0</v>
      </c>
      <c r="G21" s="132">
        <f t="shared" si="0"/>
        <v>1</v>
      </c>
    </row>
    <row r="22" spans="1:7" s="94" customFormat="1" ht="30">
      <c r="A22" s="145" t="s">
        <v>308</v>
      </c>
      <c r="B22" s="111" t="s">
        <v>280</v>
      </c>
      <c r="C22" s="116" t="s">
        <v>309</v>
      </c>
      <c r="D22" s="117">
        <v>2</v>
      </c>
      <c r="E22" s="117">
        <v>0</v>
      </c>
      <c r="F22" s="131">
        <v>0</v>
      </c>
      <c r="G22" s="132">
        <f t="shared" si="0"/>
        <v>2</v>
      </c>
    </row>
    <row r="23" spans="1:7" s="94" customFormat="1" ht="14.1">
      <c r="A23" s="128" t="s">
        <v>391</v>
      </c>
      <c r="B23" s="142"/>
      <c r="C23" s="143"/>
      <c r="D23" s="129"/>
      <c r="E23" s="117"/>
      <c r="F23" s="131"/>
      <c r="G23" s="132"/>
    </row>
    <row r="24" spans="1:7" s="94" customFormat="1" ht="15">
      <c r="A24" s="145">
        <v>3.1</v>
      </c>
      <c r="B24" s="111" t="s">
        <v>277</v>
      </c>
      <c r="C24" s="116" t="s">
        <v>319</v>
      </c>
      <c r="D24" s="117">
        <f>577059+1500000</f>
        <v>2077059</v>
      </c>
      <c r="E24" s="117">
        <v>0</v>
      </c>
      <c r="F24" s="131">
        <v>0</v>
      </c>
      <c r="G24" s="132">
        <f t="shared" si="0"/>
        <v>2077059</v>
      </c>
    </row>
    <row r="25" spans="1:7" s="94" customFormat="1" ht="15">
      <c r="A25" s="145">
        <v>3.3</v>
      </c>
      <c r="B25" s="111" t="s">
        <v>277</v>
      </c>
      <c r="C25" s="116" t="s">
        <v>292</v>
      </c>
      <c r="D25" s="117">
        <v>820000</v>
      </c>
      <c r="E25" s="117">
        <v>0</v>
      </c>
      <c r="F25" s="131">
        <v>0</v>
      </c>
      <c r="G25" s="132">
        <f t="shared" si="0"/>
        <v>820000</v>
      </c>
    </row>
    <row r="26" spans="1:7" s="94" customFormat="1" ht="15">
      <c r="A26" s="145" t="s">
        <v>326</v>
      </c>
      <c r="B26" s="111" t="s">
        <v>280</v>
      </c>
      <c r="C26" s="116" t="s">
        <v>327</v>
      </c>
      <c r="D26" s="117">
        <v>1</v>
      </c>
      <c r="E26" s="117">
        <v>0</v>
      </c>
      <c r="F26" s="131">
        <v>0</v>
      </c>
      <c r="G26" s="132">
        <f t="shared" si="0"/>
        <v>1</v>
      </c>
    </row>
    <row r="27" spans="1:7" s="94" customFormat="1" ht="15">
      <c r="A27" s="145" t="s">
        <v>313</v>
      </c>
      <c r="B27" s="111" t="s">
        <v>280</v>
      </c>
      <c r="C27" s="116" t="s">
        <v>314</v>
      </c>
      <c r="D27" s="117">
        <f>54964+600</f>
        <v>55564</v>
      </c>
      <c r="E27" s="131">
        <v>501</v>
      </c>
      <c r="F27" s="131">
        <v>0</v>
      </c>
      <c r="G27" s="132">
        <f t="shared" si="0"/>
        <v>56065</v>
      </c>
    </row>
    <row r="28" spans="1:7" s="94" customFormat="1" ht="15">
      <c r="A28" s="145" t="s">
        <v>282</v>
      </c>
      <c r="B28" s="111" t="s">
        <v>280</v>
      </c>
      <c r="C28" s="116" t="s">
        <v>283</v>
      </c>
      <c r="D28" s="117">
        <v>1</v>
      </c>
      <c r="E28" s="131">
        <v>0</v>
      </c>
      <c r="F28" s="131">
        <v>0</v>
      </c>
      <c r="G28" s="132">
        <f t="shared" si="0"/>
        <v>1</v>
      </c>
    </row>
    <row r="29" spans="1:7" s="94" customFormat="1" ht="15">
      <c r="A29" s="145" t="s">
        <v>328</v>
      </c>
      <c r="B29" s="111" t="s">
        <v>280</v>
      </c>
      <c r="C29" s="116" t="s">
        <v>329</v>
      </c>
      <c r="D29" s="117">
        <v>1</v>
      </c>
      <c r="E29" s="131">
        <v>0</v>
      </c>
      <c r="F29" s="131">
        <v>0</v>
      </c>
      <c r="G29" s="132">
        <f t="shared" si="0"/>
        <v>1</v>
      </c>
    </row>
    <row r="30" spans="1:7" s="94" customFormat="1" ht="15">
      <c r="A30" s="145" t="s">
        <v>330</v>
      </c>
      <c r="B30" s="111" t="s">
        <v>280</v>
      </c>
      <c r="C30" s="116" t="s">
        <v>331</v>
      </c>
      <c r="D30" s="117">
        <v>1</v>
      </c>
      <c r="E30" s="131">
        <v>0</v>
      </c>
      <c r="F30" s="131">
        <v>0</v>
      </c>
      <c r="G30" s="132">
        <f t="shared" si="0"/>
        <v>1</v>
      </c>
    </row>
    <row r="31" spans="1:7" s="94" customFormat="1" ht="17.100000000000001" customHeight="1">
      <c r="A31" s="145" t="s">
        <v>284</v>
      </c>
      <c r="B31" s="111" t="s">
        <v>280</v>
      </c>
      <c r="C31" s="116" t="s">
        <v>285</v>
      </c>
      <c r="D31" s="117">
        <v>1</v>
      </c>
      <c r="E31" s="131">
        <v>0</v>
      </c>
      <c r="F31" s="131">
        <v>0</v>
      </c>
      <c r="G31" s="132">
        <f t="shared" si="0"/>
        <v>1</v>
      </c>
    </row>
    <row r="32" spans="1:7" s="94" customFormat="1" ht="14.1">
      <c r="A32" s="128" t="s">
        <v>392</v>
      </c>
      <c r="B32" s="111"/>
      <c r="C32" s="116"/>
      <c r="D32" s="130"/>
      <c r="E32" s="131"/>
      <c r="F32" s="131"/>
      <c r="G32" s="132"/>
    </row>
    <row r="33" spans="1:7" s="94" customFormat="1" ht="15">
      <c r="A33" s="145">
        <v>4.0999999999999996</v>
      </c>
      <c r="B33" s="111" t="s">
        <v>277</v>
      </c>
      <c r="C33" s="116" t="s">
        <v>293</v>
      </c>
      <c r="D33" s="117">
        <f>619729+275233</f>
        <v>894962</v>
      </c>
      <c r="E33" s="131">
        <v>0</v>
      </c>
      <c r="F33" s="131">
        <v>0</v>
      </c>
      <c r="G33" s="132">
        <f t="shared" si="0"/>
        <v>894962</v>
      </c>
    </row>
    <row r="34" spans="1:7" s="94" customFormat="1" ht="15">
      <c r="A34" s="145">
        <v>4.2</v>
      </c>
      <c r="B34" s="111" t="s">
        <v>277</v>
      </c>
      <c r="C34" s="116" t="s">
        <v>278</v>
      </c>
      <c r="D34" s="117">
        <f>1+15</f>
        <v>16</v>
      </c>
      <c r="E34" s="131">
        <v>0</v>
      </c>
      <c r="F34" s="131">
        <v>0</v>
      </c>
      <c r="G34" s="132">
        <f t="shared" si="0"/>
        <v>16</v>
      </c>
    </row>
    <row r="35" spans="1:7" s="94" customFormat="1" ht="15">
      <c r="A35" s="145">
        <v>4.3</v>
      </c>
      <c r="B35" s="111" t="s">
        <v>277</v>
      </c>
      <c r="C35" s="116" t="s">
        <v>294</v>
      </c>
      <c r="D35" s="117">
        <f>14+13</f>
        <v>27</v>
      </c>
      <c r="E35" s="131">
        <v>0</v>
      </c>
      <c r="F35" s="131">
        <v>0</v>
      </c>
      <c r="G35" s="132">
        <f t="shared" si="0"/>
        <v>27</v>
      </c>
    </row>
    <row r="36" spans="1:7" s="94" customFormat="1" ht="15">
      <c r="A36" s="145" t="s">
        <v>286</v>
      </c>
      <c r="B36" s="111" t="s">
        <v>280</v>
      </c>
      <c r="C36" s="116" t="s">
        <v>287</v>
      </c>
      <c r="D36" s="117">
        <v>1</v>
      </c>
      <c r="E36" s="131">
        <v>0</v>
      </c>
      <c r="F36" s="131">
        <v>0</v>
      </c>
      <c r="G36" s="132">
        <f t="shared" si="0"/>
        <v>1</v>
      </c>
    </row>
    <row r="37" spans="1:7" s="94" customFormat="1" ht="15">
      <c r="A37" s="145" t="s">
        <v>295</v>
      </c>
      <c r="B37" s="111" t="s">
        <v>280</v>
      </c>
      <c r="C37" s="116" t="s">
        <v>296</v>
      </c>
      <c r="D37" s="117">
        <f>4+11.2</f>
        <v>15.2</v>
      </c>
      <c r="E37" s="131">
        <v>0</v>
      </c>
      <c r="F37" s="131">
        <v>0</v>
      </c>
      <c r="G37" s="132">
        <f t="shared" si="0"/>
        <v>15.2</v>
      </c>
    </row>
    <row r="38" spans="1:7" s="94" customFormat="1" ht="15.95" customHeight="1">
      <c r="A38" s="145" t="s">
        <v>297</v>
      </c>
      <c r="B38" s="111" t="s">
        <v>280</v>
      </c>
      <c r="C38" s="116" t="s">
        <v>298</v>
      </c>
      <c r="D38" s="117">
        <v>1</v>
      </c>
      <c r="E38" s="131">
        <v>0</v>
      </c>
      <c r="F38" s="131">
        <v>0</v>
      </c>
      <c r="G38" s="132">
        <f t="shared" si="0"/>
        <v>1</v>
      </c>
    </row>
    <row r="39" spans="1:7" s="94" customFormat="1" ht="15">
      <c r="A39" s="145" t="s">
        <v>299</v>
      </c>
      <c r="B39" s="111" t="s">
        <v>280</v>
      </c>
      <c r="C39" s="116" t="s">
        <v>300</v>
      </c>
      <c r="D39" s="117">
        <f>2+2</f>
        <v>4</v>
      </c>
      <c r="E39" s="131">
        <v>0</v>
      </c>
      <c r="F39" s="131">
        <v>0</v>
      </c>
      <c r="G39" s="132">
        <f t="shared" si="0"/>
        <v>4</v>
      </c>
    </row>
    <row r="40" spans="1:7" s="94" customFormat="1" ht="14.1">
      <c r="A40" s="128" t="s">
        <v>393</v>
      </c>
      <c r="B40" s="142"/>
      <c r="C40" s="143"/>
      <c r="D40" s="129"/>
      <c r="E40" s="131"/>
      <c r="F40" s="131"/>
      <c r="G40" s="132"/>
    </row>
    <row r="41" spans="1:7" s="94" customFormat="1" ht="15">
      <c r="A41" s="145">
        <v>5.0999999999999996</v>
      </c>
      <c r="B41" s="111" t="s">
        <v>277</v>
      </c>
      <c r="C41" s="116" t="s">
        <v>343</v>
      </c>
      <c r="D41" s="117">
        <v>0</v>
      </c>
      <c r="E41" s="117">
        <v>681550</v>
      </c>
      <c r="F41" s="131">
        <v>0</v>
      </c>
      <c r="G41" s="132">
        <f t="shared" si="0"/>
        <v>681550</v>
      </c>
    </row>
    <row r="42" spans="1:7" s="94" customFormat="1" ht="15">
      <c r="A42" s="145" t="s">
        <v>315</v>
      </c>
      <c r="B42" s="111" t="s">
        <v>280</v>
      </c>
      <c r="C42" s="116" t="s">
        <v>316</v>
      </c>
      <c r="D42" s="117">
        <f>1+1</f>
        <v>2</v>
      </c>
      <c r="E42" s="131">
        <v>0</v>
      </c>
      <c r="F42" s="131">
        <v>0</v>
      </c>
      <c r="G42" s="132">
        <f t="shared" si="0"/>
        <v>2</v>
      </c>
    </row>
    <row r="43" spans="1:7" s="94" customFormat="1" ht="14.1">
      <c r="A43" s="128" t="s">
        <v>394</v>
      </c>
      <c r="B43" s="142"/>
      <c r="C43" s="143"/>
      <c r="D43" s="133"/>
      <c r="E43" s="133"/>
      <c r="F43" s="131"/>
      <c r="G43" s="132"/>
    </row>
    <row r="44" spans="1:7" s="94" customFormat="1" ht="15">
      <c r="A44" s="145">
        <v>6.1</v>
      </c>
      <c r="B44" s="111" t="s">
        <v>277</v>
      </c>
      <c r="C44" s="116" t="s">
        <v>334</v>
      </c>
      <c r="D44" s="117">
        <v>0</v>
      </c>
      <c r="E44" s="131">
        <v>1</v>
      </c>
      <c r="F44" s="130">
        <v>10</v>
      </c>
      <c r="G44" s="132">
        <f t="shared" si="0"/>
        <v>11</v>
      </c>
    </row>
    <row r="45" spans="1:7" s="94" customFormat="1" ht="15">
      <c r="A45" s="145">
        <v>6.2</v>
      </c>
      <c r="B45" s="111" t="s">
        <v>277</v>
      </c>
      <c r="C45" s="116" t="s">
        <v>303</v>
      </c>
      <c r="D45" s="117">
        <f>12+1</f>
        <v>13</v>
      </c>
      <c r="E45" s="131">
        <v>0</v>
      </c>
      <c r="F45" s="130">
        <v>0</v>
      </c>
      <c r="G45" s="132">
        <f t="shared" si="0"/>
        <v>13</v>
      </c>
    </row>
    <row r="46" spans="1:7" s="94" customFormat="1" ht="30">
      <c r="A46" s="145" t="s">
        <v>310</v>
      </c>
      <c r="B46" s="111" t="s">
        <v>280</v>
      </c>
      <c r="C46" s="116" t="s">
        <v>311</v>
      </c>
      <c r="D46" s="117">
        <v>1419</v>
      </c>
      <c r="E46" s="131">
        <v>0</v>
      </c>
      <c r="F46" s="117">
        <f>8167+115</f>
        <v>8282</v>
      </c>
      <c r="G46" s="132">
        <f t="shared" si="0"/>
        <v>9701</v>
      </c>
    </row>
    <row r="47" spans="1:7" s="94" customFormat="1" ht="30">
      <c r="A47" s="146" t="s">
        <v>288</v>
      </c>
      <c r="B47" s="147" t="s">
        <v>280</v>
      </c>
      <c r="C47" s="148" t="s">
        <v>289</v>
      </c>
      <c r="D47" s="149">
        <v>2</v>
      </c>
      <c r="E47" s="134">
        <v>3</v>
      </c>
      <c r="F47" s="149">
        <v>0</v>
      </c>
      <c r="G47" s="135">
        <f t="shared" si="0"/>
        <v>5</v>
      </c>
    </row>
    <row r="48" spans="1:7" s="94" customFormat="1" ht="14.1">
      <c r="D48" s="144"/>
    </row>
    <row r="49" spans="1:7" s="94" customFormat="1">
      <c r="A49" s="158">
        <v>2020</v>
      </c>
      <c r="C49" s="95"/>
      <c r="D49" s="96"/>
      <c r="E49" s="97"/>
      <c r="F49" s="97"/>
      <c r="G49" s="97"/>
    </row>
    <row r="50" spans="1:7" s="94" customFormat="1" ht="14.1">
      <c r="A50" s="124" t="s">
        <v>383</v>
      </c>
      <c r="B50" s="125" t="s">
        <v>272</v>
      </c>
      <c r="C50" s="125" t="s">
        <v>384</v>
      </c>
      <c r="D50" s="126" t="s">
        <v>385</v>
      </c>
      <c r="E50" s="126" t="s">
        <v>386</v>
      </c>
      <c r="F50" s="126" t="s">
        <v>387</v>
      </c>
      <c r="G50" s="127" t="s">
        <v>388</v>
      </c>
    </row>
    <row r="51" spans="1:7" s="94" customFormat="1" ht="14.1">
      <c r="A51" s="128" t="s">
        <v>389</v>
      </c>
      <c r="B51" s="142"/>
      <c r="C51" s="143"/>
      <c r="D51" s="129"/>
      <c r="G51" s="132"/>
    </row>
    <row r="52" spans="1:7" s="94" customFormat="1" ht="15">
      <c r="A52" s="145">
        <v>1.2</v>
      </c>
      <c r="B52" s="111" t="s">
        <v>277</v>
      </c>
      <c r="C52" s="116" t="s">
        <v>318</v>
      </c>
      <c r="D52" s="117">
        <v>529362</v>
      </c>
      <c r="E52" s="117">
        <v>110</v>
      </c>
      <c r="F52" s="131">
        <v>0</v>
      </c>
      <c r="G52" s="132">
        <f>SUM(D52:F52)</f>
        <v>529472</v>
      </c>
    </row>
    <row r="53" spans="1:7" s="94" customFormat="1" ht="15">
      <c r="A53" s="145">
        <v>1.3</v>
      </c>
      <c r="B53" s="111" t="s">
        <v>277</v>
      </c>
      <c r="C53" s="116" t="s">
        <v>291</v>
      </c>
      <c r="D53" s="117">
        <f>7699512.2816+1787000</f>
        <v>9486512.2816000003</v>
      </c>
      <c r="E53" s="117">
        <v>0</v>
      </c>
      <c r="F53" s="131">
        <v>0</v>
      </c>
      <c r="G53" s="132">
        <f t="shared" ref="G53:G80" si="1">SUM(D53:F53)</f>
        <v>9486512.2816000003</v>
      </c>
    </row>
    <row r="54" spans="1:7" s="94" customFormat="1" ht="15">
      <c r="A54" s="145" t="s">
        <v>373</v>
      </c>
      <c r="B54" s="111" t="s">
        <v>280</v>
      </c>
      <c r="C54" s="116" t="s">
        <v>374</v>
      </c>
      <c r="D54" s="117">
        <v>5</v>
      </c>
      <c r="E54" s="117">
        <v>0</v>
      </c>
      <c r="F54" s="131">
        <v>0</v>
      </c>
      <c r="G54" s="132">
        <f t="shared" si="1"/>
        <v>5</v>
      </c>
    </row>
    <row r="55" spans="1:7" s="94" customFormat="1" ht="15">
      <c r="A55" s="145" t="s">
        <v>375</v>
      </c>
      <c r="B55" s="111" t="s">
        <v>280</v>
      </c>
      <c r="C55" s="116" t="s">
        <v>376</v>
      </c>
      <c r="D55" s="117">
        <v>1</v>
      </c>
      <c r="E55" s="117">
        <v>0</v>
      </c>
      <c r="F55" s="131">
        <v>0</v>
      </c>
      <c r="G55" s="132">
        <f t="shared" si="1"/>
        <v>1</v>
      </c>
    </row>
    <row r="56" spans="1:7" s="94" customFormat="1" ht="15">
      <c r="A56" s="145" t="s">
        <v>304</v>
      </c>
      <c r="B56" s="111" t="s">
        <v>280</v>
      </c>
      <c r="C56" s="116" t="s">
        <v>305</v>
      </c>
      <c r="D56" s="117">
        <f>8+29+9+5</f>
        <v>51</v>
      </c>
      <c r="E56" s="117">
        <v>0</v>
      </c>
      <c r="F56" s="131">
        <v>0</v>
      </c>
      <c r="G56" s="132">
        <f t="shared" si="1"/>
        <v>51</v>
      </c>
    </row>
    <row r="57" spans="1:7">
      <c r="A57" s="128" t="s">
        <v>390</v>
      </c>
      <c r="B57" s="142"/>
      <c r="C57" s="143"/>
      <c r="D57" s="133"/>
      <c r="E57" s="117"/>
      <c r="F57" s="131"/>
      <c r="G57" s="132"/>
    </row>
    <row r="58" spans="1:7">
      <c r="A58" s="145">
        <v>2.1</v>
      </c>
      <c r="B58" s="111" t="s">
        <v>277</v>
      </c>
      <c r="C58" s="116" t="s">
        <v>365</v>
      </c>
      <c r="D58" s="144">
        <v>197160</v>
      </c>
      <c r="E58" s="117">
        <v>0</v>
      </c>
      <c r="F58" s="131">
        <v>0</v>
      </c>
      <c r="G58" s="132">
        <f t="shared" si="1"/>
        <v>197160</v>
      </c>
    </row>
    <row r="59" spans="1:7">
      <c r="A59" s="145">
        <v>2.2999999999999998</v>
      </c>
      <c r="B59" s="111" t="s">
        <v>277</v>
      </c>
      <c r="C59" s="116" t="s">
        <v>366</v>
      </c>
      <c r="D59" s="117">
        <v>1682</v>
      </c>
      <c r="E59" s="117">
        <v>0</v>
      </c>
      <c r="F59" s="131">
        <v>0</v>
      </c>
      <c r="G59" s="132">
        <f t="shared" si="1"/>
        <v>1682</v>
      </c>
    </row>
    <row r="60" spans="1:7" ht="30">
      <c r="A60" s="145">
        <v>2.5</v>
      </c>
      <c r="B60" s="111" t="s">
        <v>277</v>
      </c>
      <c r="C60" s="116" t="s">
        <v>367</v>
      </c>
      <c r="D60" s="117">
        <v>865</v>
      </c>
      <c r="E60" s="117">
        <v>0</v>
      </c>
      <c r="F60" s="131">
        <v>0</v>
      </c>
      <c r="G60" s="132">
        <f t="shared" si="1"/>
        <v>865</v>
      </c>
    </row>
    <row r="61" spans="1:7">
      <c r="A61" s="145" t="s">
        <v>306</v>
      </c>
      <c r="B61" s="111" t="s">
        <v>280</v>
      </c>
      <c r="C61" s="116" t="s">
        <v>307</v>
      </c>
      <c r="D61" s="144">
        <f>16357303.921+857760+6580230</f>
        <v>23795293.921</v>
      </c>
      <c r="E61" s="117">
        <v>0</v>
      </c>
      <c r="F61" s="131">
        <v>0</v>
      </c>
      <c r="G61" s="132">
        <f t="shared" si="1"/>
        <v>23795293.921</v>
      </c>
    </row>
    <row r="62" spans="1:7" ht="30">
      <c r="A62" s="145" t="s">
        <v>308</v>
      </c>
      <c r="B62" s="111" t="s">
        <v>280</v>
      </c>
      <c r="C62" s="116" t="s">
        <v>309</v>
      </c>
      <c r="D62" s="144">
        <v>5</v>
      </c>
      <c r="E62" s="117">
        <v>0</v>
      </c>
      <c r="F62" s="131">
        <v>0</v>
      </c>
      <c r="G62" s="132">
        <f t="shared" si="1"/>
        <v>5</v>
      </c>
    </row>
    <row r="63" spans="1:7" ht="30">
      <c r="A63" s="145" t="s">
        <v>368</v>
      </c>
      <c r="B63" s="111" t="s">
        <v>280</v>
      </c>
      <c r="C63" s="116" t="s">
        <v>369</v>
      </c>
      <c r="D63" s="117">
        <v>4</v>
      </c>
      <c r="E63" s="117">
        <v>0</v>
      </c>
      <c r="F63" s="131">
        <v>0</v>
      </c>
      <c r="G63" s="132">
        <f t="shared" si="1"/>
        <v>4</v>
      </c>
    </row>
    <row r="64" spans="1:7">
      <c r="A64" s="128" t="s">
        <v>391</v>
      </c>
      <c r="B64" s="142"/>
      <c r="C64" s="143"/>
      <c r="D64" s="129"/>
      <c r="E64" s="117"/>
      <c r="F64" s="131"/>
      <c r="G64" s="132"/>
    </row>
    <row r="65" spans="1:7">
      <c r="A65" s="145">
        <v>3.1</v>
      </c>
      <c r="B65" s="111" t="s">
        <v>277</v>
      </c>
      <c r="C65" s="116" t="s">
        <v>319</v>
      </c>
      <c r="D65" s="117">
        <f>36092+31449+72891+1060000</f>
        <v>1200432</v>
      </c>
      <c r="E65" s="117">
        <f>187720+8099782</f>
        <v>8287502</v>
      </c>
      <c r="F65" s="131">
        <v>0</v>
      </c>
      <c r="G65" s="132">
        <f t="shared" si="1"/>
        <v>9487934</v>
      </c>
    </row>
    <row r="66" spans="1:7">
      <c r="A66" s="145" t="s">
        <v>313</v>
      </c>
      <c r="B66" s="111" t="s">
        <v>280</v>
      </c>
      <c r="C66" s="116" t="s">
        <v>314</v>
      </c>
      <c r="D66" s="117">
        <v>480.8</v>
      </c>
      <c r="E66" s="131">
        <f>100+3400.3</f>
        <v>3500.3</v>
      </c>
      <c r="F66" s="131">
        <v>0</v>
      </c>
      <c r="G66" s="132">
        <f t="shared" si="1"/>
        <v>3981.1000000000004</v>
      </c>
    </row>
    <row r="67" spans="1:7">
      <c r="A67" s="128" t="s">
        <v>392</v>
      </c>
      <c r="B67" s="111"/>
      <c r="C67" s="116"/>
      <c r="D67" s="130"/>
      <c r="E67" s="131"/>
      <c r="F67" s="131"/>
      <c r="G67" s="132"/>
    </row>
    <row r="68" spans="1:7">
      <c r="A68" s="145">
        <v>4.0999999999999996</v>
      </c>
      <c r="B68" s="111" t="s">
        <v>277</v>
      </c>
      <c r="C68" s="116" t="s">
        <v>293</v>
      </c>
      <c r="D68" s="117">
        <v>8345563.2250000006</v>
      </c>
      <c r="E68" s="131">
        <v>0</v>
      </c>
      <c r="F68" s="131">
        <v>0</v>
      </c>
      <c r="G68" s="132">
        <f t="shared" si="1"/>
        <v>8345563.2250000006</v>
      </c>
    </row>
    <row r="69" spans="1:7">
      <c r="A69" s="145" t="s">
        <v>295</v>
      </c>
      <c r="B69" s="111" t="s">
        <v>280</v>
      </c>
      <c r="C69" s="116" t="s">
        <v>296</v>
      </c>
      <c r="D69" s="117">
        <f>8+29+9+5</f>
        <v>51</v>
      </c>
      <c r="E69" s="131">
        <v>0</v>
      </c>
      <c r="F69" s="131">
        <v>0</v>
      </c>
      <c r="G69" s="132">
        <f t="shared" si="1"/>
        <v>51</v>
      </c>
    </row>
    <row r="70" spans="1:7">
      <c r="A70" s="128" t="s">
        <v>393</v>
      </c>
      <c r="B70" s="142"/>
      <c r="C70" s="143"/>
      <c r="D70" s="129"/>
      <c r="E70" s="131"/>
      <c r="F70" s="131"/>
      <c r="G70" s="132"/>
    </row>
    <row r="71" spans="1:7">
      <c r="A71" s="145">
        <v>5.0999999999999996</v>
      </c>
      <c r="B71" s="111" t="s">
        <v>277</v>
      </c>
      <c r="C71" s="116" t="s">
        <v>343</v>
      </c>
      <c r="D71" s="117">
        <f>15022013.805+1787000</f>
        <v>16809013.805</v>
      </c>
      <c r="E71" s="131">
        <v>0</v>
      </c>
      <c r="F71" s="131">
        <v>0</v>
      </c>
      <c r="G71" s="132">
        <f t="shared" si="1"/>
        <v>16809013.805</v>
      </c>
    </row>
    <row r="72" spans="1:7">
      <c r="A72" s="145" t="s">
        <v>315</v>
      </c>
      <c r="B72" s="111" t="s">
        <v>280</v>
      </c>
      <c r="C72" s="116" t="s">
        <v>316</v>
      </c>
      <c r="D72" s="117">
        <f>8+29+9+5+55+1</f>
        <v>107</v>
      </c>
      <c r="E72" s="131">
        <v>0</v>
      </c>
      <c r="F72" s="131">
        <v>0</v>
      </c>
      <c r="G72" s="132">
        <f t="shared" si="1"/>
        <v>107</v>
      </c>
    </row>
    <row r="73" spans="1:7">
      <c r="A73" s="128" t="s">
        <v>394</v>
      </c>
      <c r="B73" s="142"/>
      <c r="C73" s="143"/>
      <c r="D73" s="133"/>
      <c r="E73" s="131"/>
      <c r="F73" s="131"/>
      <c r="G73" s="132"/>
    </row>
    <row r="74" spans="1:7">
      <c r="A74" s="145">
        <v>6.1</v>
      </c>
      <c r="B74" s="111" t="s">
        <v>277</v>
      </c>
      <c r="C74" s="116" t="s">
        <v>334</v>
      </c>
      <c r="D74" s="117">
        <f>3+1+1+1</f>
        <v>6</v>
      </c>
      <c r="E74" s="131">
        <v>0</v>
      </c>
      <c r="F74" s="131">
        <v>0</v>
      </c>
      <c r="G74" s="132">
        <f t="shared" si="1"/>
        <v>6</v>
      </c>
    </row>
    <row r="75" spans="1:7">
      <c r="A75" s="145">
        <v>6.2</v>
      </c>
      <c r="B75" s="111" t="s">
        <v>277</v>
      </c>
      <c r="C75" s="116" t="s">
        <v>303</v>
      </c>
      <c r="D75" s="117">
        <f>10+1</f>
        <v>11</v>
      </c>
      <c r="E75" s="131">
        <v>0</v>
      </c>
      <c r="F75" s="131">
        <v>0</v>
      </c>
      <c r="G75" s="132">
        <f t="shared" si="1"/>
        <v>11</v>
      </c>
    </row>
    <row r="76" spans="1:7" ht="30">
      <c r="A76" s="145" t="s">
        <v>310</v>
      </c>
      <c r="B76" s="111" t="s">
        <v>280</v>
      </c>
      <c r="C76" s="116" t="s">
        <v>311</v>
      </c>
      <c r="D76" s="117">
        <f>3493+705+944</f>
        <v>5142</v>
      </c>
      <c r="E76" s="131">
        <v>0</v>
      </c>
      <c r="F76" s="131">
        <v>0</v>
      </c>
      <c r="G76" s="132">
        <f t="shared" si="1"/>
        <v>5142</v>
      </c>
    </row>
    <row r="77" spans="1:7" ht="30">
      <c r="A77" s="145" t="s">
        <v>377</v>
      </c>
      <c r="B77" s="111" t="s">
        <v>280</v>
      </c>
      <c r="C77" s="116" t="s">
        <v>378</v>
      </c>
      <c r="D77" s="117">
        <v>1</v>
      </c>
      <c r="E77" s="131">
        <v>0</v>
      </c>
      <c r="F77" s="131">
        <v>0</v>
      </c>
      <c r="G77" s="132">
        <f t="shared" si="1"/>
        <v>1</v>
      </c>
    </row>
    <row r="78" spans="1:7" ht="30">
      <c r="A78" s="145" t="s">
        <v>360</v>
      </c>
      <c r="B78" s="111" t="s">
        <v>280</v>
      </c>
      <c r="C78" s="116" t="s">
        <v>361</v>
      </c>
      <c r="D78" s="117">
        <f>1+3+2</f>
        <v>6</v>
      </c>
      <c r="E78" s="131">
        <v>0</v>
      </c>
      <c r="F78" s="131">
        <v>0</v>
      </c>
      <c r="G78" s="132">
        <f t="shared" si="1"/>
        <v>6</v>
      </c>
    </row>
    <row r="79" spans="1:7" ht="30">
      <c r="A79" s="145" t="s">
        <v>362</v>
      </c>
      <c r="B79" s="111" t="s">
        <v>280</v>
      </c>
      <c r="C79" s="116" t="s">
        <v>363</v>
      </c>
      <c r="D79" s="117">
        <f>3+3+1</f>
        <v>7</v>
      </c>
      <c r="E79" s="131">
        <v>0</v>
      </c>
      <c r="F79" s="131">
        <v>0</v>
      </c>
      <c r="G79" s="132">
        <f t="shared" si="1"/>
        <v>7</v>
      </c>
    </row>
    <row r="80" spans="1:7">
      <c r="A80" s="146" t="s">
        <v>370</v>
      </c>
      <c r="B80" s="147" t="s">
        <v>280</v>
      </c>
      <c r="C80" s="148" t="s">
        <v>371</v>
      </c>
      <c r="D80" s="149">
        <v>1</v>
      </c>
      <c r="E80" s="134">
        <v>0</v>
      </c>
      <c r="F80" s="134">
        <v>0</v>
      </c>
      <c r="G80" s="135">
        <f t="shared" si="1"/>
        <v>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FEFF1-FB56-284F-B3AD-C405397852BD}">
  <dimension ref="A1:D173"/>
  <sheetViews>
    <sheetView topLeftCell="A59" zoomScale="135" workbookViewId="0">
      <selection activeCell="F15" sqref="F15"/>
    </sheetView>
  </sheetViews>
  <sheetFormatPr defaultColWidth="10.875" defaultRowHeight="15.95"/>
  <cols>
    <col min="1" max="2" width="10.875" style="97"/>
    <col min="3" max="3" width="69.625" style="97" customWidth="1"/>
    <col min="4" max="4" width="13.5" style="102" customWidth="1"/>
    <col min="5" max="16384" width="10.875" style="97"/>
  </cols>
  <sheetData>
    <row r="1" spans="1:4">
      <c r="A1" s="103" t="s">
        <v>0</v>
      </c>
      <c r="B1" s="94"/>
      <c r="C1" s="95"/>
      <c r="D1" s="96"/>
    </row>
    <row r="2" spans="1:4">
      <c r="A2" s="103" t="s">
        <v>395</v>
      </c>
      <c r="B2" s="94"/>
      <c r="C2" s="95"/>
      <c r="D2" s="96"/>
    </row>
    <row r="3" spans="1:4">
      <c r="A3" s="103" t="s">
        <v>269</v>
      </c>
      <c r="B3" s="94"/>
      <c r="C3" s="95"/>
      <c r="D3" s="96"/>
    </row>
    <row r="4" spans="1:4">
      <c r="A4" s="90" t="s">
        <v>396</v>
      </c>
      <c r="B4" s="94"/>
      <c r="C4" s="95"/>
      <c r="D4" s="96"/>
    </row>
    <row r="5" spans="1:4">
      <c r="A5" s="98"/>
      <c r="B5" s="99"/>
      <c r="C5" s="95"/>
      <c r="D5" s="96"/>
    </row>
    <row r="6" spans="1:4">
      <c r="A6" s="121" t="s">
        <v>271</v>
      </c>
      <c r="B6" s="121" t="s">
        <v>272</v>
      </c>
      <c r="C6" s="122" t="s">
        <v>273</v>
      </c>
      <c r="D6" s="123" t="s">
        <v>274</v>
      </c>
    </row>
    <row r="7" spans="1:4" s="100" customFormat="1">
      <c r="A7" s="105" t="s">
        <v>275</v>
      </c>
      <c r="B7" s="105"/>
      <c r="C7" s="106"/>
      <c r="D7" s="107"/>
    </row>
    <row r="8" spans="1:4" s="101" customFormat="1" ht="15.95" customHeight="1">
      <c r="A8" s="108" t="s">
        <v>397</v>
      </c>
      <c r="B8" s="108"/>
      <c r="C8" s="109"/>
      <c r="D8" s="137"/>
    </row>
    <row r="9" spans="1:4" ht="15.95" customHeight="1">
      <c r="A9" s="111">
        <v>1.2</v>
      </c>
      <c r="B9" s="111" t="s">
        <v>277</v>
      </c>
      <c r="C9" s="112" t="s">
        <v>318</v>
      </c>
      <c r="D9" s="136">
        <v>2502.8213622629146</v>
      </c>
    </row>
    <row r="10" spans="1:4" ht="15.95" customHeight="1">
      <c r="A10" s="111">
        <v>2.4</v>
      </c>
      <c r="B10" s="111" t="s">
        <v>277</v>
      </c>
      <c r="C10" s="112" t="s">
        <v>302</v>
      </c>
      <c r="D10" s="159">
        <v>6961509.270823326</v>
      </c>
    </row>
    <row r="11" spans="1:4" ht="15.95" customHeight="1">
      <c r="A11" s="111">
        <v>5.0999999999999996</v>
      </c>
      <c r="B11" s="111" t="s">
        <v>277</v>
      </c>
      <c r="C11" s="112" t="s">
        <v>343</v>
      </c>
      <c r="D11" s="159">
        <v>14492470</v>
      </c>
    </row>
    <row r="12" spans="1:4" ht="15.95" customHeight="1">
      <c r="A12" s="111">
        <v>6.2</v>
      </c>
      <c r="B12" s="111" t="s">
        <v>277</v>
      </c>
      <c r="C12" s="112" t="s">
        <v>303</v>
      </c>
      <c r="D12" s="159">
        <v>1</v>
      </c>
    </row>
    <row r="13" spans="1:4" ht="15.95" customHeight="1">
      <c r="A13" s="111" t="s">
        <v>308</v>
      </c>
      <c r="B13" s="111" t="s">
        <v>280</v>
      </c>
      <c r="C13" s="112" t="s">
        <v>309</v>
      </c>
      <c r="D13" s="159">
        <v>1</v>
      </c>
    </row>
    <row r="14" spans="1:4" ht="15.95" customHeight="1">
      <c r="A14" s="111" t="s">
        <v>282</v>
      </c>
      <c r="B14" s="111" t="s">
        <v>280</v>
      </c>
      <c r="C14" s="112" t="s">
        <v>283</v>
      </c>
      <c r="D14" s="159">
        <v>1</v>
      </c>
    </row>
    <row r="15" spans="1:4" ht="15.95" customHeight="1">
      <c r="A15" s="111" t="s">
        <v>315</v>
      </c>
      <c r="B15" s="111" t="s">
        <v>280</v>
      </c>
      <c r="C15" s="112" t="s">
        <v>316</v>
      </c>
      <c r="D15" s="159">
        <v>1</v>
      </c>
    </row>
    <row r="16" spans="1:4" ht="15.95" customHeight="1">
      <c r="A16" s="111" t="s">
        <v>288</v>
      </c>
      <c r="B16" s="111" t="s">
        <v>280</v>
      </c>
      <c r="C16" s="112" t="s">
        <v>289</v>
      </c>
      <c r="D16" s="159">
        <v>1</v>
      </c>
    </row>
    <row r="17" spans="1:4" s="101" customFormat="1" ht="15.95" customHeight="1">
      <c r="A17" s="108" t="s">
        <v>398</v>
      </c>
      <c r="B17" s="108"/>
      <c r="C17" s="109"/>
      <c r="D17" s="160"/>
    </row>
    <row r="18" spans="1:4" ht="15.95" customHeight="1">
      <c r="A18" s="111">
        <v>1.2</v>
      </c>
      <c r="B18" s="111" t="s">
        <v>277</v>
      </c>
      <c r="C18" s="112" t="s">
        <v>318</v>
      </c>
      <c r="D18" s="159">
        <v>359000</v>
      </c>
    </row>
    <row r="19" spans="1:4" ht="15.95" customHeight="1">
      <c r="A19" s="111">
        <v>2.2999999999999998</v>
      </c>
      <c r="B19" s="111" t="s">
        <v>277</v>
      </c>
      <c r="C19" s="112" t="s">
        <v>366</v>
      </c>
      <c r="D19" s="159">
        <v>295</v>
      </c>
    </row>
    <row r="20" spans="1:4" ht="15.95" customHeight="1">
      <c r="A20" s="111">
        <v>6.2</v>
      </c>
      <c r="B20" s="111" t="s">
        <v>277</v>
      </c>
      <c r="C20" s="112" t="s">
        <v>303</v>
      </c>
      <c r="D20" s="159">
        <v>2</v>
      </c>
    </row>
    <row r="21" spans="1:4" ht="15.95" customHeight="1">
      <c r="A21" s="111" t="s">
        <v>320</v>
      </c>
      <c r="B21" s="111" t="s">
        <v>280</v>
      </c>
      <c r="C21" s="112" t="s">
        <v>321</v>
      </c>
      <c r="D21" s="159">
        <v>4528</v>
      </c>
    </row>
    <row r="22" spans="1:4" ht="15.95" customHeight="1">
      <c r="A22" s="111" t="s">
        <v>308</v>
      </c>
      <c r="B22" s="111" t="s">
        <v>280</v>
      </c>
      <c r="C22" s="112" t="s">
        <v>309</v>
      </c>
      <c r="D22" s="159">
        <v>3</v>
      </c>
    </row>
    <row r="23" spans="1:4" ht="15.95" customHeight="1">
      <c r="A23" s="111" t="s">
        <v>295</v>
      </c>
      <c r="B23" s="111" t="s">
        <v>280</v>
      </c>
      <c r="C23" s="112" t="s">
        <v>296</v>
      </c>
      <c r="D23" s="159">
        <v>3</v>
      </c>
    </row>
    <row r="24" spans="1:4" ht="15.95" customHeight="1">
      <c r="A24" s="111" t="s">
        <v>310</v>
      </c>
      <c r="B24" s="111" t="s">
        <v>280</v>
      </c>
      <c r="C24" s="112" t="s">
        <v>311</v>
      </c>
      <c r="D24" s="159">
        <v>4383</v>
      </c>
    </row>
    <row r="25" spans="1:4" ht="15.95" customHeight="1">
      <c r="A25" s="111" t="s">
        <v>377</v>
      </c>
      <c r="B25" s="111" t="s">
        <v>280</v>
      </c>
      <c r="C25" s="112" t="s">
        <v>378</v>
      </c>
      <c r="D25" s="159">
        <v>1</v>
      </c>
    </row>
    <row r="26" spans="1:4" ht="15.95" customHeight="1">
      <c r="A26" s="111" t="s">
        <v>370</v>
      </c>
      <c r="B26" s="111" t="s">
        <v>280</v>
      </c>
      <c r="C26" s="112" t="s">
        <v>371</v>
      </c>
      <c r="D26" s="159">
        <v>3</v>
      </c>
    </row>
    <row r="27" spans="1:4" s="101" customFormat="1" ht="15.95" customHeight="1">
      <c r="A27" s="108" t="s">
        <v>399</v>
      </c>
      <c r="B27" s="108"/>
      <c r="C27" s="109"/>
      <c r="D27" s="160"/>
    </row>
    <row r="28" spans="1:4" ht="15.95" customHeight="1">
      <c r="A28" s="111">
        <v>1.2</v>
      </c>
      <c r="B28" s="111" t="s">
        <v>277</v>
      </c>
      <c r="C28" s="112" t="s">
        <v>318</v>
      </c>
      <c r="D28" s="159">
        <v>5080</v>
      </c>
    </row>
    <row r="29" spans="1:4" ht="15.95" customHeight="1">
      <c r="A29" s="111">
        <v>2.1</v>
      </c>
      <c r="B29" s="111" t="s">
        <v>277</v>
      </c>
      <c r="C29" s="112" t="s">
        <v>365</v>
      </c>
      <c r="D29" s="159">
        <v>2087</v>
      </c>
    </row>
    <row r="30" spans="1:4" ht="15.95" customHeight="1">
      <c r="A30" s="111">
        <v>6.2</v>
      </c>
      <c r="B30" s="111" t="s">
        <v>277</v>
      </c>
      <c r="C30" s="112" t="s">
        <v>303</v>
      </c>
      <c r="D30" s="159">
        <v>2</v>
      </c>
    </row>
    <row r="31" spans="1:4" ht="15.95" customHeight="1">
      <c r="A31" s="111" t="s">
        <v>320</v>
      </c>
      <c r="B31" s="111" t="s">
        <v>280</v>
      </c>
      <c r="C31" s="112" t="s">
        <v>321</v>
      </c>
      <c r="D31" s="159">
        <v>535</v>
      </c>
    </row>
    <row r="32" spans="1:4" ht="15.95" customHeight="1">
      <c r="A32" s="111" t="s">
        <v>308</v>
      </c>
      <c r="B32" s="111" t="s">
        <v>280</v>
      </c>
      <c r="C32" s="112" t="s">
        <v>309</v>
      </c>
      <c r="D32" s="159">
        <v>3</v>
      </c>
    </row>
    <row r="33" spans="1:4" ht="15.95" customHeight="1">
      <c r="A33" s="111" t="s">
        <v>295</v>
      </c>
      <c r="B33" s="111" t="s">
        <v>280</v>
      </c>
      <c r="C33" s="112" t="s">
        <v>296</v>
      </c>
      <c r="D33" s="159">
        <v>3</v>
      </c>
    </row>
    <row r="34" spans="1:4" ht="15.95" customHeight="1">
      <c r="A34" s="111" t="s">
        <v>310</v>
      </c>
      <c r="B34" s="111" t="s">
        <v>280</v>
      </c>
      <c r="C34" s="112" t="s">
        <v>311</v>
      </c>
      <c r="D34" s="159">
        <v>294</v>
      </c>
    </row>
    <row r="35" spans="1:4" s="101" customFormat="1" ht="15.95" customHeight="1">
      <c r="A35" s="108" t="s">
        <v>400</v>
      </c>
      <c r="B35" s="108"/>
      <c r="C35" s="109"/>
      <c r="D35" s="160"/>
    </row>
    <row r="36" spans="1:4" ht="15.95" customHeight="1">
      <c r="A36" s="111" t="s">
        <v>295</v>
      </c>
      <c r="B36" s="111" t="s">
        <v>280</v>
      </c>
      <c r="C36" s="112" t="s">
        <v>296</v>
      </c>
      <c r="D36" s="159">
        <v>2</v>
      </c>
    </row>
    <row r="37" spans="1:4" s="101" customFormat="1" ht="15.95" customHeight="1">
      <c r="A37" s="108" t="s">
        <v>401</v>
      </c>
      <c r="B37" s="108"/>
      <c r="C37" s="109"/>
      <c r="D37" s="160"/>
    </row>
    <row r="38" spans="1:4" ht="15.95" customHeight="1">
      <c r="A38" s="111">
        <v>1.3</v>
      </c>
      <c r="B38" s="111" t="s">
        <v>277</v>
      </c>
      <c r="C38" s="112" t="s">
        <v>291</v>
      </c>
      <c r="D38" s="159">
        <v>10200</v>
      </c>
    </row>
    <row r="39" spans="1:4" ht="15.95" customHeight="1">
      <c r="A39" s="111" t="s">
        <v>322</v>
      </c>
      <c r="B39" s="111" t="s">
        <v>280</v>
      </c>
      <c r="C39" s="112" t="s">
        <v>323</v>
      </c>
      <c r="D39" s="161">
        <v>0</v>
      </c>
    </row>
    <row r="40" spans="1:4" ht="15.95" customHeight="1">
      <c r="A40" s="111" t="s">
        <v>308</v>
      </c>
      <c r="B40" s="111" t="s">
        <v>280</v>
      </c>
      <c r="C40" s="112" t="s">
        <v>309</v>
      </c>
      <c r="D40" s="159">
        <v>2</v>
      </c>
    </row>
    <row r="41" spans="1:4" ht="15.95" customHeight="1">
      <c r="A41" s="111" t="s">
        <v>402</v>
      </c>
      <c r="B41" s="111" t="s">
        <v>280</v>
      </c>
      <c r="C41" s="112" t="s">
        <v>403</v>
      </c>
      <c r="D41" s="159">
        <v>2056</v>
      </c>
    </row>
    <row r="42" spans="1:4" ht="15.95" customHeight="1">
      <c r="A42" s="111" t="s">
        <v>328</v>
      </c>
      <c r="B42" s="111" t="s">
        <v>280</v>
      </c>
      <c r="C42" s="112" t="s">
        <v>329</v>
      </c>
      <c r="D42" s="159">
        <v>1</v>
      </c>
    </row>
    <row r="43" spans="1:4" ht="15.95" customHeight="1">
      <c r="A43" s="111" t="s">
        <v>310</v>
      </c>
      <c r="B43" s="111" t="s">
        <v>280</v>
      </c>
      <c r="C43" s="112" t="s">
        <v>311</v>
      </c>
      <c r="D43" s="159">
        <v>200</v>
      </c>
    </row>
    <row r="44" spans="1:4" ht="15.95" customHeight="1">
      <c r="A44" s="111" t="s">
        <v>370</v>
      </c>
      <c r="B44" s="111" t="s">
        <v>280</v>
      </c>
      <c r="C44" s="112" t="s">
        <v>371</v>
      </c>
      <c r="D44" s="159">
        <v>1</v>
      </c>
    </row>
    <row r="45" spans="1:4" s="101" customFormat="1" ht="15.95" customHeight="1">
      <c r="A45" s="108" t="s">
        <v>404</v>
      </c>
      <c r="B45" s="108"/>
      <c r="C45" s="109"/>
      <c r="D45" s="160"/>
    </row>
    <row r="46" spans="1:4" ht="15.95" customHeight="1">
      <c r="A46" s="111">
        <v>4.0999999999999996</v>
      </c>
      <c r="B46" s="111" t="s">
        <v>277</v>
      </c>
      <c r="C46" s="112" t="s">
        <v>293</v>
      </c>
      <c r="D46" s="159">
        <v>1800000</v>
      </c>
    </row>
    <row r="47" spans="1:4" ht="15.95" customHeight="1">
      <c r="A47" s="111" t="s">
        <v>306</v>
      </c>
      <c r="B47" s="111" t="s">
        <v>280</v>
      </c>
      <c r="C47" s="112" t="s">
        <v>307</v>
      </c>
      <c r="D47" s="159">
        <v>189600</v>
      </c>
    </row>
    <row r="48" spans="1:4" ht="15.95" customHeight="1">
      <c r="A48" s="111" t="s">
        <v>328</v>
      </c>
      <c r="B48" s="111" t="s">
        <v>280</v>
      </c>
      <c r="C48" s="112" t="s">
        <v>329</v>
      </c>
      <c r="D48" s="159">
        <v>1</v>
      </c>
    </row>
    <row r="49" spans="1:4" ht="15.95" customHeight="1">
      <c r="A49" s="111" t="s">
        <v>286</v>
      </c>
      <c r="B49" s="111" t="s">
        <v>280</v>
      </c>
      <c r="C49" s="112" t="s">
        <v>287</v>
      </c>
      <c r="D49" s="159">
        <v>6</v>
      </c>
    </row>
    <row r="50" spans="1:4" ht="15.95" customHeight="1">
      <c r="A50" s="111" t="s">
        <v>295</v>
      </c>
      <c r="B50" s="111" t="s">
        <v>280</v>
      </c>
      <c r="C50" s="112" t="s">
        <v>296</v>
      </c>
      <c r="D50" s="159">
        <v>10</v>
      </c>
    </row>
    <row r="51" spans="1:4" ht="15.95" customHeight="1">
      <c r="A51" s="111" t="s">
        <v>297</v>
      </c>
      <c r="B51" s="111" t="s">
        <v>280</v>
      </c>
      <c r="C51" s="112" t="s">
        <v>298</v>
      </c>
      <c r="D51" s="159">
        <v>1</v>
      </c>
    </row>
    <row r="52" spans="1:4" ht="15.95" customHeight="1">
      <c r="A52" s="111" t="s">
        <v>299</v>
      </c>
      <c r="B52" s="111" t="s">
        <v>280</v>
      </c>
      <c r="C52" s="112" t="s">
        <v>300</v>
      </c>
      <c r="D52" s="159">
        <v>2</v>
      </c>
    </row>
    <row r="53" spans="1:4" s="101" customFormat="1" ht="15.95" customHeight="1">
      <c r="A53" s="108" t="s">
        <v>405</v>
      </c>
      <c r="B53" s="108"/>
      <c r="C53" s="109"/>
      <c r="D53" s="160"/>
    </row>
    <row r="54" spans="1:4" ht="15.95" customHeight="1">
      <c r="A54" s="111">
        <v>1.3</v>
      </c>
      <c r="B54" s="111" t="s">
        <v>277</v>
      </c>
      <c r="C54" s="112" t="s">
        <v>291</v>
      </c>
      <c r="D54" s="159">
        <v>10760000</v>
      </c>
    </row>
    <row r="55" spans="1:4" ht="15.95" customHeight="1">
      <c r="A55" s="111" t="s">
        <v>304</v>
      </c>
      <c r="B55" s="111" t="s">
        <v>280</v>
      </c>
      <c r="C55" s="112" t="s">
        <v>305</v>
      </c>
      <c r="D55" s="159">
        <v>1</v>
      </c>
    </row>
    <row r="56" spans="1:4" ht="15.95" customHeight="1">
      <c r="A56" s="111" t="s">
        <v>282</v>
      </c>
      <c r="B56" s="111" t="s">
        <v>280</v>
      </c>
      <c r="C56" s="112" t="s">
        <v>283</v>
      </c>
      <c r="D56" s="159">
        <v>1</v>
      </c>
    </row>
    <row r="57" spans="1:4" s="101" customFormat="1" ht="15.95" customHeight="1">
      <c r="A57" s="108" t="s">
        <v>406</v>
      </c>
      <c r="B57" s="108"/>
      <c r="C57" s="109"/>
      <c r="D57" s="160"/>
    </row>
    <row r="58" spans="1:4" ht="15.95" customHeight="1">
      <c r="A58" s="111">
        <v>1.2</v>
      </c>
      <c r="B58" s="111" t="s">
        <v>277</v>
      </c>
      <c r="C58" s="112" t="s">
        <v>318</v>
      </c>
      <c r="D58" s="159">
        <v>1777.7088242233835</v>
      </c>
    </row>
    <row r="59" spans="1:4" ht="15.95" customHeight="1">
      <c r="A59" s="111">
        <v>5.0999999999999996</v>
      </c>
      <c r="B59" s="111" t="s">
        <v>277</v>
      </c>
      <c r="C59" s="112" t="s">
        <v>343</v>
      </c>
      <c r="D59" s="159">
        <v>3524715</v>
      </c>
    </row>
    <row r="60" spans="1:4" ht="15.95" customHeight="1">
      <c r="A60" s="111">
        <v>6.1</v>
      </c>
      <c r="B60" s="111" t="s">
        <v>277</v>
      </c>
      <c r="C60" s="112" t="s">
        <v>334</v>
      </c>
      <c r="D60" s="159">
        <v>1</v>
      </c>
    </row>
    <row r="61" spans="1:4" ht="15.95" customHeight="1">
      <c r="A61" s="111" t="s">
        <v>315</v>
      </c>
      <c r="B61" s="111" t="s">
        <v>280</v>
      </c>
      <c r="C61" s="112" t="s">
        <v>316</v>
      </c>
      <c r="D61" s="159">
        <v>14</v>
      </c>
    </row>
    <row r="62" spans="1:4" ht="15.95" customHeight="1">
      <c r="A62" s="111" t="s">
        <v>288</v>
      </c>
      <c r="B62" s="111" t="s">
        <v>280</v>
      </c>
      <c r="C62" s="112" t="s">
        <v>289</v>
      </c>
      <c r="D62" s="159">
        <v>3</v>
      </c>
    </row>
    <row r="63" spans="1:4" ht="15.95" customHeight="1">
      <c r="A63" s="111" t="s">
        <v>370</v>
      </c>
      <c r="B63" s="111" t="s">
        <v>280</v>
      </c>
      <c r="C63" s="112" t="s">
        <v>371</v>
      </c>
      <c r="D63" s="159">
        <v>1</v>
      </c>
    </row>
    <row r="64" spans="1:4" s="101" customFormat="1" ht="15.95" customHeight="1">
      <c r="A64" s="108" t="s">
        <v>407</v>
      </c>
      <c r="B64" s="108"/>
      <c r="C64" s="109"/>
      <c r="D64" s="160"/>
    </row>
    <row r="65" spans="1:4" ht="15.95" customHeight="1">
      <c r="A65" s="111">
        <v>1.2</v>
      </c>
      <c r="B65" s="111" t="s">
        <v>277</v>
      </c>
      <c r="C65" s="112" t="s">
        <v>318</v>
      </c>
      <c r="D65" s="159">
        <v>130000</v>
      </c>
    </row>
    <row r="66" spans="1:4" ht="15.95" customHeight="1">
      <c r="A66" s="111">
        <v>2.1</v>
      </c>
      <c r="B66" s="111" t="s">
        <v>277</v>
      </c>
      <c r="C66" s="112" t="s">
        <v>365</v>
      </c>
      <c r="D66" s="159">
        <v>330478.35539275949</v>
      </c>
    </row>
    <row r="67" spans="1:4" ht="15.95" customHeight="1">
      <c r="A67" s="111">
        <v>2.2999999999999998</v>
      </c>
      <c r="B67" s="111" t="s">
        <v>277</v>
      </c>
      <c r="C67" s="112" t="s">
        <v>366</v>
      </c>
      <c r="D67" s="159">
        <v>470</v>
      </c>
    </row>
    <row r="68" spans="1:4" ht="15.95" customHeight="1">
      <c r="A68" s="111">
        <v>6.1</v>
      </c>
      <c r="B68" s="111" t="s">
        <v>277</v>
      </c>
      <c r="C68" s="112" t="s">
        <v>334</v>
      </c>
      <c r="D68" s="159">
        <v>400</v>
      </c>
    </row>
    <row r="69" spans="1:4" ht="15.95" customHeight="1">
      <c r="A69" s="111" t="s">
        <v>322</v>
      </c>
      <c r="B69" s="111" t="s">
        <v>280</v>
      </c>
      <c r="C69" s="112" t="s">
        <v>323</v>
      </c>
      <c r="D69" s="159">
        <v>1098</v>
      </c>
    </row>
    <row r="70" spans="1:4" ht="15.95" customHeight="1">
      <c r="A70" s="111" t="s">
        <v>408</v>
      </c>
      <c r="B70" s="111" t="s">
        <v>280</v>
      </c>
      <c r="C70" s="112" t="s">
        <v>409</v>
      </c>
      <c r="D70" s="159">
        <v>460</v>
      </c>
    </row>
    <row r="71" spans="1:4" ht="15.95" customHeight="1">
      <c r="A71" s="111" t="s">
        <v>362</v>
      </c>
      <c r="B71" s="111" t="s">
        <v>280</v>
      </c>
      <c r="C71" s="112" t="s">
        <v>363</v>
      </c>
      <c r="D71" s="159">
        <v>1</v>
      </c>
    </row>
    <row r="72" spans="1:4" s="101" customFormat="1" ht="15.95" customHeight="1">
      <c r="A72" s="108" t="s">
        <v>410</v>
      </c>
      <c r="B72" s="108"/>
      <c r="C72" s="109"/>
      <c r="D72" s="160"/>
    </row>
    <row r="73" spans="1:4" ht="15.95" customHeight="1">
      <c r="A73" s="111">
        <v>5.0999999999999996</v>
      </c>
      <c r="B73" s="111" t="s">
        <v>277</v>
      </c>
      <c r="C73" s="112" t="s">
        <v>343</v>
      </c>
      <c r="D73" s="159">
        <v>54000000</v>
      </c>
    </row>
    <row r="74" spans="1:4" ht="15.95" customHeight="1">
      <c r="A74" s="111" t="s">
        <v>282</v>
      </c>
      <c r="B74" s="111" t="s">
        <v>280</v>
      </c>
      <c r="C74" s="112" t="s">
        <v>283</v>
      </c>
      <c r="D74" s="159">
        <v>29</v>
      </c>
    </row>
    <row r="75" spans="1:4" ht="15.95" customHeight="1">
      <c r="A75" s="111" t="s">
        <v>315</v>
      </c>
      <c r="B75" s="111" t="s">
        <v>280</v>
      </c>
      <c r="C75" s="112" t="s">
        <v>316</v>
      </c>
      <c r="D75" s="159">
        <v>29</v>
      </c>
    </row>
    <row r="76" spans="1:4" ht="15.95" customHeight="1">
      <c r="A76" s="111" t="s">
        <v>362</v>
      </c>
      <c r="B76" s="111" t="s">
        <v>280</v>
      </c>
      <c r="C76" s="112" t="s">
        <v>363</v>
      </c>
      <c r="D76" s="159">
        <v>1</v>
      </c>
    </row>
    <row r="77" spans="1:4" s="101" customFormat="1" ht="15.95" customHeight="1">
      <c r="A77" s="108" t="s">
        <v>411</v>
      </c>
      <c r="B77" s="108"/>
      <c r="C77" s="109"/>
      <c r="D77" s="160"/>
    </row>
    <row r="78" spans="1:4" ht="15.95" customHeight="1">
      <c r="A78" s="111">
        <v>2.1</v>
      </c>
      <c r="B78" s="111" t="s">
        <v>277</v>
      </c>
      <c r="C78" s="112" t="s">
        <v>365</v>
      </c>
      <c r="D78" s="159">
        <v>1588</v>
      </c>
    </row>
    <row r="79" spans="1:4" ht="15.95" customHeight="1">
      <c r="A79" s="111">
        <v>3.3</v>
      </c>
      <c r="B79" s="111" t="s">
        <v>277</v>
      </c>
      <c r="C79" s="112" t="s">
        <v>292</v>
      </c>
      <c r="D79" s="159">
        <v>411217</v>
      </c>
    </row>
    <row r="80" spans="1:4" ht="15.95" customHeight="1">
      <c r="A80" s="111">
        <v>4.0999999999999996</v>
      </c>
      <c r="B80" s="111" t="s">
        <v>277</v>
      </c>
      <c r="C80" s="112" t="s">
        <v>293</v>
      </c>
      <c r="D80" s="159">
        <v>2014450</v>
      </c>
    </row>
    <row r="81" spans="1:4" ht="15.95" customHeight="1">
      <c r="A81" s="111" t="s">
        <v>328</v>
      </c>
      <c r="B81" s="111" t="s">
        <v>280</v>
      </c>
      <c r="C81" s="112" t="s">
        <v>329</v>
      </c>
      <c r="D81" s="159">
        <v>6</v>
      </c>
    </row>
    <row r="82" spans="1:4" ht="15.95" customHeight="1">
      <c r="A82" s="111" t="s">
        <v>330</v>
      </c>
      <c r="B82" s="111" t="s">
        <v>280</v>
      </c>
      <c r="C82" s="112" t="s">
        <v>331</v>
      </c>
      <c r="D82" s="159">
        <v>2</v>
      </c>
    </row>
    <row r="83" spans="1:4" ht="15.95" customHeight="1">
      <c r="A83" s="111" t="s">
        <v>295</v>
      </c>
      <c r="B83" s="111" t="s">
        <v>280</v>
      </c>
      <c r="C83" s="112" t="s">
        <v>296</v>
      </c>
      <c r="D83" s="159">
        <v>6</v>
      </c>
    </row>
    <row r="84" spans="1:4" ht="15.95" customHeight="1">
      <c r="A84" s="111" t="s">
        <v>299</v>
      </c>
      <c r="B84" s="111" t="s">
        <v>280</v>
      </c>
      <c r="C84" s="112" t="s">
        <v>300</v>
      </c>
      <c r="D84" s="159">
        <v>2</v>
      </c>
    </row>
    <row r="85" spans="1:4" ht="15.95" customHeight="1">
      <c r="A85" s="111" t="s">
        <v>310</v>
      </c>
      <c r="B85" s="111" t="s">
        <v>280</v>
      </c>
      <c r="C85" s="112" t="s">
        <v>311</v>
      </c>
      <c r="D85" s="159">
        <v>462</v>
      </c>
    </row>
    <row r="86" spans="1:4" ht="15.95" customHeight="1">
      <c r="A86" s="111" t="s">
        <v>288</v>
      </c>
      <c r="B86" s="111" t="s">
        <v>280</v>
      </c>
      <c r="C86" s="112" t="s">
        <v>289</v>
      </c>
      <c r="D86" s="159">
        <v>3</v>
      </c>
    </row>
    <row r="87" spans="1:4" s="101" customFormat="1" ht="15.95" customHeight="1">
      <c r="A87" s="108" t="s">
        <v>412</v>
      </c>
      <c r="B87" s="108"/>
      <c r="C87" s="109"/>
      <c r="D87" s="160"/>
    </row>
    <row r="88" spans="1:4" ht="15.95" customHeight="1">
      <c r="A88" s="111" t="s">
        <v>295</v>
      </c>
      <c r="B88" s="111" t="s">
        <v>280</v>
      </c>
      <c r="C88" s="112" t="s">
        <v>296</v>
      </c>
      <c r="D88" s="159">
        <v>1</v>
      </c>
    </row>
    <row r="89" spans="1:4" ht="15.95" customHeight="1">
      <c r="A89" s="111" t="s">
        <v>360</v>
      </c>
      <c r="B89" s="111" t="s">
        <v>280</v>
      </c>
      <c r="C89" s="112" t="s">
        <v>361</v>
      </c>
      <c r="D89" s="159">
        <v>1</v>
      </c>
    </row>
    <row r="90" spans="1:4" ht="15.95" customHeight="1">
      <c r="A90" s="111" t="s">
        <v>288</v>
      </c>
      <c r="B90" s="111" t="s">
        <v>280</v>
      </c>
      <c r="C90" s="112" t="s">
        <v>289</v>
      </c>
      <c r="D90" s="159">
        <v>1</v>
      </c>
    </row>
    <row r="91" spans="1:4" ht="15.95" customHeight="1">
      <c r="A91" s="111" t="s">
        <v>362</v>
      </c>
      <c r="B91" s="111" t="s">
        <v>280</v>
      </c>
      <c r="C91" s="112" t="s">
        <v>363</v>
      </c>
      <c r="D91" s="159">
        <v>2</v>
      </c>
    </row>
    <row r="92" spans="1:4" s="101" customFormat="1" ht="15.95" customHeight="1">
      <c r="A92" s="108" t="s">
        <v>413</v>
      </c>
      <c r="B92" s="108"/>
      <c r="C92" s="109"/>
      <c r="D92" s="160"/>
    </row>
    <row r="93" spans="1:4" ht="15.95" customHeight="1">
      <c r="A93" s="111">
        <v>1.2</v>
      </c>
      <c r="B93" s="111" t="s">
        <v>277</v>
      </c>
      <c r="C93" s="112" t="s">
        <v>318</v>
      </c>
      <c r="D93" s="159">
        <v>565007</v>
      </c>
    </row>
    <row r="94" spans="1:4" ht="15.95" customHeight="1">
      <c r="A94" s="111">
        <v>2.1</v>
      </c>
      <c r="B94" s="111" t="s">
        <v>277</v>
      </c>
      <c r="C94" s="112" t="s">
        <v>365</v>
      </c>
      <c r="D94" s="159">
        <v>204083</v>
      </c>
    </row>
    <row r="95" spans="1:4" ht="15.95" customHeight="1">
      <c r="A95" s="111">
        <v>2.2999999999999998</v>
      </c>
      <c r="B95" s="111" t="s">
        <v>277</v>
      </c>
      <c r="C95" s="112" t="s">
        <v>366</v>
      </c>
      <c r="D95" s="159">
        <v>3776</v>
      </c>
    </row>
    <row r="96" spans="1:4" ht="15.95" customHeight="1">
      <c r="A96" s="111">
        <v>5.0999999999999996</v>
      </c>
      <c r="B96" s="111" t="s">
        <v>277</v>
      </c>
      <c r="C96" s="112" t="s">
        <v>343</v>
      </c>
      <c r="D96" s="159">
        <v>1134115</v>
      </c>
    </row>
    <row r="97" spans="1:4" ht="15.95" customHeight="1">
      <c r="A97" s="111">
        <v>6.2</v>
      </c>
      <c r="B97" s="111" t="s">
        <v>277</v>
      </c>
      <c r="C97" s="112" t="s">
        <v>303</v>
      </c>
      <c r="D97" s="159">
        <v>10</v>
      </c>
    </row>
    <row r="98" spans="1:4" ht="15.95" customHeight="1">
      <c r="A98" s="111" t="s">
        <v>306</v>
      </c>
      <c r="B98" s="111" t="s">
        <v>280</v>
      </c>
      <c r="C98" s="112" t="s">
        <v>307</v>
      </c>
      <c r="D98" s="159">
        <v>544375</v>
      </c>
    </row>
    <row r="99" spans="1:4" ht="15.95" customHeight="1">
      <c r="A99" s="111" t="s">
        <v>279</v>
      </c>
      <c r="B99" s="111" t="s">
        <v>280</v>
      </c>
      <c r="C99" s="112" t="s">
        <v>281</v>
      </c>
      <c r="D99" s="159">
        <v>1</v>
      </c>
    </row>
    <row r="100" spans="1:4" ht="15.95" customHeight="1">
      <c r="A100" s="111" t="s">
        <v>414</v>
      </c>
      <c r="B100" s="111" t="s">
        <v>280</v>
      </c>
      <c r="C100" s="112" t="s">
        <v>415</v>
      </c>
      <c r="D100" s="159">
        <v>2</v>
      </c>
    </row>
    <row r="101" spans="1:4" ht="15.95" customHeight="1">
      <c r="A101" s="111" t="s">
        <v>282</v>
      </c>
      <c r="B101" s="111" t="s">
        <v>280</v>
      </c>
      <c r="C101" s="112" t="s">
        <v>283</v>
      </c>
      <c r="D101" s="159">
        <v>5</v>
      </c>
    </row>
    <row r="102" spans="1:4" ht="15.95" customHeight="1">
      <c r="A102" s="111" t="s">
        <v>315</v>
      </c>
      <c r="B102" s="111" t="s">
        <v>280</v>
      </c>
      <c r="C102" s="112" t="s">
        <v>316</v>
      </c>
      <c r="D102" s="159">
        <v>5</v>
      </c>
    </row>
    <row r="103" spans="1:4" s="101" customFormat="1" ht="15.95" customHeight="1">
      <c r="A103" s="108" t="s">
        <v>416</v>
      </c>
      <c r="B103" s="108"/>
      <c r="C103" s="109"/>
      <c r="D103" s="160"/>
    </row>
    <row r="104" spans="1:4" ht="15.95" customHeight="1">
      <c r="A104" s="111">
        <v>3.2</v>
      </c>
      <c r="B104" s="111" t="s">
        <v>277</v>
      </c>
      <c r="C104" s="112" t="s">
        <v>417</v>
      </c>
      <c r="D104" s="159">
        <v>42600</v>
      </c>
    </row>
    <row r="105" spans="1:4" ht="15.95" customHeight="1">
      <c r="A105" s="111" t="s">
        <v>418</v>
      </c>
      <c r="B105" s="111" t="s">
        <v>280</v>
      </c>
      <c r="C105" s="112" t="s">
        <v>419</v>
      </c>
      <c r="D105" s="159">
        <v>199</v>
      </c>
    </row>
    <row r="106" spans="1:4" ht="15.95" customHeight="1">
      <c r="A106" s="111" t="s">
        <v>310</v>
      </c>
      <c r="B106" s="111" t="s">
        <v>280</v>
      </c>
      <c r="C106" s="112" t="s">
        <v>311</v>
      </c>
      <c r="D106" s="159">
        <v>87</v>
      </c>
    </row>
    <row r="107" spans="1:4" s="101" customFormat="1" ht="15.95" customHeight="1">
      <c r="A107" s="108" t="s">
        <v>420</v>
      </c>
      <c r="B107" s="108"/>
      <c r="C107" s="109"/>
      <c r="D107" s="160"/>
    </row>
    <row r="108" spans="1:4" ht="15.95" customHeight="1">
      <c r="A108" s="111">
        <v>1.2</v>
      </c>
      <c r="B108" s="111" t="s">
        <v>277</v>
      </c>
      <c r="C108" s="112" t="s">
        <v>318</v>
      </c>
      <c r="D108" s="159">
        <v>992.72819910868031</v>
      </c>
    </row>
    <row r="109" spans="1:4" ht="15.95" customHeight="1">
      <c r="A109" s="111">
        <v>2.1</v>
      </c>
      <c r="B109" s="111" t="s">
        <v>277</v>
      </c>
      <c r="C109" s="112" t="s">
        <v>365</v>
      </c>
      <c r="D109" s="159">
        <v>50.404920531524034</v>
      </c>
    </row>
    <row r="110" spans="1:4" ht="15.95" customHeight="1">
      <c r="A110" s="111" t="s">
        <v>306</v>
      </c>
      <c r="B110" s="111" t="s">
        <v>280</v>
      </c>
      <c r="C110" s="112" t="s">
        <v>307</v>
      </c>
      <c r="D110" s="159">
        <v>68200</v>
      </c>
    </row>
    <row r="111" spans="1:4" ht="15.95" customHeight="1">
      <c r="A111" s="111" t="s">
        <v>308</v>
      </c>
      <c r="B111" s="111" t="s">
        <v>280</v>
      </c>
      <c r="C111" s="112" t="s">
        <v>309</v>
      </c>
      <c r="D111" s="159">
        <v>1</v>
      </c>
    </row>
    <row r="112" spans="1:4" ht="15.95" customHeight="1">
      <c r="A112" s="111" t="s">
        <v>282</v>
      </c>
      <c r="B112" s="111" t="s">
        <v>280</v>
      </c>
      <c r="C112" s="112" t="s">
        <v>283</v>
      </c>
      <c r="D112" s="159">
        <v>6</v>
      </c>
    </row>
    <row r="113" spans="1:4" ht="15.95" customHeight="1">
      <c r="A113" s="111" t="s">
        <v>295</v>
      </c>
      <c r="B113" s="111" t="s">
        <v>280</v>
      </c>
      <c r="C113" s="112" t="s">
        <v>296</v>
      </c>
      <c r="D113" s="159">
        <v>6</v>
      </c>
    </row>
    <row r="114" spans="1:4" s="101" customFormat="1" ht="15.95" customHeight="1">
      <c r="A114" s="108" t="s">
        <v>421</v>
      </c>
      <c r="B114" s="108"/>
      <c r="C114" s="109"/>
      <c r="D114" s="160"/>
    </row>
    <row r="115" spans="1:4" ht="15.95" customHeight="1">
      <c r="A115" s="111">
        <v>3.3</v>
      </c>
      <c r="B115" s="111" t="s">
        <v>277</v>
      </c>
      <c r="C115" s="112" t="s">
        <v>292</v>
      </c>
      <c r="D115" s="159">
        <v>540000</v>
      </c>
    </row>
    <row r="116" spans="1:4" ht="15.95" customHeight="1">
      <c r="A116" s="111">
        <v>4.0999999999999996</v>
      </c>
      <c r="B116" s="111" t="s">
        <v>277</v>
      </c>
      <c r="C116" s="112" t="s">
        <v>293</v>
      </c>
      <c r="D116" s="159">
        <v>990000</v>
      </c>
    </row>
    <row r="117" spans="1:4" ht="15.95" customHeight="1">
      <c r="A117" s="111" t="s">
        <v>328</v>
      </c>
      <c r="B117" s="111" t="s">
        <v>280</v>
      </c>
      <c r="C117" s="112" t="s">
        <v>329</v>
      </c>
      <c r="D117" s="159">
        <v>1</v>
      </c>
    </row>
    <row r="118" spans="1:4" ht="15.95" customHeight="1">
      <c r="A118" s="111" t="s">
        <v>286</v>
      </c>
      <c r="B118" s="111" t="s">
        <v>280</v>
      </c>
      <c r="C118" s="112" t="s">
        <v>287</v>
      </c>
      <c r="D118" s="161">
        <v>0</v>
      </c>
    </row>
    <row r="119" spans="1:4" ht="15.95" customHeight="1">
      <c r="A119" s="111" t="s">
        <v>295</v>
      </c>
      <c r="B119" s="111" t="s">
        <v>280</v>
      </c>
      <c r="C119" s="112" t="s">
        <v>296</v>
      </c>
      <c r="D119" s="159">
        <v>4</v>
      </c>
    </row>
    <row r="120" spans="1:4" ht="15.95" customHeight="1">
      <c r="A120" s="108" t="s">
        <v>422</v>
      </c>
      <c r="B120" s="108"/>
      <c r="C120" s="109"/>
      <c r="D120" s="160"/>
    </row>
    <row r="121" spans="1:4" ht="15.95" customHeight="1">
      <c r="A121" s="111">
        <v>3.3</v>
      </c>
      <c r="B121" s="111" t="s">
        <v>277</v>
      </c>
      <c r="C121" s="112" t="s">
        <v>292</v>
      </c>
      <c r="D121" s="159">
        <v>112675</v>
      </c>
    </row>
    <row r="122" spans="1:4" ht="15.95" customHeight="1">
      <c r="A122" s="111">
        <v>4.0999999999999996</v>
      </c>
      <c r="B122" s="111" t="s">
        <v>277</v>
      </c>
      <c r="C122" s="112" t="s">
        <v>293</v>
      </c>
      <c r="D122" s="159">
        <v>279985</v>
      </c>
    </row>
    <row r="123" spans="1:4" ht="15.95" customHeight="1">
      <c r="A123" s="111" t="s">
        <v>328</v>
      </c>
      <c r="B123" s="111" t="s">
        <v>280</v>
      </c>
      <c r="C123" s="112" t="s">
        <v>329</v>
      </c>
      <c r="D123" s="159">
        <v>2</v>
      </c>
    </row>
    <row r="124" spans="1:4" ht="15.95" customHeight="1">
      <c r="A124" s="111" t="s">
        <v>286</v>
      </c>
      <c r="B124" s="111" t="s">
        <v>280</v>
      </c>
      <c r="C124" s="112" t="s">
        <v>287</v>
      </c>
      <c r="D124" s="159">
        <v>6</v>
      </c>
    </row>
    <row r="125" spans="1:4" ht="15.95" customHeight="1">
      <c r="A125" s="111" t="s">
        <v>295</v>
      </c>
      <c r="B125" s="111" t="s">
        <v>280</v>
      </c>
      <c r="C125" s="112" t="s">
        <v>296</v>
      </c>
      <c r="D125" s="159">
        <v>43</v>
      </c>
    </row>
    <row r="126" spans="1:4" s="100" customFormat="1" ht="15" customHeight="1">
      <c r="A126" s="105" t="s">
        <v>332</v>
      </c>
      <c r="B126" s="105"/>
      <c r="C126" s="106"/>
      <c r="D126" s="138"/>
    </row>
    <row r="127" spans="1:4" s="101" customFormat="1" ht="15" customHeight="1">
      <c r="A127" s="108" t="s">
        <v>423</v>
      </c>
      <c r="B127" s="108"/>
      <c r="C127" s="109"/>
      <c r="D127" s="137"/>
    </row>
    <row r="128" spans="1:4" ht="15" customHeight="1">
      <c r="A128" s="111">
        <v>6.2</v>
      </c>
      <c r="B128" s="111" t="s">
        <v>277</v>
      </c>
      <c r="C128" s="112" t="s">
        <v>303</v>
      </c>
      <c r="D128" s="136">
        <v>1</v>
      </c>
    </row>
    <row r="129" spans="1:4" ht="15" customHeight="1">
      <c r="A129" s="111" t="s">
        <v>344</v>
      </c>
      <c r="B129" s="111" t="s">
        <v>280</v>
      </c>
      <c r="C129" s="112" t="s">
        <v>345</v>
      </c>
      <c r="D129" s="159">
        <v>21666</v>
      </c>
    </row>
    <row r="130" spans="1:4" s="101" customFormat="1" ht="15" customHeight="1">
      <c r="A130" s="108" t="s">
        <v>424</v>
      </c>
      <c r="B130" s="108"/>
      <c r="C130" s="109"/>
      <c r="D130" s="160"/>
    </row>
    <row r="131" spans="1:4" ht="15" customHeight="1">
      <c r="A131" s="111">
        <v>1.2</v>
      </c>
      <c r="B131" s="111" t="s">
        <v>277</v>
      </c>
      <c r="C131" s="112" t="s">
        <v>318</v>
      </c>
      <c r="D131" s="159">
        <v>5720</v>
      </c>
    </row>
    <row r="132" spans="1:4" ht="15" customHeight="1">
      <c r="A132" s="111">
        <v>3.1</v>
      </c>
      <c r="B132" s="111" t="s">
        <v>277</v>
      </c>
      <c r="C132" s="112" t="s">
        <v>319</v>
      </c>
      <c r="D132" s="159">
        <v>3600000</v>
      </c>
    </row>
    <row r="133" spans="1:4" ht="15" customHeight="1">
      <c r="A133" s="111" t="s">
        <v>414</v>
      </c>
      <c r="B133" s="111" t="s">
        <v>280</v>
      </c>
      <c r="C133" s="112" t="s">
        <v>415</v>
      </c>
      <c r="D133" s="159">
        <v>1</v>
      </c>
    </row>
    <row r="134" spans="1:4" s="101" customFormat="1" ht="15" customHeight="1">
      <c r="A134" s="108" t="s">
        <v>425</v>
      </c>
      <c r="B134" s="108"/>
      <c r="C134" s="109"/>
      <c r="D134" s="160"/>
    </row>
    <row r="135" spans="1:4" ht="15" customHeight="1">
      <c r="A135" s="111">
        <v>2.1</v>
      </c>
      <c r="B135" s="111" t="s">
        <v>277</v>
      </c>
      <c r="C135" s="112" t="s">
        <v>365</v>
      </c>
      <c r="D135" s="159">
        <v>1673</v>
      </c>
    </row>
    <row r="136" spans="1:4" ht="15" customHeight="1">
      <c r="A136" s="111">
        <v>6.2</v>
      </c>
      <c r="B136" s="111" t="s">
        <v>277</v>
      </c>
      <c r="C136" s="112" t="s">
        <v>303</v>
      </c>
      <c r="D136" s="161">
        <v>0</v>
      </c>
    </row>
    <row r="137" spans="1:4" ht="15" customHeight="1">
      <c r="A137" s="111" t="s">
        <v>320</v>
      </c>
      <c r="B137" s="111" t="s">
        <v>280</v>
      </c>
      <c r="C137" s="112" t="s">
        <v>321</v>
      </c>
      <c r="D137" s="159">
        <v>15816</v>
      </c>
    </row>
    <row r="138" spans="1:4" ht="15" customHeight="1">
      <c r="A138" s="111" t="s">
        <v>426</v>
      </c>
      <c r="B138" s="111" t="s">
        <v>280</v>
      </c>
      <c r="C138" s="112" t="s">
        <v>427</v>
      </c>
      <c r="D138" s="159">
        <v>215</v>
      </c>
    </row>
    <row r="139" spans="1:4" s="101" customFormat="1" ht="15" customHeight="1">
      <c r="A139" s="108" t="s">
        <v>428</v>
      </c>
      <c r="B139" s="108"/>
      <c r="C139" s="109"/>
      <c r="D139" s="160"/>
    </row>
    <row r="140" spans="1:4" ht="15" customHeight="1">
      <c r="A140" s="111">
        <v>2.2000000000000002</v>
      </c>
      <c r="B140" s="111" t="s">
        <v>277</v>
      </c>
      <c r="C140" s="112" t="s">
        <v>342</v>
      </c>
      <c r="D140" s="159">
        <v>9161198</v>
      </c>
    </row>
    <row r="141" spans="1:4" ht="15" customHeight="1">
      <c r="A141" s="111" t="s">
        <v>429</v>
      </c>
      <c r="B141" s="111" t="s">
        <v>280</v>
      </c>
      <c r="C141" s="112" t="s">
        <v>430</v>
      </c>
      <c r="D141" s="159">
        <v>1</v>
      </c>
    </row>
    <row r="142" spans="1:4" ht="15" customHeight="1">
      <c r="A142" s="111" t="s">
        <v>335</v>
      </c>
      <c r="B142" s="111" t="s">
        <v>280</v>
      </c>
      <c r="C142" s="112" t="s">
        <v>336</v>
      </c>
      <c r="D142" s="159">
        <v>5</v>
      </c>
    </row>
    <row r="143" spans="1:4" ht="15" customHeight="1">
      <c r="A143" s="111" t="s">
        <v>339</v>
      </c>
      <c r="B143" s="111" t="s">
        <v>280</v>
      </c>
      <c r="C143" s="112" t="s">
        <v>340</v>
      </c>
      <c r="D143" s="159">
        <v>9161198</v>
      </c>
    </row>
    <row r="144" spans="1:4" s="101" customFormat="1" ht="15" customHeight="1">
      <c r="A144" s="108" t="s">
        <v>431</v>
      </c>
      <c r="B144" s="108"/>
      <c r="C144" s="109"/>
      <c r="D144" s="160"/>
    </row>
    <row r="145" spans="1:4" ht="15" customHeight="1">
      <c r="A145" s="111">
        <v>1.2</v>
      </c>
      <c r="B145" s="111" t="s">
        <v>277</v>
      </c>
      <c r="C145" s="112" t="s">
        <v>318</v>
      </c>
      <c r="D145" s="159">
        <v>772</v>
      </c>
    </row>
    <row r="146" spans="1:4" ht="15" customHeight="1">
      <c r="A146" s="111">
        <v>6.1</v>
      </c>
      <c r="B146" s="111" t="s">
        <v>277</v>
      </c>
      <c r="C146" s="112" t="s">
        <v>334</v>
      </c>
      <c r="D146" s="161">
        <v>0</v>
      </c>
    </row>
    <row r="147" spans="1:4" s="101" customFormat="1" ht="15" customHeight="1">
      <c r="A147" s="108" t="s">
        <v>432</v>
      </c>
      <c r="B147" s="108"/>
      <c r="C147" s="109"/>
      <c r="D147" s="160"/>
    </row>
    <row r="148" spans="1:4" ht="15" customHeight="1">
      <c r="A148" s="111">
        <v>1.2</v>
      </c>
      <c r="B148" s="111" t="s">
        <v>277</v>
      </c>
      <c r="C148" s="112" t="s">
        <v>318</v>
      </c>
      <c r="D148" s="159">
        <v>4079</v>
      </c>
    </row>
    <row r="149" spans="1:4" ht="15" customHeight="1">
      <c r="A149" s="111">
        <v>3.1</v>
      </c>
      <c r="B149" s="111" t="s">
        <v>277</v>
      </c>
      <c r="C149" s="112" t="s">
        <v>319</v>
      </c>
      <c r="D149" s="159">
        <v>669036</v>
      </c>
    </row>
    <row r="150" spans="1:4" ht="15" customHeight="1">
      <c r="A150" s="111" t="s">
        <v>326</v>
      </c>
      <c r="B150" s="111" t="s">
        <v>280</v>
      </c>
      <c r="C150" s="112" t="s">
        <v>327</v>
      </c>
      <c r="D150" s="159">
        <v>1</v>
      </c>
    </row>
    <row r="151" spans="1:4" ht="15" customHeight="1">
      <c r="A151" s="111" t="s">
        <v>313</v>
      </c>
      <c r="B151" s="111" t="s">
        <v>280</v>
      </c>
      <c r="C151" s="112" t="s">
        <v>314</v>
      </c>
      <c r="D151" s="159">
        <v>250</v>
      </c>
    </row>
    <row r="152" spans="1:4" s="101" customFormat="1" ht="15" customHeight="1">
      <c r="A152" s="108" t="s">
        <v>433</v>
      </c>
      <c r="B152" s="108"/>
      <c r="C152" s="109"/>
      <c r="D152" s="160"/>
    </row>
    <row r="153" spans="1:4" ht="15" customHeight="1">
      <c r="A153" s="111">
        <v>1.2</v>
      </c>
      <c r="B153" s="111" t="s">
        <v>277</v>
      </c>
      <c r="C153" s="112" t="s">
        <v>318</v>
      </c>
      <c r="D153" s="159">
        <v>500</v>
      </c>
    </row>
    <row r="154" spans="1:4" ht="15" customHeight="1">
      <c r="A154" s="111">
        <v>3.1</v>
      </c>
      <c r="B154" s="111" t="s">
        <v>277</v>
      </c>
      <c r="C154" s="112" t="s">
        <v>319</v>
      </c>
      <c r="D154" s="159">
        <v>83000</v>
      </c>
    </row>
    <row r="155" spans="1:4" ht="15" customHeight="1">
      <c r="A155" s="111" t="s">
        <v>326</v>
      </c>
      <c r="B155" s="111" t="s">
        <v>280</v>
      </c>
      <c r="C155" s="112" t="s">
        <v>327</v>
      </c>
      <c r="D155" s="161">
        <v>0</v>
      </c>
    </row>
    <row r="156" spans="1:4" ht="15" customHeight="1">
      <c r="A156" s="111" t="s">
        <v>313</v>
      </c>
      <c r="B156" s="111" t="s">
        <v>280</v>
      </c>
      <c r="C156" s="112" t="s">
        <v>314</v>
      </c>
      <c r="D156" s="161">
        <v>0</v>
      </c>
    </row>
    <row r="157" spans="1:4" s="101" customFormat="1" ht="15" customHeight="1">
      <c r="A157" s="108" t="s">
        <v>434</v>
      </c>
      <c r="B157" s="108"/>
      <c r="C157" s="109"/>
      <c r="D157" s="160"/>
    </row>
    <row r="158" spans="1:4" ht="15" customHeight="1">
      <c r="A158" s="111">
        <v>3.1</v>
      </c>
      <c r="B158" s="111" t="s">
        <v>277</v>
      </c>
      <c r="C158" s="112" t="s">
        <v>319</v>
      </c>
      <c r="D158" s="159">
        <v>1150.14375</v>
      </c>
    </row>
    <row r="159" spans="1:4" ht="15" customHeight="1">
      <c r="A159" s="111">
        <v>5.0999999999999996</v>
      </c>
      <c r="B159" s="111" t="s">
        <v>277</v>
      </c>
      <c r="C159" s="112" t="s">
        <v>343</v>
      </c>
      <c r="D159" s="159">
        <v>415000</v>
      </c>
    </row>
    <row r="160" spans="1:4" ht="15" customHeight="1">
      <c r="A160" s="111" t="s">
        <v>306</v>
      </c>
      <c r="B160" s="111" t="s">
        <v>280</v>
      </c>
      <c r="C160" s="112" t="s">
        <v>307</v>
      </c>
      <c r="D160" s="159">
        <v>2217</v>
      </c>
    </row>
    <row r="161" spans="1:4" ht="15" customHeight="1">
      <c r="A161" s="111" t="s">
        <v>313</v>
      </c>
      <c r="B161" s="111" t="s">
        <v>280</v>
      </c>
      <c r="C161" s="112" t="s">
        <v>314</v>
      </c>
      <c r="D161" s="159">
        <v>10</v>
      </c>
    </row>
    <row r="162" spans="1:4" ht="15" customHeight="1">
      <c r="A162" s="111" t="s">
        <v>414</v>
      </c>
      <c r="B162" s="111" t="s">
        <v>280</v>
      </c>
      <c r="C162" s="112" t="s">
        <v>415</v>
      </c>
      <c r="D162" s="161">
        <v>0</v>
      </c>
    </row>
    <row r="163" spans="1:4" s="100" customFormat="1" ht="15" customHeight="1">
      <c r="A163" s="105" t="s">
        <v>349</v>
      </c>
      <c r="B163" s="105"/>
      <c r="C163" s="114"/>
      <c r="D163" s="139"/>
    </row>
    <row r="164" spans="1:4" ht="15" customHeight="1">
      <c r="A164" s="115" t="s">
        <v>435</v>
      </c>
      <c r="B164" s="111"/>
      <c r="C164" s="116"/>
      <c r="D164" s="140"/>
    </row>
    <row r="165" spans="1:4" ht="15" customHeight="1">
      <c r="A165" s="118" t="s">
        <v>436</v>
      </c>
      <c r="B165" s="111" t="s">
        <v>280</v>
      </c>
      <c r="C165" s="116" t="s">
        <v>437</v>
      </c>
      <c r="D165" s="140">
        <v>32</v>
      </c>
    </row>
    <row r="166" spans="1:4" ht="15" customHeight="1">
      <c r="A166" s="118" t="s">
        <v>438</v>
      </c>
      <c r="B166" s="111" t="s">
        <v>280</v>
      </c>
      <c r="C166" s="116" t="s">
        <v>439</v>
      </c>
      <c r="D166" s="151">
        <v>2</v>
      </c>
    </row>
    <row r="167" spans="1:4" ht="15" customHeight="1">
      <c r="A167" s="118" t="s">
        <v>440</v>
      </c>
      <c r="B167" s="111" t="s">
        <v>280</v>
      </c>
      <c r="C167" s="116" t="s">
        <v>441</v>
      </c>
      <c r="D167" s="151">
        <v>2</v>
      </c>
    </row>
    <row r="168" spans="1:4" ht="15" customHeight="1">
      <c r="A168" s="118" t="s">
        <v>282</v>
      </c>
      <c r="B168" s="111" t="s">
        <v>280</v>
      </c>
      <c r="C168" s="116" t="s">
        <v>283</v>
      </c>
      <c r="D168" s="161">
        <v>0</v>
      </c>
    </row>
    <row r="169" spans="1:4" ht="15" customHeight="1">
      <c r="A169" s="118" t="s">
        <v>284</v>
      </c>
      <c r="B169" s="111" t="s">
        <v>280</v>
      </c>
      <c r="C169" s="116" t="s">
        <v>285</v>
      </c>
      <c r="D169" s="151">
        <v>3</v>
      </c>
    </row>
    <row r="170" spans="1:4" ht="15" customHeight="1">
      <c r="A170" s="118" t="s">
        <v>310</v>
      </c>
      <c r="B170" s="111" t="s">
        <v>280</v>
      </c>
      <c r="C170" s="116" t="s">
        <v>311</v>
      </c>
      <c r="D170" s="151">
        <v>122</v>
      </c>
    </row>
    <row r="171" spans="1:4" s="101" customFormat="1" ht="15" customHeight="1">
      <c r="A171" s="115" t="s">
        <v>442</v>
      </c>
      <c r="B171" s="108"/>
      <c r="C171" s="119"/>
      <c r="D171" s="157"/>
    </row>
    <row r="172" spans="1:4" ht="15" customHeight="1">
      <c r="A172" s="118" t="s">
        <v>310</v>
      </c>
      <c r="B172" s="111" t="s">
        <v>280</v>
      </c>
      <c r="C172" s="116" t="s">
        <v>311</v>
      </c>
      <c r="D172" s="151">
        <v>400</v>
      </c>
    </row>
    <row r="173" spans="1:4" ht="15" customHeight="1">
      <c r="A173" s="118" t="s">
        <v>377</v>
      </c>
      <c r="B173" s="111" t="s">
        <v>280</v>
      </c>
      <c r="C173" s="116" t="s">
        <v>378</v>
      </c>
      <c r="D173" s="151">
        <v>1</v>
      </c>
    </row>
  </sheetData>
  <hyperlinks>
    <hyperlink ref="A4" r:id="rId1" xr:uid="{33707168-41E5-3B45-BC24-868AFD29B129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06A69-314E-D240-9142-F4B81B6CB18F}">
  <dimension ref="A1:G137"/>
  <sheetViews>
    <sheetView tabSelected="1" topLeftCell="A77" zoomScale="135" workbookViewId="0">
      <selection activeCell="D31" sqref="D31"/>
    </sheetView>
  </sheetViews>
  <sheetFormatPr defaultColWidth="10.875" defaultRowHeight="15.95"/>
  <cols>
    <col min="1" max="1" width="13.625" style="97" customWidth="1"/>
    <col min="2" max="2" width="10.875" style="97"/>
    <col min="3" max="3" width="69.625" style="97" customWidth="1"/>
    <col min="4" max="4" width="13.5" style="102" customWidth="1"/>
    <col min="5" max="9" width="10.875" style="97"/>
    <col min="10" max="10" width="10.875" style="97" customWidth="1"/>
    <col min="11" max="16384" width="10.875" style="97"/>
  </cols>
  <sheetData>
    <row r="1" spans="1:7">
      <c r="A1" s="103" t="s">
        <v>0</v>
      </c>
      <c r="B1" s="94"/>
      <c r="C1" s="95"/>
      <c r="D1" s="96"/>
    </row>
    <row r="2" spans="1:7">
      <c r="A2" s="103"/>
      <c r="B2" s="94"/>
      <c r="C2" s="95"/>
      <c r="D2" s="96"/>
    </row>
    <row r="3" spans="1:7">
      <c r="A3" s="158">
        <v>2019</v>
      </c>
      <c r="B3" s="94"/>
      <c r="C3" s="95"/>
      <c r="D3" s="96"/>
    </row>
    <row r="4" spans="1:7">
      <c r="A4" s="124" t="s">
        <v>383</v>
      </c>
      <c r="B4" s="125" t="s">
        <v>272</v>
      </c>
      <c r="C4" s="125" t="s">
        <v>384</v>
      </c>
      <c r="D4" s="126" t="s">
        <v>385</v>
      </c>
      <c r="E4" s="126" t="s">
        <v>386</v>
      </c>
      <c r="F4" s="126" t="s">
        <v>387</v>
      </c>
      <c r="G4" s="127" t="s">
        <v>388</v>
      </c>
    </row>
    <row r="5" spans="1:7" s="94" customFormat="1" ht="14.1">
      <c r="A5" s="128" t="s">
        <v>389</v>
      </c>
      <c r="B5" s="142"/>
      <c r="C5" s="143"/>
      <c r="D5" s="129"/>
      <c r="G5" s="132"/>
    </row>
    <row r="6" spans="1:7" s="94" customFormat="1" ht="15">
      <c r="A6" s="145">
        <v>1.2</v>
      </c>
      <c r="B6" s="111" t="s">
        <v>277</v>
      </c>
      <c r="C6" s="116" t="s">
        <v>318</v>
      </c>
      <c r="D6" s="117">
        <v>3200</v>
      </c>
      <c r="E6" s="117">
        <v>300</v>
      </c>
      <c r="F6" s="131">
        <v>0</v>
      </c>
      <c r="G6" s="132">
        <f>SUM(D6:F6)</f>
        <v>3500</v>
      </c>
    </row>
    <row r="7" spans="1:7" s="94" customFormat="1" ht="15">
      <c r="A7" s="145">
        <v>1.3</v>
      </c>
      <c r="B7" s="111" t="s">
        <v>277</v>
      </c>
      <c r="C7" s="116" t="s">
        <v>291</v>
      </c>
      <c r="D7" s="117">
        <f>77140.5971223022+34623.4</f>
        <v>111763.99712230221</v>
      </c>
      <c r="E7" s="117">
        <v>50942</v>
      </c>
      <c r="F7" s="131">
        <v>0</v>
      </c>
      <c r="G7" s="132">
        <f t="shared" ref="G7:G47" si="0">SUM(D7:F7)</f>
        <v>162705.99712230221</v>
      </c>
    </row>
    <row r="8" spans="1:7" s="94" customFormat="1" ht="15">
      <c r="A8" s="145" t="s">
        <v>320</v>
      </c>
      <c r="B8" s="111" t="s">
        <v>280</v>
      </c>
      <c r="C8" s="116" t="s">
        <v>321</v>
      </c>
      <c r="D8" s="117">
        <v>1052.4000000000001</v>
      </c>
      <c r="E8" s="117">
        <v>0</v>
      </c>
      <c r="F8" s="131">
        <v>0</v>
      </c>
      <c r="G8" s="132">
        <f t="shared" si="0"/>
        <v>1052.4000000000001</v>
      </c>
    </row>
    <row r="9" spans="1:7" s="94" customFormat="1" ht="15">
      <c r="A9" s="145" t="s">
        <v>304</v>
      </c>
      <c r="B9" s="111" t="s">
        <v>280</v>
      </c>
      <c r="C9" s="116" t="s">
        <v>305</v>
      </c>
      <c r="D9" s="117">
        <v>11.200000000000001</v>
      </c>
      <c r="E9" s="117">
        <v>0</v>
      </c>
      <c r="F9" s="131">
        <v>0</v>
      </c>
      <c r="G9" s="132">
        <f t="shared" si="0"/>
        <v>11.200000000000001</v>
      </c>
    </row>
    <row r="10" spans="1:7" s="94" customFormat="1" ht="15">
      <c r="A10" s="145" t="s">
        <v>335</v>
      </c>
      <c r="B10" s="111" t="s">
        <v>280</v>
      </c>
      <c r="C10" s="116" t="s">
        <v>336</v>
      </c>
      <c r="D10" s="144">
        <v>0</v>
      </c>
      <c r="E10" s="117">
        <v>1</v>
      </c>
      <c r="F10" s="131">
        <v>0</v>
      </c>
      <c r="G10" s="132">
        <f t="shared" si="0"/>
        <v>1</v>
      </c>
    </row>
    <row r="11" spans="1:7" s="94" customFormat="1" ht="15">
      <c r="A11" s="145" t="s">
        <v>337</v>
      </c>
      <c r="B11" s="111" t="s">
        <v>280</v>
      </c>
      <c r="C11" s="116" t="s">
        <v>338</v>
      </c>
      <c r="D11" s="144">
        <v>0</v>
      </c>
      <c r="E11" s="117">
        <v>1</v>
      </c>
      <c r="F11" s="131">
        <v>0</v>
      </c>
      <c r="G11" s="132">
        <f t="shared" si="0"/>
        <v>1</v>
      </c>
    </row>
    <row r="12" spans="1:7" s="94" customFormat="1" ht="14.1">
      <c r="A12" s="128" t="s">
        <v>390</v>
      </c>
      <c r="B12" s="142"/>
      <c r="C12" s="143"/>
      <c r="D12" s="133"/>
      <c r="E12" s="131"/>
      <c r="F12" s="131"/>
      <c r="G12" s="132"/>
    </row>
    <row r="13" spans="1:7" s="94" customFormat="1" ht="15">
      <c r="A13" s="145">
        <v>2.2000000000000002</v>
      </c>
      <c r="B13" s="111" t="s">
        <v>277</v>
      </c>
      <c r="C13" s="116" t="s">
        <v>342</v>
      </c>
      <c r="D13" s="144">
        <v>0</v>
      </c>
      <c r="E13" s="117">
        <v>169844</v>
      </c>
      <c r="F13" s="131">
        <v>0</v>
      </c>
      <c r="G13" s="132">
        <f t="shared" si="0"/>
        <v>169844</v>
      </c>
    </row>
    <row r="14" spans="1:7" s="94" customFormat="1" ht="15">
      <c r="A14" s="145">
        <v>2.4</v>
      </c>
      <c r="B14" s="111" t="s">
        <v>277</v>
      </c>
      <c r="C14" s="116" t="s">
        <v>302</v>
      </c>
      <c r="D14" s="117">
        <v>144025.641025641</v>
      </c>
      <c r="E14" s="131">
        <v>0</v>
      </c>
      <c r="F14" s="131">
        <v>0</v>
      </c>
      <c r="G14" s="132">
        <f t="shared" si="0"/>
        <v>144025.641025641</v>
      </c>
    </row>
    <row r="15" spans="1:7" s="94" customFormat="1" ht="15">
      <c r="A15" s="145" t="s">
        <v>322</v>
      </c>
      <c r="B15" s="111" t="s">
        <v>280</v>
      </c>
      <c r="C15" s="116" t="s">
        <v>323</v>
      </c>
      <c r="D15" s="117">
        <v>53</v>
      </c>
      <c r="E15" s="113">
        <v>175</v>
      </c>
      <c r="F15" s="131">
        <v>0</v>
      </c>
      <c r="G15" s="132">
        <f t="shared" si="0"/>
        <v>228</v>
      </c>
    </row>
    <row r="16" spans="1:7" s="94" customFormat="1" ht="15">
      <c r="A16" s="145" t="s">
        <v>339</v>
      </c>
      <c r="B16" s="111" t="s">
        <v>280</v>
      </c>
      <c r="C16" s="116" t="s">
        <v>340</v>
      </c>
      <c r="D16" s="144">
        <v>0</v>
      </c>
      <c r="E16" s="113">
        <f>1756836+12587.7682</f>
        <v>1769423.7682</v>
      </c>
      <c r="F16" s="131">
        <v>0</v>
      </c>
      <c r="G16" s="132">
        <f t="shared" si="0"/>
        <v>1769423.7682</v>
      </c>
    </row>
    <row r="17" spans="1:7" s="94" customFormat="1" ht="30">
      <c r="A17" s="145" t="s">
        <v>344</v>
      </c>
      <c r="B17" s="111" t="s">
        <v>280</v>
      </c>
      <c r="C17" s="116" t="s">
        <v>345</v>
      </c>
      <c r="D17" s="144">
        <v>0</v>
      </c>
      <c r="E17" s="113">
        <v>382372</v>
      </c>
      <c r="F17" s="131">
        <v>0</v>
      </c>
      <c r="G17" s="132">
        <f t="shared" si="0"/>
        <v>382372</v>
      </c>
    </row>
    <row r="18" spans="1:7" s="94" customFormat="1" ht="15">
      <c r="A18" s="145" t="s">
        <v>306</v>
      </c>
      <c r="B18" s="111" t="s">
        <v>280</v>
      </c>
      <c r="C18" s="116" t="s">
        <v>307</v>
      </c>
      <c r="D18" s="117">
        <f>144025.641025641+107.25</f>
        <v>144132.891025641</v>
      </c>
      <c r="E18" s="117">
        <v>0</v>
      </c>
      <c r="F18" s="131">
        <v>0</v>
      </c>
      <c r="G18" s="132">
        <f t="shared" si="0"/>
        <v>144132.891025641</v>
      </c>
    </row>
    <row r="19" spans="1:7" s="94" customFormat="1" ht="15">
      <c r="A19" s="145" t="s">
        <v>324</v>
      </c>
      <c r="B19" s="111" t="s">
        <v>280</v>
      </c>
      <c r="C19" s="116" t="s">
        <v>325</v>
      </c>
      <c r="D19" s="117">
        <v>136</v>
      </c>
      <c r="E19" s="117">
        <v>0</v>
      </c>
      <c r="F19" s="131">
        <v>0</v>
      </c>
      <c r="G19" s="132">
        <f t="shared" si="0"/>
        <v>136</v>
      </c>
    </row>
    <row r="20" spans="1:7" s="94" customFormat="1" ht="15">
      <c r="A20" s="145" t="s">
        <v>346</v>
      </c>
      <c r="B20" s="111" t="s">
        <v>280</v>
      </c>
      <c r="C20" s="116" t="s">
        <v>347</v>
      </c>
      <c r="D20" s="144">
        <v>0</v>
      </c>
      <c r="E20" s="117">
        <v>1</v>
      </c>
      <c r="F20" s="131">
        <v>0</v>
      </c>
      <c r="G20" s="132">
        <f t="shared" si="0"/>
        <v>1</v>
      </c>
    </row>
    <row r="21" spans="1:7" s="94" customFormat="1" ht="15">
      <c r="A21" s="145" t="s">
        <v>279</v>
      </c>
      <c r="B21" s="111" t="s">
        <v>280</v>
      </c>
      <c r="C21" s="116" t="s">
        <v>281</v>
      </c>
      <c r="D21" s="117">
        <v>1</v>
      </c>
      <c r="E21" s="117">
        <v>0</v>
      </c>
      <c r="F21" s="131">
        <v>0</v>
      </c>
      <c r="G21" s="132">
        <f t="shared" si="0"/>
        <v>1</v>
      </c>
    </row>
    <row r="22" spans="1:7" s="94" customFormat="1" ht="30">
      <c r="A22" s="145" t="s">
        <v>308</v>
      </c>
      <c r="B22" s="111" t="s">
        <v>280</v>
      </c>
      <c r="C22" s="116" t="s">
        <v>309</v>
      </c>
      <c r="D22" s="117">
        <v>2</v>
      </c>
      <c r="E22" s="117">
        <v>0</v>
      </c>
      <c r="F22" s="131">
        <v>0</v>
      </c>
      <c r="G22" s="132">
        <f t="shared" si="0"/>
        <v>2</v>
      </c>
    </row>
    <row r="23" spans="1:7" s="94" customFormat="1" ht="14.1">
      <c r="A23" s="128" t="s">
        <v>391</v>
      </c>
      <c r="B23" s="142"/>
      <c r="C23" s="143"/>
      <c r="D23" s="129"/>
      <c r="E23" s="117"/>
      <c r="F23" s="131"/>
      <c r="G23" s="132"/>
    </row>
    <row r="24" spans="1:7" s="94" customFormat="1" ht="15">
      <c r="A24" s="145">
        <v>3.1</v>
      </c>
      <c r="B24" s="111" t="s">
        <v>277</v>
      </c>
      <c r="C24" s="116" t="s">
        <v>319</v>
      </c>
      <c r="D24" s="117">
        <f>577059+1500000</f>
        <v>2077059</v>
      </c>
      <c r="E24" s="117">
        <v>0</v>
      </c>
      <c r="F24" s="131">
        <v>0</v>
      </c>
      <c r="G24" s="132">
        <f t="shared" si="0"/>
        <v>2077059</v>
      </c>
    </row>
    <row r="25" spans="1:7" s="94" customFormat="1" ht="15">
      <c r="A25" s="145">
        <v>3.3</v>
      </c>
      <c r="B25" s="111" t="s">
        <v>277</v>
      </c>
      <c r="C25" s="116" t="s">
        <v>292</v>
      </c>
      <c r="D25" s="117">
        <v>820000</v>
      </c>
      <c r="E25" s="117">
        <v>0</v>
      </c>
      <c r="F25" s="131">
        <v>0</v>
      </c>
      <c r="G25" s="132">
        <f t="shared" si="0"/>
        <v>820000</v>
      </c>
    </row>
    <row r="26" spans="1:7" s="94" customFormat="1" ht="15">
      <c r="A26" s="145" t="s">
        <v>326</v>
      </c>
      <c r="B26" s="111" t="s">
        <v>280</v>
      </c>
      <c r="C26" s="116" t="s">
        <v>327</v>
      </c>
      <c r="D26" s="117">
        <v>1</v>
      </c>
      <c r="E26" s="117">
        <v>0</v>
      </c>
      <c r="F26" s="131">
        <v>0</v>
      </c>
      <c r="G26" s="132">
        <f t="shared" si="0"/>
        <v>1</v>
      </c>
    </row>
    <row r="27" spans="1:7" s="94" customFormat="1" ht="15">
      <c r="A27" s="145" t="s">
        <v>313</v>
      </c>
      <c r="B27" s="111" t="s">
        <v>280</v>
      </c>
      <c r="C27" s="116" t="s">
        <v>314</v>
      </c>
      <c r="D27" s="117">
        <f>54964+600</f>
        <v>55564</v>
      </c>
      <c r="E27" s="131">
        <v>501</v>
      </c>
      <c r="F27" s="131">
        <v>0</v>
      </c>
      <c r="G27" s="132">
        <f t="shared" si="0"/>
        <v>56065</v>
      </c>
    </row>
    <row r="28" spans="1:7" s="94" customFormat="1" ht="15">
      <c r="A28" s="145" t="s">
        <v>282</v>
      </c>
      <c r="B28" s="111" t="s">
        <v>280</v>
      </c>
      <c r="C28" s="116" t="s">
        <v>283</v>
      </c>
      <c r="D28" s="117">
        <v>1</v>
      </c>
      <c r="E28" s="131">
        <v>0</v>
      </c>
      <c r="F28" s="131">
        <v>0</v>
      </c>
      <c r="G28" s="132">
        <f t="shared" si="0"/>
        <v>1</v>
      </c>
    </row>
    <row r="29" spans="1:7" s="94" customFormat="1" ht="15">
      <c r="A29" s="145" t="s">
        <v>328</v>
      </c>
      <c r="B29" s="111" t="s">
        <v>280</v>
      </c>
      <c r="C29" s="116" t="s">
        <v>329</v>
      </c>
      <c r="D29" s="117">
        <v>1</v>
      </c>
      <c r="E29" s="131">
        <v>0</v>
      </c>
      <c r="F29" s="131">
        <v>0</v>
      </c>
      <c r="G29" s="132">
        <f t="shared" si="0"/>
        <v>1</v>
      </c>
    </row>
    <row r="30" spans="1:7" s="94" customFormat="1" ht="15">
      <c r="A30" s="145" t="s">
        <v>330</v>
      </c>
      <c r="B30" s="111" t="s">
        <v>280</v>
      </c>
      <c r="C30" s="116" t="s">
        <v>331</v>
      </c>
      <c r="D30" s="117">
        <v>1</v>
      </c>
      <c r="E30" s="131">
        <v>0</v>
      </c>
      <c r="F30" s="131">
        <v>0</v>
      </c>
      <c r="G30" s="132">
        <f t="shared" si="0"/>
        <v>1</v>
      </c>
    </row>
    <row r="31" spans="1:7" s="94" customFormat="1" ht="17.100000000000001" customHeight="1">
      <c r="A31" s="145" t="s">
        <v>284</v>
      </c>
      <c r="B31" s="111" t="s">
        <v>280</v>
      </c>
      <c r="C31" s="116" t="s">
        <v>285</v>
      </c>
      <c r="D31" s="117">
        <v>1</v>
      </c>
      <c r="E31" s="131">
        <v>0</v>
      </c>
      <c r="F31" s="131">
        <v>0</v>
      </c>
      <c r="G31" s="132">
        <f t="shared" si="0"/>
        <v>1</v>
      </c>
    </row>
    <row r="32" spans="1:7" s="94" customFormat="1" ht="14.1">
      <c r="A32" s="128" t="s">
        <v>392</v>
      </c>
      <c r="B32" s="111"/>
      <c r="C32" s="116"/>
      <c r="D32" s="130"/>
      <c r="E32" s="131"/>
      <c r="F32" s="131"/>
      <c r="G32" s="132"/>
    </row>
    <row r="33" spans="1:7" s="94" customFormat="1" ht="15">
      <c r="A33" s="145">
        <v>4.0999999999999996</v>
      </c>
      <c r="B33" s="111" t="s">
        <v>277</v>
      </c>
      <c r="C33" s="116" t="s">
        <v>293</v>
      </c>
      <c r="D33" s="117">
        <f>619729+275233</f>
        <v>894962</v>
      </c>
      <c r="E33" s="131">
        <v>0</v>
      </c>
      <c r="F33" s="131">
        <v>0</v>
      </c>
      <c r="G33" s="132">
        <f t="shared" si="0"/>
        <v>894962</v>
      </c>
    </row>
    <row r="34" spans="1:7" s="94" customFormat="1" ht="15">
      <c r="A34" s="145">
        <v>4.2</v>
      </c>
      <c r="B34" s="111" t="s">
        <v>277</v>
      </c>
      <c r="C34" s="116" t="s">
        <v>278</v>
      </c>
      <c r="D34" s="117">
        <f>1+15</f>
        <v>16</v>
      </c>
      <c r="E34" s="131">
        <v>0</v>
      </c>
      <c r="F34" s="131">
        <v>0</v>
      </c>
      <c r="G34" s="132">
        <f t="shared" si="0"/>
        <v>16</v>
      </c>
    </row>
    <row r="35" spans="1:7" s="94" customFormat="1" ht="15">
      <c r="A35" s="145">
        <v>4.3</v>
      </c>
      <c r="B35" s="111" t="s">
        <v>277</v>
      </c>
      <c r="C35" s="116" t="s">
        <v>294</v>
      </c>
      <c r="D35" s="117">
        <f>14+13</f>
        <v>27</v>
      </c>
      <c r="E35" s="131">
        <v>0</v>
      </c>
      <c r="F35" s="131">
        <v>0</v>
      </c>
      <c r="G35" s="132">
        <f t="shared" si="0"/>
        <v>27</v>
      </c>
    </row>
    <row r="36" spans="1:7" s="94" customFormat="1" ht="15">
      <c r="A36" s="145" t="s">
        <v>286</v>
      </c>
      <c r="B36" s="111" t="s">
        <v>280</v>
      </c>
      <c r="C36" s="116" t="s">
        <v>287</v>
      </c>
      <c r="D36" s="117">
        <v>1</v>
      </c>
      <c r="E36" s="131">
        <v>0</v>
      </c>
      <c r="F36" s="131">
        <v>0</v>
      </c>
      <c r="G36" s="132">
        <f t="shared" si="0"/>
        <v>1</v>
      </c>
    </row>
    <row r="37" spans="1:7" s="94" customFormat="1" ht="15">
      <c r="A37" s="145" t="s">
        <v>295</v>
      </c>
      <c r="B37" s="111" t="s">
        <v>280</v>
      </c>
      <c r="C37" s="116" t="s">
        <v>296</v>
      </c>
      <c r="D37" s="117">
        <f>4+11.2</f>
        <v>15.2</v>
      </c>
      <c r="E37" s="131">
        <v>0</v>
      </c>
      <c r="F37" s="131">
        <v>0</v>
      </c>
      <c r="G37" s="132">
        <f t="shared" si="0"/>
        <v>15.2</v>
      </c>
    </row>
    <row r="38" spans="1:7" s="94" customFormat="1" ht="15.95" customHeight="1">
      <c r="A38" s="145" t="s">
        <v>297</v>
      </c>
      <c r="B38" s="111" t="s">
        <v>280</v>
      </c>
      <c r="C38" s="116" t="s">
        <v>298</v>
      </c>
      <c r="D38" s="117">
        <v>1</v>
      </c>
      <c r="E38" s="131">
        <v>0</v>
      </c>
      <c r="F38" s="131">
        <v>0</v>
      </c>
      <c r="G38" s="132">
        <f t="shared" si="0"/>
        <v>1</v>
      </c>
    </row>
    <row r="39" spans="1:7" s="94" customFormat="1" ht="15">
      <c r="A39" s="145" t="s">
        <v>299</v>
      </c>
      <c r="B39" s="111" t="s">
        <v>280</v>
      </c>
      <c r="C39" s="116" t="s">
        <v>300</v>
      </c>
      <c r="D39" s="117">
        <f>2+2</f>
        <v>4</v>
      </c>
      <c r="E39" s="131">
        <v>0</v>
      </c>
      <c r="F39" s="131">
        <v>0</v>
      </c>
      <c r="G39" s="132">
        <f t="shared" si="0"/>
        <v>4</v>
      </c>
    </row>
    <row r="40" spans="1:7" s="94" customFormat="1" ht="14.1">
      <c r="A40" s="128" t="s">
        <v>393</v>
      </c>
      <c r="B40" s="142"/>
      <c r="C40" s="143"/>
      <c r="D40" s="129"/>
      <c r="E40" s="131"/>
      <c r="F40" s="131"/>
      <c r="G40" s="132"/>
    </row>
    <row r="41" spans="1:7" s="94" customFormat="1" ht="15">
      <c r="A41" s="145">
        <v>5.0999999999999996</v>
      </c>
      <c r="B41" s="111" t="s">
        <v>277</v>
      </c>
      <c r="C41" s="116" t="s">
        <v>343</v>
      </c>
      <c r="D41" s="117">
        <v>0</v>
      </c>
      <c r="E41" s="117">
        <v>681550</v>
      </c>
      <c r="F41" s="131">
        <v>0</v>
      </c>
      <c r="G41" s="132">
        <f t="shared" si="0"/>
        <v>681550</v>
      </c>
    </row>
    <row r="42" spans="1:7" s="94" customFormat="1" ht="15">
      <c r="A42" s="145" t="s">
        <v>315</v>
      </c>
      <c r="B42" s="111" t="s">
        <v>280</v>
      </c>
      <c r="C42" s="116" t="s">
        <v>316</v>
      </c>
      <c r="D42" s="117">
        <f>1+1</f>
        <v>2</v>
      </c>
      <c r="E42" s="131">
        <v>0</v>
      </c>
      <c r="F42" s="131">
        <v>0</v>
      </c>
      <c r="G42" s="132">
        <f t="shared" si="0"/>
        <v>2</v>
      </c>
    </row>
    <row r="43" spans="1:7" s="94" customFormat="1" ht="14.1">
      <c r="A43" s="128" t="s">
        <v>394</v>
      </c>
      <c r="B43" s="142"/>
      <c r="C43" s="143"/>
      <c r="D43" s="133"/>
      <c r="E43" s="133"/>
      <c r="F43" s="131"/>
      <c r="G43" s="132"/>
    </row>
    <row r="44" spans="1:7" s="94" customFormat="1" ht="15">
      <c r="A44" s="145">
        <v>6.1</v>
      </c>
      <c r="B44" s="111" t="s">
        <v>277</v>
      </c>
      <c r="C44" s="116" t="s">
        <v>334</v>
      </c>
      <c r="D44" s="117">
        <v>0</v>
      </c>
      <c r="E44" s="131">
        <v>1</v>
      </c>
      <c r="F44" s="130">
        <v>10</v>
      </c>
      <c r="G44" s="132">
        <f t="shared" si="0"/>
        <v>11</v>
      </c>
    </row>
    <row r="45" spans="1:7" s="94" customFormat="1" ht="15">
      <c r="A45" s="145">
        <v>6.2</v>
      </c>
      <c r="B45" s="111" t="s">
        <v>277</v>
      </c>
      <c r="C45" s="116" t="s">
        <v>303</v>
      </c>
      <c r="D45" s="117">
        <f>12+1</f>
        <v>13</v>
      </c>
      <c r="E45" s="131">
        <v>0</v>
      </c>
      <c r="F45" s="130">
        <v>0</v>
      </c>
      <c r="G45" s="132">
        <f t="shared" si="0"/>
        <v>13</v>
      </c>
    </row>
    <row r="46" spans="1:7" s="94" customFormat="1" ht="30">
      <c r="A46" s="145" t="s">
        <v>310</v>
      </c>
      <c r="B46" s="111" t="s">
        <v>280</v>
      </c>
      <c r="C46" s="116" t="s">
        <v>311</v>
      </c>
      <c r="D46" s="117">
        <v>1419</v>
      </c>
      <c r="E46" s="131">
        <v>0</v>
      </c>
      <c r="F46" s="117">
        <f>8167+115</f>
        <v>8282</v>
      </c>
      <c r="G46" s="132">
        <f t="shared" si="0"/>
        <v>9701</v>
      </c>
    </row>
    <row r="47" spans="1:7" s="94" customFormat="1" ht="30">
      <c r="A47" s="146" t="s">
        <v>288</v>
      </c>
      <c r="B47" s="147" t="s">
        <v>280</v>
      </c>
      <c r="C47" s="148" t="s">
        <v>289</v>
      </c>
      <c r="D47" s="149">
        <v>2</v>
      </c>
      <c r="E47" s="134">
        <v>3</v>
      </c>
      <c r="F47" s="149">
        <v>0</v>
      </c>
      <c r="G47" s="135">
        <f t="shared" si="0"/>
        <v>5</v>
      </c>
    </row>
    <row r="48" spans="1:7" s="94" customFormat="1" ht="14.1">
      <c r="D48" s="144"/>
    </row>
    <row r="49" spans="1:7" s="94" customFormat="1">
      <c r="A49" s="158">
        <v>2020</v>
      </c>
      <c r="C49" s="95"/>
      <c r="D49" s="96"/>
      <c r="E49" s="97"/>
      <c r="F49" s="97"/>
      <c r="G49" s="97"/>
    </row>
    <row r="50" spans="1:7" s="94" customFormat="1" ht="14.1">
      <c r="A50" s="124" t="s">
        <v>383</v>
      </c>
      <c r="B50" s="125" t="s">
        <v>272</v>
      </c>
      <c r="C50" s="125" t="s">
        <v>384</v>
      </c>
      <c r="D50" s="126" t="s">
        <v>385</v>
      </c>
      <c r="E50" s="126" t="s">
        <v>386</v>
      </c>
      <c r="F50" s="126" t="s">
        <v>387</v>
      </c>
      <c r="G50" s="127" t="s">
        <v>388</v>
      </c>
    </row>
    <row r="51" spans="1:7" s="94" customFormat="1" ht="14.1">
      <c r="A51" s="128" t="s">
        <v>389</v>
      </c>
      <c r="B51" s="142"/>
      <c r="C51" s="143"/>
      <c r="D51" s="129"/>
      <c r="G51" s="132"/>
    </row>
    <row r="52" spans="1:7" s="94" customFormat="1" ht="15">
      <c r="A52" s="145">
        <v>1.2</v>
      </c>
      <c r="B52" s="111" t="s">
        <v>277</v>
      </c>
      <c r="C52" s="116" t="s">
        <v>318</v>
      </c>
      <c r="D52" s="117">
        <v>529362</v>
      </c>
      <c r="E52" s="117">
        <v>110</v>
      </c>
      <c r="F52" s="131">
        <v>0</v>
      </c>
      <c r="G52" s="132">
        <f>SUM(D52:F52)</f>
        <v>529472</v>
      </c>
    </row>
    <row r="53" spans="1:7" s="94" customFormat="1" ht="15">
      <c r="A53" s="145">
        <v>1.3</v>
      </c>
      <c r="B53" s="111" t="s">
        <v>277</v>
      </c>
      <c r="C53" s="116" t="s">
        <v>291</v>
      </c>
      <c r="D53" s="117">
        <f>7699512.2816+1787000</f>
        <v>9486512.2816000003</v>
      </c>
      <c r="E53" s="117">
        <v>0</v>
      </c>
      <c r="F53" s="131">
        <v>0</v>
      </c>
      <c r="G53" s="132">
        <f t="shared" ref="G53:G80" si="1">SUM(D53:F53)</f>
        <v>9486512.2816000003</v>
      </c>
    </row>
    <row r="54" spans="1:7" s="94" customFormat="1" ht="15">
      <c r="A54" s="145" t="s">
        <v>373</v>
      </c>
      <c r="B54" s="111" t="s">
        <v>280</v>
      </c>
      <c r="C54" s="116" t="s">
        <v>374</v>
      </c>
      <c r="D54" s="117">
        <v>5</v>
      </c>
      <c r="E54" s="117">
        <v>0</v>
      </c>
      <c r="F54" s="131">
        <v>0</v>
      </c>
      <c r="G54" s="132">
        <f t="shared" si="1"/>
        <v>5</v>
      </c>
    </row>
    <row r="55" spans="1:7" s="94" customFormat="1" ht="15">
      <c r="A55" s="145" t="s">
        <v>375</v>
      </c>
      <c r="B55" s="111" t="s">
        <v>280</v>
      </c>
      <c r="C55" s="116" t="s">
        <v>376</v>
      </c>
      <c r="D55" s="117">
        <v>1</v>
      </c>
      <c r="E55" s="117">
        <v>0</v>
      </c>
      <c r="F55" s="131">
        <v>0</v>
      </c>
      <c r="G55" s="132">
        <f t="shared" si="1"/>
        <v>1</v>
      </c>
    </row>
    <row r="56" spans="1:7" s="94" customFormat="1" ht="15">
      <c r="A56" s="145" t="s">
        <v>304</v>
      </c>
      <c r="B56" s="111" t="s">
        <v>280</v>
      </c>
      <c r="C56" s="116" t="s">
        <v>305</v>
      </c>
      <c r="D56" s="117">
        <f>8+29+9+5</f>
        <v>51</v>
      </c>
      <c r="E56" s="117">
        <v>0</v>
      </c>
      <c r="F56" s="131">
        <v>0</v>
      </c>
      <c r="G56" s="132">
        <f t="shared" si="1"/>
        <v>51</v>
      </c>
    </row>
    <row r="57" spans="1:7">
      <c r="A57" s="128" t="s">
        <v>390</v>
      </c>
      <c r="B57" s="142"/>
      <c r="C57" s="143"/>
      <c r="D57" s="133"/>
      <c r="E57" s="117"/>
      <c r="F57" s="131"/>
      <c r="G57" s="132"/>
    </row>
    <row r="58" spans="1:7">
      <c r="A58" s="145">
        <v>2.1</v>
      </c>
      <c r="B58" s="111" t="s">
        <v>277</v>
      </c>
      <c r="C58" s="116" t="s">
        <v>365</v>
      </c>
      <c r="D58" s="144">
        <v>197160</v>
      </c>
      <c r="E58" s="117">
        <v>0</v>
      </c>
      <c r="F58" s="131">
        <v>0</v>
      </c>
      <c r="G58" s="132">
        <f t="shared" si="1"/>
        <v>197160</v>
      </c>
    </row>
    <row r="59" spans="1:7">
      <c r="A59" s="145">
        <v>2.2999999999999998</v>
      </c>
      <c r="B59" s="111" t="s">
        <v>277</v>
      </c>
      <c r="C59" s="116" t="s">
        <v>366</v>
      </c>
      <c r="D59" s="117">
        <v>1682</v>
      </c>
      <c r="E59" s="117">
        <v>0</v>
      </c>
      <c r="F59" s="131">
        <v>0</v>
      </c>
      <c r="G59" s="132">
        <f t="shared" si="1"/>
        <v>1682</v>
      </c>
    </row>
    <row r="60" spans="1:7" ht="30">
      <c r="A60" s="145">
        <v>2.5</v>
      </c>
      <c r="B60" s="111" t="s">
        <v>277</v>
      </c>
      <c r="C60" s="116" t="s">
        <v>367</v>
      </c>
      <c r="D60" s="117">
        <v>865</v>
      </c>
      <c r="E60" s="117">
        <v>0</v>
      </c>
      <c r="F60" s="131">
        <v>0</v>
      </c>
      <c r="G60" s="132">
        <f t="shared" si="1"/>
        <v>865</v>
      </c>
    </row>
    <row r="61" spans="1:7">
      <c r="A61" s="145" t="s">
        <v>306</v>
      </c>
      <c r="B61" s="111" t="s">
        <v>280</v>
      </c>
      <c r="C61" s="116" t="s">
        <v>307</v>
      </c>
      <c r="D61" s="144">
        <f>16357303.921+857760+6580230</f>
        <v>23795293.921</v>
      </c>
      <c r="E61" s="117">
        <v>0</v>
      </c>
      <c r="F61" s="131">
        <v>0</v>
      </c>
      <c r="G61" s="132">
        <f t="shared" si="1"/>
        <v>23795293.921</v>
      </c>
    </row>
    <row r="62" spans="1:7" ht="30">
      <c r="A62" s="145" t="s">
        <v>308</v>
      </c>
      <c r="B62" s="111" t="s">
        <v>280</v>
      </c>
      <c r="C62" s="116" t="s">
        <v>309</v>
      </c>
      <c r="D62" s="144">
        <v>5</v>
      </c>
      <c r="E62" s="117">
        <v>0</v>
      </c>
      <c r="F62" s="131">
        <v>0</v>
      </c>
      <c r="G62" s="132">
        <f t="shared" si="1"/>
        <v>5</v>
      </c>
    </row>
    <row r="63" spans="1:7" ht="30">
      <c r="A63" s="145" t="s">
        <v>368</v>
      </c>
      <c r="B63" s="111" t="s">
        <v>280</v>
      </c>
      <c r="C63" s="116" t="s">
        <v>369</v>
      </c>
      <c r="D63" s="117">
        <v>4</v>
      </c>
      <c r="E63" s="117">
        <v>0</v>
      </c>
      <c r="F63" s="131">
        <v>0</v>
      </c>
      <c r="G63" s="132">
        <f t="shared" si="1"/>
        <v>4</v>
      </c>
    </row>
    <row r="64" spans="1:7">
      <c r="A64" s="128" t="s">
        <v>391</v>
      </c>
      <c r="B64" s="142"/>
      <c r="C64" s="143"/>
      <c r="D64" s="129"/>
      <c r="E64" s="117"/>
      <c r="F64" s="131"/>
      <c r="G64" s="132"/>
    </row>
    <row r="65" spans="1:7">
      <c r="A65" s="145">
        <v>3.1</v>
      </c>
      <c r="B65" s="111" t="s">
        <v>277</v>
      </c>
      <c r="C65" s="116" t="s">
        <v>319</v>
      </c>
      <c r="D65" s="117">
        <f>36092+31449+72891+1060000</f>
        <v>1200432</v>
      </c>
      <c r="E65" s="117">
        <f>187720+8099782</f>
        <v>8287502</v>
      </c>
      <c r="F65" s="131">
        <v>0</v>
      </c>
      <c r="G65" s="132">
        <f t="shared" si="1"/>
        <v>9487934</v>
      </c>
    </row>
    <row r="66" spans="1:7">
      <c r="A66" s="145" t="s">
        <v>313</v>
      </c>
      <c r="B66" s="111" t="s">
        <v>280</v>
      </c>
      <c r="C66" s="116" t="s">
        <v>314</v>
      </c>
      <c r="D66" s="117">
        <v>480.8</v>
      </c>
      <c r="E66" s="131">
        <f>100+3400.3</f>
        <v>3500.3</v>
      </c>
      <c r="F66" s="131">
        <v>0</v>
      </c>
      <c r="G66" s="132">
        <f t="shared" si="1"/>
        <v>3981.1000000000004</v>
      </c>
    </row>
    <row r="67" spans="1:7">
      <c r="A67" s="128" t="s">
        <v>392</v>
      </c>
      <c r="B67" s="111"/>
      <c r="C67" s="116"/>
      <c r="D67" s="130"/>
      <c r="E67" s="131"/>
      <c r="F67" s="131"/>
      <c r="G67" s="132"/>
    </row>
    <row r="68" spans="1:7">
      <c r="A68" s="145">
        <v>4.0999999999999996</v>
      </c>
      <c r="B68" s="111" t="s">
        <v>277</v>
      </c>
      <c r="C68" s="116" t="s">
        <v>293</v>
      </c>
      <c r="D68" s="117">
        <v>8345563.2250000006</v>
      </c>
      <c r="E68" s="131">
        <v>0</v>
      </c>
      <c r="F68" s="131">
        <v>0</v>
      </c>
      <c r="G68" s="132">
        <f t="shared" si="1"/>
        <v>8345563.2250000006</v>
      </c>
    </row>
    <row r="69" spans="1:7">
      <c r="A69" s="145" t="s">
        <v>295</v>
      </c>
      <c r="B69" s="111" t="s">
        <v>280</v>
      </c>
      <c r="C69" s="116" t="s">
        <v>296</v>
      </c>
      <c r="D69" s="117">
        <f>8+29+9+5</f>
        <v>51</v>
      </c>
      <c r="E69" s="131">
        <v>0</v>
      </c>
      <c r="F69" s="131">
        <v>0</v>
      </c>
      <c r="G69" s="132">
        <f t="shared" si="1"/>
        <v>51</v>
      </c>
    </row>
    <row r="70" spans="1:7">
      <c r="A70" s="128" t="s">
        <v>393</v>
      </c>
      <c r="B70" s="142"/>
      <c r="C70" s="143"/>
      <c r="D70" s="129"/>
      <c r="E70" s="131"/>
      <c r="F70" s="131"/>
      <c r="G70" s="132"/>
    </row>
    <row r="71" spans="1:7">
      <c r="A71" s="145">
        <v>5.0999999999999996</v>
      </c>
      <c r="B71" s="111" t="s">
        <v>277</v>
      </c>
      <c r="C71" s="116" t="s">
        <v>343</v>
      </c>
      <c r="D71" s="117">
        <f>15022013.805+1787000</f>
        <v>16809013.805</v>
      </c>
      <c r="E71" s="131">
        <v>0</v>
      </c>
      <c r="F71" s="131">
        <v>0</v>
      </c>
      <c r="G71" s="132">
        <f t="shared" si="1"/>
        <v>16809013.805</v>
      </c>
    </row>
    <row r="72" spans="1:7">
      <c r="A72" s="145" t="s">
        <v>315</v>
      </c>
      <c r="B72" s="111" t="s">
        <v>280</v>
      </c>
      <c r="C72" s="116" t="s">
        <v>316</v>
      </c>
      <c r="D72" s="117">
        <f>8+29+9+5+55+1</f>
        <v>107</v>
      </c>
      <c r="E72" s="131">
        <v>0</v>
      </c>
      <c r="F72" s="131">
        <v>0</v>
      </c>
      <c r="G72" s="132">
        <f t="shared" si="1"/>
        <v>107</v>
      </c>
    </row>
    <row r="73" spans="1:7">
      <c r="A73" s="128" t="s">
        <v>394</v>
      </c>
      <c r="B73" s="142"/>
      <c r="C73" s="143"/>
      <c r="D73" s="133"/>
      <c r="E73" s="131"/>
      <c r="F73" s="131"/>
      <c r="G73" s="132"/>
    </row>
    <row r="74" spans="1:7">
      <c r="A74" s="145">
        <v>6.1</v>
      </c>
      <c r="B74" s="111" t="s">
        <v>277</v>
      </c>
      <c r="C74" s="116" t="s">
        <v>334</v>
      </c>
      <c r="D74" s="117">
        <f>3+1+1+1</f>
        <v>6</v>
      </c>
      <c r="E74" s="131">
        <v>0</v>
      </c>
      <c r="F74" s="131">
        <v>0</v>
      </c>
      <c r="G74" s="132">
        <f t="shared" si="1"/>
        <v>6</v>
      </c>
    </row>
    <row r="75" spans="1:7">
      <c r="A75" s="145">
        <v>6.2</v>
      </c>
      <c r="B75" s="111" t="s">
        <v>277</v>
      </c>
      <c r="C75" s="116" t="s">
        <v>303</v>
      </c>
      <c r="D75" s="117">
        <f>10+1</f>
        <v>11</v>
      </c>
      <c r="E75" s="131">
        <v>0</v>
      </c>
      <c r="F75" s="131">
        <v>0</v>
      </c>
      <c r="G75" s="132">
        <f t="shared" si="1"/>
        <v>11</v>
      </c>
    </row>
    <row r="76" spans="1:7" ht="30">
      <c r="A76" s="145" t="s">
        <v>310</v>
      </c>
      <c r="B76" s="111" t="s">
        <v>280</v>
      </c>
      <c r="C76" s="116" t="s">
        <v>311</v>
      </c>
      <c r="D76" s="117">
        <f>3493+705+944</f>
        <v>5142</v>
      </c>
      <c r="E76" s="131">
        <v>0</v>
      </c>
      <c r="F76" s="131">
        <v>0</v>
      </c>
      <c r="G76" s="132">
        <f t="shared" si="1"/>
        <v>5142</v>
      </c>
    </row>
    <row r="77" spans="1:7" ht="30">
      <c r="A77" s="145" t="s">
        <v>377</v>
      </c>
      <c r="B77" s="111" t="s">
        <v>280</v>
      </c>
      <c r="C77" s="116" t="s">
        <v>378</v>
      </c>
      <c r="D77" s="117">
        <v>1</v>
      </c>
      <c r="E77" s="131">
        <v>0</v>
      </c>
      <c r="F77" s="131">
        <v>0</v>
      </c>
      <c r="G77" s="132">
        <f t="shared" si="1"/>
        <v>1</v>
      </c>
    </row>
    <row r="78" spans="1:7" ht="30">
      <c r="A78" s="145" t="s">
        <v>360</v>
      </c>
      <c r="B78" s="111" t="s">
        <v>280</v>
      </c>
      <c r="C78" s="116" t="s">
        <v>361</v>
      </c>
      <c r="D78" s="117">
        <f>1+3+2</f>
        <v>6</v>
      </c>
      <c r="E78" s="131">
        <v>0</v>
      </c>
      <c r="F78" s="131">
        <v>0</v>
      </c>
      <c r="G78" s="132">
        <f t="shared" si="1"/>
        <v>6</v>
      </c>
    </row>
    <row r="79" spans="1:7" ht="30">
      <c r="A79" s="145" t="s">
        <v>362</v>
      </c>
      <c r="B79" s="111" t="s">
        <v>280</v>
      </c>
      <c r="C79" s="116" t="s">
        <v>363</v>
      </c>
      <c r="D79" s="117">
        <f>3+3+1</f>
        <v>7</v>
      </c>
      <c r="E79" s="131">
        <v>0</v>
      </c>
      <c r="F79" s="131">
        <v>0</v>
      </c>
      <c r="G79" s="132">
        <f t="shared" si="1"/>
        <v>7</v>
      </c>
    </row>
    <row r="80" spans="1:7">
      <c r="A80" s="146" t="s">
        <v>370</v>
      </c>
      <c r="B80" s="147" t="s">
        <v>280</v>
      </c>
      <c r="C80" s="148" t="s">
        <v>371</v>
      </c>
      <c r="D80" s="149">
        <v>1</v>
      </c>
      <c r="E80" s="134">
        <v>0</v>
      </c>
      <c r="F80" s="134">
        <v>0</v>
      </c>
      <c r="G80" s="135">
        <f t="shared" si="1"/>
        <v>1</v>
      </c>
    </row>
    <row r="82" spans="1:7">
      <c r="A82" s="158">
        <v>2021</v>
      </c>
      <c r="B82" s="94"/>
      <c r="C82" s="95"/>
      <c r="D82" s="96"/>
    </row>
    <row r="83" spans="1:7">
      <c r="A83" s="124" t="s">
        <v>383</v>
      </c>
      <c r="B83" s="125" t="s">
        <v>272</v>
      </c>
      <c r="C83" s="125" t="s">
        <v>384</v>
      </c>
      <c r="D83" s="165" t="s">
        <v>385</v>
      </c>
      <c r="E83" s="165" t="s">
        <v>386</v>
      </c>
      <c r="F83" s="165" t="s">
        <v>387</v>
      </c>
      <c r="G83" s="166" t="s">
        <v>388</v>
      </c>
    </row>
    <row r="84" spans="1:7">
      <c r="A84" s="128" t="s">
        <v>389</v>
      </c>
      <c r="B84" s="142"/>
      <c r="C84" s="143"/>
      <c r="D84" s="129"/>
      <c r="E84" s="170"/>
      <c r="F84" s="170"/>
      <c r="G84" s="132"/>
    </row>
    <row r="85" spans="1:7">
      <c r="A85" s="145">
        <v>1.2</v>
      </c>
      <c r="B85" s="111" t="s">
        <v>277</v>
      </c>
      <c r="C85" s="116" t="s">
        <v>318</v>
      </c>
      <c r="D85" s="167">
        <f>2502.82136226291+'2021'!D18+'2021'!D28+'2021'!D58+'2021'!D65+'2021'!D93+'2021'!D108</f>
        <v>1064360.2583855949</v>
      </c>
      <c r="E85" s="167">
        <f>5720+'2021'!D145+'2021'!D148+'2021'!D153</f>
        <v>11071</v>
      </c>
      <c r="F85" s="131">
        <v>0</v>
      </c>
      <c r="G85" s="132">
        <f t="shared" ref="G85:G137" si="2">SUM(D85:F85)</f>
        <v>1075431.2583855949</v>
      </c>
    </row>
    <row r="86" spans="1:7">
      <c r="A86" s="145">
        <v>1.3</v>
      </c>
      <c r="B86" s="111" t="s">
        <v>277</v>
      </c>
      <c r="C86" s="116" t="s">
        <v>291</v>
      </c>
      <c r="D86" s="167">
        <f>10200+'2021'!D54</f>
        <v>10770200</v>
      </c>
      <c r="E86" s="164" t="s">
        <v>236</v>
      </c>
      <c r="F86" s="131">
        <v>0</v>
      </c>
      <c r="G86" s="132">
        <f t="shared" si="2"/>
        <v>10770200</v>
      </c>
    </row>
    <row r="87" spans="1:7">
      <c r="A87" s="145" t="s">
        <v>320</v>
      </c>
      <c r="B87" s="111" t="s">
        <v>280</v>
      </c>
      <c r="C87" s="116" t="s">
        <v>321</v>
      </c>
      <c r="D87" s="167">
        <f>4528+'2021'!D31</f>
        <v>5063</v>
      </c>
      <c r="E87" s="167">
        <v>15816</v>
      </c>
      <c r="F87" s="131">
        <v>0</v>
      </c>
      <c r="G87" s="132">
        <f t="shared" si="2"/>
        <v>20879</v>
      </c>
    </row>
    <row r="88" spans="1:7">
      <c r="A88" s="145" t="s">
        <v>429</v>
      </c>
      <c r="B88" s="111" t="s">
        <v>280</v>
      </c>
      <c r="C88" s="116" t="s">
        <v>430</v>
      </c>
      <c r="D88" s="164" t="s">
        <v>236</v>
      </c>
      <c r="E88" s="167">
        <v>1</v>
      </c>
      <c r="F88" s="131" t="s">
        <v>236</v>
      </c>
      <c r="G88" s="132">
        <f t="shared" si="2"/>
        <v>1</v>
      </c>
    </row>
    <row r="89" spans="1:7">
      <c r="A89" s="145" t="s">
        <v>304</v>
      </c>
      <c r="B89" s="111" t="s">
        <v>280</v>
      </c>
      <c r="C89" s="116" t="s">
        <v>305</v>
      </c>
      <c r="D89" s="163">
        <v>1</v>
      </c>
      <c r="E89" s="164" t="s">
        <v>236</v>
      </c>
      <c r="F89" s="131" t="s">
        <v>236</v>
      </c>
      <c r="G89" s="132">
        <f t="shared" si="2"/>
        <v>1</v>
      </c>
    </row>
    <row r="90" spans="1:7">
      <c r="A90" s="145" t="s">
        <v>335</v>
      </c>
      <c r="B90" s="111" t="s">
        <v>280</v>
      </c>
      <c r="C90" s="116" t="s">
        <v>336</v>
      </c>
      <c r="D90" s="162" t="s">
        <v>236</v>
      </c>
      <c r="E90" s="163">
        <v>5</v>
      </c>
      <c r="F90" s="131" t="s">
        <v>236</v>
      </c>
      <c r="G90" s="132">
        <f t="shared" si="2"/>
        <v>5</v>
      </c>
    </row>
    <row r="91" spans="1:7">
      <c r="A91" s="128" t="s">
        <v>390</v>
      </c>
      <c r="B91" s="142"/>
      <c r="C91" s="143"/>
      <c r="D91" s="133"/>
      <c r="E91" s="131"/>
      <c r="F91" s="131"/>
      <c r="G91" s="132"/>
    </row>
    <row r="92" spans="1:7">
      <c r="A92" s="145">
        <v>2.1</v>
      </c>
      <c r="B92" s="111" t="s">
        <v>277</v>
      </c>
      <c r="C92" s="116" t="s">
        <v>365</v>
      </c>
      <c r="D92" s="163">
        <f>2087+'2021'!D66+'2021'!D78+'2021'!D94+'2021'!D109</f>
        <v>538286.76031329099</v>
      </c>
      <c r="E92" s="167">
        <v>1673</v>
      </c>
      <c r="F92" s="131" t="s">
        <v>236</v>
      </c>
      <c r="G92" s="132">
        <f t="shared" si="2"/>
        <v>539959.76031329099</v>
      </c>
    </row>
    <row r="93" spans="1:7">
      <c r="A93" s="145">
        <v>2.2000000000000002</v>
      </c>
      <c r="B93" s="111" t="s">
        <v>277</v>
      </c>
      <c r="C93" s="116" t="s">
        <v>342</v>
      </c>
      <c r="D93" s="164" t="s">
        <v>236</v>
      </c>
      <c r="E93" s="167">
        <v>9161198</v>
      </c>
      <c r="F93" s="131" t="s">
        <v>236</v>
      </c>
      <c r="G93" s="132">
        <f t="shared" si="2"/>
        <v>9161198</v>
      </c>
    </row>
    <row r="94" spans="1:7">
      <c r="A94" s="145">
        <v>2.2999999999999998</v>
      </c>
      <c r="B94" s="111" t="s">
        <v>277</v>
      </c>
      <c r="C94" s="116" t="s">
        <v>366</v>
      </c>
      <c r="D94" s="167">
        <f>295+'2021'!D67+'2021'!D95</f>
        <v>4541</v>
      </c>
      <c r="E94" s="164" t="s">
        <v>236</v>
      </c>
      <c r="F94" s="131" t="s">
        <v>236</v>
      </c>
      <c r="G94" s="132">
        <f t="shared" si="2"/>
        <v>4541</v>
      </c>
    </row>
    <row r="95" spans="1:7">
      <c r="A95" s="145">
        <v>2.4</v>
      </c>
      <c r="B95" s="111" t="s">
        <v>277</v>
      </c>
      <c r="C95" s="116" t="s">
        <v>302</v>
      </c>
      <c r="D95" s="163">
        <v>6961509.270823326</v>
      </c>
      <c r="E95" s="164" t="s">
        <v>236</v>
      </c>
      <c r="F95" s="131" t="s">
        <v>236</v>
      </c>
      <c r="G95" s="132">
        <f t="shared" si="2"/>
        <v>6961509.270823326</v>
      </c>
    </row>
    <row r="96" spans="1:7">
      <c r="A96" s="145" t="s">
        <v>322</v>
      </c>
      <c r="B96" s="111" t="s">
        <v>280</v>
      </c>
      <c r="C96" s="116" t="s">
        <v>323</v>
      </c>
      <c r="D96" s="163">
        <f>0+'2021'!D69</f>
        <v>1098</v>
      </c>
      <c r="E96" s="164" t="s">
        <v>236</v>
      </c>
      <c r="F96" s="131" t="s">
        <v>236</v>
      </c>
      <c r="G96" s="132">
        <f t="shared" si="2"/>
        <v>1098</v>
      </c>
    </row>
    <row r="97" spans="1:7">
      <c r="A97" s="145" t="s">
        <v>339</v>
      </c>
      <c r="B97" s="111" t="s">
        <v>280</v>
      </c>
      <c r="C97" s="116" t="s">
        <v>340</v>
      </c>
      <c r="D97" s="162" t="s">
        <v>236</v>
      </c>
      <c r="E97" s="163">
        <v>9161198</v>
      </c>
      <c r="F97" s="131" t="s">
        <v>236</v>
      </c>
      <c r="G97" s="132">
        <f t="shared" si="2"/>
        <v>9161198</v>
      </c>
    </row>
    <row r="98" spans="1:7" ht="30">
      <c r="A98" s="145" t="s">
        <v>344</v>
      </c>
      <c r="B98" s="111" t="s">
        <v>280</v>
      </c>
      <c r="C98" s="116" t="s">
        <v>345</v>
      </c>
      <c r="D98" s="162" t="s">
        <v>236</v>
      </c>
      <c r="E98" s="163">
        <v>21666</v>
      </c>
      <c r="F98" s="131" t="s">
        <v>236</v>
      </c>
      <c r="G98" s="132">
        <f t="shared" si="2"/>
        <v>21666</v>
      </c>
    </row>
    <row r="99" spans="1:7">
      <c r="A99" s="145" t="s">
        <v>306</v>
      </c>
      <c r="B99" s="111" t="s">
        <v>280</v>
      </c>
      <c r="C99" s="116" t="s">
        <v>307</v>
      </c>
      <c r="D99" s="167">
        <f>189600+'2021'!D98+'2021'!D110</f>
        <v>802175</v>
      </c>
      <c r="E99" s="167">
        <v>2217</v>
      </c>
      <c r="F99" s="131" t="s">
        <v>236</v>
      </c>
      <c r="G99" s="132">
        <f t="shared" si="2"/>
        <v>804392</v>
      </c>
    </row>
    <row r="100" spans="1:7">
      <c r="A100" s="145" t="s">
        <v>279</v>
      </c>
      <c r="B100" s="111" t="s">
        <v>280</v>
      </c>
      <c r="C100" s="116" t="s">
        <v>281</v>
      </c>
      <c r="D100" s="167">
        <v>1</v>
      </c>
      <c r="E100" s="164" t="s">
        <v>236</v>
      </c>
      <c r="F100" s="131" t="s">
        <v>236</v>
      </c>
      <c r="G100" s="132">
        <f t="shared" si="2"/>
        <v>1</v>
      </c>
    </row>
    <row r="101" spans="1:7" ht="30">
      <c r="A101" s="145" t="s">
        <v>308</v>
      </c>
      <c r="B101" s="111" t="s">
        <v>280</v>
      </c>
      <c r="C101" s="116" t="s">
        <v>309</v>
      </c>
      <c r="D101" s="167">
        <f>1+'2021'!D22+'2021'!D32+'2021'!D40+'2021'!D111</f>
        <v>10</v>
      </c>
      <c r="E101" s="164" t="s">
        <v>236</v>
      </c>
      <c r="F101" s="131" t="s">
        <v>236</v>
      </c>
      <c r="G101" s="132">
        <f t="shared" si="2"/>
        <v>10</v>
      </c>
    </row>
    <row r="102" spans="1:7">
      <c r="A102" s="128" t="s">
        <v>391</v>
      </c>
      <c r="B102" s="142"/>
      <c r="C102" s="143"/>
      <c r="D102" s="129"/>
      <c r="E102" s="167"/>
      <c r="F102" s="131"/>
      <c r="G102" s="132"/>
    </row>
    <row r="103" spans="1:7">
      <c r="A103" s="145">
        <v>3.1</v>
      </c>
      <c r="B103" s="111" t="s">
        <v>277</v>
      </c>
      <c r="C103" s="116" t="s">
        <v>319</v>
      </c>
      <c r="D103" s="164" t="s">
        <v>236</v>
      </c>
      <c r="E103" s="167">
        <f>3600000+'2021'!D149+'2021'!D154+'2021'!D158</f>
        <v>4353186.1437499998</v>
      </c>
      <c r="F103" s="131" t="s">
        <v>236</v>
      </c>
      <c r="G103" s="132">
        <f t="shared" si="2"/>
        <v>4353186.1437499998</v>
      </c>
    </row>
    <row r="104" spans="1:7">
      <c r="A104" s="145">
        <v>3.2</v>
      </c>
      <c r="B104" s="111" t="s">
        <v>277</v>
      </c>
      <c r="C104" s="116" t="s">
        <v>417</v>
      </c>
      <c r="D104" s="167">
        <v>42600</v>
      </c>
      <c r="E104" s="164" t="s">
        <v>236</v>
      </c>
      <c r="F104" s="131" t="s">
        <v>236</v>
      </c>
      <c r="G104" s="132">
        <f t="shared" si="2"/>
        <v>42600</v>
      </c>
    </row>
    <row r="105" spans="1:7">
      <c r="A105" s="145">
        <v>3.3</v>
      </c>
      <c r="B105" s="111" t="s">
        <v>277</v>
      </c>
      <c r="C105" s="116" t="s">
        <v>292</v>
      </c>
      <c r="D105" s="167">
        <f>411217+'2021'!D115+'2021'!D121</f>
        <v>1063892</v>
      </c>
      <c r="E105" s="164" t="s">
        <v>236</v>
      </c>
      <c r="F105" s="131" t="s">
        <v>236</v>
      </c>
      <c r="G105" s="132">
        <f t="shared" si="2"/>
        <v>1063892</v>
      </c>
    </row>
    <row r="106" spans="1:7" ht="30">
      <c r="A106" s="145" t="s">
        <v>436</v>
      </c>
      <c r="B106" s="111" t="s">
        <v>280</v>
      </c>
      <c r="C106" s="116" t="s">
        <v>437</v>
      </c>
      <c r="D106" s="164" t="s">
        <v>236</v>
      </c>
      <c r="E106" s="164" t="s">
        <v>236</v>
      </c>
      <c r="F106" s="167">
        <v>32</v>
      </c>
      <c r="G106" s="132">
        <f t="shared" si="2"/>
        <v>32</v>
      </c>
    </row>
    <row r="107" spans="1:7">
      <c r="A107" s="145" t="s">
        <v>326</v>
      </c>
      <c r="B107" s="111" t="s">
        <v>280</v>
      </c>
      <c r="C107" s="116" t="s">
        <v>327</v>
      </c>
      <c r="D107" s="164" t="s">
        <v>236</v>
      </c>
      <c r="E107" s="167">
        <v>1</v>
      </c>
      <c r="F107" s="131" t="s">
        <v>236</v>
      </c>
      <c r="G107" s="132">
        <f t="shared" si="2"/>
        <v>1</v>
      </c>
    </row>
    <row r="108" spans="1:7">
      <c r="A108" s="145" t="s">
        <v>313</v>
      </c>
      <c r="B108" s="111" t="s">
        <v>280</v>
      </c>
      <c r="C108" s="116" t="s">
        <v>314</v>
      </c>
      <c r="D108" s="164" t="s">
        <v>236</v>
      </c>
      <c r="E108" s="167">
        <f>250+'2021'!D161</f>
        <v>260</v>
      </c>
      <c r="F108" s="131" t="s">
        <v>236</v>
      </c>
      <c r="G108" s="132">
        <f t="shared" si="2"/>
        <v>260</v>
      </c>
    </row>
    <row r="109" spans="1:7">
      <c r="A109" s="145" t="s">
        <v>414</v>
      </c>
      <c r="B109" s="111" t="s">
        <v>280</v>
      </c>
      <c r="C109" s="116" t="s">
        <v>415</v>
      </c>
      <c r="D109" s="167">
        <v>2</v>
      </c>
      <c r="E109" s="167">
        <v>1</v>
      </c>
      <c r="F109" s="131" t="s">
        <v>236</v>
      </c>
      <c r="G109" s="132">
        <f t="shared" si="2"/>
        <v>3</v>
      </c>
    </row>
    <row r="110" spans="1:7">
      <c r="A110" s="145" t="s">
        <v>402</v>
      </c>
      <c r="B110" s="111" t="s">
        <v>280</v>
      </c>
      <c r="C110" s="116" t="s">
        <v>403</v>
      </c>
      <c r="D110" s="167">
        <v>2056</v>
      </c>
      <c r="E110" s="164" t="s">
        <v>236</v>
      </c>
      <c r="F110" s="131">
        <v>0</v>
      </c>
      <c r="G110" s="132">
        <f t="shared" si="2"/>
        <v>2056</v>
      </c>
    </row>
    <row r="111" spans="1:7" ht="30">
      <c r="A111" s="145" t="s">
        <v>438</v>
      </c>
      <c r="B111" s="111" t="s">
        <v>280</v>
      </c>
      <c r="C111" s="116" t="s">
        <v>439</v>
      </c>
      <c r="D111" s="171" t="s">
        <v>236</v>
      </c>
      <c r="E111" s="164" t="s">
        <v>236</v>
      </c>
      <c r="F111" s="167">
        <v>2</v>
      </c>
      <c r="G111" s="132">
        <f t="shared" si="2"/>
        <v>2</v>
      </c>
    </row>
    <row r="112" spans="1:7" ht="30">
      <c r="A112" s="145" t="s">
        <v>440</v>
      </c>
      <c r="B112" s="111" t="s">
        <v>280</v>
      </c>
      <c r="C112" s="116" t="s">
        <v>441</v>
      </c>
      <c r="D112" s="171" t="s">
        <v>236</v>
      </c>
      <c r="E112" s="164" t="s">
        <v>236</v>
      </c>
      <c r="F112" s="167">
        <v>2</v>
      </c>
      <c r="G112" s="132">
        <f t="shared" si="2"/>
        <v>2</v>
      </c>
    </row>
    <row r="113" spans="1:7">
      <c r="A113" s="145" t="s">
        <v>282</v>
      </c>
      <c r="B113" s="111" t="s">
        <v>280</v>
      </c>
      <c r="C113" s="116" t="s">
        <v>283</v>
      </c>
      <c r="D113" s="167">
        <f>1+'2021'!D56+'2021'!D74+'2021'!D101+'2021'!D112</f>
        <v>42</v>
      </c>
      <c r="E113" s="164" t="s">
        <v>236</v>
      </c>
      <c r="F113" s="131">
        <v>0</v>
      </c>
      <c r="G113" s="132">
        <f t="shared" si="2"/>
        <v>42</v>
      </c>
    </row>
    <row r="114" spans="1:7">
      <c r="A114" s="145" t="s">
        <v>328</v>
      </c>
      <c r="B114" s="111" t="s">
        <v>280</v>
      </c>
      <c r="C114" s="116" t="s">
        <v>329</v>
      </c>
      <c r="D114" s="167">
        <f>1+'2021'!D48+'2021'!D81+Table1367891011124[[#This Row],[Achieved Result]]+'2021'!D123</f>
        <v>10</v>
      </c>
      <c r="E114" s="164" t="s">
        <v>236</v>
      </c>
      <c r="F114" s="131">
        <v>0</v>
      </c>
      <c r="G114" s="132">
        <f t="shared" si="2"/>
        <v>10</v>
      </c>
    </row>
    <row r="115" spans="1:7">
      <c r="A115" s="145" t="s">
        <v>330</v>
      </c>
      <c r="B115" s="111" t="s">
        <v>280</v>
      </c>
      <c r="C115" s="116" t="s">
        <v>331</v>
      </c>
      <c r="D115" s="167">
        <v>2</v>
      </c>
      <c r="E115" s="164" t="s">
        <v>236</v>
      </c>
      <c r="F115" s="131">
        <v>0</v>
      </c>
      <c r="G115" s="132">
        <f t="shared" si="2"/>
        <v>2</v>
      </c>
    </row>
    <row r="116" spans="1:7">
      <c r="A116" s="145" t="s">
        <v>418</v>
      </c>
      <c r="B116" s="111" t="s">
        <v>280</v>
      </c>
      <c r="C116" s="116" t="s">
        <v>419</v>
      </c>
      <c r="D116" s="167">
        <v>199</v>
      </c>
      <c r="E116" s="164" t="s">
        <v>236</v>
      </c>
      <c r="F116" s="131">
        <v>0</v>
      </c>
      <c r="G116" s="132">
        <f t="shared" si="2"/>
        <v>199</v>
      </c>
    </row>
    <row r="117" spans="1:7" ht="30">
      <c r="A117" s="145" t="s">
        <v>284</v>
      </c>
      <c r="B117" s="111" t="s">
        <v>280</v>
      </c>
      <c r="C117" s="116" t="s">
        <v>285</v>
      </c>
      <c r="D117" s="164" t="s">
        <v>236</v>
      </c>
      <c r="E117" s="164" t="s">
        <v>236</v>
      </c>
      <c r="F117" s="167">
        <v>3</v>
      </c>
      <c r="G117" s="132">
        <f t="shared" si="2"/>
        <v>3</v>
      </c>
    </row>
    <row r="118" spans="1:7">
      <c r="A118" s="128" t="s">
        <v>392</v>
      </c>
      <c r="B118" s="111"/>
      <c r="C118" s="116"/>
      <c r="D118" s="168"/>
      <c r="E118" s="164"/>
      <c r="F118" s="131"/>
      <c r="G118" s="132"/>
    </row>
    <row r="119" spans="1:7">
      <c r="A119" s="145">
        <v>4.0999999999999996</v>
      </c>
      <c r="B119" s="111" t="s">
        <v>277</v>
      </c>
      <c r="C119" s="116" t="s">
        <v>293</v>
      </c>
      <c r="D119" s="167">
        <f>1800000+'2021'!D80+'2021'!D116+'2021'!D122</f>
        <v>5084435</v>
      </c>
      <c r="E119" s="164" t="s">
        <v>236</v>
      </c>
      <c r="F119" s="131">
        <v>0</v>
      </c>
      <c r="G119" s="132">
        <f t="shared" si="2"/>
        <v>5084435</v>
      </c>
    </row>
    <row r="120" spans="1:7">
      <c r="A120" s="145" t="s">
        <v>286</v>
      </c>
      <c r="B120" s="111" t="s">
        <v>280</v>
      </c>
      <c r="C120" s="116" t="s">
        <v>287</v>
      </c>
      <c r="D120" s="167">
        <f>6+Table1367891011124[[#This Row],[Achieved Result]]</f>
        <v>6</v>
      </c>
      <c r="E120" s="164" t="s">
        <v>236</v>
      </c>
      <c r="F120" s="131">
        <v>0</v>
      </c>
      <c r="G120" s="132">
        <f t="shared" si="2"/>
        <v>6</v>
      </c>
    </row>
    <row r="121" spans="1:7">
      <c r="A121" s="145" t="s">
        <v>295</v>
      </c>
      <c r="B121" s="111" t="s">
        <v>280</v>
      </c>
      <c r="C121" s="116" t="s">
        <v>296</v>
      </c>
      <c r="D121" s="167">
        <f>3+'2021'!D33+'2021'!D36+'2021'!D50+'2021'!D83+'2021'!D88+'2021'!D113+'2021'!D119+Table1367891011124[[#This Row],[Achieved Result]]</f>
        <v>112710</v>
      </c>
      <c r="E121" s="164" t="s">
        <v>236</v>
      </c>
      <c r="F121" s="131">
        <v>0</v>
      </c>
      <c r="G121" s="132">
        <f t="shared" si="2"/>
        <v>112710</v>
      </c>
    </row>
    <row r="122" spans="1:7" ht="30">
      <c r="A122" s="145" t="s">
        <v>297</v>
      </c>
      <c r="B122" s="111" t="s">
        <v>280</v>
      </c>
      <c r="C122" s="116" t="s">
        <v>298</v>
      </c>
      <c r="D122" s="167">
        <v>1</v>
      </c>
      <c r="E122" s="164" t="s">
        <v>236</v>
      </c>
      <c r="F122" s="131">
        <v>0</v>
      </c>
      <c r="G122" s="132">
        <f t="shared" si="2"/>
        <v>1</v>
      </c>
    </row>
    <row r="123" spans="1:7">
      <c r="A123" s="145" t="s">
        <v>299</v>
      </c>
      <c r="B123" s="111" t="s">
        <v>280</v>
      </c>
      <c r="C123" s="116" t="s">
        <v>300</v>
      </c>
      <c r="D123" s="167">
        <f>2+'2021'!D84</f>
        <v>4</v>
      </c>
      <c r="E123" s="164" t="s">
        <v>236</v>
      </c>
      <c r="F123" s="131">
        <v>0</v>
      </c>
      <c r="G123" s="132">
        <f t="shared" si="2"/>
        <v>4</v>
      </c>
    </row>
    <row r="124" spans="1:7">
      <c r="A124" s="128" t="s">
        <v>393</v>
      </c>
      <c r="B124" s="142"/>
      <c r="C124" s="143"/>
      <c r="D124" s="129"/>
      <c r="E124" s="164"/>
      <c r="F124" s="131"/>
      <c r="G124" s="132"/>
    </row>
    <row r="125" spans="1:7">
      <c r="A125" s="145">
        <v>5.0999999999999996</v>
      </c>
      <c r="B125" s="111" t="s">
        <v>277</v>
      </c>
      <c r="C125" s="116" t="s">
        <v>343</v>
      </c>
      <c r="D125" s="167">
        <f>14492470+'2021'!D59+'2021'!D73+'2021'!D96</f>
        <v>73151300</v>
      </c>
      <c r="E125" s="167">
        <v>415000</v>
      </c>
      <c r="F125" s="131">
        <v>0</v>
      </c>
      <c r="G125" s="132">
        <f t="shared" si="2"/>
        <v>73566300</v>
      </c>
    </row>
    <row r="126" spans="1:7">
      <c r="A126" s="145" t="s">
        <v>315</v>
      </c>
      <c r="B126" s="111" t="s">
        <v>280</v>
      </c>
      <c r="C126" s="116" t="s">
        <v>316</v>
      </c>
      <c r="D126" s="167">
        <f>1+'2021'!D61+'2021'!D75+'2021'!D102</f>
        <v>49</v>
      </c>
      <c r="E126" s="164" t="s">
        <v>236</v>
      </c>
      <c r="F126" s="131">
        <v>0</v>
      </c>
      <c r="G126" s="132">
        <f t="shared" si="2"/>
        <v>49</v>
      </c>
    </row>
    <row r="127" spans="1:7">
      <c r="A127" s="145" t="s">
        <v>408</v>
      </c>
      <c r="B127" s="111" t="s">
        <v>280</v>
      </c>
      <c r="C127" s="116" t="s">
        <v>409</v>
      </c>
      <c r="D127" s="167">
        <v>460</v>
      </c>
      <c r="E127" s="164" t="s">
        <v>236</v>
      </c>
      <c r="F127" s="131">
        <v>0</v>
      </c>
      <c r="G127" s="132">
        <f t="shared" si="2"/>
        <v>460</v>
      </c>
    </row>
    <row r="128" spans="1:7">
      <c r="A128" s="145" t="s">
        <v>426</v>
      </c>
      <c r="B128" s="111" t="s">
        <v>280</v>
      </c>
      <c r="C128" s="116" t="s">
        <v>427</v>
      </c>
      <c r="D128" s="164" t="s">
        <v>236</v>
      </c>
      <c r="E128" s="167">
        <v>215</v>
      </c>
      <c r="F128" s="131">
        <v>0</v>
      </c>
      <c r="G128" s="132">
        <f t="shared" si="2"/>
        <v>215</v>
      </c>
    </row>
    <row r="129" spans="1:7">
      <c r="A129" s="128" t="s">
        <v>394</v>
      </c>
      <c r="B129" s="142"/>
      <c r="C129" s="143"/>
      <c r="D129" s="133"/>
      <c r="E129" s="133"/>
      <c r="F129" s="131"/>
      <c r="G129" s="132"/>
    </row>
    <row r="130" spans="1:7">
      <c r="A130" s="145">
        <v>6.1</v>
      </c>
      <c r="B130" s="111" t="s">
        <v>277</v>
      </c>
      <c r="C130" s="116" t="s">
        <v>334</v>
      </c>
      <c r="D130" s="167">
        <f>1+'2021'!D68</f>
        <v>401</v>
      </c>
      <c r="E130" s="133" t="s">
        <v>236</v>
      </c>
      <c r="F130" s="131">
        <v>0</v>
      </c>
      <c r="G130" s="132">
        <f t="shared" si="2"/>
        <v>401</v>
      </c>
    </row>
    <row r="131" spans="1:7">
      <c r="A131" s="145">
        <v>6.2</v>
      </c>
      <c r="B131" s="111" t="s">
        <v>277</v>
      </c>
      <c r="C131" s="116" t="s">
        <v>303</v>
      </c>
      <c r="D131" s="167">
        <f>1+'2021'!D20+'2021'!D30+'2021'!D97</f>
        <v>15</v>
      </c>
      <c r="E131" s="131">
        <v>1</v>
      </c>
      <c r="F131" s="131">
        <v>0</v>
      </c>
      <c r="G131" s="132">
        <f t="shared" si="2"/>
        <v>16</v>
      </c>
    </row>
    <row r="132" spans="1:7" ht="30">
      <c r="A132" s="145" t="s">
        <v>310</v>
      </c>
      <c r="B132" s="111" t="s">
        <v>280</v>
      </c>
      <c r="C132" s="116" t="s">
        <v>311</v>
      </c>
      <c r="D132" s="167">
        <f>4383+'2021'!D34+'2021'!D43+'2021'!D85+'2021'!D106</f>
        <v>5426</v>
      </c>
      <c r="E132" s="131" t="s">
        <v>236</v>
      </c>
      <c r="F132" s="168">
        <f>122+'2021'!D172</f>
        <v>522</v>
      </c>
      <c r="G132" s="132">
        <f t="shared" si="2"/>
        <v>5948</v>
      </c>
    </row>
    <row r="133" spans="1:7" ht="30">
      <c r="A133" s="145" t="s">
        <v>377</v>
      </c>
      <c r="B133" s="111" t="s">
        <v>280</v>
      </c>
      <c r="C133" s="116" t="s">
        <v>378</v>
      </c>
      <c r="D133" s="167">
        <f>1+'2021'!D85</f>
        <v>463</v>
      </c>
      <c r="E133" s="131" t="s">
        <v>236</v>
      </c>
      <c r="F133" s="168">
        <v>1</v>
      </c>
      <c r="G133" s="132">
        <f t="shared" si="2"/>
        <v>464</v>
      </c>
    </row>
    <row r="134" spans="1:7" ht="30">
      <c r="A134" s="145" t="s">
        <v>360</v>
      </c>
      <c r="B134" s="111" t="s">
        <v>280</v>
      </c>
      <c r="C134" s="116" t="s">
        <v>361</v>
      </c>
      <c r="D134" s="167">
        <v>1</v>
      </c>
      <c r="E134" s="131" t="s">
        <v>236</v>
      </c>
      <c r="F134" s="131">
        <v>0</v>
      </c>
      <c r="G134" s="132">
        <f t="shared" si="2"/>
        <v>1</v>
      </c>
    </row>
    <row r="135" spans="1:7" ht="30">
      <c r="A135" s="145" t="s">
        <v>288</v>
      </c>
      <c r="B135" s="111" t="s">
        <v>280</v>
      </c>
      <c r="C135" s="116" t="s">
        <v>289</v>
      </c>
      <c r="D135" s="167">
        <f>1+'2021'!D62+'2021'!D86+'2021'!D90</f>
        <v>8</v>
      </c>
      <c r="E135" s="131" t="s">
        <v>236</v>
      </c>
      <c r="F135" s="131">
        <v>0</v>
      </c>
      <c r="G135" s="132">
        <f t="shared" si="2"/>
        <v>8</v>
      </c>
    </row>
    <row r="136" spans="1:7" ht="30">
      <c r="A136" s="145" t="s">
        <v>362</v>
      </c>
      <c r="B136" s="111" t="s">
        <v>280</v>
      </c>
      <c r="C136" s="116" t="s">
        <v>363</v>
      </c>
      <c r="D136" s="167">
        <f>1+'2021'!D76+'2021'!D91</f>
        <v>4</v>
      </c>
      <c r="E136" s="131" t="s">
        <v>236</v>
      </c>
      <c r="F136" s="131">
        <v>0</v>
      </c>
      <c r="G136" s="132">
        <f t="shared" si="2"/>
        <v>4</v>
      </c>
    </row>
    <row r="137" spans="1:7">
      <c r="A137" s="146" t="s">
        <v>370</v>
      </c>
      <c r="B137" s="147" t="s">
        <v>280</v>
      </c>
      <c r="C137" s="148" t="s">
        <v>371</v>
      </c>
      <c r="D137" s="169">
        <f>3+'2021'!D44+'2021'!D63</f>
        <v>5</v>
      </c>
      <c r="E137" s="134" t="s">
        <v>236</v>
      </c>
      <c r="F137" s="134">
        <v>0</v>
      </c>
      <c r="G137" s="135">
        <f t="shared" si="2"/>
        <v>5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C2933F-D182-4F1B-B1D6-F8DA9CA0ECD9}"/>
</file>

<file path=customXml/itemProps2.xml><?xml version="1.0" encoding="utf-8"?>
<ds:datastoreItem xmlns:ds="http://schemas.openxmlformats.org/officeDocument/2006/customXml" ds:itemID="{369FE742-11AC-463C-B2AB-09DF5B657FB5}"/>
</file>

<file path=customXml/itemProps3.xml><?xml version="1.0" encoding="utf-8"?>
<ds:datastoreItem xmlns:ds="http://schemas.openxmlformats.org/officeDocument/2006/customXml" ds:itemID="{07505656-4E10-4772-98BE-2EF6CF7A92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Vivian Santos Francisco</cp:lastModifiedBy>
  <cp:revision/>
  <dcterms:created xsi:type="dcterms:W3CDTF">2019-04-10T05:49:12Z</dcterms:created>
  <dcterms:modified xsi:type="dcterms:W3CDTF">2022-05-24T09:56:15Z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Sector">
    <vt:lpwstr/>
  </property>
  <property fmtid="{D5CDD505-2E9C-101B-9397-08002B2CF9AE}" pid="8" name="ADBContentGroup">
    <vt:lpwstr>3;#SPD|9a9a4b60-d9f6-4f48-88d9-fa0c32663524</vt:lpwstr>
  </property>
  <property fmtid="{D5CDD505-2E9C-101B-9397-08002B2CF9AE}" pid="9" name="ADBDocumentSecurity">
    <vt:lpwstr/>
  </property>
  <property fmtid="{D5CDD505-2E9C-101B-9397-08002B2CF9AE}" pid="10" name="d01a0ce1b141461dbfb235a3ab729a2c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k985dbdc596c44d7acaf8184f33920f0">
    <vt:lpwstr/>
  </property>
  <property fmtid="{D5CDD505-2E9C-101B-9397-08002B2CF9AE}" pid="16" name="a37ff23a602146d4934a49238d370ca5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2022-05-24T09:20:51Z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34befb22-11c7-48c5-b4bd-f400ae4c190d</vt:lpwstr>
  </property>
  <property fmtid="{D5CDD505-2E9C-101B-9397-08002B2CF9AE}" pid="24" name="MSIP_Label_817d4574-7375-4d17-b29c-6e4c6df0fcb0_ContentBits">
    <vt:lpwstr>2</vt:lpwstr>
  </property>
</Properties>
</file>