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"/>
    </mc:Choice>
  </mc:AlternateContent>
  <xr:revisionPtr revIDLastSave="687" documentId="13_ncr:1_{D703BEA9-85AC-445C-A9C9-345889DCA44F}" xr6:coauthVersionLast="47" xr6:coauthVersionMax="47" xr10:uidLastSave="{7E14E9FE-8EA5-4314-A7BD-79331B7ABBE7}"/>
  <bookViews>
    <workbookView xWindow="-110" yWindow="-110" windowWidth="19420" windowHeight="12420" tabRatio="764" activeTab="7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r:id="rId10"/>
    <sheet name="Inflation" sheetId="41" r:id="rId11"/>
    <sheet name="CPI" sheetId="40" r:id="rId12"/>
    <sheet name="PAC tourism" sheetId="42" r:id="rId13"/>
    <sheet name="Remitt" sheetId="43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exports'!#REF!</definedName>
    <definedName name="A1829052T_Data" localSheetId="0">'AUS exports'!#REF!</definedName>
    <definedName name="A1829052T_Latest" localSheetId="0">'AUS exports'!#REF!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exports'!$L$6:$L$258</definedName>
    <definedName name="A1829205V_Data" localSheetId="0">'AUS exports'!$L$6:$L$258</definedName>
    <definedName name="A1829205V_Latest" localSheetId="0">'AUS exports'!$L$258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exports'!$M$6:$M$258</definedName>
    <definedName name="A1829212T_Data" localSheetId="0">'AUS exports'!$M$6:$M$258</definedName>
    <definedName name="A1829212T_Latest" localSheetId="0">'AUS exports'!$M$258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exports'!$N$6:$N$258</definedName>
    <definedName name="A1829225C_Data" localSheetId="0">'AUS exports'!$N$6:$N$258</definedName>
    <definedName name="A1829225C_Latest" localSheetId="0">'AUS exports'!$N$258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64" i="55" l="1"/>
  <c r="BV64" i="55" s="1"/>
  <c r="BP64" i="55"/>
  <c r="BQ64" i="55"/>
  <c r="BR64" i="55"/>
  <c r="BS64" i="55"/>
  <c r="BT64" i="55"/>
  <c r="BN65" i="55"/>
  <c r="BV65" i="55" s="1"/>
  <c r="BP65" i="55"/>
  <c r="BQ65" i="55"/>
  <c r="BR65" i="55"/>
  <c r="BS65" i="55"/>
  <c r="BT65" i="55"/>
  <c r="BN66" i="55"/>
  <c r="BV66" i="55" s="1"/>
  <c r="BP66" i="55"/>
  <c r="BQ66" i="55"/>
  <c r="BR66" i="55"/>
  <c r="BS66" i="55"/>
  <c r="BT66" i="55"/>
  <c r="BN67" i="55"/>
  <c r="BV67" i="55" s="1"/>
  <c r="BP67" i="55"/>
  <c r="BQ67" i="55"/>
  <c r="BR67" i="55"/>
  <c r="BS67" i="55"/>
  <c r="BT67" i="55"/>
  <c r="E173" i="54"/>
  <c r="E174" i="54"/>
  <c r="E175" i="54"/>
  <c r="E176" i="54"/>
  <c r="O176" i="54" s="1"/>
  <c r="B173" i="54"/>
  <c r="B174" i="54"/>
  <c r="N174" i="54" s="1"/>
  <c r="B175" i="54"/>
  <c r="N175" i="54" s="1"/>
  <c r="B176" i="54"/>
  <c r="K176" i="54" s="1"/>
  <c r="K172" i="54"/>
  <c r="K173" i="54"/>
  <c r="N173" i="54"/>
  <c r="O175" i="54"/>
  <c r="N177" i="54"/>
  <c r="B160" i="54" s="1"/>
  <c r="O177" i="54"/>
  <c r="O406" i="32"/>
  <c r="O407" i="32"/>
  <c r="O408" i="32"/>
  <c r="O409" i="32"/>
  <c r="O178" i="33"/>
  <c r="O179" i="33"/>
  <c r="O180" i="33"/>
  <c r="O181" i="33"/>
  <c r="O170" i="33"/>
  <c r="O171" i="33"/>
  <c r="O172" i="33"/>
  <c r="O173" i="33"/>
  <c r="O174" i="33"/>
  <c r="O175" i="33"/>
  <c r="O176" i="33"/>
  <c r="O177" i="33"/>
  <c r="O398" i="32"/>
  <c r="O399" i="32"/>
  <c r="O400" i="32"/>
  <c r="O401" i="32"/>
  <c r="O402" i="32"/>
  <c r="O403" i="32"/>
  <c r="O404" i="32"/>
  <c r="O405" i="32"/>
  <c r="O398" i="31"/>
  <c r="O399" i="31"/>
  <c r="O400" i="31"/>
  <c r="O401" i="31"/>
  <c r="O402" i="31"/>
  <c r="O403" i="31"/>
  <c r="O404" i="31"/>
  <c r="O405" i="31"/>
  <c r="BN56" i="55"/>
  <c r="BV56" i="55" s="1"/>
  <c r="BP56" i="55"/>
  <c r="BQ56" i="55"/>
  <c r="BR56" i="55"/>
  <c r="BS56" i="55"/>
  <c r="BT56" i="55"/>
  <c r="BN57" i="55"/>
  <c r="BV57" i="55" s="1"/>
  <c r="BP57" i="55"/>
  <c r="BQ57" i="55"/>
  <c r="BR57" i="55"/>
  <c r="BS57" i="55"/>
  <c r="BT57" i="55"/>
  <c r="BN58" i="55"/>
  <c r="BV58" i="55" s="1"/>
  <c r="BP58" i="55"/>
  <c r="BQ58" i="55"/>
  <c r="BR58" i="55"/>
  <c r="BS58" i="55"/>
  <c r="BT58" i="55"/>
  <c r="BN59" i="55"/>
  <c r="BV59" i="55" s="1"/>
  <c r="BP59" i="55"/>
  <c r="BQ59" i="55"/>
  <c r="BR59" i="55"/>
  <c r="BS59" i="55"/>
  <c r="BT59" i="55"/>
  <c r="BN60" i="55"/>
  <c r="BV60" i="55" s="1"/>
  <c r="BP60" i="55"/>
  <c r="BQ60" i="55"/>
  <c r="BR60" i="55"/>
  <c r="BS60" i="55"/>
  <c r="BT60" i="55"/>
  <c r="BN61" i="55"/>
  <c r="BV61" i="55" s="1"/>
  <c r="BP61" i="55"/>
  <c r="BQ61" i="55"/>
  <c r="BR61" i="55"/>
  <c r="BS61" i="55"/>
  <c r="BT61" i="55"/>
  <c r="BN62" i="55"/>
  <c r="BV62" i="55" s="1"/>
  <c r="BP62" i="55"/>
  <c r="BQ62" i="55"/>
  <c r="BR62" i="55"/>
  <c r="BS62" i="55"/>
  <c r="BT62" i="55"/>
  <c r="BN63" i="55"/>
  <c r="BV63" i="55" s="1"/>
  <c r="BP63" i="55"/>
  <c r="BQ63" i="55"/>
  <c r="BR63" i="55"/>
  <c r="BS63" i="55"/>
  <c r="BT63" i="55"/>
  <c r="BN52" i="55"/>
  <c r="BV52" i="55" s="1"/>
  <c r="BP52" i="55"/>
  <c r="BQ52" i="55"/>
  <c r="BR52" i="55"/>
  <c r="BS52" i="55"/>
  <c r="BT52" i="55"/>
  <c r="BN53" i="55"/>
  <c r="BV53" i="55" s="1"/>
  <c r="BP53" i="55"/>
  <c r="BQ53" i="55"/>
  <c r="BR53" i="55"/>
  <c r="BS53" i="55"/>
  <c r="BT53" i="55"/>
  <c r="BN54" i="55"/>
  <c r="BV54" i="55" s="1"/>
  <c r="BP54" i="55"/>
  <c r="BQ54" i="55"/>
  <c r="BR54" i="55"/>
  <c r="BS54" i="55"/>
  <c r="BT54" i="55"/>
  <c r="BN55" i="55"/>
  <c r="BV55" i="55" s="1"/>
  <c r="BP55" i="55"/>
  <c r="BQ55" i="55"/>
  <c r="BR55" i="55"/>
  <c r="BS55" i="55"/>
  <c r="BT55" i="55"/>
  <c r="E151" i="54"/>
  <c r="E152" i="54" s="1"/>
  <c r="E153" i="54" s="1"/>
  <c r="B151" i="54"/>
  <c r="B152" i="54" s="1"/>
  <c r="B153" i="54" s="1"/>
  <c r="L176" i="54" l="1"/>
  <c r="K175" i="54"/>
  <c r="L175" i="54"/>
  <c r="K174" i="54"/>
  <c r="N176" i="54"/>
  <c r="L173" i="54"/>
  <c r="O174" i="54"/>
  <c r="L174" i="54"/>
  <c r="O173" i="54"/>
  <c r="E154" i="54"/>
  <c r="B154" i="54"/>
  <c r="O394" i="32"/>
  <c r="O395" i="32"/>
  <c r="O396" i="32"/>
  <c r="O397" i="32"/>
  <c r="O394" i="31"/>
  <c r="O395" i="31"/>
  <c r="O396" i="31"/>
  <c r="O397" i="31"/>
  <c r="E155" i="54" l="1"/>
  <c r="B155" i="54"/>
  <c r="O166" i="33"/>
  <c r="O167" i="33"/>
  <c r="O168" i="33"/>
  <c r="O169" i="33"/>
  <c r="O154" i="33"/>
  <c r="O155" i="33"/>
  <c r="O156" i="33"/>
  <c r="O157" i="33"/>
  <c r="O158" i="33"/>
  <c r="O159" i="33"/>
  <c r="O160" i="33"/>
  <c r="O161" i="33"/>
  <c r="O162" i="33"/>
  <c r="O163" i="33"/>
  <c r="O164" i="33"/>
  <c r="O165" i="33"/>
  <c r="O387" i="32"/>
  <c r="O388" i="32"/>
  <c r="O389" i="32"/>
  <c r="O390" i="32"/>
  <c r="O391" i="32"/>
  <c r="O392" i="32"/>
  <c r="O393" i="32"/>
  <c r="O387" i="31"/>
  <c r="O388" i="31"/>
  <c r="O389" i="31"/>
  <c r="O390" i="31"/>
  <c r="O391" i="31"/>
  <c r="O392" i="31"/>
  <c r="O393" i="31"/>
  <c r="E156" i="54" l="1"/>
  <c r="B156" i="54"/>
  <c r="B157" i="54" s="1"/>
  <c r="B158" i="54" s="1"/>
  <c r="N8" i="54"/>
  <c r="O8" i="54"/>
  <c r="N9" i="54"/>
  <c r="O9" i="54"/>
  <c r="N10" i="54"/>
  <c r="O10" i="54"/>
  <c r="N11" i="54"/>
  <c r="O11" i="54"/>
  <c r="N12" i="54"/>
  <c r="O12" i="54"/>
  <c r="N13" i="54"/>
  <c r="O13" i="54"/>
  <c r="N14" i="54"/>
  <c r="O14" i="54"/>
  <c r="N15" i="54"/>
  <c r="O15" i="54"/>
  <c r="N16" i="54"/>
  <c r="O16" i="54"/>
  <c r="N17" i="54"/>
  <c r="O17" i="54"/>
  <c r="N18" i="54"/>
  <c r="O18" i="54"/>
  <c r="N19" i="54"/>
  <c r="O19" i="54"/>
  <c r="N20" i="54"/>
  <c r="O20" i="54"/>
  <c r="N21" i="54"/>
  <c r="O21" i="54"/>
  <c r="N22" i="54"/>
  <c r="O22" i="54"/>
  <c r="N23" i="54"/>
  <c r="O23" i="54"/>
  <c r="N24" i="54"/>
  <c r="O24" i="54"/>
  <c r="N25" i="54"/>
  <c r="O25" i="54"/>
  <c r="N26" i="54"/>
  <c r="O26" i="54"/>
  <c r="N27" i="54"/>
  <c r="O27" i="54"/>
  <c r="N28" i="54"/>
  <c r="O28" i="54"/>
  <c r="N29" i="54"/>
  <c r="O29" i="54"/>
  <c r="N30" i="54"/>
  <c r="O30" i="54"/>
  <c r="N31" i="54"/>
  <c r="O31" i="54"/>
  <c r="N32" i="54"/>
  <c r="O32" i="54"/>
  <c r="N33" i="54"/>
  <c r="O33" i="54"/>
  <c r="N34" i="54"/>
  <c r="O34" i="54"/>
  <c r="N35" i="54"/>
  <c r="O35" i="54"/>
  <c r="N36" i="54"/>
  <c r="O36" i="54"/>
  <c r="N37" i="54"/>
  <c r="O37" i="54"/>
  <c r="N38" i="54"/>
  <c r="O38" i="54"/>
  <c r="N39" i="54"/>
  <c r="O39" i="54"/>
  <c r="N40" i="54"/>
  <c r="O40" i="54"/>
  <c r="N41" i="54"/>
  <c r="O41" i="54"/>
  <c r="N42" i="54"/>
  <c r="O42" i="54"/>
  <c r="N43" i="54"/>
  <c r="O43" i="54"/>
  <c r="N44" i="54"/>
  <c r="O44" i="54"/>
  <c r="N45" i="54"/>
  <c r="O45" i="54"/>
  <c r="N46" i="54"/>
  <c r="O46" i="54"/>
  <c r="N47" i="54"/>
  <c r="O47" i="54"/>
  <c r="N48" i="54"/>
  <c r="O48" i="54"/>
  <c r="N49" i="54"/>
  <c r="O49" i="54"/>
  <c r="N50" i="54"/>
  <c r="O50" i="54"/>
  <c r="N51" i="54"/>
  <c r="O51" i="54"/>
  <c r="N52" i="54"/>
  <c r="O52" i="54"/>
  <c r="N53" i="54"/>
  <c r="O53" i="54"/>
  <c r="N54" i="54"/>
  <c r="O54" i="54"/>
  <c r="N55" i="54"/>
  <c r="O55" i="54"/>
  <c r="N56" i="54"/>
  <c r="O56" i="54"/>
  <c r="N57" i="54"/>
  <c r="O57" i="54"/>
  <c r="N58" i="54"/>
  <c r="O58" i="54"/>
  <c r="N59" i="54"/>
  <c r="O59" i="54"/>
  <c r="N60" i="54"/>
  <c r="O60" i="54"/>
  <c r="N61" i="54"/>
  <c r="O61" i="54"/>
  <c r="N62" i="54"/>
  <c r="O62" i="54"/>
  <c r="N63" i="54"/>
  <c r="O63" i="54"/>
  <c r="N64" i="54"/>
  <c r="O64" i="54"/>
  <c r="N65" i="54"/>
  <c r="O65" i="54"/>
  <c r="N66" i="54"/>
  <c r="O66" i="54"/>
  <c r="N67" i="54"/>
  <c r="O67" i="54"/>
  <c r="N68" i="54"/>
  <c r="O68" i="54"/>
  <c r="N69" i="54"/>
  <c r="O69" i="54"/>
  <c r="N70" i="54"/>
  <c r="O70" i="54"/>
  <c r="N71" i="54"/>
  <c r="O71" i="54"/>
  <c r="N72" i="54"/>
  <c r="O72" i="54"/>
  <c r="N73" i="54"/>
  <c r="O73" i="54"/>
  <c r="N74" i="54"/>
  <c r="O74" i="54"/>
  <c r="N75" i="54"/>
  <c r="O75" i="54"/>
  <c r="N76" i="54"/>
  <c r="O76" i="54"/>
  <c r="N77" i="54"/>
  <c r="O77" i="54"/>
  <c r="N78" i="54"/>
  <c r="O78" i="54"/>
  <c r="N79" i="54"/>
  <c r="O79" i="54"/>
  <c r="N80" i="54"/>
  <c r="O80" i="54"/>
  <c r="N81" i="54"/>
  <c r="O81" i="54"/>
  <c r="N82" i="54"/>
  <c r="O82" i="54"/>
  <c r="N83" i="54"/>
  <c r="O83" i="54"/>
  <c r="N84" i="54"/>
  <c r="O84" i="54"/>
  <c r="N85" i="54"/>
  <c r="O85" i="54"/>
  <c r="N86" i="54"/>
  <c r="O86" i="54"/>
  <c r="N87" i="54"/>
  <c r="O87" i="54"/>
  <c r="N88" i="54"/>
  <c r="O88" i="54"/>
  <c r="N89" i="54"/>
  <c r="O89" i="54"/>
  <c r="N90" i="54"/>
  <c r="O90" i="54"/>
  <c r="N91" i="54"/>
  <c r="O91" i="54"/>
  <c r="N92" i="54"/>
  <c r="O92" i="54"/>
  <c r="N93" i="54"/>
  <c r="O93" i="54"/>
  <c r="N94" i="54"/>
  <c r="O94" i="54"/>
  <c r="N95" i="54"/>
  <c r="O95" i="54"/>
  <c r="N96" i="54"/>
  <c r="O96" i="54"/>
  <c r="N97" i="54"/>
  <c r="O97" i="54"/>
  <c r="N98" i="54"/>
  <c r="O98" i="54"/>
  <c r="N99" i="54"/>
  <c r="O99" i="54"/>
  <c r="N100" i="54"/>
  <c r="O100" i="54"/>
  <c r="N101" i="54"/>
  <c r="O101" i="54"/>
  <c r="N102" i="54"/>
  <c r="O102" i="54"/>
  <c r="N103" i="54"/>
  <c r="O103" i="54"/>
  <c r="N104" i="54"/>
  <c r="O104" i="54"/>
  <c r="N105" i="54"/>
  <c r="O105" i="54"/>
  <c r="N106" i="54"/>
  <c r="O106" i="54"/>
  <c r="N107" i="54"/>
  <c r="O107" i="54"/>
  <c r="N108" i="54"/>
  <c r="O108" i="54"/>
  <c r="N109" i="54"/>
  <c r="O109" i="54"/>
  <c r="N110" i="54"/>
  <c r="O110" i="54"/>
  <c r="N111" i="54"/>
  <c r="O111" i="54"/>
  <c r="N112" i="54"/>
  <c r="O112" i="54"/>
  <c r="N113" i="54"/>
  <c r="O113" i="54"/>
  <c r="N114" i="54"/>
  <c r="O114" i="54"/>
  <c r="N115" i="54"/>
  <c r="O115" i="54"/>
  <c r="N116" i="54"/>
  <c r="O116" i="54"/>
  <c r="N117" i="54"/>
  <c r="O117" i="54"/>
  <c r="N118" i="54"/>
  <c r="O118" i="54"/>
  <c r="N119" i="54"/>
  <c r="O119" i="54"/>
  <c r="N120" i="54"/>
  <c r="O120" i="54"/>
  <c r="N121" i="54"/>
  <c r="O121" i="54"/>
  <c r="N122" i="54"/>
  <c r="O122" i="54"/>
  <c r="N123" i="54"/>
  <c r="O123" i="54"/>
  <c r="N124" i="54"/>
  <c r="O124" i="54"/>
  <c r="N125" i="54"/>
  <c r="O125" i="54"/>
  <c r="N126" i="54"/>
  <c r="O126" i="54"/>
  <c r="N127" i="54"/>
  <c r="O127" i="54"/>
  <c r="N128" i="54"/>
  <c r="O128" i="54"/>
  <c r="N129" i="54"/>
  <c r="O129" i="54"/>
  <c r="N130" i="54"/>
  <c r="O130" i="54"/>
  <c r="N131" i="54"/>
  <c r="O131" i="54"/>
  <c r="N132" i="54"/>
  <c r="O132" i="54"/>
  <c r="N133" i="54"/>
  <c r="O133" i="54"/>
  <c r="N134" i="54"/>
  <c r="O134" i="54"/>
  <c r="N135" i="54"/>
  <c r="O135" i="54"/>
  <c r="N136" i="54"/>
  <c r="O136" i="54"/>
  <c r="N137" i="54"/>
  <c r="O137" i="54"/>
  <c r="N138" i="54"/>
  <c r="O138" i="54"/>
  <c r="N139" i="54"/>
  <c r="O139" i="54"/>
  <c r="N140" i="54"/>
  <c r="O140" i="54"/>
  <c r="N141" i="54"/>
  <c r="O141" i="54"/>
  <c r="N142" i="54"/>
  <c r="O142" i="54"/>
  <c r="N143" i="54"/>
  <c r="O143" i="54"/>
  <c r="N144" i="54"/>
  <c r="O144" i="54"/>
  <c r="N145" i="54"/>
  <c r="O145" i="54"/>
  <c r="N146" i="54"/>
  <c r="O146" i="54"/>
  <c r="N147" i="54"/>
  <c r="O147" i="54"/>
  <c r="N148" i="54"/>
  <c r="O148" i="54"/>
  <c r="N149" i="54"/>
  <c r="O149" i="54"/>
  <c r="N150" i="54"/>
  <c r="O150" i="54"/>
  <c r="O7" i="54"/>
  <c r="N7" i="54"/>
  <c r="B162" i="54" l="1"/>
  <c r="B170" i="54"/>
  <c r="B164" i="54"/>
  <c r="B166" i="54"/>
  <c r="B168" i="54"/>
  <c r="B161" i="54"/>
  <c r="B169" i="54"/>
  <c r="B163" i="54"/>
  <c r="B171" i="54"/>
  <c r="B172" i="54"/>
  <c r="B167" i="54"/>
  <c r="B165" i="54"/>
  <c r="E157" i="54"/>
  <c r="E158" i="54" s="1"/>
  <c r="E159" i="54" s="1"/>
  <c r="B159" i="54"/>
  <c r="BP44" i="55"/>
  <c r="BQ44" i="55"/>
  <c r="BR44" i="55"/>
  <c r="BS44" i="55"/>
  <c r="BT44" i="55"/>
  <c r="BP45" i="55"/>
  <c r="BQ45" i="55"/>
  <c r="BR45" i="55"/>
  <c r="BS45" i="55"/>
  <c r="BT45" i="55"/>
  <c r="BP46" i="55"/>
  <c r="BQ46" i="55"/>
  <c r="BR46" i="55"/>
  <c r="BS46" i="55"/>
  <c r="BT46" i="55"/>
  <c r="BP47" i="55"/>
  <c r="BQ47" i="55"/>
  <c r="BR47" i="55"/>
  <c r="BS47" i="55"/>
  <c r="BT47" i="55"/>
  <c r="BP48" i="55"/>
  <c r="BQ48" i="55"/>
  <c r="BR48" i="55"/>
  <c r="BS48" i="55"/>
  <c r="BT48" i="55"/>
  <c r="BP49" i="55"/>
  <c r="BQ49" i="55"/>
  <c r="BR49" i="55"/>
  <c r="BS49" i="55"/>
  <c r="BT49" i="55"/>
  <c r="BP50" i="55"/>
  <c r="BQ50" i="55"/>
  <c r="BR50" i="55"/>
  <c r="BS50" i="55"/>
  <c r="BT50" i="55"/>
  <c r="BP51" i="55"/>
  <c r="BQ51" i="55"/>
  <c r="BR51" i="55"/>
  <c r="BS51" i="55"/>
  <c r="BT51" i="55"/>
  <c r="BN44" i="55"/>
  <c r="BV44" i="55" s="1"/>
  <c r="BN45" i="55"/>
  <c r="BV45" i="55" s="1"/>
  <c r="BN46" i="55"/>
  <c r="BV46" i="55" s="1"/>
  <c r="BN47" i="55"/>
  <c r="BV47" i="55" s="1"/>
  <c r="BN48" i="55"/>
  <c r="BV48" i="55" s="1"/>
  <c r="BN49" i="55"/>
  <c r="BV49" i="55" s="1"/>
  <c r="BN50" i="55"/>
  <c r="BV50" i="55" s="1"/>
  <c r="BN51" i="55"/>
  <c r="BV51" i="55" s="1"/>
  <c r="K151" i="54"/>
  <c r="E160" i="54" l="1"/>
  <c r="E168" i="54"/>
  <c r="E162" i="54"/>
  <c r="E164" i="54"/>
  <c r="E166" i="54"/>
  <c r="E167" i="54"/>
  <c r="E161" i="54"/>
  <c r="E169" i="54"/>
  <c r="E170" i="54"/>
  <c r="E172" i="54"/>
  <c r="E163" i="54"/>
  <c r="E171" i="54"/>
  <c r="E165" i="54"/>
  <c r="N152" i="54"/>
  <c r="N151" i="54"/>
  <c r="O151" i="54"/>
  <c r="O160" i="54" l="1"/>
  <c r="N161" i="54"/>
  <c r="N160" i="54"/>
  <c r="K160" i="54"/>
  <c r="L160" i="54"/>
  <c r="O152" i="54"/>
  <c r="K152" i="54"/>
  <c r="N153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7" i="54"/>
  <c r="O161" i="54" l="1"/>
  <c r="K161" i="54"/>
  <c r="L161" i="54"/>
  <c r="N163" i="54"/>
  <c r="N162" i="54"/>
  <c r="L154" i="54"/>
  <c r="O153" i="54"/>
  <c r="K153" i="54"/>
  <c r="N154" i="54"/>
  <c r="L153" i="54"/>
  <c r="O383" i="31"/>
  <c r="O384" i="31"/>
  <c r="O385" i="31"/>
  <c r="O386" i="31"/>
  <c r="O383" i="32"/>
  <c r="O384" i="32"/>
  <c r="O385" i="32"/>
  <c r="O386" i="32"/>
  <c r="O162" i="54" l="1"/>
  <c r="L162" i="54"/>
  <c r="K162" i="54"/>
  <c r="N164" i="54"/>
  <c r="O155" i="54"/>
  <c r="K155" i="54"/>
  <c r="N155" i="54"/>
  <c r="L155" i="54"/>
  <c r="O154" i="54"/>
  <c r="K154" i="54"/>
  <c r="BN43" i="55"/>
  <c r="BV43" i="55" s="1"/>
  <c r="BP43" i="55"/>
  <c r="BQ43" i="55"/>
  <c r="BR43" i="55"/>
  <c r="BS43" i="55"/>
  <c r="BT43" i="55"/>
  <c r="BN40" i="55"/>
  <c r="BV40" i="55" s="1"/>
  <c r="BP40" i="55"/>
  <c r="BQ40" i="55"/>
  <c r="BR40" i="55"/>
  <c r="BS40" i="55"/>
  <c r="BT40" i="55"/>
  <c r="BN41" i="55"/>
  <c r="BV41" i="55" s="1"/>
  <c r="BP41" i="55"/>
  <c r="BQ41" i="55"/>
  <c r="BR41" i="55"/>
  <c r="BS41" i="55"/>
  <c r="BT41" i="55"/>
  <c r="BN42" i="55"/>
  <c r="BV42" i="55" s="1"/>
  <c r="BP42" i="55"/>
  <c r="BQ42" i="55"/>
  <c r="BR42" i="55"/>
  <c r="BS42" i="55"/>
  <c r="BT42" i="55"/>
  <c r="O146" i="33"/>
  <c r="O147" i="33"/>
  <c r="O148" i="33"/>
  <c r="O149" i="33"/>
  <c r="O150" i="33"/>
  <c r="O151" i="33"/>
  <c r="O152" i="33"/>
  <c r="O153" i="33"/>
  <c r="O375" i="32"/>
  <c r="O376" i="32"/>
  <c r="O377" i="32"/>
  <c r="O378" i="32"/>
  <c r="O379" i="32"/>
  <c r="O380" i="32"/>
  <c r="O381" i="32"/>
  <c r="O382" i="32"/>
  <c r="O374" i="31"/>
  <c r="O375" i="31"/>
  <c r="O376" i="31"/>
  <c r="O377" i="31"/>
  <c r="O378" i="31"/>
  <c r="O379" i="31"/>
  <c r="O380" i="31"/>
  <c r="O381" i="31"/>
  <c r="O382" i="31"/>
  <c r="BN39" i="55"/>
  <c r="BV39" i="55" s="1"/>
  <c r="BP39" i="55"/>
  <c r="BQ39" i="55"/>
  <c r="BR39" i="55"/>
  <c r="BS39" i="55"/>
  <c r="BT39" i="55"/>
  <c r="BN32" i="55"/>
  <c r="BV32" i="55" s="1"/>
  <c r="BP32" i="55"/>
  <c r="BQ32" i="55"/>
  <c r="BR32" i="55"/>
  <c r="BS32" i="55"/>
  <c r="BT32" i="55"/>
  <c r="BN33" i="55"/>
  <c r="BV33" i="55" s="1"/>
  <c r="BP33" i="55"/>
  <c r="BQ33" i="55"/>
  <c r="BR33" i="55"/>
  <c r="BS33" i="55"/>
  <c r="BT33" i="55"/>
  <c r="BN34" i="55"/>
  <c r="BV34" i="55" s="1"/>
  <c r="BP34" i="55"/>
  <c r="BQ34" i="55"/>
  <c r="BR34" i="55"/>
  <c r="BS34" i="55"/>
  <c r="BT34" i="55"/>
  <c r="BN35" i="55"/>
  <c r="BV35" i="55" s="1"/>
  <c r="BP35" i="55"/>
  <c r="BQ35" i="55"/>
  <c r="BR35" i="55"/>
  <c r="BS35" i="55"/>
  <c r="BT35" i="55"/>
  <c r="BN36" i="55"/>
  <c r="BV36" i="55" s="1"/>
  <c r="BP36" i="55"/>
  <c r="BQ36" i="55"/>
  <c r="BR36" i="55"/>
  <c r="BS36" i="55"/>
  <c r="BT36" i="55"/>
  <c r="BN37" i="55"/>
  <c r="BV37" i="55" s="1"/>
  <c r="BP37" i="55"/>
  <c r="BQ37" i="55"/>
  <c r="BR37" i="55"/>
  <c r="BS37" i="55"/>
  <c r="BT37" i="55"/>
  <c r="BN38" i="55"/>
  <c r="BV38" i="55" s="1"/>
  <c r="BP38" i="55"/>
  <c r="BQ38" i="55"/>
  <c r="BR38" i="55"/>
  <c r="BS38" i="55"/>
  <c r="BT38" i="55"/>
  <c r="BT31" i="55"/>
  <c r="BS31" i="55"/>
  <c r="BR31" i="55"/>
  <c r="BQ31" i="55"/>
  <c r="BP31" i="55"/>
  <c r="BN31" i="55"/>
  <c r="BV31" i="55" s="1"/>
  <c r="BT30" i="55"/>
  <c r="BS30" i="55"/>
  <c r="BR30" i="55"/>
  <c r="BQ30" i="55"/>
  <c r="BP30" i="55"/>
  <c r="BN30" i="55"/>
  <c r="BV30" i="55" s="1"/>
  <c r="BT29" i="55"/>
  <c r="BS29" i="55"/>
  <c r="BR29" i="55"/>
  <c r="BQ29" i="55"/>
  <c r="BP29" i="55"/>
  <c r="BN29" i="55"/>
  <c r="BV29" i="55" s="1"/>
  <c r="BT28" i="55"/>
  <c r="BS28" i="55"/>
  <c r="BR28" i="55"/>
  <c r="BQ28" i="55"/>
  <c r="BP28" i="55"/>
  <c r="BN28" i="55"/>
  <c r="BV28" i="55" s="1"/>
  <c r="BT27" i="55"/>
  <c r="BS27" i="55"/>
  <c r="BR27" i="55"/>
  <c r="BQ27" i="55"/>
  <c r="BP27" i="55"/>
  <c r="BN27" i="55"/>
  <c r="BV27" i="55" s="1"/>
  <c r="BT26" i="55"/>
  <c r="BS26" i="55"/>
  <c r="BR26" i="55"/>
  <c r="BQ26" i="55"/>
  <c r="BP26" i="55"/>
  <c r="BN26" i="55"/>
  <c r="BV26" i="55" s="1"/>
  <c r="BT25" i="55"/>
  <c r="BS25" i="55"/>
  <c r="BR25" i="55"/>
  <c r="BQ25" i="55"/>
  <c r="BP25" i="55"/>
  <c r="BN25" i="55"/>
  <c r="BV25" i="55" s="1"/>
  <c r="BT24" i="55"/>
  <c r="BS24" i="55"/>
  <c r="BR24" i="55"/>
  <c r="BQ24" i="55"/>
  <c r="BP24" i="55"/>
  <c r="BN24" i="55"/>
  <c r="BV24" i="55" s="1"/>
  <c r="BT23" i="55"/>
  <c r="BS23" i="55"/>
  <c r="BR23" i="55"/>
  <c r="BQ23" i="55"/>
  <c r="BP23" i="55"/>
  <c r="BN23" i="55"/>
  <c r="BV23" i="55" s="1"/>
  <c r="BT22" i="55"/>
  <c r="BS22" i="55"/>
  <c r="BR22" i="55"/>
  <c r="BQ22" i="55"/>
  <c r="BP22" i="55"/>
  <c r="BN22" i="55"/>
  <c r="BV22" i="55" s="1"/>
  <c r="BT21" i="55"/>
  <c r="BS21" i="55"/>
  <c r="BR21" i="55"/>
  <c r="BQ21" i="55"/>
  <c r="BP21" i="55"/>
  <c r="BN21" i="55"/>
  <c r="BV21" i="55" s="1"/>
  <c r="BT20" i="55"/>
  <c r="BS20" i="55"/>
  <c r="BR20" i="55"/>
  <c r="BQ20" i="55"/>
  <c r="BP20" i="55"/>
  <c r="BN20" i="55"/>
  <c r="BV20" i="55" s="1"/>
  <c r="BT19" i="55"/>
  <c r="BS19" i="55"/>
  <c r="BR19" i="55"/>
  <c r="BQ19" i="55"/>
  <c r="BP19" i="55"/>
  <c r="BN19" i="55"/>
  <c r="BV19" i="55"/>
  <c r="BT18" i="55"/>
  <c r="BS18" i="55"/>
  <c r="BR18" i="55"/>
  <c r="BQ18" i="55"/>
  <c r="BP18" i="55"/>
  <c r="BN18" i="55"/>
  <c r="BV18" i="55" s="1"/>
  <c r="BT17" i="55"/>
  <c r="BS17" i="55"/>
  <c r="BR17" i="55"/>
  <c r="BQ17" i="55"/>
  <c r="BP17" i="55"/>
  <c r="BN17" i="55"/>
  <c r="BV17" i="55" s="1"/>
  <c r="BT16" i="55"/>
  <c r="BS16" i="55"/>
  <c r="BR16" i="55"/>
  <c r="BQ16" i="55"/>
  <c r="BP16" i="55"/>
  <c r="BN16" i="55"/>
  <c r="BV16" i="55" s="1"/>
  <c r="BT15" i="55"/>
  <c r="BS15" i="55"/>
  <c r="BR15" i="55"/>
  <c r="BQ15" i="55"/>
  <c r="BP15" i="55"/>
  <c r="BN15" i="55"/>
  <c r="BV15" i="55" s="1"/>
  <c r="BT14" i="55"/>
  <c r="BS14" i="55"/>
  <c r="BR14" i="55"/>
  <c r="BQ14" i="55"/>
  <c r="BP14" i="55"/>
  <c r="BN14" i="55"/>
  <c r="BV14" i="55" s="1"/>
  <c r="BT13" i="55"/>
  <c r="BS13" i="55"/>
  <c r="BR13" i="55"/>
  <c r="BQ13" i="55"/>
  <c r="BP13" i="55"/>
  <c r="BN13" i="55"/>
  <c r="BV13" i="55" s="1"/>
  <c r="BT12" i="55"/>
  <c r="BS12" i="55"/>
  <c r="BR12" i="55"/>
  <c r="BQ12" i="55"/>
  <c r="BP12" i="55"/>
  <c r="BN12" i="55"/>
  <c r="BV12" i="55" s="1"/>
  <c r="BT11" i="55"/>
  <c r="BS11" i="55"/>
  <c r="BR11" i="55"/>
  <c r="BQ11" i="55"/>
  <c r="BP11" i="55"/>
  <c r="BN11" i="55"/>
  <c r="BV11" i="55" s="1"/>
  <c r="BT10" i="55"/>
  <c r="BS10" i="55"/>
  <c r="BR10" i="55"/>
  <c r="BQ10" i="55"/>
  <c r="BP10" i="55"/>
  <c r="BN10" i="55"/>
  <c r="BV10" i="55" s="1"/>
  <c r="BT9" i="55"/>
  <c r="BS9" i="55"/>
  <c r="BR9" i="55"/>
  <c r="BQ9" i="55"/>
  <c r="BP9" i="55"/>
  <c r="BN9" i="55"/>
  <c r="BV9" i="55" s="1"/>
  <c r="BT8" i="55"/>
  <c r="BS8" i="55"/>
  <c r="BR8" i="55"/>
  <c r="BQ8" i="55"/>
  <c r="BP8" i="55"/>
  <c r="BN8" i="55"/>
  <c r="BV8" i="55" s="1"/>
  <c r="BT7" i="55"/>
  <c r="BS7" i="55"/>
  <c r="BR7" i="55"/>
  <c r="BQ7" i="55"/>
  <c r="BP7" i="55"/>
  <c r="BN7" i="55"/>
  <c r="BV7" i="55" s="1"/>
  <c r="O141" i="33"/>
  <c r="O142" i="33"/>
  <c r="O143" i="33"/>
  <c r="O144" i="33"/>
  <c r="O145" i="33"/>
  <c r="O370" i="32"/>
  <c r="O371" i="32"/>
  <c r="O372" i="32"/>
  <c r="O373" i="32"/>
  <c r="O374" i="32"/>
  <c r="O369" i="31"/>
  <c r="O370" i="31"/>
  <c r="O371" i="31"/>
  <c r="O372" i="31"/>
  <c r="O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O135" i="33"/>
  <c r="O136" i="33"/>
  <c r="O137" i="33"/>
  <c r="O138" i="33"/>
  <c r="O139" i="33"/>
  <c r="O140" i="33"/>
  <c r="O363" i="32"/>
  <c r="O364" i="32"/>
  <c r="O365" i="32"/>
  <c r="O366" i="32"/>
  <c r="O367" i="32"/>
  <c r="O368" i="32"/>
  <c r="O369" i="32"/>
  <c r="O362" i="31"/>
  <c r="O363" i="31"/>
  <c r="O364" i="31"/>
  <c r="O365" i="31"/>
  <c r="O366" i="31"/>
  <c r="O367" i="31"/>
  <c r="O368" i="31"/>
  <c r="BN244" i="51"/>
  <c r="BV244" i="51" s="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O130" i="33"/>
  <c r="O131" i="33"/>
  <c r="O132" i="33"/>
  <c r="O133" i="33"/>
  <c r="O134" i="33"/>
  <c r="O358" i="32"/>
  <c r="O359" i="32"/>
  <c r="O360" i="32"/>
  <c r="O361" i="32"/>
  <c r="O362" i="32"/>
  <c r="O357" i="31"/>
  <c r="O358" i="31"/>
  <c r="O359" i="31"/>
  <c r="O360" i="31"/>
  <c r="O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O119" i="33"/>
  <c r="O120" i="33"/>
  <c r="O121" i="33"/>
  <c r="O122" i="33"/>
  <c r="O123" i="33"/>
  <c r="O124" i="33"/>
  <c r="O125" i="33"/>
  <c r="O126" i="33"/>
  <c r="O127" i="33"/>
  <c r="O128" i="33"/>
  <c r="O129" i="33"/>
  <c r="O350" i="32"/>
  <c r="O351" i="32"/>
  <c r="O352" i="32"/>
  <c r="O353" i="32"/>
  <c r="O354" i="32"/>
  <c r="O355" i="32"/>
  <c r="O356" i="32"/>
  <c r="O357" i="32"/>
  <c r="O350" i="31"/>
  <c r="O351" i="31"/>
  <c r="O352" i="31"/>
  <c r="O353" i="31"/>
  <c r="O354" i="31"/>
  <c r="O355" i="31"/>
  <c r="O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P79" i="41" s="1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P80" i="41" s="1"/>
  <c r="Q82" i="40"/>
  <c r="R82" i="40"/>
  <c r="T82" i="40"/>
  <c r="B83" i="40"/>
  <c r="D83" i="40"/>
  <c r="E83" i="40"/>
  <c r="F83" i="40"/>
  <c r="H83" i="40"/>
  <c r="H81" i="41" s="1"/>
  <c r="I83" i="40"/>
  <c r="J83" i="40"/>
  <c r="K83" i="40"/>
  <c r="L83" i="40"/>
  <c r="M83" i="40"/>
  <c r="N83" i="40"/>
  <c r="O83" i="40"/>
  <c r="P83" i="40"/>
  <c r="Q83" i="40"/>
  <c r="R83" i="40"/>
  <c r="T83" i="40"/>
  <c r="B84" i="40"/>
  <c r="D84" i="40"/>
  <c r="E84" i="40"/>
  <c r="F84" i="40"/>
  <c r="H84" i="40"/>
  <c r="I84" i="40"/>
  <c r="J84" i="40"/>
  <c r="K84" i="40"/>
  <c r="L84" i="40"/>
  <c r="M84" i="40"/>
  <c r="N84" i="40"/>
  <c r="O84" i="40"/>
  <c r="P84" i="40"/>
  <c r="P82" i="41" s="1"/>
  <c r="Q84" i="40"/>
  <c r="R84" i="40"/>
  <c r="T84" i="40"/>
  <c r="B85" i="40"/>
  <c r="D85" i="40"/>
  <c r="E85" i="40"/>
  <c r="F85" i="40"/>
  <c r="H85" i="40"/>
  <c r="I85" i="40"/>
  <c r="J85" i="40"/>
  <c r="K85" i="40"/>
  <c r="L85" i="40"/>
  <c r="M85" i="40"/>
  <c r="N85" i="40"/>
  <c r="O85" i="40"/>
  <c r="O83" i="41" s="1"/>
  <c r="P85" i="40"/>
  <c r="Q85" i="40"/>
  <c r="R85" i="40"/>
  <c r="T85" i="40"/>
  <c r="B86" i="40"/>
  <c r="D86" i="40"/>
  <c r="E86" i="40"/>
  <c r="F86" i="40"/>
  <c r="H86" i="40"/>
  <c r="I86" i="40"/>
  <c r="J86" i="40"/>
  <c r="K86" i="40"/>
  <c r="K84" i="41" s="1"/>
  <c r="L86" i="40"/>
  <c r="M86" i="40"/>
  <c r="N86" i="40"/>
  <c r="N84" i="41" s="1"/>
  <c r="O86" i="40"/>
  <c r="P86" i="40"/>
  <c r="Q86" i="40"/>
  <c r="R86" i="40"/>
  <c r="T86" i="40"/>
  <c r="B87" i="40"/>
  <c r="D87" i="40"/>
  <c r="E87" i="40"/>
  <c r="E85" i="41" s="1"/>
  <c r="F87" i="40"/>
  <c r="H87" i="40"/>
  <c r="I87" i="40"/>
  <c r="J87" i="40"/>
  <c r="K87" i="40"/>
  <c r="L87" i="40"/>
  <c r="M87" i="40"/>
  <c r="N87" i="40"/>
  <c r="O87" i="40"/>
  <c r="P87" i="40"/>
  <c r="Q87" i="40"/>
  <c r="R87" i="40"/>
  <c r="T87" i="40"/>
  <c r="B88" i="40"/>
  <c r="D88" i="40"/>
  <c r="E88" i="40"/>
  <c r="F88" i="40"/>
  <c r="H88" i="40"/>
  <c r="I88" i="40"/>
  <c r="J88" i="40"/>
  <c r="K88" i="40"/>
  <c r="L88" i="40"/>
  <c r="L86" i="41" s="1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N89" i="40"/>
  <c r="O89" i="40"/>
  <c r="P89" i="40"/>
  <c r="Q89" i="40"/>
  <c r="R89" i="40"/>
  <c r="T89" i="40"/>
  <c r="B90" i="40"/>
  <c r="D90" i="40"/>
  <c r="E90" i="40"/>
  <c r="E88" i="41" s="1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E91" i="40"/>
  <c r="F91" i="40"/>
  <c r="H91" i="40"/>
  <c r="H89" i="41" s="1"/>
  <c r="I91" i="40"/>
  <c r="J91" i="40"/>
  <c r="K91" i="40"/>
  <c r="L91" i="40"/>
  <c r="M91" i="40"/>
  <c r="N91" i="40"/>
  <c r="O91" i="40"/>
  <c r="P91" i="40"/>
  <c r="Q91" i="40"/>
  <c r="R91" i="40"/>
  <c r="T91" i="40"/>
  <c r="D92" i="40"/>
  <c r="E92" i="40"/>
  <c r="F92" i="40"/>
  <c r="H92" i="40"/>
  <c r="I92" i="40"/>
  <c r="J92" i="40"/>
  <c r="K92" i="40"/>
  <c r="L92" i="40"/>
  <c r="M92" i="40"/>
  <c r="N92" i="40"/>
  <c r="O92" i="40"/>
  <c r="P92" i="40"/>
  <c r="Q92" i="40"/>
  <c r="Q78" i="41" s="1"/>
  <c r="R92" i="40"/>
  <c r="T92" i="40"/>
  <c r="B93" i="40"/>
  <c r="D93" i="40"/>
  <c r="D79" i="41" s="1"/>
  <c r="E93" i="40"/>
  <c r="F93" i="40"/>
  <c r="H93" i="40"/>
  <c r="I93" i="40"/>
  <c r="J93" i="40"/>
  <c r="K93" i="40"/>
  <c r="L93" i="40"/>
  <c r="L79" i="41" s="1"/>
  <c r="M93" i="40"/>
  <c r="N93" i="40"/>
  <c r="O93" i="40"/>
  <c r="P93" i="40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Q94" i="40"/>
  <c r="Q92" i="41" s="1"/>
  <c r="R94" i="40"/>
  <c r="T94" i="40"/>
  <c r="D95" i="40"/>
  <c r="E95" i="40"/>
  <c r="E81" i="41" s="1"/>
  <c r="F95" i="40"/>
  <c r="H95" i="40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D82" i="41" s="1"/>
  <c r="E96" i="40"/>
  <c r="F96" i="40"/>
  <c r="F82" i="41"/>
  <c r="H96" i="40"/>
  <c r="H82" i="41" s="1"/>
  <c r="I96" i="40"/>
  <c r="J96" i="40"/>
  <c r="K96" i="40"/>
  <c r="L96" i="40"/>
  <c r="L82" i="41" s="1"/>
  <c r="M96" i="40"/>
  <c r="N96" i="40"/>
  <c r="O96" i="40"/>
  <c r="P96" i="40"/>
  <c r="Q96" i="40"/>
  <c r="R96" i="40"/>
  <c r="T96" i="40"/>
  <c r="B97" i="40"/>
  <c r="D97" i="40"/>
  <c r="D83" i="41" s="1"/>
  <c r="E97" i="40"/>
  <c r="F97" i="40"/>
  <c r="H97" i="40"/>
  <c r="I97" i="40"/>
  <c r="J97" i="40"/>
  <c r="K97" i="40"/>
  <c r="L97" i="40"/>
  <c r="L95" i="41" s="1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/>
  <c r="J98" i="40"/>
  <c r="J84" i="41" s="1"/>
  <c r="K98" i="40"/>
  <c r="L98" i="40"/>
  <c r="L84" i="41"/>
  <c r="M98" i="40"/>
  <c r="N98" i="40"/>
  <c r="O98" i="40"/>
  <c r="O84" i="41" s="1"/>
  <c r="P98" i="40"/>
  <c r="P84" i="41"/>
  <c r="Q98" i="40"/>
  <c r="Q84" i="41" s="1"/>
  <c r="R98" i="40"/>
  <c r="R84" i="41" s="1"/>
  <c r="T98" i="40"/>
  <c r="B99" i="40"/>
  <c r="D99" i="40"/>
  <c r="E99" i="40"/>
  <c r="F99" i="40"/>
  <c r="F85" i="41" s="1"/>
  <c r="H99" i="40"/>
  <c r="H85" i="41" s="1"/>
  <c r="I99" i="40"/>
  <c r="J99" i="40"/>
  <c r="K99" i="40"/>
  <c r="L99" i="40"/>
  <c r="L85" i="41"/>
  <c r="M99" i="40"/>
  <c r="N99" i="40"/>
  <c r="O99" i="40"/>
  <c r="P99" i="40"/>
  <c r="P85" i="41"/>
  <c r="Q99" i="40"/>
  <c r="Q85" i="41" s="1"/>
  <c r="R99" i="40"/>
  <c r="T99" i="40"/>
  <c r="B100" i="40"/>
  <c r="D100" i="40"/>
  <c r="E100" i="40"/>
  <c r="F100" i="40"/>
  <c r="F86" i="41"/>
  <c r="H100" i="40"/>
  <c r="H86" i="41" s="1"/>
  <c r="I100" i="40"/>
  <c r="J100" i="40"/>
  <c r="K100" i="40"/>
  <c r="L100" i="40"/>
  <c r="M100" i="40"/>
  <c r="N100" i="40"/>
  <c r="O100" i="40"/>
  <c r="P100" i="40"/>
  <c r="P86" i="41"/>
  <c r="Q100" i="40"/>
  <c r="R100" i="40"/>
  <c r="T100" i="40"/>
  <c r="D101" i="40"/>
  <c r="E101" i="40"/>
  <c r="E87" i="41" s="1"/>
  <c r="F101" i="40"/>
  <c r="F87" i="41"/>
  <c r="H101" i="40"/>
  <c r="H87" i="41" s="1"/>
  <c r="I101" i="40"/>
  <c r="J101" i="40"/>
  <c r="J87" i="41" s="1"/>
  <c r="K101" i="40"/>
  <c r="K87" i="41"/>
  <c r="L101" i="40"/>
  <c r="L87" i="41" s="1"/>
  <c r="M101" i="40"/>
  <c r="M87" i="41" s="1"/>
  <c r="N101" i="40"/>
  <c r="N87" i="41"/>
  <c r="O101" i="40"/>
  <c r="O87" i="41" s="1"/>
  <c r="P101" i="40"/>
  <c r="P87" i="41"/>
  <c r="Q101" i="40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 s="1"/>
  <c r="Q102" i="40"/>
  <c r="R102" i="40"/>
  <c r="T102" i="40"/>
  <c r="B103" i="40"/>
  <c r="D103" i="40"/>
  <c r="E103" i="40"/>
  <c r="F103" i="40"/>
  <c r="H103" i="40"/>
  <c r="I103" i="40"/>
  <c r="J103" i="40"/>
  <c r="K103" i="40"/>
  <c r="L103" i="40"/>
  <c r="L89" i="41"/>
  <c r="M103" i="40"/>
  <c r="N103" i="40"/>
  <c r="O103" i="40"/>
  <c r="P103" i="40"/>
  <c r="P89" i="41" s="1"/>
  <c r="Q103" i="40"/>
  <c r="R103" i="40"/>
  <c r="T103" i="40"/>
  <c r="D104" i="40"/>
  <c r="E104" i="40"/>
  <c r="E90" i="41" s="1"/>
  <c r="F104" i="40"/>
  <c r="F90" i="41"/>
  <c r="H104" i="40"/>
  <c r="I104" i="40"/>
  <c r="I90" i="41"/>
  <c r="J104" i="40"/>
  <c r="J90" i="41" s="1"/>
  <c r="K104" i="40"/>
  <c r="L104" i="40"/>
  <c r="M104" i="40"/>
  <c r="M90" i="41" s="1"/>
  <c r="N104" i="40"/>
  <c r="O104" i="40"/>
  <c r="O90" i="41" s="1"/>
  <c r="P104" i="40"/>
  <c r="Q104" i="40"/>
  <c r="R104" i="40"/>
  <c r="B105" i="40"/>
  <c r="D105" i="40"/>
  <c r="E105" i="40"/>
  <c r="E91" i="41"/>
  <c r="F105" i="40"/>
  <c r="H105" i="40"/>
  <c r="I105" i="40"/>
  <c r="J105" i="40"/>
  <c r="K105" i="40"/>
  <c r="L105" i="40"/>
  <c r="M105" i="40"/>
  <c r="N105" i="40"/>
  <c r="O105" i="40"/>
  <c r="P105" i="40"/>
  <c r="Q105" i="40"/>
  <c r="R105" i="40"/>
  <c r="T105" i="40"/>
  <c r="B106" i="40"/>
  <c r="D106" i="40"/>
  <c r="E106" i="40"/>
  <c r="F106" i="40"/>
  <c r="F92" i="41" s="1"/>
  <c r="H106" i="40"/>
  <c r="I106" i="40"/>
  <c r="J106" i="40"/>
  <c r="K106" i="40"/>
  <c r="L106" i="40"/>
  <c r="L92" i="41" s="1"/>
  <c r="M106" i="40"/>
  <c r="N106" i="40"/>
  <c r="O106" i="40"/>
  <c r="P106" i="40"/>
  <c r="Q106" i="40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R108" i="40"/>
  <c r="T108" i="40"/>
  <c r="B109" i="40"/>
  <c r="D109" i="40"/>
  <c r="E109" i="40"/>
  <c r="E95" i="41"/>
  <c r="H109" i="40"/>
  <c r="H95" i="41" s="1"/>
  <c r="I109" i="40"/>
  <c r="J109" i="40"/>
  <c r="K109" i="40"/>
  <c r="L109" i="40"/>
  <c r="M109" i="40"/>
  <c r="N109" i="40"/>
  <c r="O109" i="40"/>
  <c r="O95" i="41"/>
  <c r="P109" i="40"/>
  <c r="P95" i="41" s="1"/>
  <c r="Q109" i="40"/>
  <c r="Q95" i="41"/>
  <c r="R109" i="40"/>
  <c r="T109" i="40"/>
  <c r="B110" i="40"/>
  <c r="D110" i="40"/>
  <c r="E110" i="40"/>
  <c r="E108" i="41" s="1"/>
  <c r="H110" i="40"/>
  <c r="H96" i="41" s="1"/>
  <c r="I110" i="40"/>
  <c r="J110" i="40"/>
  <c r="J96" i="41" s="1"/>
  <c r="K110" i="40"/>
  <c r="K96" i="41"/>
  <c r="L110" i="40"/>
  <c r="M110" i="40"/>
  <c r="N110" i="40"/>
  <c r="N96" i="41"/>
  <c r="O110" i="40"/>
  <c r="O108" i="41" s="1"/>
  <c r="P110" i="40"/>
  <c r="P96" i="41" s="1"/>
  <c r="Q110" i="40"/>
  <c r="Q96" i="41"/>
  <c r="R110" i="40"/>
  <c r="T110" i="40"/>
  <c r="T96" i="41"/>
  <c r="B111" i="40"/>
  <c r="D111" i="40"/>
  <c r="D97" i="41" s="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/>
  <c r="Q112" i="40"/>
  <c r="Q98" i="41" s="1"/>
  <c r="R112" i="40"/>
  <c r="T112" i="40"/>
  <c r="B113" i="40"/>
  <c r="D113" i="40"/>
  <c r="E113" i="40"/>
  <c r="H113" i="40"/>
  <c r="I113" i="40"/>
  <c r="J113" i="40"/>
  <c r="K113" i="40"/>
  <c r="L113" i="40"/>
  <c r="L99" i="41" s="1"/>
  <c r="M113" i="40"/>
  <c r="N113" i="40"/>
  <c r="N99" i="41" s="1"/>
  <c r="O113" i="40"/>
  <c r="P113" i="40"/>
  <c r="P99" i="41"/>
  <c r="Q113" i="40"/>
  <c r="Q99" i="41" s="1"/>
  <c r="R113" i="40"/>
  <c r="T113" i="40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 s="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 s="1"/>
  <c r="P115" i="40"/>
  <c r="Q115" i="40"/>
  <c r="R115" i="40"/>
  <c r="T115" i="40"/>
  <c r="B116" i="40"/>
  <c r="D116" i="40"/>
  <c r="E116" i="40"/>
  <c r="H116" i="40"/>
  <c r="H102" i="41"/>
  <c r="I116" i="40"/>
  <c r="J116" i="40"/>
  <c r="J102" i="41" s="1"/>
  <c r="K116" i="40"/>
  <c r="L116" i="40"/>
  <c r="M116" i="40"/>
  <c r="N116" i="40"/>
  <c r="O116" i="40"/>
  <c r="P116" i="40"/>
  <c r="P102" i="41" s="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O103" i="41" s="1"/>
  <c r="P117" i="40"/>
  <c r="Q117" i="40"/>
  <c r="Q103" i="41"/>
  <c r="R117" i="40"/>
  <c r="R103" i="41" s="1"/>
  <c r="T117" i="40"/>
  <c r="B118" i="40"/>
  <c r="D118" i="40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 s="1"/>
  <c r="Q118" i="40"/>
  <c r="Q104" i="41"/>
  <c r="R118" i="40"/>
  <c r="T118" i="40"/>
  <c r="B119" i="40"/>
  <c r="B105" i="41"/>
  <c r="D119" i="40"/>
  <c r="D105" i="41" s="1"/>
  <c r="E119" i="40"/>
  <c r="E105" i="41"/>
  <c r="H119" i="40"/>
  <c r="H105" i="41" s="1"/>
  <c r="I119" i="40"/>
  <c r="J119" i="40"/>
  <c r="J105" i="41" s="1"/>
  <c r="K119" i="40"/>
  <c r="L119" i="40"/>
  <c r="M119" i="40"/>
  <c r="M105" i="41" s="1"/>
  <c r="N119" i="40"/>
  <c r="N105" i="41"/>
  <c r="O119" i="40"/>
  <c r="O105" i="41" s="1"/>
  <c r="P119" i="40"/>
  <c r="P105" i="41"/>
  <c r="Q119" i="40"/>
  <c r="Q105" i="41" s="1"/>
  <c r="R119" i="40"/>
  <c r="T119" i="40"/>
  <c r="T105" i="41"/>
  <c r="B120" i="40"/>
  <c r="D120" i="40"/>
  <c r="D106" i="41"/>
  <c r="E120" i="40"/>
  <c r="E106" i="41" s="1"/>
  <c r="H120" i="40"/>
  <c r="I120" i="40"/>
  <c r="J120" i="40"/>
  <c r="K120" i="40"/>
  <c r="L120" i="40"/>
  <c r="M120" i="40"/>
  <c r="N120" i="40"/>
  <c r="O120" i="40"/>
  <c r="O106" i="41"/>
  <c r="P120" i="40"/>
  <c r="P106" i="41" s="1"/>
  <c r="Q120" i="40"/>
  <c r="Q106" i="41"/>
  <c r="R120" i="40"/>
  <c r="R106" i="41" s="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 s="1"/>
  <c r="Q121" i="40"/>
  <c r="Q107" i="41"/>
  <c r="R121" i="40"/>
  <c r="R107" i="41" s="1"/>
  <c r="T121" i="40"/>
  <c r="B122" i="40"/>
  <c r="B108" i="41"/>
  <c r="D122" i="40"/>
  <c r="E122" i="40"/>
  <c r="H122" i="40"/>
  <c r="H108" i="41" s="1"/>
  <c r="I122" i="40"/>
  <c r="J122" i="40"/>
  <c r="J108" i="41"/>
  <c r="K122" i="40"/>
  <c r="K108" i="41" s="1"/>
  <c r="L122" i="40"/>
  <c r="M122" i="40"/>
  <c r="N122" i="40"/>
  <c r="N108" i="41" s="1"/>
  <c r="O122" i="40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 s="1"/>
  <c r="Q123" i="40"/>
  <c r="R123" i="40"/>
  <c r="R109" i="41" s="1"/>
  <c r="T123" i="40"/>
  <c r="B124" i="40"/>
  <c r="D124" i="40"/>
  <c r="D122" i="41" s="1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R124" i="40"/>
  <c r="R110" i="41"/>
  <c r="T124" i="40"/>
  <c r="B125" i="40"/>
  <c r="B111" i="41" s="1"/>
  <c r="D125" i="40"/>
  <c r="D111" i="41" s="1"/>
  <c r="E125" i="40"/>
  <c r="E111" i="41" s="1"/>
  <c r="H125" i="40"/>
  <c r="I125" i="40"/>
  <c r="J125" i="40"/>
  <c r="J111" i="41" s="1"/>
  <c r="K125" i="40"/>
  <c r="K111" i="41"/>
  <c r="L125" i="40"/>
  <c r="M125" i="40"/>
  <c r="M111" i="41"/>
  <c r="N125" i="40"/>
  <c r="O125" i="40"/>
  <c r="O111" i="41"/>
  <c r="P125" i="40"/>
  <c r="Q125" i="40"/>
  <c r="R125" i="40"/>
  <c r="T125" i="40"/>
  <c r="T111" i="41" s="1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R124" i="41" s="1"/>
  <c r="T126" i="40"/>
  <c r="B127" i="40"/>
  <c r="D127" i="40"/>
  <c r="D113" i="41"/>
  <c r="E127" i="40"/>
  <c r="E113" i="41" s="1"/>
  <c r="H127" i="40"/>
  <c r="H113" i="41"/>
  <c r="I127" i="40"/>
  <c r="J127" i="40"/>
  <c r="K127" i="40"/>
  <c r="L127" i="40"/>
  <c r="M127" i="40"/>
  <c r="N127" i="40"/>
  <c r="O127" i="40"/>
  <c r="O113" i="41"/>
  <c r="P127" i="40"/>
  <c r="P113" i="41" s="1"/>
  <c r="Q127" i="40"/>
  <c r="R127" i="40"/>
  <c r="T127" i="40"/>
  <c r="B128" i="40"/>
  <c r="B114" i="41"/>
  <c r="D128" i="40"/>
  <c r="D114" i="41"/>
  <c r="E128" i="40"/>
  <c r="H128" i="40"/>
  <c r="H114" i="41" s="1"/>
  <c r="I128" i="40"/>
  <c r="J128" i="40"/>
  <c r="K128" i="40"/>
  <c r="K114" i="41" s="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/>
  <c r="Q129" i="40"/>
  <c r="R129" i="40"/>
  <c r="R115" i="41"/>
  <c r="T129" i="40"/>
  <c r="B130" i="40"/>
  <c r="D130" i="40"/>
  <c r="E130" i="40"/>
  <c r="E116" i="41"/>
  <c r="H130" i="40"/>
  <c r="I130" i="40"/>
  <c r="J130" i="40"/>
  <c r="K130" i="40"/>
  <c r="L130" i="40"/>
  <c r="M130" i="40"/>
  <c r="N130" i="40"/>
  <c r="O130" i="40"/>
  <c r="O116" i="41" s="1"/>
  <c r="P130" i="40"/>
  <c r="P116" i="41"/>
  <c r="Q130" i="40"/>
  <c r="Q116" i="41" s="1"/>
  <c r="R130" i="40"/>
  <c r="R116" i="41"/>
  <c r="T130" i="40"/>
  <c r="B131" i="40"/>
  <c r="B117" i="41"/>
  <c r="D131" i="40"/>
  <c r="D117" i="41" s="1"/>
  <c r="E131" i="40"/>
  <c r="E117" i="41"/>
  <c r="H131" i="40"/>
  <c r="H117" i="41" s="1"/>
  <c r="I131" i="40"/>
  <c r="J131" i="40"/>
  <c r="K131" i="40"/>
  <c r="K117" i="41" s="1"/>
  <c r="L131" i="40"/>
  <c r="M131" i="40"/>
  <c r="N131" i="40"/>
  <c r="N117" i="41" s="1"/>
  <c r="O131" i="40"/>
  <c r="O117" i="41"/>
  <c r="P131" i="40"/>
  <c r="P117" i="41" s="1"/>
  <c r="Q131" i="40"/>
  <c r="Q117" i="41"/>
  <c r="R131" i="40"/>
  <c r="R129" i="41" s="1"/>
  <c r="T131" i="40"/>
  <c r="T117" i="41"/>
  <c r="B132" i="40"/>
  <c r="D132" i="40"/>
  <c r="D118" i="41" s="1"/>
  <c r="E132" i="40"/>
  <c r="E118" i="41" s="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/>
  <c r="Q132" i="40"/>
  <c r="R132" i="40"/>
  <c r="R118" i="41"/>
  <c r="T132" i="40"/>
  <c r="B133" i="40"/>
  <c r="D133" i="40"/>
  <c r="D119" i="41"/>
  <c r="E133" i="40"/>
  <c r="E119" i="41" s="1"/>
  <c r="H133" i="40"/>
  <c r="H119" i="41"/>
  <c r="I133" i="40"/>
  <c r="J133" i="40"/>
  <c r="K133" i="40"/>
  <c r="L133" i="40"/>
  <c r="M133" i="40"/>
  <c r="N133" i="40"/>
  <c r="O133" i="40"/>
  <c r="O119" i="41"/>
  <c r="P133" i="40"/>
  <c r="P119" i="41" s="1"/>
  <c r="Q133" i="40"/>
  <c r="Q119" i="4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/>
  <c r="N134" i="40"/>
  <c r="N120" i="41" s="1"/>
  <c r="O134" i="40"/>
  <c r="O120" i="41"/>
  <c r="P134" i="40"/>
  <c r="P120" i="41" s="1"/>
  <c r="Q134" i="40"/>
  <c r="Q132" i="41"/>
  <c r="Q120" i="41"/>
  <c r="R134" i="40"/>
  <c r="T134" i="40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 s="1"/>
  <c r="P135" i="40"/>
  <c r="Q135" i="40"/>
  <c r="Q121" i="41" s="1"/>
  <c r="R135" i="40"/>
  <c r="R121" i="41"/>
  <c r="T135" i="40"/>
  <c r="B136" i="40"/>
  <c r="D136" i="40"/>
  <c r="E136" i="40"/>
  <c r="E122" i="41" s="1"/>
  <c r="H136" i="40"/>
  <c r="I136" i="40"/>
  <c r="J136" i="40"/>
  <c r="K136" i="40"/>
  <c r="L136" i="40"/>
  <c r="M136" i="40"/>
  <c r="N136" i="40"/>
  <c r="O136" i="40"/>
  <c r="P136" i="40"/>
  <c r="P122" i="41"/>
  <c r="Q136" i="40"/>
  <c r="Q122" i="41" s="1"/>
  <c r="R136" i="40"/>
  <c r="T136" i="40"/>
  <c r="B137" i="40"/>
  <c r="B123" i="41" s="1"/>
  <c r="D137" i="40"/>
  <c r="D123" i="41"/>
  <c r="E137" i="40"/>
  <c r="E123" i="41" s="1"/>
  <c r="H137" i="40"/>
  <c r="H123" i="41"/>
  <c r="I137" i="40"/>
  <c r="J137" i="40"/>
  <c r="K137" i="40"/>
  <c r="K123" i="41"/>
  <c r="L137" i="40"/>
  <c r="M137" i="40"/>
  <c r="M123" i="41" s="1"/>
  <c r="N137" i="40"/>
  <c r="N123" i="41"/>
  <c r="O137" i="40"/>
  <c r="P137" i="40"/>
  <c r="P123" i="41" s="1"/>
  <c r="Q137" i="40"/>
  <c r="Q123" i="41"/>
  <c r="R137" i="40"/>
  <c r="T137" i="40"/>
  <c r="T123" i="41" s="1"/>
  <c r="B138" i="40"/>
  <c r="D138" i="40"/>
  <c r="D124" i="41" s="1"/>
  <c r="E138" i="40"/>
  <c r="E124" i="41" s="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O137" i="41" s="1"/>
  <c r="P139" i="40"/>
  <c r="Q139" i="40"/>
  <c r="Q125" i="41"/>
  <c r="R139" i="40"/>
  <c r="R125" i="41"/>
  <c r="T139" i="40"/>
  <c r="B140" i="40"/>
  <c r="B126" i="41" s="1"/>
  <c r="D140" i="40"/>
  <c r="D126" i="41" s="1"/>
  <c r="E140" i="40"/>
  <c r="E126" i="41"/>
  <c r="H140" i="40"/>
  <c r="H126" i="41"/>
  <c r="I140" i="40"/>
  <c r="J140" i="40"/>
  <c r="K140" i="40"/>
  <c r="K126" i="41"/>
  <c r="L140" i="40"/>
  <c r="M140" i="40"/>
  <c r="M126" i="41" s="1"/>
  <c r="N140" i="40"/>
  <c r="O140" i="40"/>
  <c r="P140" i="40"/>
  <c r="P126" i="41" s="1"/>
  <c r="Q140" i="40"/>
  <c r="Q126" i="41" s="1"/>
  <c r="R140" i="40"/>
  <c r="T140" i="40"/>
  <c r="T126" i="41" s="1"/>
  <c r="B141" i="40"/>
  <c r="D141" i="40"/>
  <c r="E141" i="40"/>
  <c r="E127" i="41" s="1"/>
  <c r="H141" i="40"/>
  <c r="I141" i="40"/>
  <c r="J141" i="40"/>
  <c r="K141" i="40"/>
  <c r="L141" i="40"/>
  <c r="M141" i="40"/>
  <c r="N141" i="40"/>
  <c r="O141" i="40"/>
  <c r="P141" i="40"/>
  <c r="Q141" i="40"/>
  <c r="R141" i="40"/>
  <c r="R127" i="41" s="1"/>
  <c r="T141" i="40"/>
  <c r="B142" i="40"/>
  <c r="D142" i="40"/>
  <c r="D128" i="41" s="1"/>
  <c r="E142" i="40"/>
  <c r="E128" i="4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/>
  <c r="D143" i="40"/>
  <c r="D129" i="41" s="1"/>
  <c r="E143" i="40"/>
  <c r="E129" i="41"/>
  <c r="H143" i="40"/>
  <c r="H141" i="41" s="1"/>
  <c r="I143" i="40"/>
  <c r="J143" i="40"/>
  <c r="K143" i="40"/>
  <c r="L143" i="40"/>
  <c r="M143" i="40"/>
  <c r="M129" i="41"/>
  <c r="N143" i="40"/>
  <c r="N129" i="41" s="1"/>
  <c r="O143" i="40"/>
  <c r="O129" i="41" s="1"/>
  <c r="P143" i="40"/>
  <c r="P129" i="41"/>
  <c r="Q143" i="40"/>
  <c r="Q129" i="41" s="1"/>
  <c r="R143" i="40"/>
  <c r="T143" i="40"/>
  <c r="T129" i="41" s="1"/>
  <c r="B144" i="40"/>
  <c r="D144" i="40"/>
  <c r="D130" i="4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 s="1"/>
  <c r="R144" i="40"/>
  <c r="T144" i="40"/>
  <c r="B145" i="40"/>
  <c r="D145" i="40"/>
  <c r="D131" i="41" s="1"/>
  <c r="E145" i="40"/>
  <c r="E131" i="41"/>
  <c r="H145" i="40"/>
  <c r="I145" i="40"/>
  <c r="J145" i="40"/>
  <c r="K145" i="40"/>
  <c r="L145" i="40"/>
  <c r="M145" i="40"/>
  <c r="N145" i="40"/>
  <c r="O145" i="40"/>
  <c r="O131" i="41" s="1"/>
  <c r="P145" i="40"/>
  <c r="P131" i="41" s="1"/>
  <c r="Q145" i="40"/>
  <c r="Q131" i="41"/>
  <c r="R145" i="40"/>
  <c r="T145" i="40"/>
  <c r="B146" i="40"/>
  <c r="B132" i="41"/>
  <c r="D146" i="40"/>
  <c r="E146" i="40"/>
  <c r="E132" i="41" s="1"/>
  <c r="H146" i="40"/>
  <c r="I146" i="40"/>
  <c r="J146" i="40"/>
  <c r="K146" i="40"/>
  <c r="L146" i="40"/>
  <c r="M146" i="40"/>
  <c r="N146" i="40"/>
  <c r="N132" i="41" s="1"/>
  <c r="O146" i="40"/>
  <c r="O132" i="41" s="1"/>
  <c r="P146" i="40"/>
  <c r="P132" i="41"/>
  <c r="Q146" i="40"/>
  <c r="R146" i="40"/>
  <c r="R132" i="41"/>
  <c r="T146" i="40"/>
  <c r="T132" i="41" s="1"/>
  <c r="B147" i="40"/>
  <c r="D147" i="40"/>
  <c r="D133" i="41"/>
  <c r="E147" i="40"/>
  <c r="E133" i="41" s="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/>
  <c r="I148" i="40"/>
  <c r="J148" i="40"/>
  <c r="K148" i="40"/>
  <c r="L148" i="40"/>
  <c r="M148" i="40"/>
  <c r="N148" i="40"/>
  <c r="O148" i="40"/>
  <c r="O134" i="41"/>
  <c r="P148" i="40"/>
  <c r="P134" i="41" s="1"/>
  <c r="Q148" i="40"/>
  <c r="Q134" i="41"/>
  <c r="R148" i="40"/>
  <c r="R134" i="41" s="1"/>
  <c r="T148" i="40"/>
  <c r="B149" i="40"/>
  <c r="B135" i="41" s="1"/>
  <c r="D149" i="40"/>
  <c r="D135" i="41"/>
  <c r="E149" i="40"/>
  <c r="E135" i="41" s="1"/>
  <c r="H149" i="40"/>
  <c r="H135" i="41"/>
  <c r="I149" i="40"/>
  <c r="J149" i="40"/>
  <c r="K149" i="40"/>
  <c r="L149" i="40"/>
  <c r="M149" i="40"/>
  <c r="M135" i="41" s="1"/>
  <c r="N149" i="40"/>
  <c r="O149" i="40"/>
  <c r="P149" i="40"/>
  <c r="P135" i="41" s="1"/>
  <c r="Q149" i="40"/>
  <c r="Q135" i="41" s="1"/>
  <c r="R149" i="40"/>
  <c r="R135" i="41"/>
  <c r="T149" i="40"/>
  <c r="T135" i="41" s="1"/>
  <c r="B150" i="40"/>
  <c r="D150" i="40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 s="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 s="1"/>
  <c r="D152" i="40"/>
  <c r="D138" i="41" s="1"/>
  <c r="E152" i="40"/>
  <c r="E138" i="41" s="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T152" i="40"/>
  <c r="B153" i="40"/>
  <c r="D153" i="40"/>
  <c r="E153" i="40"/>
  <c r="E139" i="41" s="1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K90" i="41"/>
  <c r="F83" i="41"/>
  <c r="O82" i="41"/>
  <c r="F81" i="41"/>
  <c r="E80" i="41"/>
  <c r="D93" i="41"/>
  <c r="P90" i="41"/>
  <c r="L90" i="41"/>
  <c r="H90" i="41"/>
  <c r="O89" i="41"/>
  <c r="F89" i="41"/>
  <c r="M102" i="41"/>
  <c r="H101" i="41"/>
  <c r="R99" i="41"/>
  <c r="J99" i="41"/>
  <c r="E96" i="41"/>
  <c r="L93" i="41"/>
  <c r="O91" i="41"/>
  <c r="O85" i="41"/>
  <c r="T84" i="41"/>
  <c r="F84" i="41"/>
  <c r="E83" i="41"/>
  <c r="N81" i="41"/>
  <c r="M99" i="41"/>
  <c r="L98" i="41"/>
  <c r="O93" i="41"/>
  <c r="K102" i="41"/>
  <c r="R101" i="41"/>
  <c r="O79" i="41"/>
  <c r="F79" i="41"/>
  <c r="D99" i="41"/>
  <c r="H97" i="41"/>
  <c r="R130" i="41"/>
  <c r="E84" i="41"/>
  <c r="H142" i="41"/>
  <c r="H130" i="41"/>
  <c r="Q128" i="41"/>
  <c r="O126" i="41"/>
  <c r="E125" i="41"/>
  <c r="R122" i="41"/>
  <c r="H93" i="41"/>
  <c r="R139" i="41"/>
  <c r="H143" i="41"/>
  <c r="O130" i="41"/>
  <c r="P128" i="41"/>
  <c r="H140" i="41"/>
  <c r="O127" i="41"/>
  <c r="N126" i="41"/>
  <c r="P83" i="41"/>
  <c r="L83" i="41"/>
  <c r="H83" i="41"/>
  <c r="O81" i="41"/>
  <c r="K81" i="41"/>
  <c r="F80" i="41"/>
  <c r="E79" i="41"/>
  <c r="L80" i="40"/>
  <c r="L78" i="41"/>
  <c r="P80" i="40"/>
  <c r="P78" i="41" s="1"/>
  <c r="N80" i="40"/>
  <c r="K80" i="40"/>
  <c r="K78" i="41" s="1"/>
  <c r="J80" i="40"/>
  <c r="J78" i="41" s="1"/>
  <c r="H80" i="40"/>
  <c r="H78" i="41"/>
  <c r="T80" i="40"/>
  <c r="T78" i="41" s="1"/>
  <c r="R80" i="40"/>
  <c r="R78" i="41"/>
  <c r="Q80" i="40"/>
  <c r="O80" i="40"/>
  <c r="O78" i="41"/>
  <c r="M80" i="40"/>
  <c r="M78" i="41" s="1"/>
  <c r="I80" i="40"/>
  <c r="I78" i="41"/>
  <c r="F80" i="40"/>
  <c r="F78" i="41" s="1"/>
  <c r="E80" i="40"/>
  <c r="E78" i="41"/>
  <c r="D80" i="40"/>
  <c r="D78" i="41" s="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 s="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 s="1"/>
  <c r="L316" i="34"/>
  <c r="O316" i="34"/>
  <c r="L317" i="34"/>
  <c r="O317" i="34" s="1"/>
  <c r="L318" i="34"/>
  <c r="O318" i="34"/>
  <c r="L319" i="34"/>
  <c r="O319" i="34" s="1"/>
  <c r="L320" i="34"/>
  <c r="O320" i="34"/>
  <c r="H132" i="42"/>
  <c r="H129" i="42"/>
  <c r="H126" i="42"/>
  <c r="H123" i="42"/>
  <c r="O346" i="32"/>
  <c r="O347" i="32"/>
  <c r="O348" i="32"/>
  <c r="O349" i="32"/>
  <c r="O346" i="31"/>
  <c r="O347" i="31"/>
  <c r="O348" i="31"/>
  <c r="O349" i="31"/>
  <c r="BN227" i="51"/>
  <c r="BV227" i="51" s="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/>
  <c r="O110" i="33"/>
  <c r="O111" i="33"/>
  <c r="O112" i="33"/>
  <c r="O113" i="33"/>
  <c r="O114" i="33"/>
  <c r="O115" i="33"/>
  <c r="O116" i="33"/>
  <c r="O117" i="33"/>
  <c r="O118" i="33"/>
  <c r="O102" i="33"/>
  <c r="O338" i="32"/>
  <c r="O339" i="32"/>
  <c r="O340" i="32"/>
  <c r="O341" i="32"/>
  <c r="O342" i="32"/>
  <c r="O343" i="32"/>
  <c r="O344" i="32"/>
  <c r="O345" i="32"/>
  <c r="O338" i="31"/>
  <c r="O339" i="31"/>
  <c r="O340" i="31"/>
  <c r="O341" i="31"/>
  <c r="O342" i="31"/>
  <c r="O343" i="31"/>
  <c r="O344" i="31"/>
  <c r="O345" i="31"/>
  <c r="L302" i="34"/>
  <c r="O302" i="34"/>
  <c r="L303" i="34"/>
  <c r="O303" i="34" s="1"/>
  <c r="L304" i="34"/>
  <c r="O304" i="34"/>
  <c r="L305" i="34"/>
  <c r="O305" i="34" s="1"/>
  <c r="L306" i="34"/>
  <c r="O306" i="34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 s="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O109" i="33"/>
  <c r="O108" i="33"/>
  <c r="O107" i="33"/>
  <c r="O106" i="33"/>
  <c r="O334" i="32"/>
  <c r="O335" i="32"/>
  <c r="O336" i="32"/>
  <c r="O337" i="32"/>
  <c r="O333" i="31"/>
  <c r="O334" i="31"/>
  <c r="O335" i="31"/>
  <c r="O336" i="31"/>
  <c r="O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/>
  <c r="L296" i="34"/>
  <c r="O296" i="34" s="1"/>
  <c r="L297" i="34"/>
  <c r="O297" i="34"/>
  <c r="L298" i="34"/>
  <c r="O298" i="34" s="1"/>
  <c r="L299" i="34"/>
  <c r="O299" i="34"/>
  <c r="L300" i="34"/>
  <c r="O300" i="34" s="1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O98" i="33"/>
  <c r="O99" i="33"/>
  <c r="O100" i="33"/>
  <c r="O101" i="33"/>
  <c r="O103" i="33"/>
  <c r="O104" i="33"/>
  <c r="O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O326" i="32"/>
  <c r="O327" i="32"/>
  <c r="O328" i="32"/>
  <c r="O329" i="32"/>
  <c r="O330" i="32"/>
  <c r="O331" i="32"/>
  <c r="O332" i="32"/>
  <c r="O333" i="32"/>
  <c r="O326" i="31"/>
  <c r="O327" i="31"/>
  <c r="O328" i="31"/>
  <c r="O329" i="31"/>
  <c r="O330" i="31"/>
  <c r="O331" i="31"/>
  <c r="O332" i="31"/>
  <c r="L290" i="34"/>
  <c r="O290" i="34" s="1"/>
  <c r="L291" i="34"/>
  <c r="O291" i="34"/>
  <c r="L292" i="34"/>
  <c r="O292" i="34" s="1"/>
  <c r="L293" i="34"/>
  <c r="O293" i="34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 s="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 s="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O93" i="33"/>
  <c r="O94" i="33"/>
  <c r="O95" i="33"/>
  <c r="O96" i="33"/>
  <c r="O97" i="33"/>
  <c r="O321" i="32"/>
  <c r="O322" i="32"/>
  <c r="O323" i="32"/>
  <c r="O324" i="32"/>
  <c r="O325" i="32"/>
  <c r="O325" i="31"/>
  <c r="O321" i="31"/>
  <c r="O322" i="31"/>
  <c r="O323" i="31"/>
  <c r="O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 s="1"/>
  <c r="BP206" i="51"/>
  <c r="BQ206" i="51"/>
  <c r="BR206" i="51"/>
  <c r="BS206" i="51"/>
  <c r="BT206" i="51"/>
  <c r="L285" i="34"/>
  <c r="O285" i="34"/>
  <c r="L286" i="34"/>
  <c r="O286" i="34" s="1"/>
  <c r="L287" i="34"/>
  <c r="O287" i="34"/>
  <c r="L288" i="34"/>
  <c r="O288" i="34" s="1"/>
  <c r="L289" i="34"/>
  <c r="O289" i="34"/>
  <c r="M11" i="40"/>
  <c r="M14" i="40"/>
  <c r="M17" i="40"/>
  <c r="M20" i="40"/>
  <c r="M6" i="41"/>
  <c r="M23" i="40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45" i="41" s="1"/>
  <c r="M62" i="40"/>
  <c r="M65" i="40"/>
  <c r="M51" i="41"/>
  <c r="M54" i="41"/>
  <c r="M71" i="40"/>
  <c r="M74" i="40"/>
  <c r="M72" i="41" s="1"/>
  <c r="M77" i="40"/>
  <c r="M63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21" i="41" s="1"/>
  <c r="K38" i="40"/>
  <c r="K24" i="41"/>
  <c r="K41" i="40"/>
  <c r="K44" i="40"/>
  <c r="K30" i="41" s="1"/>
  <c r="K47" i="40"/>
  <c r="K33" i="41" s="1"/>
  <c r="K50" i="40"/>
  <c r="K36" i="41" s="1"/>
  <c r="K53" i="40"/>
  <c r="K39" i="41"/>
  <c r="K56" i="40"/>
  <c r="K42" i="41" s="1"/>
  <c r="K59" i="40"/>
  <c r="K62" i="40"/>
  <c r="K48" i="41" s="1"/>
  <c r="K65" i="40"/>
  <c r="K51" i="41"/>
  <c r="K71" i="40"/>
  <c r="K69" i="41" s="1"/>
  <c r="K74" i="40"/>
  <c r="K77" i="40"/>
  <c r="K8" i="40"/>
  <c r="J74" i="40"/>
  <c r="J77" i="40"/>
  <c r="J11" i="40"/>
  <c r="J14" i="40"/>
  <c r="J17" i="40"/>
  <c r="J20" i="40"/>
  <c r="J23" i="40"/>
  <c r="J9" i="41" s="1"/>
  <c r="J26" i="40"/>
  <c r="J29" i="40"/>
  <c r="J32" i="40"/>
  <c r="J18" i="41" s="1"/>
  <c r="J35" i="40"/>
  <c r="J38" i="40"/>
  <c r="J41" i="40"/>
  <c r="J27" i="41" s="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15" i="41" s="1"/>
  <c r="R20" i="40"/>
  <c r="R6" i="41" s="1"/>
  <c r="R23" i="40"/>
  <c r="R9" i="41"/>
  <c r="R26" i="40"/>
  <c r="R29" i="40"/>
  <c r="R32" i="40"/>
  <c r="R18" i="41" s="1"/>
  <c r="R35" i="40"/>
  <c r="R21" i="41"/>
  <c r="R38" i="40"/>
  <c r="R41" i="40"/>
  <c r="R27" i="41" s="1"/>
  <c r="R44" i="40"/>
  <c r="R47" i="40"/>
  <c r="R50" i="40"/>
  <c r="R36" i="41" s="1"/>
  <c r="R53" i="40"/>
  <c r="R56" i="40"/>
  <c r="R59" i="40"/>
  <c r="R62" i="40"/>
  <c r="R65" i="40"/>
  <c r="R54" i="41"/>
  <c r="R71" i="40"/>
  <c r="R74" i="40"/>
  <c r="R60" i="41" s="1"/>
  <c r="R77" i="40"/>
  <c r="O92" i="33"/>
  <c r="L284" i="34"/>
  <c r="O284" i="34" s="1"/>
  <c r="L278" i="34"/>
  <c r="O278" i="34" s="1"/>
  <c r="L279" i="34"/>
  <c r="O279" i="34" s="1"/>
  <c r="L280" i="34"/>
  <c r="O280" i="34" s="1"/>
  <c r="L281" i="34"/>
  <c r="O281" i="34"/>
  <c r="L282" i="34"/>
  <c r="L283" i="34"/>
  <c r="O283" i="34"/>
  <c r="AA117" i="40"/>
  <c r="F117" i="40" s="1"/>
  <c r="AA116" i="40"/>
  <c r="F116" i="40"/>
  <c r="F102" i="41"/>
  <c r="AA115" i="40"/>
  <c r="F115" i="40" s="1"/>
  <c r="F101" i="41" s="1"/>
  <c r="AA114" i="40"/>
  <c r="F114" i="40"/>
  <c r="F100" i="41" s="1"/>
  <c r="AA113" i="40"/>
  <c r="F113" i="40" s="1"/>
  <c r="F99" i="41" s="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O314" i="31"/>
  <c r="O315" i="31"/>
  <c r="O316" i="31"/>
  <c r="O317" i="31"/>
  <c r="O318" i="31"/>
  <c r="O319" i="31"/>
  <c r="O320" i="31"/>
  <c r="O86" i="33"/>
  <c r="O87" i="33"/>
  <c r="O88" i="33"/>
  <c r="O89" i="33"/>
  <c r="O90" i="33"/>
  <c r="O91" i="33"/>
  <c r="O78" i="33"/>
  <c r="BN195" i="51"/>
  <c r="BV195" i="51"/>
  <c r="BP195" i="51"/>
  <c r="BQ195" i="51"/>
  <c r="BR195" i="51"/>
  <c r="BS195" i="51"/>
  <c r="BT195" i="51"/>
  <c r="BN196" i="51"/>
  <c r="BV196" i="51" s="1"/>
  <c r="BP196" i="51"/>
  <c r="BQ196" i="51"/>
  <c r="BR196" i="51"/>
  <c r="BS196" i="51"/>
  <c r="BT196" i="51"/>
  <c r="BN197" i="51"/>
  <c r="BV197" i="51" s="1"/>
  <c r="BP197" i="51"/>
  <c r="BQ197" i="51"/>
  <c r="BR197" i="51"/>
  <c r="BS197" i="51"/>
  <c r="BT197" i="51"/>
  <c r="BN198" i="51"/>
  <c r="BV198" i="51" s="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 s="1"/>
  <c r="BP200" i="51"/>
  <c r="BQ200" i="51"/>
  <c r="BR200" i="51"/>
  <c r="BS200" i="51"/>
  <c r="BT200" i="51"/>
  <c r="BN201" i="51"/>
  <c r="BV201" i="51" s="1"/>
  <c r="BP201" i="51"/>
  <c r="BQ201" i="51"/>
  <c r="BR201" i="51"/>
  <c r="BS201" i="51"/>
  <c r="BT201" i="51"/>
  <c r="O314" i="32"/>
  <c r="O315" i="32"/>
  <c r="O316" i="32"/>
  <c r="O317" i="32"/>
  <c r="O318" i="32"/>
  <c r="O319" i="32"/>
  <c r="O320" i="32"/>
  <c r="AA111" i="40"/>
  <c r="AA123" i="40"/>
  <c r="F123" i="40"/>
  <c r="F111" i="40"/>
  <c r="F97" i="41" s="1"/>
  <c r="AA110" i="40"/>
  <c r="F110" i="40"/>
  <c r="F96" i="41"/>
  <c r="AA109" i="40"/>
  <c r="F109" i="40"/>
  <c r="F95" i="41" s="1"/>
  <c r="AA108" i="40"/>
  <c r="F108" i="40"/>
  <c r="F94" i="41" s="1"/>
  <c r="AA107" i="40"/>
  <c r="F107" i="40" s="1"/>
  <c r="F93" i="41" s="1"/>
  <c r="O81" i="33"/>
  <c r="O82" i="33"/>
  <c r="O83" i="33"/>
  <c r="O84" i="33"/>
  <c r="O85" i="33"/>
  <c r="L273" i="34"/>
  <c r="O273" i="34" s="1"/>
  <c r="L274" i="34"/>
  <c r="O274" i="34" s="1"/>
  <c r="L275" i="34"/>
  <c r="O275" i="34" s="1"/>
  <c r="L276" i="34"/>
  <c r="O276" i="34" s="1"/>
  <c r="L277" i="34"/>
  <c r="O277" i="34"/>
  <c r="BN190" i="51"/>
  <c r="BV190" i="51" s="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 s="1"/>
  <c r="BP194" i="51"/>
  <c r="BQ194" i="51"/>
  <c r="BR194" i="51"/>
  <c r="BS194" i="51"/>
  <c r="BT194" i="51"/>
  <c r="O313" i="31"/>
  <c r="O309" i="32"/>
  <c r="O310" i="32"/>
  <c r="O311" i="32"/>
  <c r="O312" i="32"/>
  <c r="O313" i="32"/>
  <c r="O309" i="31"/>
  <c r="O310" i="31"/>
  <c r="O311" i="31"/>
  <c r="O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9" i="46" s="1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I23" i="40"/>
  <c r="I26" i="40"/>
  <c r="I24" i="41" s="1"/>
  <c r="I29" i="40"/>
  <c r="I32" i="40"/>
  <c r="I35" i="40"/>
  <c r="I21" i="41" s="1"/>
  <c r="I38" i="40"/>
  <c r="I41" i="40"/>
  <c r="I44" i="40"/>
  <c r="I47" i="40"/>
  <c r="I33" i="41"/>
  <c r="I50" i="40"/>
  <c r="I36" i="41" s="1"/>
  <c r="I53" i="40"/>
  <c r="I56" i="40"/>
  <c r="I42" i="41" s="1"/>
  <c r="I59" i="40"/>
  <c r="I45" i="41"/>
  <c r="I62" i="40"/>
  <c r="I48" i="41" s="1"/>
  <c r="I65" i="40"/>
  <c r="I51" i="41"/>
  <c r="I71" i="40"/>
  <c r="I69" i="41" s="1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 s="1"/>
  <c r="O79" i="40"/>
  <c r="O77" i="41"/>
  <c r="AO104" i="40"/>
  <c r="T104" i="40" s="1"/>
  <c r="T102" i="41" s="1"/>
  <c r="AO101" i="40"/>
  <c r="T101" i="40"/>
  <c r="L270" i="34"/>
  <c r="O270" i="34" s="1"/>
  <c r="L271" i="34"/>
  <c r="O271" i="34"/>
  <c r="L272" i="34"/>
  <c r="O272" i="34" s="1"/>
  <c r="O306" i="31"/>
  <c r="O307" i="31"/>
  <c r="O308" i="31"/>
  <c r="O80" i="33"/>
  <c r="O79" i="33"/>
  <c r="X104" i="40"/>
  <c r="C104" i="40" s="1"/>
  <c r="X101" i="40"/>
  <c r="X98" i="40"/>
  <c r="X95" i="40"/>
  <c r="X92" i="40"/>
  <c r="C92" i="40" s="1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 s="1"/>
  <c r="W101" i="40"/>
  <c r="B101" i="40"/>
  <c r="W98" i="40"/>
  <c r="B98" i="40" s="1"/>
  <c r="B84" i="41" s="1"/>
  <c r="W95" i="40"/>
  <c r="B95" i="40" s="1"/>
  <c r="W92" i="40"/>
  <c r="B92" i="40"/>
  <c r="B78" i="41"/>
  <c r="O306" i="32"/>
  <c r="O307" i="32"/>
  <c r="O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 s="1"/>
  <c r="BN186" i="51"/>
  <c r="BV186" i="51"/>
  <c r="BN184" i="51"/>
  <c r="BV184" i="51" s="1"/>
  <c r="BN182" i="51"/>
  <c r="BV182" i="51"/>
  <c r="BN180" i="51"/>
  <c r="BV180" i="51" s="1"/>
  <c r="BN178" i="51"/>
  <c r="BV178" i="51"/>
  <c r="BN176" i="51"/>
  <c r="BV176" i="51" s="1"/>
  <c r="BN189" i="51"/>
  <c r="BV189" i="51"/>
  <c r="BN187" i="51"/>
  <c r="BV187" i="51" s="1"/>
  <c r="BN185" i="51"/>
  <c r="BV185" i="51"/>
  <c r="BN183" i="51"/>
  <c r="BV183" i="51" s="1"/>
  <c r="BN181" i="51"/>
  <c r="BV181" i="51"/>
  <c r="BN179" i="51"/>
  <c r="BV179" i="51" s="1"/>
  <c r="BN177" i="51"/>
  <c r="BV177" i="51"/>
  <c r="BS188" i="51"/>
  <c r="O77" i="33"/>
  <c r="L269" i="34"/>
  <c r="O269" i="34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 s="1"/>
  <c r="B44" i="40"/>
  <c r="B42" i="41"/>
  <c r="B47" i="40"/>
  <c r="B33" i="41" s="1"/>
  <c r="B50" i="40"/>
  <c r="B53" i="40"/>
  <c r="B51" i="41" s="1"/>
  <c r="B56" i="40"/>
  <c r="B59" i="40"/>
  <c r="B62" i="40"/>
  <c r="B48" i="41" s="1"/>
  <c r="B65" i="40"/>
  <c r="B71" i="40"/>
  <c r="B69" i="41" s="1"/>
  <c r="B74" i="40"/>
  <c r="B77" i="40"/>
  <c r="B66" i="41"/>
  <c r="B72" i="41"/>
  <c r="B75" i="41"/>
  <c r="G93" i="38"/>
  <c r="G92" i="38"/>
  <c r="G91" i="38"/>
  <c r="L266" i="34"/>
  <c r="O266" i="34" s="1"/>
  <c r="L267" i="34"/>
  <c r="O267" i="34"/>
  <c r="L268" i="34"/>
  <c r="O268" i="34" s="1"/>
  <c r="O76" i="33"/>
  <c r="O75" i="33"/>
  <c r="O74" i="33"/>
  <c r="O86" i="32"/>
  <c r="O87" i="32"/>
  <c r="O88" i="32"/>
  <c r="O89" i="32"/>
  <c r="O302" i="31"/>
  <c r="O303" i="31"/>
  <c r="O304" i="31"/>
  <c r="O71" i="33"/>
  <c r="O72" i="33"/>
  <c r="O73" i="33"/>
  <c r="O66" i="33"/>
  <c r="G83" i="38"/>
  <c r="G84" i="38"/>
  <c r="G85" i="38"/>
  <c r="G86" i="38"/>
  <c r="G87" i="38"/>
  <c r="G88" i="38"/>
  <c r="G89" i="38"/>
  <c r="G90" i="38"/>
  <c r="G82" i="38"/>
  <c r="L265" i="34"/>
  <c r="O265" i="34"/>
  <c r="O83" i="32"/>
  <c r="O84" i="32"/>
  <c r="O85" i="32"/>
  <c r="O299" i="31"/>
  <c r="O300" i="31"/>
  <c r="O301" i="31"/>
  <c r="L263" i="34"/>
  <c r="O263" i="34"/>
  <c r="L264" i="34"/>
  <c r="O264" i="34" s="1"/>
  <c r="B33" i="52"/>
  <c r="O70" i="33"/>
  <c r="O69" i="33"/>
  <c r="L261" i="34"/>
  <c r="O261" i="34"/>
  <c r="L262" i="34"/>
  <c r="O262" i="34" s="1"/>
  <c r="O81" i="32"/>
  <c r="O82" i="32"/>
  <c r="O297" i="31"/>
  <c r="O298" i="31"/>
  <c r="U79" i="53"/>
  <c r="U76" i="53"/>
  <c r="U73" i="53"/>
  <c r="U70" i="53"/>
  <c r="U67" i="53"/>
  <c r="U64" i="53"/>
  <c r="U61" i="53"/>
  <c r="U58" i="53"/>
  <c r="U55" i="53"/>
  <c r="W79" i="53"/>
  <c r="D79" i="53" s="1"/>
  <c r="W76" i="53"/>
  <c r="W73" i="53"/>
  <c r="W70" i="53"/>
  <c r="W67" i="53"/>
  <c r="W64" i="53"/>
  <c r="W61" i="53"/>
  <c r="W58" i="53"/>
  <c r="W55" i="53"/>
  <c r="O67" i="33"/>
  <c r="O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O78" i="32"/>
  <c r="O79" i="32"/>
  <c r="O80" i="32"/>
  <c r="O294" i="31"/>
  <c r="O295" i="31"/>
  <c r="O296" i="31"/>
  <c r="E33" i="40"/>
  <c r="E34" i="40"/>
  <c r="E35" i="40"/>
  <c r="E36" i="40"/>
  <c r="E34" i="41" s="1"/>
  <c r="E37" i="40"/>
  <c r="E38" i="40"/>
  <c r="E39" i="40"/>
  <c r="E40" i="40"/>
  <c r="E41" i="40"/>
  <c r="E42" i="40"/>
  <c r="E43" i="40"/>
  <c r="E44" i="40"/>
  <c r="E42" i="41" s="1"/>
  <c r="E45" i="40"/>
  <c r="E31" i="41" s="1"/>
  <c r="E46" i="40"/>
  <c r="E47" i="40"/>
  <c r="E33" i="41" s="1"/>
  <c r="E48" i="40"/>
  <c r="E49" i="40"/>
  <c r="E35" i="41" s="1"/>
  <c r="E50" i="40"/>
  <c r="E36" i="41"/>
  <c r="E51" i="40"/>
  <c r="E37" i="41" s="1"/>
  <c r="E52" i="40"/>
  <c r="E38" i="41" s="1"/>
  <c r="E53" i="40"/>
  <c r="E39" i="41"/>
  <c r="E54" i="40"/>
  <c r="E40" i="41" s="1"/>
  <c r="E55" i="40"/>
  <c r="E56" i="40"/>
  <c r="E54" i="41" s="1"/>
  <c r="E57" i="40"/>
  <c r="E43" i="41" s="1"/>
  <c r="E58" i="40"/>
  <c r="E44" i="41" s="1"/>
  <c r="E59" i="40"/>
  <c r="E60" i="40"/>
  <c r="E61" i="40"/>
  <c r="E47" i="41" s="1"/>
  <c r="E62" i="40"/>
  <c r="E63" i="40"/>
  <c r="E64" i="40"/>
  <c r="E65" i="40"/>
  <c r="E66" i="40"/>
  <c r="E52" i="41" s="1"/>
  <c r="E67" i="40"/>
  <c r="E69" i="40"/>
  <c r="E70" i="40"/>
  <c r="E71" i="40"/>
  <c r="E57" i="41" s="1"/>
  <c r="E72" i="40"/>
  <c r="E58" i="41" s="1"/>
  <c r="E73" i="40"/>
  <c r="E74" i="40"/>
  <c r="E60" i="41"/>
  <c r="E75" i="40"/>
  <c r="E73" i="41" s="1"/>
  <c r="E76" i="40"/>
  <c r="E62" i="41"/>
  <c r="E77" i="40"/>
  <c r="E63" i="41" s="1"/>
  <c r="E78" i="40"/>
  <c r="E79" i="40"/>
  <c r="E77" i="41"/>
  <c r="E66" i="41"/>
  <c r="W52" i="53"/>
  <c r="W49" i="53"/>
  <c r="W46" i="53"/>
  <c r="D58" i="53" s="1"/>
  <c r="W43" i="53"/>
  <c r="W40" i="53"/>
  <c r="W37" i="53"/>
  <c r="W34" i="53"/>
  <c r="D34" i="53" s="1"/>
  <c r="W31" i="53"/>
  <c r="D43" i="53" s="1"/>
  <c r="W28" i="53"/>
  <c r="W16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C82" i="40" s="1"/>
  <c r="X77" i="40"/>
  <c r="C77" i="40" s="1"/>
  <c r="X74" i="40"/>
  <c r="C74" i="40"/>
  <c r="C60" i="41" s="1"/>
  <c r="X71" i="40"/>
  <c r="C71" i="40" s="1"/>
  <c r="C57" i="41" s="1"/>
  <c r="X68" i="40"/>
  <c r="C68" i="40"/>
  <c r="C54" i="41" s="1"/>
  <c r="X65" i="40"/>
  <c r="C65" i="40" s="1"/>
  <c r="C51" i="41" s="1"/>
  <c r="X62" i="40"/>
  <c r="C62" i="40"/>
  <c r="C48" i="41" s="1"/>
  <c r="X59" i="40"/>
  <c r="C59" i="40" s="1"/>
  <c r="X56" i="40"/>
  <c r="C56" i="40"/>
  <c r="X53" i="40"/>
  <c r="C53" i="40" s="1"/>
  <c r="X50" i="40"/>
  <c r="C50" i="40"/>
  <c r="X47" i="40"/>
  <c r="C47" i="40" s="1"/>
  <c r="C33" i="41" s="1"/>
  <c r="X44" i="40"/>
  <c r="C44" i="40"/>
  <c r="C30" i="41" s="1"/>
  <c r="U52" i="53"/>
  <c r="U49" i="53"/>
  <c r="U46" i="53"/>
  <c r="U43" i="53"/>
  <c r="B43" i="53" s="1"/>
  <c r="U40" i="53"/>
  <c r="U37" i="53"/>
  <c r="B37" i="53" s="1"/>
  <c r="U25" i="53"/>
  <c r="U34" i="53"/>
  <c r="B34" i="53" s="1"/>
  <c r="U31" i="53"/>
  <c r="U28" i="53"/>
  <c r="U22" i="53"/>
  <c r="U19" i="53"/>
  <c r="B19" i="53" s="1"/>
  <c r="U16" i="53"/>
  <c r="U13" i="53"/>
  <c r="U10" i="53"/>
  <c r="U7" i="53"/>
  <c r="O65" i="33"/>
  <c r="BN8" i="51"/>
  <c r="BV8" i="51" s="1"/>
  <c r="BN9" i="51"/>
  <c r="BV9" i="51"/>
  <c r="BN10" i="51"/>
  <c r="BV10" i="51" s="1"/>
  <c r="BN11" i="51"/>
  <c r="BV11" i="51"/>
  <c r="BN12" i="51"/>
  <c r="BV12" i="51" s="1"/>
  <c r="BN13" i="51"/>
  <c r="BV13" i="51" s="1"/>
  <c r="BN14" i="51"/>
  <c r="BV14" i="51" s="1"/>
  <c r="BN15" i="51"/>
  <c r="BV15" i="51" s="1"/>
  <c r="BN16" i="51"/>
  <c r="BV16" i="51" s="1"/>
  <c r="BN17" i="51"/>
  <c r="BV17" i="51"/>
  <c r="BN18" i="51"/>
  <c r="BV18" i="51" s="1"/>
  <c r="BN19" i="51"/>
  <c r="BV19" i="51"/>
  <c r="BN20" i="51"/>
  <c r="BV20" i="51" s="1"/>
  <c r="BN21" i="51"/>
  <c r="BV21" i="51" s="1"/>
  <c r="BN22" i="51"/>
  <c r="BV22" i="51" s="1"/>
  <c r="BN23" i="51"/>
  <c r="BV23" i="51"/>
  <c r="BN24" i="51"/>
  <c r="BV24" i="51" s="1"/>
  <c r="BN25" i="51"/>
  <c r="BV25" i="51"/>
  <c r="BN26" i="51"/>
  <c r="BV26" i="51" s="1"/>
  <c r="BN27" i="51"/>
  <c r="BV27" i="51"/>
  <c r="BN28" i="51"/>
  <c r="BV28" i="51" s="1"/>
  <c r="BN29" i="51"/>
  <c r="BV29" i="51" s="1"/>
  <c r="BN30" i="51"/>
  <c r="BV30" i="51" s="1"/>
  <c r="BN31" i="51"/>
  <c r="BV31" i="51"/>
  <c r="BN32" i="51"/>
  <c r="BV32" i="51" s="1"/>
  <c r="BN33" i="51"/>
  <c r="BV33" i="51"/>
  <c r="BN34" i="51"/>
  <c r="BV34" i="51" s="1"/>
  <c r="BN35" i="51"/>
  <c r="BV35" i="51"/>
  <c r="BN36" i="51"/>
  <c r="BV36" i="51" s="1"/>
  <c r="BN37" i="51"/>
  <c r="BV37" i="51" s="1"/>
  <c r="BN38" i="51"/>
  <c r="BV38" i="51" s="1"/>
  <c r="BN39" i="51"/>
  <c r="BV39" i="51" s="1"/>
  <c r="BN40" i="51"/>
  <c r="BV40" i="51" s="1"/>
  <c r="BN41" i="51"/>
  <c r="BV41" i="51"/>
  <c r="BN42" i="51"/>
  <c r="BV42" i="51" s="1"/>
  <c r="BN43" i="51"/>
  <c r="BV43" i="51"/>
  <c r="BN44" i="51"/>
  <c r="BV44" i="51" s="1"/>
  <c r="BN45" i="51"/>
  <c r="BV45" i="51" s="1"/>
  <c r="BN46" i="51"/>
  <c r="BV46" i="51" s="1"/>
  <c r="BN47" i="51"/>
  <c r="BV47" i="51" s="1"/>
  <c r="BN48" i="51"/>
  <c r="BV48" i="51" s="1"/>
  <c r="BN49" i="51"/>
  <c r="BV49" i="51"/>
  <c r="BN50" i="51"/>
  <c r="BV50" i="51" s="1"/>
  <c r="BN51" i="51"/>
  <c r="BV51" i="51"/>
  <c r="BN52" i="51"/>
  <c r="BV52" i="51" s="1"/>
  <c r="BN53" i="51"/>
  <c r="BV53" i="51" s="1"/>
  <c r="BN54" i="51"/>
  <c r="BV54" i="51" s="1"/>
  <c r="BN55" i="51"/>
  <c r="BV55" i="51"/>
  <c r="BN56" i="51"/>
  <c r="BV56" i="51" s="1"/>
  <c r="BN57" i="51"/>
  <c r="BV57" i="51"/>
  <c r="BN58" i="51"/>
  <c r="BV58" i="51" s="1"/>
  <c r="BN59" i="51"/>
  <c r="BV59" i="51" s="1"/>
  <c r="BN60" i="51"/>
  <c r="BV60" i="51" s="1"/>
  <c r="BN61" i="51"/>
  <c r="BV61" i="51" s="1"/>
  <c r="BN62" i="51"/>
  <c r="BV62" i="51" s="1"/>
  <c r="BN63" i="51"/>
  <c r="BV63" i="51" s="1"/>
  <c r="BN64" i="51"/>
  <c r="BV64" i="51" s="1"/>
  <c r="BN65" i="51"/>
  <c r="BV65" i="51"/>
  <c r="BN66" i="51"/>
  <c r="BV66" i="51" s="1"/>
  <c r="BN67" i="51"/>
  <c r="BV67" i="51" s="1"/>
  <c r="BN68" i="51"/>
  <c r="BV68" i="51" s="1"/>
  <c r="BN69" i="51"/>
  <c r="BV69" i="51" s="1"/>
  <c r="BN70" i="51"/>
  <c r="BV70" i="51" s="1"/>
  <c r="BN71" i="51"/>
  <c r="BV71" i="51"/>
  <c r="BN72" i="51"/>
  <c r="BV72" i="51" s="1"/>
  <c r="BN73" i="51"/>
  <c r="BV73" i="51"/>
  <c r="BN74" i="51"/>
  <c r="BV74" i="51" s="1"/>
  <c r="BN75" i="51"/>
  <c r="BV75" i="51" s="1"/>
  <c r="BN76" i="51"/>
  <c r="BV76" i="51" s="1"/>
  <c r="BN77" i="51"/>
  <c r="BV77" i="51" s="1"/>
  <c r="BN78" i="51"/>
  <c r="BV78" i="51" s="1"/>
  <c r="BN79" i="51"/>
  <c r="BV79" i="51" s="1"/>
  <c r="BN80" i="51"/>
  <c r="BV80" i="51" s="1"/>
  <c r="BN81" i="51"/>
  <c r="BV81" i="51"/>
  <c r="BN82" i="51"/>
  <c r="BV82" i="51" s="1"/>
  <c r="BN83" i="51"/>
  <c r="BV83" i="51" s="1"/>
  <c r="BN84" i="51"/>
  <c r="BV84" i="51" s="1"/>
  <c r="BN85" i="51"/>
  <c r="BV85" i="51" s="1"/>
  <c r="BN86" i="51"/>
  <c r="BV86" i="51" s="1"/>
  <c r="BN87" i="51"/>
  <c r="BV87" i="51"/>
  <c r="BN88" i="51"/>
  <c r="BV88" i="51" s="1"/>
  <c r="BN89" i="51"/>
  <c r="BV89" i="51"/>
  <c r="BN90" i="51"/>
  <c r="BV90" i="51" s="1"/>
  <c r="BN91" i="51"/>
  <c r="BV91" i="51" s="1"/>
  <c r="BN92" i="51"/>
  <c r="BV92" i="51" s="1"/>
  <c r="BN93" i="51"/>
  <c r="BV93" i="51" s="1"/>
  <c r="BN94" i="51"/>
  <c r="BV94" i="51" s="1"/>
  <c r="BN95" i="51"/>
  <c r="BV95" i="51" s="1"/>
  <c r="BN96" i="51"/>
  <c r="BV96" i="51" s="1"/>
  <c r="BN97" i="51"/>
  <c r="BV97" i="51"/>
  <c r="BN98" i="51"/>
  <c r="BV98" i="51" s="1"/>
  <c r="BN99" i="51"/>
  <c r="BV99" i="51" s="1"/>
  <c r="BN100" i="51"/>
  <c r="BV100" i="51" s="1"/>
  <c r="BN101" i="51"/>
  <c r="BV101" i="51" s="1"/>
  <c r="BN102" i="51"/>
  <c r="BV102" i="51" s="1"/>
  <c r="BN103" i="51"/>
  <c r="BV103" i="51"/>
  <c r="BN104" i="51"/>
  <c r="BV104" i="51" s="1"/>
  <c r="BN105" i="51"/>
  <c r="BV105" i="51"/>
  <c r="BN106" i="51"/>
  <c r="BV106" i="51" s="1"/>
  <c r="BN107" i="51"/>
  <c r="BV107" i="51" s="1"/>
  <c r="BN108" i="51"/>
  <c r="BV108" i="51" s="1"/>
  <c r="BN109" i="51"/>
  <c r="BV109" i="51" s="1"/>
  <c r="BN110" i="51"/>
  <c r="BV110" i="51" s="1"/>
  <c r="BN111" i="51"/>
  <c r="BV111" i="51" s="1"/>
  <c r="BN112" i="51"/>
  <c r="BV112" i="51" s="1"/>
  <c r="BN113" i="51"/>
  <c r="BV113" i="51"/>
  <c r="BN114" i="51"/>
  <c r="BV114" i="51" s="1"/>
  <c r="BN115" i="51"/>
  <c r="BV115" i="51" s="1"/>
  <c r="BN116" i="51"/>
  <c r="BV116" i="51" s="1"/>
  <c r="BN117" i="51"/>
  <c r="BV117" i="51" s="1"/>
  <c r="BN118" i="51"/>
  <c r="BV118" i="51" s="1"/>
  <c r="BN119" i="51"/>
  <c r="BV119" i="51"/>
  <c r="BN120" i="51"/>
  <c r="BV120" i="51" s="1"/>
  <c r="BN121" i="51"/>
  <c r="BV121" i="51"/>
  <c r="BN122" i="51"/>
  <c r="BV122" i="51" s="1"/>
  <c r="BN123" i="51"/>
  <c r="BV123" i="51" s="1"/>
  <c r="BN124" i="51"/>
  <c r="BV124" i="51" s="1"/>
  <c r="BN125" i="51"/>
  <c r="BV125" i="51" s="1"/>
  <c r="BN126" i="51"/>
  <c r="BV126" i="51" s="1"/>
  <c r="BN127" i="51"/>
  <c r="BV127" i="51" s="1"/>
  <c r="BN128" i="51"/>
  <c r="BV128" i="51" s="1"/>
  <c r="BN129" i="51"/>
  <c r="BV129" i="51"/>
  <c r="BN130" i="51"/>
  <c r="BV130" i="51" s="1"/>
  <c r="BN131" i="51"/>
  <c r="BV131" i="51" s="1"/>
  <c r="BN132" i="51"/>
  <c r="BV132" i="51" s="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 s="1"/>
  <c r="L232" i="34"/>
  <c r="O232" i="34" s="1"/>
  <c r="L233" i="34"/>
  <c r="O233" i="34" s="1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 s="1"/>
  <c r="L240" i="34"/>
  <c r="O240" i="34" s="1"/>
  <c r="L241" i="34"/>
  <c r="O241" i="34" s="1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 s="1"/>
  <c r="L248" i="34"/>
  <c r="O248" i="34" s="1"/>
  <c r="L249" i="34"/>
  <c r="O249" i="34" s="1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 s="1"/>
  <c r="L256" i="34"/>
  <c r="O256" i="34"/>
  <c r="L257" i="34"/>
  <c r="O257" i="34" s="1"/>
  <c r="L6" i="34"/>
  <c r="O6" i="34"/>
  <c r="O77" i="32"/>
  <c r="O293" i="31"/>
  <c r="G81" i="38"/>
  <c r="O63" i="33"/>
  <c r="O64" i="33"/>
  <c r="O75" i="32"/>
  <c r="O76" i="32"/>
  <c r="O291" i="31"/>
  <c r="O292" i="31"/>
  <c r="G80" i="38"/>
  <c r="G79" i="38"/>
  <c r="J41" i="39"/>
  <c r="E41" i="39" s="1"/>
  <c r="J42" i="39"/>
  <c r="E42" i="39" s="1"/>
  <c r="J43" i="39"/>
  <c r="E43" i="39" s="1"/>
  <c r="J44" i="39"/>
  <c r="E44" i="39" s="1"/>
  <c r="J45" i="39"/>
  <c r="E45" i="39" s="1"/>
  <c r="J46" i="39"/>
  <c r="E46" i="39" s="1"/>
  <c r="J47" i="39"/>
  <c r="E47" i="39" s="1"/>
  <c r="J48" i="39"/>
  <c r="E48" i="39" s="1"/>
  <c r="J49" i="39"/>
  <c r="E49" i="39" s="1"/>
  <c r="J50" i="39"/>
  <c r="J51" i="39"/>
  <c r="E51" i="39"/>
  <c r="J52" i="39"/>
  <c r="E52" i="39" s="1"/>
  <c r="J53" i="39"/>
  <c r="E53" i="39"/>
  <c r="J54" i="39"/>
  <c r="E54" i="39" s="1"/>
  <c r="J55" i="39"/>
  <c r="E55" i="39" s="1"/>
  <c r="J56" i="39"/>
  <c r="E56" i="39" s="1"/>
  <c r="J57" i="39"/>
  <c r="E57" i="39" s="1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 s="1"/>
  <c r="J64" i="39"/>
  <c r="E64" i="39" s="1"/>
  <c r="J65" i="39"/>
  <c r="E65" i="39" s="1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 s="1"/>
  <c r="J72" i="39"/>
  <c r="E72" i="39" s="1"/>
  <c r="J40" i="39"/>
  <c r="E40" i="39" s="1"/>
  <c r="H41" i="39"/>
  <c r="C41" i="39" s="1"/>
  <c r="H42" i="39"/>
  <c r="C42" i="39" s="1"/>
  <c r="H43" i="39"/>
  <c r="C43" i="39" s="1"/>
  <c r="H44" i="39"/>
  <c r="C44" i="39" s="1"/>
  <c r="H45" i="39"/>
  <c r="C45" i="39"/>
  <c r="H46" i="39"/>
  <c r="C46" i="39" s="1"/>
  <c r="H47" i="39"/>
  <c r="C47" i="39"/>
  <c r="H48" i="39"/>
  <c r="C48" i="39" s="1"/>
  <c r="H49" i="39"/>
  <c r="C49" i="39" s="1"/>
  <c r="H50" i="39"/>
  <c r="C50" i="39" s="1"/>
  <c r="H51" i="39"/>
  <c r="C51" i="39" s="1"/>
  <c r="H52" i="39"/>
  <c r="C52" i="39" s="1"/>
  <c r="H53" i="39"/>
  <c r="C53" i="39"/>
  <c r="H54" i="39"/>
  <c r="C54" i="39" s="1"/>
  <c r="H55" i="39"/>
  <c r="C55" i="39"/>
  <c r="H56" i="39"/>
  <c r="C56" i="39" s="1"/>
  <c r="H57" i="39"/>
  <c r="C57" i="39" s="1"/>
  <c r="H58" i="39"/>
  <c r="H59" i="39"/>
  <c r="C59" i="39" s="1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 s="1"/>
  <c r="H66" i="39"/>
  <c r="C66" i="39" s="1"/>
  <c r="H67" i="39"/>
  <c r="C67" i="39" s="1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 s="1"/>
  <c r="H40" i="39"/>
  <c r="C40" i="39" s="1"/>
  <c r="D40" i="39"/>
  <c r="D41" i="39"/>
  <c r="D42" i="39"/>
  <c r="D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 s="1"/>
  <c r="G45" i="39"/>
  <c r="B45" i="39" s="1"/>
  <c r="G46" i="39"/>
  <c r="B46" i="39" s="1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 s="1"/>
  <c r="G53" i="39"/>
  <c r="B53" i="39" s="1"/>
  <c r="G54" i="39"/>
  <c r="B54" i="39" s="1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 s="1"/>
  <c r="G61" i="39"/>
  <c r="B61" i="39" s="1"/>
  <c r="G62" i="39"/>
  <c r="B62" i="39" s="1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 s="1"/>
  <c r="G69" i="39"/>
  <c r="B69" i="39" s="1"/>
  <c r="G70" i="39"/>
  <c r="B70" i="39" s="1"/>
  <c r="G71" i="39"/>
  <c r="B71" i="39" s="1"/>
  <c r="G72" i="39"/>
  <c r="B72" i="39"/>
  <c r="G73" i="39"/>
  <c r="B73" i="39" s="1"/>
  <c r="G40" i="39"/>
  <c r="B40" i="39"/>
  <c r="O62" i="33"/>
  <c r="O74" i="32"/>
  <c r="O290" i="31"/>
  <c r="O61" i="33"/>
  <c r="O54" i="33"/>
  <c r="G34" i="38"/>
  <c r="G74" i="38"/>
  <c r="G75" i="38"/>
  <c r="G76" i="38"/>
  <c r="G77" i="38"/>
  <c r="G78" i="38"/>
  <c r="O60" i="33"/>
  <c r="O59" i="33"/>
  <c r="O58" i="33"/>
  <c r="O57" i="33"/>
  <c r="O69" i="32"/>
  <c r="O70" i="32"/>
  <c r="O71" i="32"/>
  <c r="O72" i="32"/>
  <c r="O73" i="32"/>
  <c r="O285" i="31"/>
  <c r="O286" i="31"/>
  <c r="O287" i="31"/>
  <c r="O288" i="31"/>
  <c r="O289" i="31"/>
  <c r="AN80" i="40"/>
  <c r="AN77" i="40"/>
  <c r="AN74" i="40"/>
  <c r="AN71" i="40"/>
  <c r="AN68" i="40"/>
  <c r="S68" i="40" s="1"/>
  <c r="AN65" i="40"/>
  <c r="AN62" i="40"/>
  <c r="AN59" i="40"/>
  <c r="AN56" i="40"/>
  <c r="AN53" i="40"/>
  <c r="AN50" i="40"/>
  <c r="S50" i="40" s="1"/>
  <c r="S36" i="41" s="1"/>
  <c r="AN47" i="40"/>
  <c r="AN44" i="40"/>
  <c r="AN41" i="40"/>
  <c r="AN38" i="40"/>
  <c r="S38" i="40" s="1"/>
  <c r="AN35" i="40"/>
  <c r="AN32" i="40"/>
  <c r="AN29" i="40"/>
  <c r="S62" i="40" s="1"/>
  <c r="AN26" i="40"/>
  <c r="AN23" i="40"/>
  <c r="AN20" i="40"/>
  <c r="S20" i="40" s="1"/>
  <c r="AG50" i="40"/>
  <c r="AG51" i="40"/>
  <c r="AG52" i="40"/>
  <c r="AG53" i="40"/>
  <c r="AG54" i="40"/>
  <c r="AG55" i="40"/>
  <c r="AG56" i="40"/>
  <c r="AG57" i="40"/>
  <c r="AG59" i="40"/>
  <c r="AG60" i="40"/>
  <c r="AG61" i="40"/>
  <c r="AG62" i="40"/>
  <c r="AG63" i="40"/>
  <c r="L49" i="41" s="1"/>
  <c r="AG64" i="40"/>
  <c r="AG65" i="40"/>
  <c r="L51" i="41" s="1"/>
  <c r="AG66" i="40"/>
  <c r="L52" i="41" s="1"/>
  <c r="AG67" i="40"/>
  <c r="L65" i="41" s="1"/>
  <c r="AG68" i="40"/>
  <c r="L66" i="41" s="1"/>
  <c r="AG69" i="40"/>
  <c r="L67" i="41" s="1"/>
  <c r="AG70" i="40"/>
  <c r="L68" i="41" s="1"/>
  <c r="AG71" i="40"/>
  <c r="L69" i="41"/>
  <c r="AG72" i="40"/>
  <c r="L58" i="41" s="1"/>
  <c r="AG73" i="40"/>
  <c r="L59" i="41"/>
  <c r="AG74" i="40"/>
  <c r="L60" i="41" s="1"/>
  <c r="AG75" i="40"/>
  <c r="L73" i="41" s="1"/>
  <c r="AG76" i="40"/>
  <c r="L62" i="41" s="1"/>
  <c r="AG77" i="40"/>
  <c r="L75" i="41" s="1"/>
  <c r="AG49" i="40"/>
  <c r="AB80" i="40"/>
  <c r="O56" i="33"/>
  <c r="G71" i="38"/>
  <c r="G72" i="38"/>
  <c r="G73" i="38"/>
  <c r="O55" i="33"/>
  <c r="O67" i="32"/>
  <c r="O68" i="32"/>
  <c r="O283" i="31"/>
  <c r="O284" i="31"/>
  <c r="AO77" i="40"/>
  <c r="T77" i="40"/>
  <c r="T75" i="41" s="1"/>
  <c r="F78" i="40"/>
  <c r="F76" i="41" s="1"/>
  <c r="F79" i="40"/>
  <c r="F77" i="41"/>
  <c r="D78" i="40"/>
  <c r="D76" i="41" s="1"/>
  <c r="D79" i="40"/>
  <c r="D77" i="40"/>
  <c r="D63" i="41"/>
  <c r="AJ79" i="40"/>
  <c r="O66" i="32"/>
  <c r="O282" i="31"/>
  <c r="T38" i="40"/>
  <c r="T24" i="41" s="1"/>
  <c r="T41" i="40"/>
  <c r="T44" i="40"/>
  <c r="T30" i="41" s="1"/>
  <c r="T47" i="40"/>
  <c r="T50" i="40"/>
  <c r="T53" i="40"/>
  <c r="T56" i="40"/>
  <c r="T42" i="41"/>
  <c r="T59" i="40"/>
  <c r="T45" i="41" s="1"/>
  <c r="T62" i="40"/>
  <c r="T65" i="40"/>
  <c r="T51" i="41" s="1"/>
  <c r="T71" i="40"/>
  <c r="T57" i="41" s="1"/>
  <c r="T11" i="40"/>
  <c r="T14" i="40"/>
  <c r="T12" i="41" s="1"/>
  <c r="T17" i="40"/>
  <c r="T20" i="40"/>
  <c r="T23" i="40"/>
  <c r="T21" i="41" s="1"/>
  <c r="T26" i="40"/>
  <c r="T29" i="40"/>
  <c r="T15" i="41"/>
  <c r="T32" i="40"/>
  <c r="T35" i="40"/>
  <c r="T8" i="40"/>
  <c r="T6" i="41" s="1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D73" i="41" s="1"/>
  <c r="F75" i="40"/>
  <c r="D76" i="40"/>
  <c r="F76" i="40"/>
  <c r="F77" i="40"/>
  <c r="F63" i="41" s="1"/>
  <c r="G68" i="38"/>
  <c r="G69" i="38"/>
  <c r="G70" i="38"/>
  <c r="O51" i="33"/>
  <c r="O52" i="33"/>
  <c r="O53" i="33"/>
  <c r="O18" i="33"/>
  <c r="O63" i="32"/>
  <c r="O64" i="32"/>
  <c r="O65" i="32"/>
  <c r="O279" i="31"/>
  <c r="O280" i="31"/>
  <c r="O281" i="31"/>
  <c r="C58" i="44"/>
  <c r="B58" i="44"/>
  <c r="C55" i="44"/>
  <c r="B55" i="44" s="1"/>
  <c r="C52" i="44"/>
  <c r="B52" i="44"/>
  <c r="C49" i="44"/>
  <c r="B49" i="44"/>
  <c r="C46" i="44"/>
  <c r="B46" i="44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N71" i="40"/>
  <c r="N65" i="40"/>
  <c r="N62" i="40"/>
  <c r="N60" i="41" s="1"/>
  <c r="G71" i="40"/>
  <c r="F69" i="40"/>
  <c r="F70" i="40"/>
  <c r="F56" i="41" s="1"/>
  <c r="F71" i="40"/>
  <c r="F72" i="40"/>
  <c r="F70" i="41"/>
  <c r="F73" i="40"/>
  <c r="F59" i="41" s="1"/>
  <c r="F74" i="40"/>
  <c r="D69" i="40"/>
  <c r="D70" i="40"/>
  <c r="D68" i="41" s="1"/>
  <c r="D71" i="40"/>
  <c r="D72" i="40"/>
  <c r="D73" i="40"/>
  <c r="D74" i="40"/>
  <c r="G66" i="38"/>
  <c r="G67" i="38"/>
  <c r="O50" i="33"/>
  <c r="O49" i="33"/>
  <c r="O278" i="31"/>
  <c r="O277" i="31"/>
  <c r="G64" i="38"/>
  <c r="G65" i="38"/>
  <c r="O48" i="33"/>
  <c r="O47" i="33"/>
  <c r="O46" i="33"/>
  <c r="O45" i="33"/>
  <c r="O44" i="33"/>
  <c r="O273" i="31"/>
  <c r="O274" i="31"/>
  <c r="O275" i="31"/>
  <c r="O276" i="31"/>
  <c r="G63" i="38"/>
  <c r="G62" i="38"/>
  <c r="D63" i="40"/>
  <c r="D51" i="40"/>
  <c r="D37" i="41" s="1"/>
  <c r="F63" i="40"/>
  <c r="F51" i="40"/>
  <c r="D64" i="40"/>
  <c r="D62" i="41" s="1"/>
  <c r="D52" i="40"/>
  <c r="F64" i="40"/>
  <c r="F62" i="41" s="1"/>
  <c r="F52" i="40"/>
  <c r="D65" i="40"/>
  <c r="D53" i="40"/>
  <c r="D39" i="41" s="1"/>
  <c r="F65" i="40"/>
  <c r="F53" i="40"/>
  <c r="D66" i="40"/>
  <c r="D64" i="41" s="1"/>
  <c r="D54" i="40"/>
  <c r="F54" i="40"/>
  <c r="F40" i="41" s="1"/>
  <c r="F66" i="40"/>
  <c r="D67" i="40"/>
  <c r="D55" i="40"/>
  <c r="D41" i="41"/>
  <c r="F55" i="40"/>
  <c r="F67" i="40"/>
  <c r="F56" i="40"/>
  <c r="F57" i="40"/>
  <c r="F43" i="41" s="1"/>
  <c r="G58" i="38"/>
  <c r="G59" i="38"/>
  <c r="G60" i="38"/>
  <c r="G61" i="38"/>
  <c r="O42" i="33"/>
  <c r="O43" i="33"/>
  <c r="O270" i="31"/>
  <c r="O271" i="31"/>
  <c r="O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O41" i="33"/>
  <c r="O269" i="31"/>
  <c r="O40" i="33"/>
  <c r="G62" i="40"/>
  <c r="G50" i="40"/>
  <c r="G57" i="38"/>
  <c r="O268" i="31"/>
  <c r="G59" i="40"/>
  <c r="G57" i="41" s="1"/>
  <c r="G56" i="40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6" i="31"/>
  <c r="D60" i="40"/>
  <c r="D48" i="40"/>
  <c r="F60" i="40"/>
  <c r="F58" i="41" s="1"/>
  <c r="F48" i="40"/>
  <c r="F34" i="41" s="1"/>
  <c r="D61" i="40"/>
  <c r="D49" i="40"/>
  <c r="D47" i="41" s="1"/>
  <c r="F61" i="40"/>
  <c r="F49" i="40"/>
  <c r="D62" i="40"/>
  <c r="D60" i="41" s="1"/>
  <c r="D50" i="40"/>
  <c r="D48" i="41" s="1"/>
  <c r="F62" i="40"/>
  <c r="F50" i="40"/>
  <c r="G55" i="38"/>
  <c r="G56" i="38"/>
  <c r="O38" i="33"/>
  <c r="O39" i="33"/>
  <c r="N59" i="40"/>
  <c r="N45" i="41" s="1"/>
  <c r="N47" i="40"/>
  <c r="G54" i="38"/>
  <c r="O37" i="33"/>
  <c r="D42" i="40"/>
  <c r="D40" i="41" s="1"/>
  <c r="D43" i="40"/>
  <c r="D56" i="40"/>
  <c r="D54" i="41"/>
  <c r="D44" i="40"/>
  <c r="D30" i="41" s="1"/>
  <c r="D57" i="40"/>
  <c r="D45" i="40"/>
  <c r="D58" i="40"/>
  <c r="D46" i="40"/>
  <c r="D59" i="40"/>
  <c r="D57" i="41" s="1"/>
  <c r="D47" i="40"/>
  <c r="F45" i="40"/>
  <c r="F58" i="40"/>
  <c r="F46" i="40"/>
  <c r="F59" i="40"/>
  <c r="F57" i="41" s="1"/>
  <c r="F47" i="40"/>
  <c r="F33" i="41" s="1"/>
  <c r="O36" i="33"/>
  <c r="O35" i="33"/>
  <c r="G53" i="38"/>
  <c r="G50" i="38"/>
  <c r="G51" i="38"/>
  <c r="G52" i="38"/>
  <c r="H9" i="46"/>
  <c r="C7" i="44"/>
  <c r="B7" i="44"/>
  <c r="C10" i="44"/>
  <c r="B10" i="44" s="1"/>
  <c r="C13" i="44"/>
  <c r="B13" i="44"/>
  <c r="C16" i="44"/>
  <c r="B16" i="44" s="1"/>
  <c r="C19" i="44"/>
  <c r="B19" i="44"/>
  <c r="C22" i="44"/>
  <c r="B22" i="44" s="1"/>
  <c r="C25" i="44"/>
  <c r="B25" i="44"/>
  <c r="C28" i="44"/>
  <c r="B28" i="44" s="1"/>
  <c r="C31" i="44"/>
  <c r="B31" i="44"/>
  <c r="C34" i="44"/>
  <c r="B34" i="44" s="1"/>
  <c r="C37" i="44"/>
  <c r="B37" i="44"/>
  <c r="C40" i="44"/>
  <c r="B40" i="44" s="1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F9" i="40"/>
  <c r="F7" i="41"/>
  <c r="D10" i="40"/>
  <c r="D8" i="41" s="1"/>
  <c r="E10" i="40"/>
  <c r="F10" i="40"/>
  <c r="C11" i="40"/>
  <c r="D11" i="40"/>
  <c r="E11" i="40"/>
  <c r="F11" i="40"/>
  <c r="F9" i="41"/>
  <c r="G11" i="40"/>
  <c r="N11" i="40"/>
  <c r="D12" i="40"/>
  <c r="D10" i="41" s="1"/>
  <c r="E12" i="40"/>
  <c r="F12" i="40"/>
  <c r="D13" i="40"/>
  <c r="E13" i="40"/>
  <c r="F13" i="40"/>
  <c r="C14" i="40"/>
  <c r="D14" i="40"/>
  <c r="E14" i="40"/>
  <c r="F14" i="40"/>
  <c r="G14" i="40"/>
  <c r="N14" i="40"/>
  <c r="N12" i="41" s="1"/>
  <c r="D15" i="40"/>
  <c r="E15" i="40"/>
  <c r="F15" i="40"/>
  <c r="F13" i="41"/>
  <c r="D16" i="40"/>
  <c r="E16" i="40"/>
  <c r="F16" i="40"/>
  <c r="F14" i="41"/>
  <c r="C17" i="40"/>
  <c r="D17" i="40"/>
  <c r="E17" i="40"/>
  <c r="F17" i="40"/>
  <c r="G17" i="40"/>
  <c r="N17" i="40"/>
  <c r="D18" i="40"/>
  <c r="E18" i="40"/>
  <c r="E4" i="41" s="1"/>
  <c r="F18" i="40"/>
  <c r="F4" i="41"/>
  <c r="D19" i="40"/>
  <c r="E19" i="40"/>
  <c r="F19" i="40"/>
  <c r="F17" i="41"/>
  <c r="C20" i="40"/>
  <c r="C6" i="41" s="1"/>
  <c r="D20" i="40"/>
  <c r="D6" i="41"/>
  <c r="E20" i="40"/>
  <c r="E6" i="41" s="1"/>
  <c r="F20" i="40"/>
  <c r="F6" i="41"/>
  <c r="G20" i="40"/>
  <c r="N20" i="40"/>
  <c r="N6" i="41"/>
  <c r="D21" i="40"/>
  <c r="D7" i="41" s="1"/>
  <c r="E21" i="40"/>
  <c r="E7" i="41" s="1"/>
  <c r="F21" i="40"/>
  <c r="D22" i="40"/>
  <c r="E22" i="40"/>
  <c r="E8" i="41" s="1"/>
  <c r="F22" i="40"/>
  <c r="F8" i="41"/>
  <c r="C23" i="40"/>
  <c r="C9" i="41" s="1"/>
  <c r="D23" i="40"/>
  <c r="D9" i="41" s="1"/>
  <c r="E23" i="40"/>
  <c r="E9" i="41"/>
  <c r="F23" i="40"/>
  <c r="G23" i="40"/>
  <c r="G9" i="41" s="1"/>
  <c r="N23" i="40"/>
  <c r="N9" i="41" s="1"/>
  <c r="D24" i="40"/>
  <c r="E24" i="40"/>
  <c r="E10" i="41" s="1"/>
  <c r="F24" i="40"/>
  <c r="D25" i="40"/>
  <c r="D11" i="41"/>
  <c r="E25" i="40"/>
  <c r="E11" i="41" s="1"/>
  <c r="F25" i="40"/>
  <c r="C26" i="40"/>
  <c r="C12" i="41" s="1"/>
  <c r="D26" i="40"/>
  <c r="D12" i="41" s="1"/>
  <c r="E26" i="40"/>
  <c r="F26" i="40"/>
  <c r="G26" i="40"/>
  <c r="G12" i="41" s="1"/>
  <c r="N26" i="40"/>
  <c r="D27" i="40"/>
  <c r="D13" i="41" s="1"/>
  <c r="E27" i="40"/>
  <c r="F27" i="40"/>
  <c r="D28" i="40"/>
  <c r="D14" i="41" s="1"/>
  <c r="E28" i="40"/>
  <c r="F28" i="40"/>
  <c r="C29" i="40"/>
  <c r="D29" i="40"/>
  <c r="D15" i="41" s="1"/>
  <c r="E29" i="40"/>
  <c r="E15" i="41"/>
  <c r="F29" i="40"/>
  <c r="F15" i="41" s="1"/>
  <c r="G29" i="40"/>
  <c r="G15" i="41" s="1"/>
  <c r="N29" i="40"/>
  <c r="N15" i="41"/>
  <c r="D30" i="40"/>
  <c r="D16" i="41" s="1"/>
  <c r="E30" i="40"/>
  <c r="E16" i="41"/>
  <c r="F30" i="40"/>
  <c r="F16" i="41" s="1"/>
  <c r="D31" i="40"/>
  <c r="D17" i="41"/>
  <c r="E31" i="40"/>
  <c r="F31" i="40"/>
  <c r="C32" i="40"/>
  <c r="D32" i="40"/>
  <c r="D18" i="41" s="1"/>
  <c r="E32" i="40"/>
  <c r="F32" i="40"/>
  <c r="G32" i="40"/>
  <c r="G18" i="41" s="1"/>
  <c r="N32" i="40"/>
  <c r="D33" i="40"/>
  <c r="D19" i="41"/>
  <c r="F33" i="40"/>
  <c r="F19" i="41" s="1"/>
  <c r="D34" i="40"/>
  <c r="F34" i="40"/>
  <c r="F20" i="41" s="1"/>
  <c r="C35" i="40"/>
  <c r="D35" i="40"/>
  <c r="D21" i="41"/>
  <c r="F35" i="40"/>
  <c r="F21" i="41" s="1"/>
  <c r="G35" i="40"/>
  <c r="N35" i="40"/>
  <c r="D36" i="40"/>
  <c r="D22" i="41"/>
  <c r="F36" i="40"/>
  <c r="D37" i="40"/>
  <c r="F37" i="40"/>
  <c r="C38" i="40"/>
  <c r="C36" i="41" s="1"/>
  <c r="D38" i="40"/>
  <c r="F38" i="40"/>
  <c r="F36" i="41" s="1"/>
  <c r="G38" i="40"/>
  <c r="G24" i="41" s="1"/>
  <c r="N38" i="40"/>
  <c r="N24" i="41" s="1"/>
  <c r="D39" i="40"/>
  <c r="F39" i="40"/>
  <c r="F37" i="41" s="1"/>
  <c r="D40" i="40"/>
  <c r="D38" i="41" s="1"/>
  <c r="F40" i="40"/>
  <c r="F26" i="41"/>
  <c r="C41" i="40"/>
  <c r="D41" i="40"/>
  <c r="F41" i="40"/>
  <c r="G41" i="40"/>
  <c r="G27" i="41"/>
  <c r="N41" i="40"/>
  <c r="F42" i="40"/>
  <c r="F43" i="40"/>
  <c r="F44" i="40"/>
  <c r="F30" i="41" s="1"/>
  <c r="G44" i="40"/>
  <c r="N44" i="40"/>
  <c r="G47" i="40"/>
  <c r="G33" i="41" s="1"/>
  <c r="M33" i="41"/>
  <c r="N50" i="40"/>
  <c r="N53" i="40"/>
  <c r="N56" i="40"/>
  <c r="N54" i="41" s="1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O6" i="33"/>
  <c r="O7" i="33"/>
  <c r="O8" i="33"/>
  <c r="O9" i="33"/>
  <c r="O10" i="33"/>
  <c r="O11" i="33"/>
  <c r="O12" i="33"/>
  <c r="O13" i="33"/>
  <c r="O14" i="33"/>
  <c r="O15" i="33"/>
  <c r="O16" i="33"/>
  <c r="O17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AG58" i="40"/>
  <c r="M21" i="41"/>
  <c r="Q72" i="40"/>
  <c r="Q73" i="40"/>
  <c r="Q59" i="41" s="1"/>
  <c r="Q74" i="40"/>
  <c r="Q75" i="40"/>
  <c r="Q76" i="40"/>
  <c r="Q77" i="40"/>
  <c r="Q63" i="41" s="1"/>
  <c r="Q78" i="40"/>
  <c r="Q76" i="41" s="1"/>
  <c r="Q79" i="40"/>
  <c r="Q35" i="40"/>
  <c r="Q33" i="41" s="1"/>
  <c r="Q39" i="40"/>
  <c r="Q43" i="40"/>
  <c r="Q47" i="40"/>
  <c r="Q51" i="40"/>
  <c r="Q37" i="41" s="1"/>
  <c r="Q55" i="40"/>
  <c r="Q59" i="40"/>
  <c r="Q63" i="40"/>
  <c r="Q67" i="40"/>
  <c r="Q53" i="41" s="1"/>
  <c r="Q71" i="40"/>
  <c r="Q57" i="41" s="1"/>
  <c r="Q38" i="40"/>
  <c r="Q42" i="40"/>
  <c r="Q28" i="41" s="1"/>
  <c r="Q46" i="40"/>
  <c r="Q50" i="40"/>
  <c r="Q48" i="41"/>
  <c r="Q54" i="40"/>
  <c r="Q52" i="41" s="1"/>
  <c r="Q58" i="40"/>
  <c r="Q62" i="40"/>
  <c r="Q66" i="40"/>
  <c r="Q70" i="40"/>
  <c r="Q68" i="41" s="1"/>
  <c r="Q29" i="40"/>
  <c r="Q37" i="40"/>
  <c r="Q41" i="40"/>
  <c r="Q39" i="41"/>
  <c r="Q45" i="40"/>
  <c r="Q49" i="40"/>
  <c r="Q53" i="40"/>
  <c r="Q57" i="40"/>
  <c r="Q55" i="41" s="1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46" i="41" s="1"/>
  <c r="Q64" i="40"/>
  <c r="Q34" i="40"/>
  <c r="Q33" i="40"/>
  <c r="Q32" i="40"/>
  <c r="Q30" i="41" s="1"/>
  <c r="Q31" i="40"/>
  <c r="Q30" i="40"/>
  <c r="Q28" i="40"/>
  <c r="Q26" i="41" s="1"/>
  <c r="Q27" i="40"/>
  <c r="Q26" i="40"/>
  <c r="Q25" i="40"/>
  <c r="Q24" i="40"/>
  <c r="Q23" i="40"/>
  <c r="Q22" i="40"/>
  <c r="Q21" i="40"/>
  <c r="Q19" i="41"/>
  <c r="Q20" i="40"/>
  <c r="Q19" i="40"/>
  <c r="Q18" i="40"/>
  <c r="Q16" i="41" s="1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5" i="41" s="1"/>
  <c r="O66" i="40"/>
  <c r="O64" i="41" s="1"/>
  <c r="O65" i="40"/>
  <c r="O64" i="40"/>
  <c r="O62" i="41" s="1"/>
  <c r="O63" i="40"/>
  <c r="O62" i="40"/>
  <c r="O60" i="41"/>
  <c r="O61" i="40"/>
  <c r="O47" i="41" s="1"/>
  <c r="O60" i="40"/>
  <c r="O59" i="40"/>
  <c r="O58" i="40"/>
  <c r="O56" i="41"/>
  <c r="O57" i="40"/>
  <c r="O56" i="40"/>
  <c r="O54" i="41"/>
  <c r="O55" i="40"/>
  <c r="O41" i="41" s="1"/>
  <c r="O54" i="40"/>
  <c r="O53" i="40"/>
  <c r="O52" i="40"/>
  <c r="O51" i="40"/>
  <c r="O49" i="41" s="1"/>
  <c r="O50" i="40"/>
  <c r="O36" i="41" s="1"/>
  <c r="O49" i="40"/>
  <c r="O48" i="40"/>
  <c r="O46" i="41" s="1"/>
  <c r="O47" i="40"/>
  <c r="O46" i="40"/>
  <c r="O45" i="40"/>
  <c r="O43" i="41" s="1"/>
  <c r="O44" i="40"/>
  <c r="O43" i="40"/>
  <c r="O42" i="40"/>
  <c r="O28" i="41" s="1"/>
  <c r="O41" i="40"/>
  <c r="O40" i="40"/>
  <c r="O38" i="41"/>
  <c r="O39" i="40"/>
  <c r="O38" i="40"/>
  <c r="O37" i="40"/>
  <c r="O36" i="40"/>
  <c r="O22" i="41" s="1"/>
  <c r="O35" i="40"/>
  <c r="O34" i="40"/>
  <c r="O20" i="41" s="1"/>
  <c r="O33" i="40"/>
  <c r="O32" i="40"/>
  <c r="O31" i="40"/>
  <c r="O29" i="41" s="1"/>
  <c r="O17" i="41"/>
  <c r="O30" i="40"/>
  <c r="O28" i="40"/>
  <c r="O27" i="40"/>
  <c r="O26" i="40"/>
  <c r="O24" i="41" s="1"/>
  <c r="O25" i="40"/>
  <c r="O24" i="40"/>
  <c r="O23" i="40"/>
  <c r="O21" i="41" s="1"/>
  <c r="O22" i="40"/>
  <c r="O21" i="40"/>
  <c r="O20" i="40"/>
  <c r="O18" i="41" s="1"/>
  <c r="O19" i="40"/>
  <c r="O18" i="40"/>
  <c r="O16" i="41"/>
  <c r="B22" i="53"/>
  <c r="B28" i="53"/>
  <c r="B52" i="53"/>
  <c r="D61" i="53"/>
  <c r="B81" i="41"/>
  <c r="B93" i="41"/>
  <c r="C84" i="40"/>
  <c r="C81" i="40"/>
  <c r="C103" i="40"/>
  <c r="C119" i="40"/>
  <c r="C135" i="40"/>
  <c r="C147" i="40"/>
  <c r="C105" i="40"/>
  <c r="C146" i="40"/>
  <c r="C132" i="41" s="1"/>
  <c r="C102" i="40"/>
  <c r="C118" i="40"/>
  <c r="C134" i="40"/>
  <c r="C85" i="40"/>
  <c r="C151" i="40"/>
  <c r="C112" i="40"/>
  <c r="C128" i="40"/>
  <c r="C14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93" i="41" s="1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96" i="41" s="1"/>
  <c r="G114" i="40"/>
  <c r="G118" i="40"/>
  <c r="G122" i="40"/>
  <c r="G126" i="40"/>
  <c r="G130" i="40"/>
  <c r="G134" i="40"/>
  <c r="G137" i="40"/>
  <c r="G135" i="41" s="1"/>
  <c r="G140" i="40"/>
  <c r="G143" i="40"/>
  <c r="G129" i="41"/>
  <c r="G146" i="40"/>
  <c r="G132" i="41" s="1"/>
  <c r="G149" i="40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2" i="41" s="1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 s="1"/>
  <c r="G133" i="40"/>
  <c r="G139" i="40"/>
  <c r="B87" i="41"/>
  <c r="B99" i="41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D37" i="53"/>
  <c r="B90" i="41"/>
  <c r="B102" i="41"/>
  <c r="C101" i="40"/>
  <c r="C87" i="41" s="1"/>
  <c r="D64" i="53"/>
  <c r="B63" i="41"/>
  <c r="K60" i="41"/>
  <c r="B54" i="41"/>
  <c r="M42" i="41"/>
  <c r="I63" i="41"/>
  <c r="R69" i="41"/>
  <c r="K57" i="41"/>
  <c r="I57" i="41"/>
  <c r="S80" i="40"/>
  <c r="S66" i="41" s="1"/>
  <c r="AA122" i="40"/>
  <c r="F122" i="40" s="1"/>
  <c r="F108" i="41" s="1"/>
  <c r="AA127" i="40"/>
  <c r="F127" i="40"/>
  <c r="F113" i="41" s="1"/>
  <c r="I60" i="41"/>
  <c r="AA119" i="40"/>
  <c r="F119" i="40"/>
  <c r="F105" i="41" s="1"/>
  <c r="AA124" i="40"/>
  <c r="F124" i="40"/>
  <c r="F110" i="41"/>
  <c r="AA128" i="40"/>
  <c r="AA140" i="40" s="1"/>
  <c r="E64" i="41"/>
  <c r="E76" i="41"/>
  <c r="AA120" i="40"/>
  <c r="AA125" i="40"/>
  <c r="AA137" i="40" s="1"/>
  <c r="G75" i="41"/>
  <c r="G80" i="40"/>
  <c r="G66" i="41"/>
  <c r="G69" i="41"/>
  <c r="E70" i="41"/>
  <c r="AA121" i="40"/>
  <c r="AA133" i="40"/>
  <c r="F133" i="40"/>
  <c r="F119" i="41" s="1"/>
  <c r="AA126" i="40"/>
  <c r="AA138" i="40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K27" i="41"/>
  <c r="B30" i="41"/>
  <c r="K18" i="41"/>
  <c r="R72" i="41"/>
  <c r="T60" i="41"/>
  <c r="O68" i="41"/>
  <c r="N63" i="41"/>
  <c r="O58" i="41"/>
  <c r="F72" i="41"/>
  <c r="T39" i="41"/>
  <c r="I54" i="41"/>
  <c r="O73" i="41"/>
  <c r="L71" i="41"/>
  <c r="L74" i="41"/>
  <c r="F24" i="41"/>
  <c r="C42" i="41"/>
  <c r="O63" i="41"/>
  <c r="N51" i="41"/>
  <c r="G39" i="41"/>
  <c r="O61" i="41"/>
  <c r="C21" i="41"/>
  <c r="G60" i="41"/>
  <c r="O66" i="41"/>
  <c r="E26" i="41"/>
  <c r="T27" i="41"/>
  <c r="D71" i="41"/>
  <c r="D59" i="41"/>
  <c r="D55" i="41"/>
  <c r="N30" i="41"/>
  <c r="F50" i="41"/>
  <c r="F49" i="41"/>
  <c r="G54" i="41"/>
  <c r="D65" i="41"/>
  <c r="L47" i="41"/>
  <c r="K6" i="41"/>
  <c r="L54" i="41"/>
  <c r="L50" i="41"/>
  <c r="D34" i="41"/>
  <c r="D20" i="41"/>
  <c r="F69" i="41"/>
  <c r="T33" i="41"/>
  <c r="F64" i="41"/>
  <c r="N27" i="41"/>
  <c r="D24" i="41"/>
  <c r="E24" i="41"/>
  <c r="E5" i="41"/>
  <c r="D4" i="41"/>
  <c r="E27" i="41"/>
  <c r="J75" i="41"/>
  <c r="Q58" i="41"/>
  <c r="F74" i="41"/>
  <c r="L56" i="41"/>
  <c r="J66" i="41"/>
  <c r="Q40" i="41"/>
  <c r="G42" i="41"/>
  <c r="G21" i="41"/>
  <c r="D43" i="41"/>
  <c r="D28" i="41"/>
  <c r="D46" i="41"/>
  <c r="G48" i="41"/>
  <c r="D52" i="41"/>
  <c r="D66" i="41"/>
  <c r="T69" i="41"/>
  <c r="Q31" i="41"/>
  <c r="Q72" i="41"/>
  <c r="J45" i="41"/>
  <c r="L70" i="41"/>
  <c r="F54" i="41"/>
  <c r="F52" i="41"/>
  <c r="F51" i="41"/>
  <c r="O27" i="41"/>
  <c r="F25" i="41"/>
  <c r="E12" i="41"/>
  <c r="F29" i="41"/>
  <c r="Q67" i="41"/>
  <c r="Q44" i="41"/>
  <c r="Q71" i="41"/>
  <c r="Q73" i="41"/>
  <c r="E14" i="41"/>
  <c r="N39" i="41"/>
  <c r="D32" i="41"/>
  <c r="F39" i="41"/>
  <c r="D49" i="53"/>
  <c r="J57" i="41"/>
  <c r="B40" i="53"/>
  <c r="D40" i="53"/>
  <c r="Q45" i="41"/>
  <c r="D23" i="41"/>
  <c r="D19" i="53"/>
  <c r="D52" i="53"/>
  <c r="E67" i="41"/>
  <c r="E19" i="41"/>
  <c r="F5" i="41"/>
  <c r="D45" i="41"/>
  <c r="F75" i="41"/>
  <c r="T18" i="41"/>
  <c r="O72" i="41"/>
  <c r="O70" i="41"/>
  <c r="D74" i="41"/>
  <c r="D31" i="41"/>
  <c r="O19" i="41"/>
  <c r="F35" i="41"/>
  <c r="F41" i="41"/>
  <c r="D58" i="41"/>
  <c r="O52" i="41"/>
  <c r="Q24" i="41"/>
  <c r="Q29" i="41"/>
  <c r="Q54" i="41"/>
  <c r="Q64" i="41"/>
  <c r="N75" i="41"/>
  <c r="T72" i="41"/>
  <c r="O71" i="41"/>
  <c r="O74" i="41"/>
  <c r="N72" i="41"/>
  <c r="I18" i="41"/>
  <c r="D70" i="41"/>
  <c r="D67" i="41"/>
  <c r="F53" i="41"/>
  <c r="F23" i="41"/>
  <c r="D33" i="41"/>
  <c r="L53" i="41"/>
  <c r="N42" i="41"/>
  <c r="T9" i="41"/>
  <c r="Q23" i="41"/>
  <c r="F65" i="41"/>
  <c r="D29" i="41"/>
  <c r="E21" i="41"/>
  <c r="O75" i="41"/>
  <c r="N33" i="41"/>
  <c r="S59" i="40"/>
  <c r="M75" i="41"/>
  <c r="Q62" i="41"/>
  <c r="O42" i="41"/>
  <c r="O34" i="41"/>
  <c r="Q35" i="41"/>
  <c r="Q34" i="41"/>
  <c r="E74" i="41"/>
  <c r="J6" i="41"/>
  <c r="Q21" i="41"/>
  <c r="Q61" i="41"/>
  <c r="O26" i="41"/>
  <c r="O45" i="41"/>
  <c r="E71" i="41"/>
  <c r="O23" i="41"/>
  <c r="Q17" i="41"/>
  <c r="Q66" i="41"/>
  <c r="Q42" i="41"/>
  <c r="Q51" i="41"/>
  <c r="Q47" i="41"/>
  <c r="E56" i="41"/>
  <c r="E48" i="41"/>
  <c r="J48" i="41"/>
  <c r="J63" i="41"/>
  <c r="J21" i="41"/>
  <c r="J30" i="41"/>
  <c r="O25" i="41"/>
  <c r="Q60" i="41"/>
  <c r="O39" i="41"/>
  <c r="O51" i="41"/>
  <c r="O55" i="41"/>
  <c r="J69" i="41"/>
  <c r="J42" i="41"/>
  <c r="O35" i="41"/>
  <c r="J15" i="41"/>
  <c r="O31" i="41"/>
  <c r="O67" i="41"/>
  <c r="Q56" i="41"/>
  <c r="Q70" i="41"/>
  <c r="K66" i="41"/>
  <c r="T63" i="41"/>
  <c r="E68" i="41"/>
  <c r="E65" i="41"/>
  <c r="O53" i="41"/>
  <c r="E72" i="41"/>
  <c r="AA129" i="40"/>
  <c r="J54" i="41"/>
  <c r="Q69" i="41"/>
  <c r="O282" i="34"/>
  <c r="D73" i="53"/>
  <c r="D70" i="53"/>
  <c r="D76" i="53"/>
  <c r="G84" i="41"/>
  <c r="AA141" i="40"/>
  <c r="F129" i="40"/>
  <c r="F115" i="41"/>
  <c r="AA135" i="40"/>
  <c r="G126" i="41"/>
  <c r="F121" i="40"/>
  <c r="F107" i="41"/>
  <c r="AA132" i="40"/>
  <c r="F120" i="40"/>
  <c r="F106" i="41"/>
  <c r="AA134" i="40"/>
  <c r="AA146" i="40" s="1"/>
  <c r="F146" i="40" s="1"/>
  <c r="F128" i="40"/>
  <c r="F114" i="41" s="1"/>
  <c r="G120" i="41"/>
  <c r="G81" i="41"/>
  <c r="AA131" i="40"/>
  <c r="AA143" i="40" s="1"/>
  <c r="F143" i="40" s="1"/>
  <c r="AA153" i="40"/>
  <c r="F153" i="40" s="1"/>
  <c r="F139" i="41" s="1"/>
  <c r="F141" i="40"/>
  <c r="F127" i="41" s="1"/>
  <c r="AA145" i="40"/>
  <c r="F145" i="40"/>
  <c r="AA147" i="40"/>
  <c r="F147" i="40" s="1"/>
  <c r="F133" i="41" s="1"/>
  <c r="F135" i="40"/>
  <c r="F121" i="41"/>
  <c r="AA144" i="40"/>
  <c r="F144" i="40" s="1"/>
  <c r="F130" i="41" s="1"/>
  <c r="F132" i="40"/>
  <c r="F118" i="41" s="1"/>
  <c r="F131" i="41"/>
  <c r="Q41" i="41"/>
  <c r="E13" i="41"/>
  <c r="E25" i="41"/>
  <c r="E22" i="41"/>
  <c r="F67" i="41"/>
  <c r="F61" i="41"/>
  <c r="F73" i="41"/>
  <c r="T48" i="41"/>
  <c r="E94" i="41"/>
  <c r="E82" i="41"/>
  <c r="F46" i="41"/>
  <c r="G117" i="41"/>
  <c r="E17" i="41"/>
  <c r="E29" i="41"/>
  <c r="F31" i="41"/>
  <c r="F48" i="41"/>
  <c r="F60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AA139" i="40"/>
  <c r="F139" i="40" s="1"/>
  <c r="F125" i="41" s="1"/>
  <c r="O57" i="41"/>
  <c r="O48" i="41"/>
  <c r="F38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I75" i="41"/>
  <c r="I87" i="41"/>
  <c r="D75" i="41"/>
  <c r="D87" i="41"/>
  <c r="Q74" i="41"/>
  <c r="Q86" i="41"/>
  <c r="D81" i="41"/>
  <c r="D69" i="41"/>
  <c r="Q80" i="41"/>
  <c r="Q20" i="41"/>
  <c r="Q32" i="41"/>
  <c r="Q25" i="41"/>
  <c r="G51" i="41"/>
  <c r="G63" i="41"/>
  <c r="N57" i="41"/>
  <c r="N69" i="41"/>
  <c r="AA136" i="40"/>
  <c r="O33" i="41"/>
  <c r="L61" i="41"/>
  <c r="O44" i="41"/>
  <c r="D55" i="53"/>
  <c r="O30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Q50" i="41"/>
  <c r="C18" i="41"/>
  <c r="D72" i="41"/>
  <c r="Q36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F18" i="41"/>
  <c r="C15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 s="1"/>
  <c r="F134" i="41" s="1"/>
  <c r="AA151" i="40"/>
  <c r="F151" i="40" s="1"/>
  <c r="F137" i="41" s="1"/>
  <c r="O163" i="54" l="1"/>
  <c r="L163" i="54"/>
  <c r="K163" i="54"/>
  <c r="N165" i="54"/>
  <c r="L156" i="54"/>
  <c r="N156" i="54"/>
  <c r="O156" i="54"/>
  <c r="K156" i="54"/>
  <c r="C90" i="41"/>
  <c r="C45" i="41"/>
  <c r="C63" i="41"/>
  <c r="C75" i="41"/>
  <c r="G90" i="41"/>
  <c r="S35" i="40"/>
  <c r="S65" i="40"/>
  <c r="S63" i="41" s="1"/>
  <c r="S41" i="40"/>
  <c r="C80" i="40"/>
  <c r="C66" i="41" s="1"/>
  <c r="C86" i="40"/>
  <c r="C72" i="41" s="1"/>
  <c r="D46" i="53"/>
  <c r="C95" i="40"/>
  <c r="C81" i="41" s="1"/>
  <c r="C143" i="40"/>
  <c r="C142" i="40"/>
  <c r="C124" i="40"/>
  <c r="C108" i="40"/>
  <c r="C129" i="40"/>
  <c r="C149" i="40"/>
  <c r="C130" i="40"/>
  <c r="C114" i="40"/>
  <c r="C94" i="40"/>
  <c r="C136" i="40"/>
  <c r="C93" i="40"/>
  <c r="C144" i="40"/>
  <c r="C131" i="40"/>
  <c r="C117" i="41" s="1"/>
  <c r="C115" i="40"/>
  <c r="C99" i="40"/>
  <c r="C91" i="40"/>
  <c r="C83" i="40"/>
  <c r="C69" i="41" s="1"/>
  <c r="L57" i="41"/>
  <c r="B46" i="53"/>
  <c r="D28" i="53"/>
  <c r="G108" i="41"/>
  <c r="S71" i="40"/>
  <c r="S57" i="41" s="1"/>
  <c r="B31" i="53"/>
  <c r="L63" i="41"/>
  <c r="S32" i="40"/>
  <c r="S18" i="41" s="1"/>
  <c r="S74" i="40"/>
  <c r="S56" i="40"/>
  <c r="S77" i="40"/>
  <c r="L72" i="41"/>
  <c r="S26" i="40"/>
  <c r="S24" i="41" s="1"/>
  <c r="C98" i="40"/>
  <c r="C84" i="41" s="1"/>
  <c r="B96" i="41"/>
  <c r="C117" i="40"/>
  <c r="C139" i="40"/>
  <c r="C120" i="40"/>
  <c r="C100" i="40"/>
  <c r="C125" i="40"/>
  <c r="C140" i="40"/>
  <c r="C126" i="41" s="1"/>
  <c r="C126" i="40"/>
  <c r="C110" i="40"/>
  <c r="C88" i="40"/>
  <c r="C133" i="40"/>
  <c r="C152" i="40"/>
  <c r="C138" i="41" s="1"/>
  <c r="C141" i="40"/>
  <c r="C127" i="40"/>
  <c r="C111" i="40"/>
  <c r="C96" i="40"/>
  <c r="C87" i="40"/>
  <c r="C39" i="41"/>
  <c r="L64" i="41"/>
  <c r="D31" i="53"/>
  <c r="C105" i="41"/>
  <c r="S23" i="40"/>
  <c r="S44" i="40"/>
  <c r="S30" i="41" s="1"/>
  <c r="S53" i="40"/>
  <c r="C153" i="40"/>
  <c r="C113" i="40"/>
  <c r="C99" i="41" s="1"/>
  <c r="C132" i="40"/>
  <c r="C116" i="40"/>
  <c r="C102" i="41" s="1"/>
  <c r="C97" i="40"/>
  <c r="C109" i="40"/>
  <c r="C137" i="40"/>
  <c r="C123" i="41" s="1"/>
  <c r="C122" i="40"/>
  <c r="C120" i="41" s="1"/>
  <c r="C106" i="40"/>
  <c r="C148" i="40"/>
  <c r="C121" i="40"/>
  <c r="C150" i="40"/>
  <c r="C138" i="40"/>
  <c r="C123" i="40"/>
  <c r="C107" i="40"/>
  <c r="C90" i="40"/>
  <c r="L48" i="41"/>
  <c r="S29" i="40"/>
  <c r="S47" i="40"/>
  <c r="S33" i="41" s="1"/>
  <c r="AA152" i="40"/>
  <c r="F152" i="40" s="1"/>
  <c r="F138" i="41" s="1"/>
  <c r="F140" i="40"/>
  <c r="F126" i="41" s="1"/>
  <c r="F138" i="40"/>
  <c r="AA150" i="40"/>
  <c r="F150" i="40" s="1"/>
  <c r="F137" i="40"/>
  <c r="AA149" i="40"/>
  <c r="F149" i="40" s="1"/>
  <c r="F135" i="41" s="1"/>
  <c r="S48" i="41"/>
  <c r="S60" i="41"/>
  <c r="C96" i="41"/>
  <c r="F126" i="40"/>
  <c r="F112" i="41" s="1"/>
  <c r="F125" i="40"/>
  <c r="F111" i="41" s="1"/>
  <c r="Q75" i="41"/>
  <c r="D49" i="41"/>
  <c r="D26" i="41"/>
  <c r="C24" i="41"/>
  <c r="L55" i="41"/>
  <c r="T36" i="41"/>
  <c r="F55" i="41"/>
  <c r="Q43" i="41"/>
  <c r="S51" i="41"/>
  <c r="G123" i="41"/>
  <c r="E75" i="41"/>
  <c r="O50" i="41"/>
  <c r="Q18" i="41"/>
  <c r="G45" i="41"/>
  <c r="F42" i="41"/>
  <c r="F68" i="41"/>
  <c r="O32" i="41"/>
  <c r="D51" i="41"/>
  <c r="I27" i="41"/>
  <c r="I39" i="41"/>
  <c r="O37" i="41"/>
  <c r="E23" i="41"/>
  <c r="D50" i="41"/>
  <c r="F71" i="41"/>
  <c r="G105" i="41"/>
  <c r="F131" i="40"/>
  <c r="F117" i="41" s="1"/>
  <c r="G99" i="41"/>
  <c r="O59" i="41"/>
  <c r="Q49" i="41"/>
  <c r="E69" i="41"/>
  <c r="G30" i="41"/>
  <c r="G36" i="41"/>
  <c r="D36" i="41"/>
  <c r="F27" i="41"/>
  <c r="C27" i="41"/>
  <c r="N21" i="41"/>
  <c r="F32" i="41"/>
  <c r="D42" i="41"/>
  <c r="E20" i="41"/>
  <c r="D35" i="41"/>
  <c r="Q65" i="41"/>
  <c r="O40" i="41"/>
  <c r="F134" i="40"/>
  <c r="F120" i="41" s="1"/>
  <c r="D27" i="41"/>
  <c r="D25" i="41"/>
  <c r="D56" i="41"/>
  <c r="D22" i="53"/>
  <c r="E49" i="41"/>
  <c r="E59" i="41"/>
  <c r="E45" i="41"/>
  <c r="E50" i="41"/>
  <c r="B39" i="41"/>
  <c r="K45" i="41"/>
  <c r="D127" i="41"/>
  <c r="D139" i="41"/>
  <c r="I30" i="41"/>
  <c r="R48" i="41"/>
  <c r="M69" i="41"/>
  <c r="M57" i="41"/>
  <c r="M9" i="41"/>
  <c r="D136" i="41"/>
  <c r="R126" i="41"/>
  <c r="R138" i="41"/>
  <c r="Q77" i="41"/>
  <c r="D77" i="41"/>
  <c r="P101" i="41"/>
  <c r="O135" i="41"/>
  <c r="M120" i="41"/>
  <c r="Q111" i="41"/>
  <c r="N111" i="41"/>
  <c r="Q110" i="41"/>
  <c r="O102" i="41"/>
  <c r="Q94" i="41"/>
  <c r="H91" i="41"/>
  <c r="H79" i="41"/>
  <c r="M66" i="41"/>
  <c r="E136" i="41"/>
  <c r="P125" i="41"/>
  <c r="H111" i="41"/>
  <c r="H99" i="41"/>
  <c r="M117" i="41"/>
  <c r="D116" i="41"/>
  <c r="D104" i="41"/>
  <c r="E114" i="41"/>
  <c r="E102" i="41"/>
  <c r="H106" i="41"/>
  <c r="H94" i="41"/>
  <c r="D91" i="41"/>
  <c r="N90" i="41"/>
  <c r="N78" i="41"/>
  <c r="O164" i="54" l="1"/>
  <c r="K164" i="54"/>
  <c r="L164" i="54"/>
  <c r="N166" i="54"/>
  <c r="O157" i="54"/>
  <c r="K157" i="54"/>
  <c r="N158" i="54"/>
  <c r="N157" i="54"/>
  <c r="L157" i="54"/>
  <c r="S54" i="41"/>
  <c r="S42" i="41"/>
  <c r="S39" i="41"/>
  <c r="C111" i="41"/>
  <c r="C135" i="41"/>
  <c r="S21" i="41"/>
  <c r="S27" i="41"/>
  <c r="C93" i="41"/>
  <c r="C108" i="41"/>
  <c r="S45" i="41"/>
  <c r="C129" i="41"/>
  <c r="C114" i="41"/>
  <c r="C78" i="41"/>
  <c r="F129" i="41"/>
  <c r="F123" i="41"/>
  <c r="F124" i="41"/>
  <c r="F136" i="41"/>
  <c r="F132" i="41"/>
  <c r="O165" i="54" l="1"/>
  <c r="K165" i="54"/>
  <c r="L165" i="54"/>
  <c r="N167" i="54"/>
  <c r="O159" i="54"/>
  <c r="K159" i="54"/>
  <c r="O158" i="54"/>
  <c r="K158" i="54"/>
  <c r="L158" i="54"/>
  <c r="N159" i="54"/>
  <c r="L159" i="54"/>
  <c r="O166" i="54" l="1"/>
  <c r="K166" i="54"/>
  <c r="L166" i="54"/>
  <c r="N168" i="54"/>
  <c r="O167" i="54" l="1"/>
  <c r="L167" i="54"/>
  <c r="K167" i="54"/>
  <c r="N169" i="54"/>
  <c r="O168" i="54" l="1"/>
  <c r="K168" i="54"/>
  <c r="L168" i="54"/>
  <c r="N170" i="54"/>
  <c r="O169" i="54" l="1"/>
  <c r="L169" i="54"/>
  <c r="K169" i="54"/>
  <c r="N171" i="54"/>
  <c r="O170" i="54" l="1"/>
  <c r="L170" i="54"/>
  <c r="K170" i="54"/>
  <c r="N172" i="54"/>
  <c r="O171" i="54" l="1"/>
  <c r="L171" i="54"/>
  <c r="K171" i="54"/>
  <c r="O172" i="54" l="1"/>
  <c r="L172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<sst xmlns="http://schemas.openxmlformats.org/spreadsheetml/2006/main" count="650" uniqueCount="208">
  <si>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</si>
  <si>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</si>
  <si>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</si>
  <si>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</si>
  <si>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</si>
  <si>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</si>
  <si>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</si>
  <si>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</si>
  <si>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</si>
  <si>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</si>
  <si>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</si>
  <si>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</si>
  <si>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</si>
  <si>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</si>
  <si>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</si>
  <si>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</si>
  <si>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</si>
  <si>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</si>
  <si>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</si>
  <si>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</si>
  <si>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</si>
  <si>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</si>
  <si>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</si>
  <si>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</si>
  <si>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</si>
  <si>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</si>
  <si>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</si>
  <si>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</si>
  <si>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</si>
  <si>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</si>
  <si>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</si>
  <si>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</si>
  <si>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</si>
  <si>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</si>
  <si>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</si>
  <si>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</si>
  <si>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</si>
  <si>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</si>
  <si>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</si>
  <si>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</si>
  <si>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</si>
  <si>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</si>
  <si>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Other Oceania</t>
  </si>
  <si>
    <t>Major Pacific destinations</t>
  </si>
  <si>
    <t>Australian Resident Departures (persons)</t>
  </si>
  <si>
    <t>Other destinations</t>
  </si>
  <si>
    <t>New Zealand Returning Residents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</si>
  <si>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</si>
  <si>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</si>
  <si>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</si>
  <si>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</si>
  <si>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</si>
  <si>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</si>
  <si>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</si>
  <si>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</si>
  <si>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</si>
  <si>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</si>
  <si>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New Zealand Resident Departures (number)</t>
  </si>
  <si>
    <t>Japan Outbound Tourism (persons)</t>
  </si>
  <si>
    <t>Source: Japan Tourism Marketing Co.</t>
  </si>
  <si>
    <t>http://www.tourism.jp/english/statistics/outbound.php</t>
  </si>
  <si>
    <t>Australia</t>
  </si>
  <si>
    <t>Guam</t>
  </si>
  <si>
    <t>Northern Marianas</t>
  </si>
  <si>
    <t>All</t>
  </si>
  <si>
    <t>US Outbound Tourism (persons)</t>
  </si>
  <si>
    <t>Source: US Office of Travel and Tourism Industries.</t>
  </si>
  <si>
    <t>http://tinet.ita.doc.gov/research/monthly/departures/index.html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</si>
  <si>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</si>
  <si>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</si>
  <si>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</si>
  <si>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</si>
  <si>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</si>
  <si>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</si>
  <si>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</si>
  <si>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</si>
  <si>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</si>
  <si>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</si>
  <si>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</si>
  <si>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</si>
  <si>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</si>
  <si>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</si>
  <si>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</si>
  <si>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</si>
  <si>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</si>
  <si>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</si>
  <si>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</si>
  <si>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</si>
  <si>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</si>
  <si>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</si>
  <si>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</si>
  <si>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</si>
  <si>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</si>
  <si>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</si>
  <si>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</si>
  <si>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</si>
  <si>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</si>
  <si>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t>TIM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</si>
  <si>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</si>
  <si>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</si>
  <si>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</si>
  <si>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</si>
  <si>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</si>
  <si>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</si>
  <si>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</si>
  <si>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</si>
  <si>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</si>
  <si>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</si>
  <si>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</si>
  <si>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</si>
  <si>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</si>
  <si>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</si>
  <si>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</si>
  <si>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</si>
  <si>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</si>
  <si>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</si>
  <si>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</si>
  <si>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</si>
  <si>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</si>
  <si>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</si>
  <si>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</si>
  <si>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</si>
  <si>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</si>
  <si>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</si>
  <si>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</si>
  <si>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</si>
  <si>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</si>
  <si>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</si>
  <si>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</si>
  <si>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</si>
  <si>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</si>
  <si>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</si>
  <si>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Timor-Leste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</si>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</sst>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mmm\-yyyy"/>
    <numFmt numFmtId="167" formatCode="0;\-0;0;@"/>
    <numFmt numFmtId="168" formatCode="0.0"/>
    <numFmt numFmtId="169" formatCode="#,##0.0"/>
    <numFmt numFmtId="170" formatCode="[$-409]mmm\-yy;@"/>
    <numFmt numFmtId="171" formatCode="0.000"/>
    <numFmt numFmtId="172" formatCode="#,##0.00000"/>
    <numFmt numFmtId="173" formatCode="_(* #,##0.0_);_(* \(#,##0.0\);_(* &quot;-&quot;??_);_(@_)"/>
    <numFmt numFmtId="174" formatCode="\ 0.0"/>
    <numFmt numFmtId="175" formatCode="#0.0"/>
    <numFmt numFmtId="176" formatCode="_(* #,##0_);_(* \(#,##0\);_(* &quot;-&quot;??_);_(@_)"/>
    <numFmt numFmtId="177" formatCode="#0.000"/>
    <numFmt numFmtId="178" formatCode="&quot;¥&quot;\!\ &quot;¥&quot;\!\ &quot;¥&quot;\!\ @"/>
    <numFmt numFmtId="179" formatCode="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4" formatCode="&quot;¥&quot;\!\ &quot;¥&quot;\!\ &quot;¥&quot;\!\ &quot;¥&quot;\!\ &quot;¥&quot;\!\ @"/>
    <numFmt numFmtId="185" formatCode="0.0%"/>
    <numFmt numFmtId="186" formatCode="_-&quot;$&quot;* #,##0.00_-;\-&quot;$&quot;* #,##0.00_-;_-&quot;$&quot;* &quot;-&quot;??_-;_-@_-"/>
    <numFmt numFmtId="187" formatCode="_ * #,##0.00_ ;_ * \-#,##0.00_ ;_ * &quot;-&quot;??_ ;_ @_ "/>
    <numFmt numFmtId="188" formatCode="\ \ \ @"/>
    <numFmt numFmtId="189" formatCode="\ \ \ \ \ \ @"/>
    <numFmt numFmtId="190" formatCode="\ \ \ \ \ \ \ \ \ @"/>
    <numFmt numFmtId="191" formatCode="\ \ \ \ \ \ \ \ \ \ \ \ @"/>
    <numFmt numFmtId="192" formatCode="\ \ \ \ \ \ \ \ \ \ \ \ \ \ \ @"/>
    <numFmt numFmtId="193" formatCode="\ \ \ \ \ \ \ \ \ \ \ \ \ \ \ \ \ \ @"/>
    <numFmt numFmtId="194" formatCode="\ \ \ \ \ @"/>
    <numFmt numFmtId="195" formatCode="#."/>
  </numFmts>
  <fonts count="6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6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3" fontId="3" fillId="2" borderId="0" applyNumberFormat="0">
      <alignment horizontal="right"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43" fontId="29" fillId="0" borderId="0" applyFont="0" applyFill="0" applyBorder="0" applyAlignment="0" applyProtection="0"/>
    <xf numFmtId="0" fontId="31" fillId="0" borderId="0"/>
    <xf numFmtId="178" fontId="16" fillId="0" borderId="10" applyBorder="0"/>
    <xf numFmtId="179" fontId="16" fillId="0" borderId="10" applyBorder="0"/>
    <xf numFmtId="180" fontId="16" fillId="0" borderId="10"/>
    <xf numFmtId="181" fontId="16" fillId="0" borderId="10"/>
    <xf numFmtId="182" fontId="16" fillId="0" borderId="10"/>
    <xf numFmtId="183" fontId="16" fillId="0" borderId="10"/>
    <xf numFmtId="184" fontId="32" fillId="0" borderId="0"/>
    <xf numFmtId="0" fontId="33" fillId="0" borderId="0">
      <alignment horizontal="center" wrapText="1"/>
    </xf>
    <xf numFmtId="0" fontId="34" fillId="0" borderId="0">
      <alignment wrapText="1"/>
    </xf>
    <xf numFmtId="9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85" fontId="16" fillId="0" borderId="0" applyFont="0" applyFill="0"/>
    <xf numFmtId="0" fontId="16" fillId="0" borderId="0"/>
    <xf numFmtId="165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0" fontId="38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0" fontId="44" fillId="0" borderId="0">
      <alignment vertical="center"/>
    </xf>
    <xf numFmtId="0" fontId="45" fillId="12" borderId="0" applyNumberFormat="0" applyBorder="0" applyProtection="0"/>
    <xf numFmtId="0" fontId="45" fillId="13" borderId="0" applyNumberFormat="0" applyBorder="0" applyProtection="0"/>
    <xf numFmtId="0" fontId="45" fillId="14" borderId="0" applyNumberFormat="0" applyBorder="0" applyProtection="0"/>
    <xf numFmtId="0" fontId="45" fillId="15" borderId="0" applyNumberFormat="0" applyBorder="0" applyProtection="0"/>
    <xf numFmtId="0" fontId="45" fillId="16" borderId="0" applyNumberFormat="0" applyBorder="0" applyProtection="0"/>
    <xf numFmtId="0" fontId="45" fillId="17" borderId="0" applyNumberFormat="0" applyBorder="0" applyProtection="0"/>
    <xf numFmtId="0" fontId="45" fillId="18" borderId="0" applyNumberFormat="0" applyBorder="0" applyProtection="0"/>
    <xf numFmtId="0" fontId="45" fillId="19" borderId="0" applyNumberFormat="0" applyBorder="0" applyProtection="0"/>
    <xf numFmtId="0" fontId="45" fillId="20" borderId="0" applyNumberFormat="0" applyBorder="0" applyProtection="0"/>
    <xf numFmtId="0" fontId="45" fillId="21" borderId="0" applyNumberFormat="0" applyBorder="0" applyProtection="0"/>
    <xf numFmtId="0" fontId="45" fillId="22" borderId="0" applyNumberFormat="0" applyBorder="0" applyProtection="0"/>
    <xf numFmtId="0" fontId="45" fillId="23" borderId="0" applyNumberFormat="0" applyBorder="0" applyProtection="0"/>
    <xf numFmtId="0" fontId="46" fillId="24" borderId="0" applyNumberFormat="0" applyBorder="0" applyProtection="0"/>
    <xf numFmtId="0" fontId="46" fillId="25" borderId="0" applyNumberFormat="0" applyBorder="0" applyProtection="0"/>
    <xf numFmtId="0" fontId="46" fillId="26" borderId="0" applyNumberFormat="0" applyBorder="0" applyProtection="0"/>
    <xf numFmtId="0" fontId="46" fillId="27" borderId="0" applyNumberFormat="0" applyBorder="0" applyProtection="0"/>
    <xf numFmtId="0" fontId="46" fillId="28" borderId="0" applyNumberFormat="0" applyBorder="0" applyProtection="0"/>
    <xf numFmtId="0" fontId="46" fillId="29" borderId="0" applyNumberFormat="0" applyBorder="0" applyProtection="0"/>
    <xf numFmtId="38" fontId="47" fillId="0" borderId="0" applyFont="0" applyFill="0" applyBorder="0" applyAlignment="0" applyProtection="0">
      <alignment vertical="center"/>
    </xf>
    <xf numFmtId="0" fontId="48" fillId="0" borderId="11" applyNumberFormat="0" applyFill="0" applyProtection="0"/>
    <xf numFmtId="0" fontId="47" fillId="0" borderId="0">
      <alignment vertical="center"/>
    </xf>
    <xf numFmtId="0" fontId="43" fillId="0" borderId="0">
      <alignment vertical="center"/>
    </xf>
    <xf numFmtId="0" fontId="49" fillId="0" borderId="0"/>
    <xf numFmtId="0" fontId="43" fillId="0" borderId="0">
      <alignment vertical="center"/>
    </xf>
    <xf numFmtId="0" fontId="50" fillId="30" borderId="0" applyNumberFormat="0" applyBorder="0" applyProtection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188" fontId="16" fillId="0" borderId="10" applyBorder="0"/>
    <xf numFmtId="0" fontId="59" fillId="12" borderId="0" applyNumberFormat="0" applyBorder="0" applyProtection="0"/>
    <xf numFmtId="0" fontId="59" fillId="13" borderId="0" applyNumberFormat="0" applyBorder="0" applyProtection="0"/>
    <xf numFmtId="0" fontId="59" fillId="14" borderId="0" applyNumberFormat="0" applyBorder="0" applyProtection="0"/>
    <xf numFmtId="0" fontId="59" fillId="15" borderId="0" applyNumberFormat="0" applyBorder="0" applyProtection="0"/>
    <xf numFmtId="0" fontId="59" fillId="16" borderId="0" applyNumberFormat="0" applyBorder="0" applyProtection="0"/>
    <xf numFmtId="0" fontId="59" fillId="17" borderId="0" applyNumberFormat="0" applyBorder="0" applyProtection="0"/>
    <xf numFmtId="189" fontId="16" fillId="0" borderId="10" applyBorder="0"/>
    <xf numFmtId="189" fontId="16" fillId="0" borderId="10" applyBorder="0"/>
    <xf numFmtId="189" fontId="16" fillId="0" borderId="10" applyBorder="0"/>
    <xf numFmtId="189" fontId="16" fillId="0" borderId="10" applyBorder="0"/>
    <xf numFmtId="189" fontId="16" fillId="0" borderId="10" applyBorder="0"/>
    <xf numFmtId="190" fontId="16" fillId="0" borderId="10"/>
    <xf numFmtId="190" fontId="16" fillId="0" borderId="10"/>
    <xf numFmtId="190" fontId="16" fillId="0" borderId="10"/>
    <xf numFmtId="190" fontId="16" fillId="0" borderId="10"/>
    <xf numFmtId="190" fontId="16" fillId="0" borderId="10"/>
    <xf numFmtId="0" fontId="59" fillId="18" borderId="0" applyNumberFormat="0" applyBorder="0" applyProtection="0"/>
    <xf numFmtId="0" fontId="59" fillId="19" borderId="0" applyNumberFormat="0" applyBorder="0" applyProtection="0"/>
    <xf numFmtId="0" fontId="59" fillId="20" borderId="0" applyNumberFormat="0" applyBorder="0" applyProtection="0"/>
    <xf numFmtId="0" fontId="59" fillId="21" borderId="0" applyNumberFormat="0" applyBorder="0" applyProtection="0"/>
    <xf numFmtId="0" fontId="59" fillId="22" borderId="0" applyNumberFormat="0" applyBorder="0" applyProtection="0"/>
    <xf numFmtId="0" fontId="59" fillId="23" borderId="0" applyNumberFormat="0" applyBorder="0" applyProtection="0"/>
    <xf numFmtId="191" fontId="16" fillId="0" borderId="10"/>
    <xf numFmtId="191" fontId="16" fillId="0" borderId="10"/>
    <xf numFmtId="191" fontId="16" fillId="0" borderId="10"/>
    <xf numFmtId="191" fontId="16" fillId="0" borderId="10"/>
    <xf numFmtId="191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192" fontId="16" fillId="0" borderId="10"/>
    <xf numFmtId="0" fontId="60" fillId="24" borderId="0" applyNumberFormat="0" applyBorder="0" applyProtection="0"/>
    <xf numFmtId="0" fontId="60" fillId="25" borderId="0" applyNumberFormat="0" applyBorder="0" applyProtection="0"/>
    <xf numFmtId="0" fontId="60" fillId="26" borderId="0" applyNumberFormat="0" applyBorder="0" applyProtection="0"/>
    <xf numFmtId="0" fontId="60" fillId="27" borderId="0" applyNumberFormat="0" applyBorder="0" applyProtection="0"/>
    <xf numFmtId="0" fontId="60" fillId="28" borderId="0" applyNumberFormat="0" applyBorder="0" applyProtection="0"/>
    <xf numFmtId="0" fontId="60" fillId="29" borderId="0" applyNumberFormat="0" applyBorder="0" applyProtection="0"/>
    <xf numFmtId="193" fontId="16" fillId="0" borderId="10"/>
    <xf numFmtId="193" fontId="16" fillId="0" borderId="10"/>
    <xf numFmtId="193" fontId="16" fillId="0" borderId="10"/>
    <xf numFmtId="193" fontId="16" fillId="0" borderId="10"/>
    <xf numFmtId="193" fontId="16" fillId="0" borderId="1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4" fontId="32" fillId="0" borderId="0"/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3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195" fontId="54" fillId="0" borderId="0">
      <protection locked="0"/>
    </xf>
    <xf numFmtId="37" fontId="52" fillId="0" borderId="0"/>
    <xf numFmtId="0" fontId="16" fillId="0" borderId="0"/>
    <xf numFmtId="0" fontId="55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0" fontId="16" fillId="0" borderId="0"/>
    <xf numFmtId="37" fontId="52" fillId="0" borderId="0"/>
    <xf numFmtId="37" fontId="52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1" fillId="0" borderId="0"/>
    <xf numFmtId="195" fontId="53" fillId="0" borderId="12">
      <protection locked="0"/>
    </xf>
    <xf numFmtId="195" fontId="53" fillId="0" borderId="12">
      <protection locked="0"/>
    </xf>
    <xf numFmtId="195" fontId="53" fillId="0" borderId="12">
      <protection locked="0"/>
    </xf>
    <xf numFmtId="195" fontId="53" fillId="0" borderId="12">
      <protection locked="0"/>
    </xf>
    <xf numFmtId="9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7" fillId="0" borderId="0" applyFont="0" applyFill="0" applyBorder="0" applyAlignment="0" applyProtection="0">
      <alignment vertical="center"/>
    </xf>
    <xf numFmtId="38" fontId="61" fillId="0" borderId="0" applyFont="0" applyFill="0" applyBorder="0" applyAlignment="0" applyProtection="0">
      <alignment vertical="center"/>
    </xf>
    <xf numFmtId="0" fontId="62" fillId="0" borderId="11" applyNumberFormat="0" applyFill="0" applyProtection="0"/>
    <xf numFmtId="0" fontId="51" fillId="0" borderId="0"/>
    <xf numFmtId="0" fontId="51" fillId="0" borderId="0"/>
    <xf numFmtId="0" fontId="61" fillId="0" borderId="0">
      <alignment vertical="center"/>
    </xf>
    <xf numFmtId="0" fontId="44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49" fillId="0" borderId="0"/>
    <xf numFmtId="0" fontId="58" fillId="0" borderId="0"/>
    <xf numFmtId="0" fontId="58" fillId="0" borderId="0">
      <alignment vertical="center"/>
    </xf>
    <xf numFmtId="0" fontId="58" fillId="0" borderId="0"/>
    <xf numFmtId="0" fontId="2" fillId="0" borderId="0"/>
    <xf numFmtId="0" fontId="63" fillId="30" borderId="0" applyNumberFormat="0" applyBorder="0" applyProtection="0"/>
    <xf numFmtId="0" fontId="16" fillId="0" borderId="0"/>
  </cellStyleXfs>
  <cellXfs count="242">
    <xf numFmtId="0" fontId="0" fillId="0" borderId="0" xfId="0"/>
    <xf numFmtId="166" fontId="5" fillId="0" borderId="0" xfId="0" applyNumberFormat="1" applyFont="1" applyAlignment="1">
      <alignment horizontal="left"/>
    </xf>
    <xf numFmtId="167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/>
    <xf numFmtId="17" fontId="5" fillId="0" borderId="0" xfId="0" applyNumberFormat="1" applyFont="1"/>
    <xf numFmtId="3" fontId="5" fillId="0" borderId="0" xfId="0" applyNumberFormat="1" applyFont="1"/>
    <xf numFmtId="169" fontId="5" fillId="0" borderId="0" xfId="0" applyNumberFormat="1" applyFont="1"/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3" fontId="5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168" fontId="5" fillId="0" borderId="0" xfId="0" applyNumberFormat="1" applyFont="1" applyFill="1"/>
    <xf numFmtId="0" fontId="6" fillId="0" borderId="0" xfId="0" applyFont="1" applyAlignment="1">
      <alignment horizontal="left"/>
    </xf>
    <xf numFmtId="17" fontId="5" fillId="0" borderId="0" xfId="0" applyNumberFormat="1" applyFont="1" applyFill="1"/>
    <xf numFmtId="0" fontId="6" fillId="0" borderId="0" xfId="0" applyFont="1" applyFill="1"/>
    <xf numFmtId="0" fontId="6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/>
    <xf numFmtId="0" fontId="12" fillId="0" borderId="0" xfId="0" applyFont="1"/>
    <xf numFmtId="169" fontId="5" fillId="0" borderId="0" xfId="0" applyNumberFormat="1" applyFont="1" applyFill="1" applyAlignment="1">
      <alignment horizontal="right"/>
    </xf>
    <xf numFmtId="168" fontId="5" fillId="0" borderId="0" xfId="0" applyNumberFormat="1" applyFont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NumberFormat="1" applyFont="1" applyAlignment="1">
      <alignment wrapText="1"/>
    </xf>
    <xf numFmtId="1" fontId="5" fillId="0" borderId="0" xfId="0" applyNumberFormat="1" applyFont="1"/>
    <xf numFmtId="0" fontId="7" fillId="0" borderId="0" xfId="0" applyFont="1" applyAlignment="1">
      <alignment wrapText="1"/>
    </xf>
    <xf numFmtId="169" fontId="5" fillId="0" borderId="0" xfId="1" applyNumberFormat="1" applyFont="1"/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3" fontId="5" fillId="0" borderId="0" xfId="0" applyNumberFormat="1" applyFont="1" applyAlignment="1"/>
    <xf numFmtId="3" fontId="5" fillId="0" borderId="0" xfId="2" applyNumberFormat="1" applyFont="1" applyBorder="1" applyAlignment="1"/>
    <xf numFmtId="2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>
      <alignment horizontal="right"/>
    </xf>
    <xf numFmtId="168" fontId="5" fillId="0" borderId="0" xfId="9" applyNumberFormat="1" applyFont="1"/>
    <xf numFmtId="3" fontId="5" fillId="0" borderId="0" xfId="0" applyNumberFormat="1" applyFont="1" applyFill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17" fontId="5" fillId="0" borderId="0" xfId="0" applyNumberFormat="1" applyFont="1" applyFill="1" applyAlignment="1">
      <alignment horizontal="right"/>
    </xf>
    <xf numFmtId="1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6" fillId="0" borderId="0" xfId="0" applyFont="1" applyFill="1" applyAlignment="1">
      <alignment horizontal="right"/>
    </xf>
    <xf numFmtId="2" fontId="5" fillId="0" borderId="0" xfId="9" applyNumberFormat="1" applyFont="1"/>
    <xf numFmtId="168" fontId="18" fillId="0" borderId="0" xfId="6" applyNumberFormat="1" applyFont="1" applyBorder="1"/>
    <xf numFmtId="168" fontId="18" fillId="0" borderId="0" xfId="6" applyNumberFormat="1" applyFont="1" applyFill="1" applyBorder="1"/>
    <xf numFmtId="0" fontId="5" fillId="0" borderId="6" xfId="0" applyFont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2" fontId="5" fillId="0" borderId="3" xfId="0" applyNumberFormat="1" applyFont="1" applyBorder="1" applyAlignment="1">
      <alignment horizontal="right" wrapText="1"/>
    </xf>
    <xf numFmtId="166" fontId="5" fillId="0" borderId="0" xfId="0" applyNumberFormat="1" applyFont="1"/>
    <xf numFmtId="172" fontId="5" fillId="0" borderId="0" xfId="0" applyNumberFormat="1" applyFont="1"/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49" fontId="20" fillId="0" borderId="0" xfId="0" applyNumberFormat="1" applyFont="1" applyAlignment="1">
      <alignment horizontal="center" vertical="center" wrapText="1"/>
    </xf>
    <xf numFmtId="49" fontId="19" fillId="4" borderId="0" xfId="0" applyNumberFormat="1" applyFont="1" applyFill="1" applyAlignment="1">
      <alignment horizontal="center" vertical="center" wrapText="1"/>
    </xf>
    <xf numFmtId="0" fontId="6" fillId="4" borderId="0" xfId="0" applyFont="1" applyFill="1"/>
    <xf numFmtId="3" fontId="6" fillId="4" borderId="0" xfId="0" applyNumberFormat="1" applyFont="1" applyFill="1"/>
    <xf numFmtId="49" fontId="19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169" fontId="5" fillId="4" borderId="0" xfId="0" applyNumberFormat="1" applyFont="1" applyFill="1"/>
    <xf numFmtId="0" fontId="5" fillId="4" borderId="0" xfId="0" applyFont="1" applyFill="1"/>
    <xf numFmtId="169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168" fontId="5" fillId="0" borderId="0" xfId="0" applyNumberFormat="1" applyFont="1" applyBorder="1"/>
    <xf numFmtId="168" fontId="5" fillId="0" borderId="0" xfId="0" applyNumberFormat="1" applyFont="1" applyBorder="1" applyAlignment="1">
      <alignment wrapText="1"/>
    </xf>
    <xf numFmtId="0" fontId="5" fillId="5" borderId="0" xfId="0" applyFont="1" applyFill="1" applyAlignment="1">
      <alignment horizontal="right" wrapText="1"/>
    </xf>
    <xf numFmtId="169" fontId="6" fillId="0" borderId="0" xfId="0" applyNumberFormat="1" applyFont="1" applyFill="1"/>
    <xf numFmtId="169" fontId="5" fillId="0" borderId="0" xfId="0" applyNumberFormat="1" applyFont="1" applyFill="1"/>
    <xf numFmtId="175" fontId="10" fillId="0" borderId="0" xfId="0" applyNumberFormat="1" applyFont="1" applyFill="1" applyAlignment="1">
      <alignment horizontal="right"/>
    </xf>
    <xf numFmtId="175" fontId="5" fillId="0" borderId="0" xfId="0" applyNumberFormat="1" applyFont="1" applyFill="1"/>
    <xf numFmtId="169" fontId="6" fillId="0" borderId="0" xfId="0" applyNumberFormat="1" applyFont="1" applyFill="1" applyAlignment="1">
      <alignment horizontal="center"/>
    </xf>
    <xf numFmtId="176" fontId="5" fillId="0" borderId="0" xfId="1" applyNumberFormat="1" applyFont="1"/>
    <xf numFmtId="176" fontId="5" fillId="0" borderId="0" xfId="1" applyNumberFormat="1" applyFont="1" applyFill="1"/>
    <xf numFmtId="1" fontId="5" fillId="0" borderId="0" xfId="0" applyNumberFormat="1" applyFont="1" applyFill="1" applyAlignment="1">
      <alignment horizontal="right"/>
    </xf>
    <xf numFmtId="171" fontId="5" fillId="0" borderId="0" xfId="0" applyNumberFormat="1" applyFont="1" applyFill="1" applyAlignment="1">
      <alignment horizontal="right"/>
    </xf>
    <xf numFmtId="175" fontId="5" fillId="0" borderId="0" xfId="0" applyNumberFormat="1" applyFont="1"/>
    <xf numFmtId="169" fontId="5" fillId="0" borderId="0" xfId="0" applyNumberFormat="1" applyFont="1" applyBorder="1"/>
    <xf numFmtId="169" fontId="21" fillId="0" borderId="0" xfId="0" applyNumberFormat="1" applyFont="1"/>
    <xf numFmtId="169" fontId="10" fillId="0" borderId="0" xfId="0" applyNumberFormat="1" applyFont="1" applyFill="1" applyBorder="1" applyAlignment="1">
      <alignment horizontal="right" wrapText="1"/>
    </xf>
    <xf numFmtId="169" fontId="21" fillId="0" borderId="0" xfId="0" applyNumberFormat="1" applyFont="1" applyBorder="1"/>
    <xf numFmtId="169" fontId="5" fillId="0" borderId="0" xfId="0" applyNumberFormat="1" applyFont="1" applyFill="1" applyBorder="1"/>
    <xf numFmtId="169" fontId="5" fillId="0" borderId="0" xfId="0" applyNumberFormat="1" applyFont="1" applyFill="1" applyBorder="1" applyAlignment="1">
      <alignment horizontal="right" wrapText="1"/>
    </xf>
    <xf numFmtId="168" fontId="21" fillId="0" borderId="0" xfId="0" applyNumberFormat="1" applyFont="1" applyFill="1"/>
    <xf numFmtId="169" fontId="5" fillId="0" borderId="0" xfId="1" quotePrefix="1" applyNumberFormat="1" applyFont="1" applyBorder="1" applyAlignment="1">
      <alignment horizontal="right"/>
    </xf>
    <xf numFmtId="169" fontId="22" fillId="0" borderId="0" xfId="0" applyNumberFormat="1" applyFont="1"/>
    <xf numFmtId="2" fontId="22" fillId="0" borderId="0" xfId="0" applyNumberFormat="1" applyFont="1"/>
    <xf numFmtId="166" fontId="5" fillId="0" borderId="0" xfId="0" applyNumberFormat="1" applyFont="1" applyFill="1" applyAlignment="1">
      <alignment horizontal="left"/>
    </xf>
    <xf numFmtId="169" fontId="6" fillId="0" borderId="0" xfId="0" applyNumberFormat="1" applyFont="1" applyAlignment="1">
      <alignment horizontal="left"/>
    </xf>
    <xf numFmtId="0" fontId="23" fillId="0" borderId="0" xfId="0" applyFont="1" applyFill="1"/>
    <xf numFmtId="169" fontId="23" fillId="0" borderId="0" xfId="0" applyNumberFormat="1" applyFont="1" applyFill="1"/>
    <xf numFmtId="168" fontId="23" fillId="0" borderId="0" xfId="0" applyNumberFormat="1" applyFont="1" applyFill="1"/>
    <xf numFmtId="168" fontId="5" fillId="0" borderId="0" xfId="0" applyNumberFormat="1" applyFont="1" applyFill="1" applyAlignment="1"/>
    <xf numFmtId="3" fontId="24" fillId="0" borderId="0" xfId="0" applyNumberFormat="1" applyFont="1" applyFill="1"/>
    <xf numFmtId="3" fontId="24" fillId="0" borderId="0" xfId="0" applyNumberFormat="1" applyFont="1" applyAlignment="1"/>
    <xf numFmtId="0" fontId="5" fillId="6" borderId="0" xfId="0" applyFont="1" applyFill="1"/>
    <xf numFmtId="0" fontId="0" fillId="0" borderId="0" xfId="0" applyAlignment="1">
      <alignment wrapText="1"/>
    </xf>
    <xf numFmtId="0" fontId="4" fillId="0" borderId="0" xfId="5" applyAlignment="1" applyProtection="1"/>
    <xf numFmtId="3" fontId="23" fillId="0" borderId="0" xfId="0" applyNumberFormat="1" applyFont="1" applyFill="1"/>
    <xf numFmtId="3" fontId="23" fillId="0" borderId="0" xfId="0" applyNumberFormat="1" applyFont="1"/>
    <xf numFmtId="168" fontId="5" fillId="0" borderId="0" xfId="0" applyNumberFormat="1" applyFont="1" applyAlignment="1"/>
    <xf numFmtId="168" fontId="23" fillId="0" borderId="0" xfId="0" applyNumberFormat="1" applyFont="1"/>
    <xf numFmtId="168" fontId="23" fillId="0" borderId="0" xfId="0" applyNumberFormat="1" applyFont="1" applyFill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right"/>
    </xf>
    <xf numFmtId="169" fontId="35" fillId="0" borderId="0" xfId="0" applyNumberFormat="1" applyFont="1"/>
    <xf numFmtId="3" fontId="35" fillId="0" borderId="0" xfId="0" applyNumberFormat="1" applyFont="1"/>
    <xf numFmtId="169" fontId="23" fillId="0" borderId="0" xfId="0" applyNumberFormat="1" applyFont="1"/>
    <xf numFmtId="0" fontId="5" fillId="8" borderId="0" xfId="0" applyFont="1" applyFill="1" applyAlignment="1">
      <alignment horizontal="right"/>
    </xf>
    <xf numFmtId="168" fontId="5" fillId="8" borderId="0" xfId="0" applyNumberFormat="1" applyFont="1" applyFill="1" applyAlignment="1">
      <alignment horizontal="right"/>
    </xf>
    <xf numFmtId="168" fontId="23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right" wrapText="1"/>
    </xf>
    <xf numFmtId="168" fontId="5" fillId="8" borderId="0" xfId="0" applyNumberFormat="1" applyFont="1" applyFill="1"/>
    <xf numFmtId="0" fontId="5" fillId="9" borderId="0" xfId="0" applyFont="1" applyFill="1" applyAlignment="1">
      <alignment horizontal="right"/>
    </xf>
    <xf numFmtId="168" fontId="5" fillId="9" borderId="0" xfId="0" applyNumberFormat="1" applyFont="1" applyFill="1" applyAlignment="1">
      <alignment horizontal="right"/>
    </xf>
    <xf numFmtId="168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center"/>
    </xf>
    <xf numFmtId="168" fontId="23" fillId="9" borderId="0" xfId="0" applyNumberFormat="1" applyFont="1" applyFill="1" applyAlignment="1">
      <alignment horizontal="center"/>
    </xf>
    <xf numFmtId="171" fontId="5" fillId="9" borderId="0" xfId="0" applyNumberFormat="1" applyFont="1" applyFill="1" applyAlignment="1">
      <alignment horizontal="center"/>
    </xf>
    <xf numFmtId="1" fontId="5" fillId="9" borderId="0" xfId="0" applyNumberFormat="1" applyFont="1" applyFill="1" applyAlignment="1">
      <alignment horizontal="right"/>
    </xf>
    <xf numFmtId="168" fontId="23" fillId="9" borderId="0" xfId="0" applyNumberFormat="1" applyFont="1" applyFill="1" applyAlignment="1">
      <alignment horizontal="right"/>
    </xf>
    <xf numFmtId="171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>
      <alignment horizontal="right"/>
    </xf>
    <xf numFmtId="0" fontId="5" fillId="9" borderId="0" xfId="0" applyFont="1" applyFill="1" applyAlignment="1">
      <alignment horizontal="right" wrapText="1"/>
    </xf>
    <xf numFmtId="168" fontId="5" fillId="9" borderId="0" xfId="0" applyNumberFormat="1" applyFont="1" applyFill="1" applyAlignment="1">
      <alignment horizontal="right" wrapText="1"/>
    </xf>
    <xf numFmtId="1" fontId="5" fillId="9" borderId="0" xfId="0" applyNumberFormat="1" applyFont="1" applyFill="1" applyAlignment="1">
      <alignment horizontal="right" wrapText="1"/>
    </xf>
    <xf numFmtId="168" fontId="23" fillId="9" borderId="0" xfId="0" applyNumberFormat="1" applyFont="1" applyFill="1" applyAlignment="1">
      <alignment horizontal="right" wrapText="1"/>
    </xf>
    <xf numFmtId="171" fontId="5" fillId="9" borderId="0" xfId="0" applyNumberFormat="1" applyFont="1" applyFill="1" applyAlignment="1">
      <alignment horizontal="right" wrapText="1"/>
    </xf>
    <xf numFmtId="2" fontId="5" fillId="9" borderId="0" xfId="0" applyNumberFormat="1" applyFont="1" applyFill="1" applyAlignment="1">
      <alignment horizontal="right" wrapText="1"/>
    </xf>
    <xf numFmtId="1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Border="1" applyAlignment="1">
      <alignment horizontal="right"/>
    </xf>
    <xf numFmtId="177" fontId="5" fillId="9" borderId="0" xfId="0" applyNumberFormat="1" applyFont="1" applyFill="1" applyAlignment="1">
      <alignment horizontal="right"/>
    </xf>
    <xf numFmtId="2" fontId="5" fillId="9" borderId="0" xfId="0" applyNumberFormat="1" applyFont="1" applyFill="1" applyAlignment="1"/>
    <xf numFmtId="1" fontId="5" fillId="9" borderId="0" xfId="0" applyNumberFormat="1" applyFont="1" applyFill="1"/>
    <xf numFmtId="177" fontId="5" fillId="9" borderId="0" xfId="0" applyNumberFormat="1" applyFont="1" applyFill="1"/>
    <xf numFmtId="168" fontId="36" fillId="9" borderId="0" xfId="0" applyNumberFormat="1" applyFont="1" applyFill="1"/>
    <xf numFmtId="168" fontId="5" fillId="9" borderId="0" xfId="0" applyNumberFormat="1" applyFont="1" applyFill="1"/>
    <xf numFmtId="2" fontId="5" fillId="9" borderId="0" xfId="8" applyNumberFormat="1" applyFont="1" applyFill="1" applyBorder="1" applyAlignment="1" applyProtection="1"/>
    <xf numFmtId="168" fontId="5" fillId="9" borderId="0" xfId="9" applyNumberFormat="1" applyFont="1" applyFill="1"/>
    <xf numFmtId="168" fontId="5" fillId="9" borderId="0" xfId="0" applyNumberFormat="1" applyFont="1" applyFill="1" applyAlignment="1"/>
    <xf numFmtId="0" fontId="6" fillId="8" borderId="0" xfId="0" applyFont="1" applyFill="1" applyAlignment="1">
      <alignment horizontal="right"/>
    </xf>
    <xf numFmtId="0" fontId="35" fillId="8" borderId="0" xfId="0" applyFont="1" applyFill="1" applyAlignment="1">
      <alignment horizontal="right"/>
    </xf>
    <xf numFmtId="0" fontId="23" fillId="8" borderId="0" xfId="0" applyFont="1" applyFill="1" applyAlignment="1">
      <alignment horizontal="right" wrapText="1"/>
    </xf>
    <xf numFmtId="0" fontId="23" fillId="8" borderId="0" xfId="0" applyFont="1" applyFill="1" applyAlignment="1">
      <alignment horizontal="right"/>
    </xf>
    <xf numFmtId="0" fontId="6" fillId="7" borderId="0" xfId="0" applyFont="1" applyFill="1" applyAlignment="1">
      <alignment horizontal="right"/>
    </xf>
    <xf numFmtId="0" fontId="5" fillId="7" borderId="0" xfId="0" applyFont="1" applyFill="1" applyAlignment="1">
      <alignment horizontal="right" wrapText="1"/>
    </xf>
    <xf numFmtId="0" fontId="5" fillId="7" borderId="0" xfId="0" applyFont="1" applyFill="1" applyAlignment="1">
      <alignment horizontal="right"/>
    </xf>
    <xf numFmtId="168" fontId="5" fillId="7" borderId="0" xfId="0" applyNumberFormat="1" applyFont="1" applyFill="1" applyAlignment="1">
      <alignment horizontal="right"/>
    </xf>
    <xf numFmtId="168" fontId="5" fillId="7" borderId="0" xfId="0" applyNumberFormat="1" applyFont="1" applyFill="1"/>
    <xf numFmtId="168" fontId="23" fillId="7" borderId="0" xfId="0" applyNumberFormat="1" applyFont="1" applyFill="1"/>
    <xf numFmtId="168" fontId="23" fillId="8" borderId="0" xfId="0" applyNumberFormat="1" applyFont="1" applyFill="1"/>
    <xf numFmtId="0" fontId="5" fillId="10" borderId="0" xfId="0" applyFont="1" applyFill="1" applyAlignment="1">
      <alignment horizontal="right"/>
    </xf>
    <xf numFmtId="168" fontId="5" fillId="10" borderId="0" xfId="0" applyNumberFormat="1" applyFont="1" applyFill="1" applyAlignment="1">
      <alignment horizontal="right"/>
    </xf>
    <xf numFmtId="1" fontId="5" fillId="10" borderId="0" xfId="0" applyNumberFormat="1" applyFont="1" applyFill="1" applyAlignment="1">
      <alignment horizontal="right"/>
    </xf>
    <xf numFmtId="168" fontId="23" fillId="10" borderId="0" xfId="0" applyNumberFormat="1" applyFont="1" applyFill="1" applyAlignment="1">
      <alignment horizontal="right"/>
    </xf>
    <xf numFmtId="171" fontId="5" fillId="10" borderId="0" xfId="0" applyNumberFormat="1" applyFont="1" applyFill="1" applyAlignment="1">
      <alignment horizontal="right"/>
    </xf>
    <xf numFmtId="2" fontId="5" fillId="10" borderId="0" xfId="0" applyNumberFormat="1" applyFont="1" applyFill="1" applyAlignment="1">
      <alignment horizontal="right"/>
    </xf>
    <xf numFmtId="168" fontId="5" fillId="11" borderId="0" xfId="0" applyNumberFormat="1" applyFont="1" applyFill="1"/>
    <xf numFmtId="0" fontId="5" fillId="11" borderId="0" xfId="0" applyFont="1" applyFill="1"/>
    <xf numFmtId="0" fontId="40" fillId="0" borderId="0" xfId="0" applyFont="1"/>
    <xf numFmtId="170" fontId="40" fillId="0" borderId="0" xfId="0" applyNumberFormat="1" applyFont="1"/>
    <xf numFmtId="0" fontId="40" fillId="0" borderId="0" xfId="0" applyFont="1" applyAlignment="1">
      <alignment horizontal="center"/>
    </xf>
    <xf numFmtId="0" fontId="41" fillId="0" borderId="0" xfId="0" applyFont="1"/>
    <xf numFmtId="170" fontId="4" fillId="0" borderId="0" xfId="5" applyNumberFormat="1" applyAlignment="1" applyProtection="1"/>
    <xf numFmtId="170" fontId="6" fillId="0" borderId="0" xfId="0" applyNumberFormat="1" applyFont="1"/>
    <xf numFmtId="170" fontId="5" fillId="0" borderId="0" xfId="0" applyNumberFormat="1" applyFont="1" applyAlignment="1">
      <alignment horizontal="center"/>
    </xf>
    <xf numFmtId="170" fontId="5" fillId="0" borderId="0" xfId="0" applyNumberFormat="1" applyFont="1"/>
    <xf numFmtId="170" fontId="5" fillId="0" borderId="0" xfId="0" applyNumberFormat="1" applyFont="1" applyFill="1"/>
    <xf numFmtId="0" fontId="5" fillId="3" borderId="0" xfId="0" applyFont="1" applyFill="1"/>
    <xf numFmtId="3" fontId="5" fillId="3" borderId="0" xfId="0" applyNumberFormat="1" applyFont="1" applyFill="1"/>
    <xf numFmtId="0" fontId="11" fillId="0" borderId="0" xfId="0" applyFont="1"/>
    <xf numFmtId="0" fontId="11" fillId="0" borderId="0" xfId="0" applyFont="1" applyFill="1"/>
    <xf numFmtId="3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Alignment="1">
      <alignment horizontal="center"/>
    </xf>
    <xf numFmtId="2" fontId="5" fillId="5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justify" vertical="top" wrapText="1"/>
    </xf>
    <xf numFmtId="2" fontId="5" fillId="0" borderId="0" xfId="0" applyNumberFormat="1" applyFont="1" applyBorder="1" applyAlignment="1">
      <alignment horizontal="right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0" xfId="0" applyNumberFormat="1" applyFont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justify" vertical="top" wrapText="1"/>
    </xf>
    <xf numFmtId="2" fontId="5" fillId="0" borderId="5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right" vertical="top" wrapText="1"/>
    </xf>
    <xf numFmtId="168" fontId="5" fillId="0" borderId="0" xfId="0" applyNumberFormat="1" applyFont="1" applyAlignment="1">
      <alignment horizontal="right" wrapText="1"/>
    </xf>
    <xf numFmtId="168" fontId="5" fillId="0" borderId="0" xfId="0" applyNumberFormat="1" applyFont="1" applyAlignment="1">
      <alignment horizontal="right" vertical="top" wrapText="1"/>
    </xf>
    <xf numFmtId="168" fontId="5" fillId="0" borderId="0" xfId="0" applyNumberFormat="1" applyFont="1" applyBorder="1" applyAlignment="1">
      <alignment horizontal="right" wrapText="1"/>
    </xf>
    <xf numFmtId="168" fontId="5" fillId="0" borderId="3" xfId="0" applyNumberFormat="1" applyFont="1" applyBorder="1" applyAlignment="1">
      <alignment horizontal="right" wrapText="1"/>
    </xf>
    <xf numFmtId="171" fontId="5" fillId="0" borderId="0" xfId="0" applyNumberFormat="1" applyFont="1"/>
    <xf numFmtId="174" fontId="5" fillId="0" borderId="0" xfId="0" applyNumberFormat="1" applyFont="1"/>
    <xf numFmtId="171" fontId="5" fillId="0" borderId="3" xfId="0" applyNumberFormat="1" applyFont="1" applyBorder="1" applyAlignment="1">
      <alignment horizontal="right" wrapText="1"/>
    </xf>
    <xf numFmtId="173" fontId="5" fillId="0" borderId="0" xfId="1" applyNumberFormat="1" applyFont="1" applyBorder="1"/>
    <xf numFmtId="173" fontId="5" fillId="0" borderId="0" xfId="1" applyNumberFormat="1" applyFont="1"/>
    <xf numFmtId="0" fontId="42" fillId="0" borderId="0" xfId="0" applyFont="1" applyAlignment="1">
      <alignment horizontal="center"/>
    </xf>
    <xf numFmtId="0" fontId="42" fillId="0" borderId="0" xfId="0" applyFont="1" applyAlignment="1"/>
    <xf numFmtId="3" fontId="24" fillId="0" borderId="0" xfId="0" applyNumberFormat="1" applyFont="1"/>
    <xf numFmtId="2" fontId="5" fillId="0" borderId="0" xfId="0" applyNumberFormat="1" applyFont="1" applyAlignment="1"/>
    <xf numFmtId="2" fontId="42" fillId="0" borderId="0" xfId="0" applyNumberFormat="1" applyFont="1" applyAlignment="1"/>
    <xf numFmtId="49" fontId="19" fillId="0" borderId="0" xfId="0" applyNumberFormat="1" applyFont="1" applyAlignment="1">
      <alignment horizontal="center" vertical="center" wrapText="1"/>
    </xf>
    <xf numFmtId="2" fontId="5" fillId="9" borderId="0" xfId="0" applyNumberFormat="1" applyFont="1" applyFill="1" applyAlignment="1">
      <alignment horizontal="center"/>
    </xf>
    <xf numFmtId="3" fontId="5" fillId="0" borderId="0" xfId="0" applyNumberFormat="1" applyFont="1" applyFill="1" applyAlignment="1"/>
    <xf numFmtId="0" fontId="42" fillId="0" borderId="0" xfId="0" applyFont="1" applyFill="1" applyAlignment="1"/>
    <xf numFmtId="0" fontId="5" fillId="0" borderId="0" xfId="0" applyFont="1" applyFill="1" applyAlignment="1"/>
    <xf numFmtId="2" fontId="42" fillId="0" borderId="0" xfId="0" applyNumberFormat="1" applyFont="1" applyFill="1" applyAlignment="1"/>
    <xf numFmtId="1" fontId="42" fillId="0" borderId="0" xfId="0" applyNumberFormat="1" applyFont="1" applyAlignment="1"/>
    <xf numFmtId="49" fontId="19" fillId="0" borderId="0" xfId="0" applyNumberFormat="1" applyFont="1" applyAlignment="1">
      <alignment horizontal="center" vertical="center" wrapText="1"/>
    </xf>
    <xf numFmtId="169" fontId="23" fillId="0" borderId="0" xfId="0" applyNumberFormat="1" applyFont="1" applyFill="1" applyAlignment="1">
      <alignment horizontal="center"/>
    </xf>
    <xf numFmtId="169" fontId="6" fillId="0" borderId="0" xfId="0" applyNumberFormat="1" applyFont="1" applyAlignment="1">
      <alignment horizontal="center"/>
    </xf>
    <xf numFmtId="3" fontId="35" fillId="0" borderId="0" xfId="0" applyNumberFormat="1" applyFont="1" applyAlignment="1">
      <alignment horizontal="center"/>
    </xf>
    <xf numFmtId="2" fontId="5" fillId="9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196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Normal" xfId="0" builtinId="0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パーセント 2" xfId="36" xr:uid="{EF98E547-B3B0-490B-A6DA-5A10ECB8C8C5}"/>
    <cellStyle name="パーセント 2 2" xfId="169" xr:uid="{2B3A99D5-599A-47D1-BD2B-E30BD368EA45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db.org/Economics/Monitor/Monitor%20Oct09/Monthly%20monitor/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20\My%20Documents\Pacific\Monitor\July%202013\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tourism.jp/english/statistics/outbound.php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Q409"/>
  <sheetViews>
    <sheetView zoomScaleNormal="100" workbookViewId="0">
      <pane xSplit="1" ySplit="5" topLeftCell="B390" activePane="bottomRight" state="frozen"/>
      <selection pane="topRight" activeCell="B1" sqref="B1"/>
      <selection pane="bottomLeft" activeCell="A4" sqref="A4"/>
      <selection pane="bottomRight" activeCell="A411" sqref="A411"/>
    </sheetView>
  </sheetViews>
  <sheetFormatPr defaultColWidth="12.9140625" defaultRowHeight="10"/>
  <cols>
    <col min="1" max="1" width="12.9140625" style="5" customWidth="1"/>
    <col min="2" max="15" width="10.58203125" style="5" customWidth="1"/>
    <col min="16" max="16384" width="12.9140625" style="5"/>
  </cols>
  <sheetData>
    <row r="1" spans="1:15" s="3" customFormat="1" ht="10.5">
      <c r="A1" s="3" t="s">
        <v>0</v>
      </c>
    </row>
    <row r="2" spans="1:15" s="3" customFormat="1" ht="10.5">
      <c r="A2" s="3" t="s">
        <v>1</v>
      </c>
    </row>
    <row r="3" spans="1:15" s="3" customFormat="1" ht="14">
      <c r="A3" s="115" t="s">
        <v>2</v>
      </c>
    </row>
    <row r="4" spans="1:15" s="3" customFormat="1" ht="10.5">
      <c r="A4" s="5"/>
    </row>
    <row r="5" spans="1:15" s="15" customFormat="1" ht="21">
      <c r="B5" s="29" t="s">
        <v>3</v>
      </c>
      <c r="C5" s="29" t="s">
        <v>4</v>
      </c>
      <c r="D5" s="29" t="s">
        <v>5</v>
      </c>
      <c r="E5" s="29" t="s">
        <v>6</v>
      </c>
      <c r="F5" s="29" t="s">
        <v>7</v>
      </c>
      <c r="G5" s="29" t="s">
        <v>8</v>
      </c>
      <c r="H5" s="29" t="s">
        <v>9</v>
      </c>
      <c r="I5" s="29" t="s">
        <v>10</v>
      </c>
      <c r="J5" s="29" t="s">
        <v>11</v>
      </c>
      <c r="K5" s="29" t="s">
        <v>12</v>
      </c>
      <c r="L5" s="29" t="s">
        <v>13</v>
      </c>
      <c r="M5" s="29" t="s">
        <v>14</v>
      </c>
      <c r="N5" s="29" t="s">
        <v>15</v>
      </c>
    </row>
    <row r="6" spans="1:15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1</v>
      </c>
      <c r="M6" s="2">
        <v>0</v>
      </c>
      <c r="N6" s="2">
        <v>2</v>
      </c>
      <c r="O6" s="2">
        <f t="shared" ref="O6:O69" si="0">SUM(B6:N6)</f>
        <v>73</v>
      </c>
    </row>
    <row r="7" spans="1:15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1</v>
      </c>
      <c r="M7" s="2">
        <v>0</v>
      </c>
      <c r="N7" s="2">
        <v>3</v>
      </c>
      <c r="O7" s="2">
        <f t="shared" si="0"/>
        <v>86</v>
      </c>
    </row>
    <row r="8" spans="1:15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1</v>
      </c>
      <c r="M8" s="2">
        <v>0</v>
      </c>
      <c r="N8" s="2">
        <v>2</v>
      </c>
      <c r="O8" s="2">
        <f t="shared" si="0"/>
        <v>112</v>
      </c>
    </row>
    <row r="9" spans="1:15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1</v>
      </c>
      <c r="M9" s="2">
        <v>0</v>
      </c>
      <c r="N9" s="2">
        <v>2</v>
      </c>
      <c r="O9" s="2">
        <f t="shared" si="0"/>
        <v>81</v>
      </c>
    </row>
    <row r="10" spans="1:15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1</v>
      </c>
      <c r="M10" s="2">
        <v>0</v>
      </c>
      <c r="N10" s="2">
        <v>2</v>
      </c>
      <c r="O10" s="2">
        <f t="shared" si="0"/>
        <v>83</v>
      </c>
    </row>
    <row r="11" spans="1:15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1</v>
      </c>
      <c r="M11" s="2">
        <v>0</v>
      </c>
      <c r="N11" s="2">
        <v>2</v>
      </c>
      <c r="O11" s="2">
        <f t="shared" si="0"/>
        <v>103</v>
      </c>
    </row>
    <row r="12" spans="1:15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1</v>
      </c>
      <c r="M12" s="2">
        <v>0</v>
      </c>
      <c r="N12" s="2">
        <v>2</v>
      </c>
      <c r="O12" s="2">
        <f t="shared" si="0"/>
        <v>94</v>
      </c>
    </row>
    <row r="13" spans="1:15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1</v>
      </c>
      <c r="M13" s="2">
        <v>0</v>
      </c>
      <c r="N13" s="2">
        <v>2</v>
      </c>
      <c r="O13" s="2">
        <f t="shared" si="0"/>
        <v>100</v>
      </c>
    </row>
    <row r="14" spans="1:15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1</v>
      </c>
      <c r="M14" s="2">
        <v>0</v>
      </c>
      <c r="N14" s="2">
        <v>3</v>
      </c>
      <c r="O14" s="2">
        <f t="shared" si="0"/>
        <v>94</v>
      </c>
    </row>
    <row r="15" spans="1:15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1</v>
      </c>
      <c r="M15" s="2">
        <v>0</v>
      </c>
      <c r="N15" s="2">
        <v>2</v>
      </c>
      <c r="O15" s="2">
        <f t="shared" si="0"/>
        <v>89</v>
      </c>
    </row>
    <row r="16" spans="1:15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2</v>
      </c>
      <c r="M16" s="2">
        <v>0</v>
      </c>
      <c r="N16" s="2">
        <v>3</v>
      </c>
      <c r="O16" s="2">
        <f t="shared" si="0"/>
        <v>91</v>
      </c>
    </row>
    <row r="17" spans="1:15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1</v>
      </c>
      <c r="M17" s="2">
        <v>0</v>
      </c>
      <c r="N17" s="2">
        <v>2</v>
      </c>
      <c r="O17" s="2">
        <f t="shared" si="0"/>
        <v>86</v>
      </c>
    </row>
    <row r="18" spans="1:15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1</v>
      </c>
      <c r="M18" s="2">
        <v>0</v>
      </c>
      <c r="N18" s="2">
        <v>2</v>
      </c>
      <c r="O18" s="2">
        <f t="shared" si="0"/>
        <v>77</v>
      </c>
    </row>
    <row r="19" spans="1:15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1</v>
      </c>
      <c r="M19" s="2">
        <v>0</v>
      </c>
      <c r="N19" s="2">
        <v>1</v>
      </c>
      <c r="O19" s="2">
        <f t="shared" si="0"/>
        <v>72</v>
      </c>
    </row>
    <row r="20" spans="1:15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1</v>
      </c>
      <c r="M20" s="2">
        <v>0</v>
      </c>
      <c r="N20" s="2">
        <v>1</v>
      </c>
      <c r="O20" s="2">
        <f t="shared" si="0"/>
        <v>89</v>
      </c>
    </row>
    <row r="21" spans="1:15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1</v>
      </c>
      <c r="M21" s="2">
        <v>0</v>
      </c>
      <c r="N21" s="2">
        <v>2</v>
      </c>
      <c r="O21" s="2">
        <f t="shared" si="0"/>
        <v>83</v>
      </c>
    </row>
    <row r="22" spans="1:15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1</v>
      </c>
      <c r="M22" s="2">
        <v>0</v>
      </c>
      <c r="N22" s="2">
        <v>2</v>
      </c>
      <c r="O22" s="2">
        <f t="shared" si="0"/>
        <v>93</v>
      </c>
    </row>
    <row r="23" spans="1:15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1</v>
      </c>
      <c r="M23" s="2">
        <v>0</v>
      </c>
      <c r="N23" s="2">
        <v>1</v>
      </c>
      <c r="O23" s="2">
        <f t="shared" si="0"/>
        <v>94</v>
      </c>
    </row>
    <row r="24" spans="1:15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1</v>
      </c>
      <c r="M24" s="2">
        <v>0</v>
      </c>
      <c r="N24" s="2">
        <v>3</v>
      </c>
      <c r="O24" s="2">
        <f t="shared" si="0"/>
        <v>97</v>
      </c>
    </row>
    <row r="25" spans="1:15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1</v>
      </c>
      <c r="M25" s="2">
        <v>0</v>
      </c>
      <c r="N25" s="2">
        <v>2</v>
      </c>
      <c r="O25" s="2">
        <f t="shared" si="0"/>
        <v>95</v>
      </c>
    </row>
    <row r="26" spans="1:15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1</v>
      </c>
      <c r="M26" s="2">
        <v>0</v>
      </c>
      <c r="N26" s="2">
        <v>2</v>
      </c>
      <c r="O26" s="2">
        <f t="shared" si="0"/>
        <v>104</v>
      </c>
    </row>
    <row r="27" spans="1:15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1</v>
      </c>
      <c r="M27" s="2">
        <v>0</v>
      </c>
      <c r="N27" s="2">
        <v>3</v>
      </c>
      <c r="O27" s="2">
        <f t="shared" si="0"/>
        <v>97</v>
      </c>
    </row>
    <row r="28" spans="1:15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1</v>
      </c>
      <c r="M28" s="2">
        <v>0</v>
      </c>
      <c r="N28" s="2">
        <v>2</v>
      </c>
      <c r="O28" s="2">
        <f t="shared" si="0"/>
        <v>109</v>
      </c>
    </row>
    <row r="29" spans="1:15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2</v>
      </c>
      <c r="M29" s="2">
        <v>0</v>
      </c>
      <c r="N29" s="2">
        <v>2</v>
      </c>
      <c r="O29" s="2">
        <f t="shared" si="0"/>
        <v>86</v>
      </c>
    </row>
    <row r="30" spans="1:15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1</v>
      </c>
      <c r="M30" s="2">
        <v>0</v>
      </c>
      <c r="N30" s="2">
        <v>1</v>
      </c>
      <c r="O30" s="2">
        <f t="shared" si="0"/>
        <v>99</v>
      </c>
    </row>
    <row r="31" spans="1:15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1</v>
      </c>
      <c r="M31" s="2">
        <v>0</v>
      </c>
      <c r="N31" s="2">
        <v>2</v>
      </c>
      <c r="O31" s="2">
        <f t="shared" si="0"/>
        <v>89</v>
      </c>
    </row>
    <row r="32" spans="1:15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1</v>
      </c>
      <c r="M32" s="2">
        <v>0</v>
      </c>
      <c r="N32" s="2">
        <v>3</v>
      </c>
      <c r="O32" s="2">
        <f t="shared" si="0"/>
        <v>99</v>
      </c>
    </row>
    <row r="33" spans="1:15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1</v>
      </c>
      <c r="M33" s="2">
        <v>0</v>
      </c>
      <c r="N33" s="2">
        <v>2</v>
      </c>
      <c r="O33" s="2">
        <f t="shared" si="0"/>
        <v>93</v>
      </c>
    </row>
    <row r="34" spans="1:15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1</v>
      </c>
      <c r="M34" s="2">
        <v>0</v>
      </c>
      <c r="N34" s="2">
        <v>3</v>
      </c>
      <c r="O34" s="2">
        <f t="shared" si="0"/>
        <v>104</v>
      </c>
    </row>
    <row r="35" spans="1:15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1</v>
      </c>
      <c r="M35" s="2">
        <v>0</v>
      </c>
      <c r="N35" s="2">
        <v>3</v>
      </c>
      <c r="O35" s="2">
        <f t="shared" si="0"/>
        <v>82</v>
      </c>
    </row>
    <row r="36" spans="1:15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2</v>
      </c>
      <c r="M36" s="2">
        <v>0</v>
      </c>
      <c r="N36" s="2">
        <v>3</v>
      </c>
      <c r="O36" s="2">
        <f t="shared" si="0"/>
        <v>93</v>
      </c>
    </row>
    <row r="37" spans="1:15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1</v>
      </c>
      <c r="M37" s="2">
        <v>0</v>
      </c>
      <c r="N37" s="2">
        <v>2</v>
      </c>
      <c r="O37" s="2">
        <f t="shared" si="0"/>
        <v>89</v>
      </c>
    </row>
    <row r="38" spans="1:15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1</v>
      </c>
      <c r="M38" s="2">
        <v>0</v>
      </c>
      <c r="N38" s="2">
        <v>3</v>
      </c>
      <c r="O38" s="2">
        <f t="shared" si="0"/>
        <v>94</v>
      </c>
    </row>
    <row r="39" spans="1:15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1</v>
      </c>
      <c r="M39" s="2">
        <v>0</v>
      </c>
      <c r="N39" s="2">
        <v>2</v>
      </c>
      <c r="O39" s="2">
        <f t="shared" si="0"/>
        <v>101</v>
      </c>
    </row>
    <row r="40" spans="1:15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1</v>
      </c>
      <c r="M40" s="2">
        <v>0</v>
      </c>
      <c r="N40" s="2">
        <v>3</v>
      </c>
      <c r="O40" s="2">
        <f t="shared" si="0"/>
        <v>85</v>
      </c>
    </row>
    <row r="41" spans="1:15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1</v>
      </c>
      <c r="M41" s="2">
        <v>0</v>
      </c>
      <c r="N41" s="2">
        <v>2</v>
      </c>
      <c r="O41" s="2">
        <f t="shared" si="0"/>
        <v>102</v>
      </c>
    </row>
    <row r="42" spans="1:15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1</v>
      </c>
      <c r="M42" s="2">
        <v>0</v>
      </c>
      <c r="N42" s="2">
        <v>2</v>
      </c>
      <c r="O42" s="2">
        <f t="shared" si="0"/>
        <v>86</v>
      </c>
    </row>
    <row r="43" spans="1:15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1</v>
      </c>
      <c r="M43" s="2">
        <v>0</v>
      </c>
      <c r="N43" s="2">
        <v>2</v>
      </c>
      <c r="O43" s="2">
        <f t="shared" si="0"/>
        <v>89</v>
      </c>
    </row>
    <row r="44" spans="1:15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1</v>
      </c>
      <c r="M44" s="2">
        <v>0</v>
      </c>
      <c r="N44" s="2">
        <v>6</v>
      </c>
      <c r="O44" s="2">
        <f t="shared" si="0"/>
        <v>116</v>
      </c>
    </row>
    <row r="45" spans="1:15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1</v>
      </c>
      <c r="M45" s="2">
        <v>1</v>
      </c>
      <c r="N45" s="2">
        <v>3</v>
      </c>
      <c r="O45" s="2">
        <f t="shared" si="0"/>
        <v>97</v>
      </c>
    </row>
    <row r="46" spans="1:15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1</v>
      </c>
      <c r="M46" s="2">
        <v>0</v>
      </c>
      <c r="N46" s="2">
        <v>4</v>
      </c>
      <c r="O46" s="2">
        <f t="shared" si="0"/>
        <v>108</v>
      </c>
    </row>
    <row r="47" spans="1:15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1</v>
      </c>
      <c r="M47" s="2">
        <v>0</v>
      </c>
      <c r="N47" s="2">
        <v>3</v>
      </c>
      <c r="O47" s="2">
        <f t="shared" si="0"/>
        <v>102</v>
      </c>
    </row>
    <row r="48" spans="1:15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1</v>
      </c>
      <c r="M48" s="2">
        <v>0</v>
      </c>
      <c r="N48" s="2">
        <v>3</v>
      </c>
      <c r="O48" s="2">
        <f t="shared" si="0"/>
        <v>112</v>
      </c>
    </row>
    <row r="49" spans="1:15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1</v>
      </c>
      <c r="M49" s="2">
        <v>0</v>
      </c>
      <c r="N49" s="2">
        <v>1</v>
      </c>
      <c r="O49" s="2">
        <f t="shared" si="0"/>
        <v>119</v>
      </c>
    </row>
    <row r="50" spans="1:15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1</v>
      </c>
      <c r="M50" s="2">
        <v>0</v>
      </c>
      <c r="N50" s="2">
        <v>3</v>
      </c>
      <c r="O50" s="2">
        <f t="shared" si="0"/>
        <v>105</v>
      </c>
    </row>
    <row r="51" spans="1:15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1</v>
      </c>
      <c r="M51" s="2">
        <v>0</v>
      </c>
      <c r="N51" s="2">
        <v>3</v>
      </c>
      <c r="O51" s="2">
        <f t="shared" si="0"/>
        <v>108</v>
      </c>
    </row>
    <row r="52" spans="1:15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1</v>
      </c>
      <c r="M52" s="2">
        <v>0</v>
      </c>
      <c r="N52" s="2">
        <v>2</v>
      </c>
      <c r="O52" s="2">
        <f t="shared" si="0"/>
        <v>128</v>
      </c>
    </row>
    <row r="53" spans="1:15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1</v>
      </c>
      <c r="M53" s="2">
        <v>0</v>
      </c>
      <c r="N53" s="2">
        <v>2</v>
      </c>
      <c r="O53" s="2">
        <f t="shared" si="0"/>
        <v>111</v>
      </c>
    </row>
    <row r="54" spans="1:15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1</v>
      </c>
      <c r="M54" s="2">
        <v>0</v>
      </c>
      <c r="N54" s="2">
        <v>2</v>
      </c>
      <c r="O54" s="2">
        <f t="shared" si="0"/>
        <v>92</v>
      </c>
    </row>
    <row r="55" spans="1:15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1</v>
      </c>
      <c r="M55" s="2">
        <v>0</v>
      </c>
      <c r="N55" s="2">
        <v>3</v>
      </c>
      <c r="O55" s="2">
        <f t="shared" si="0"/>
        <v>97</v>
      </c>
    </row>
    <row r="56" spans="1:15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1</v>
      </c>
      <c r="M56" s="2">
        <v>0</v>
      </c>
      <c r="N56" s="2">
        <v>3</v>
      </c>
      <c r="O56" s="2">
        <f t="shared" si="0"/>
        <v>106</v>
      </c>
    </row>
    <row r="57" spans="1:15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1</v>
      </c>
      <c r="M57" s="2">
        <v>0</v>
      </c>
      <c r="N57" s="2">
        <v>3</v>
      </c>
      <c r="O57" s="2">
        <f t="shared" si="0"/>
        <v>109</v>
      </c>
    </row>
    <row r="58" spans="1:15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2</v>
      </c>
      <c r="M58" s="2">
        <v>0</v>
      </c>
      <c r="N58" s="2">
        <v>5</v>
      </c>
      <c r="O58" s="2">
        <f t="shared" si="0"/>
        <v>111</v>
      </c>
    </row>
    <row r="59" spans="1:15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2</v>
      </c>
      <c r="M59" s="2">
        <v>0</v>
      </c>
      <c r="N59" s="2">
        <v>3</v>
      </c>
      <c r="O59" s="2">
        <f t="shared" si="0"/>
        <v>117</v>
      </c>
    </row>
    <row r="60" spans="1:15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1</v>
      </c>
      <c r="M60" s="2">
        <v>0</v>
      </c>
      <c r="N60" s="2">
        <v>3</v>
      </c>
      <c r="O60" s="2">
        <f t="shared" si="0"/>
        <v>110</v>
      </c>
    </row>
    <row r="61" spans="1:15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1</v>
      </c>
      <c r="M61" s="2">
        <v>0</v>
      </c>
      <c r="N61" s="2">
        <v>2</v>
      </c>
      <c r="O61" s="2">
        <f t="shared" si="0"/>
        <v>97</v>
      </c>
    </row>
    <row r="62" spans="1:15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2</v>
      </c>
      <c r="M62" s="2">
        <v>0</v>
      </c>
      <c r="N62" s="2">
        <v>3</v>
      </c>
      <c r="O62" s="2">
        <f t="shared" si="0"/>
        <v>118</v>
      </c>
    </row>
    <row r="63" spans="1:15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1</v>
      </c>
      <c r="M63" s="2">
        <v>0</v>
      </c>
      <c r="N63" s="2">
        <v>3</v>
      </c>
      <c r="O63" s="2">
        <f t="shared" si="0"/>
        <v>140</v>
      </c>
    </row>
    <row r="64" spans="1:15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1</v>
      </c>
      <c r="M64" s="2">
        <v>0</v>
      </c>
      <c r="N64" s="2">
        <v>4</v>
      </c>
      <c r="O64" s="2">
        <f t="shared" si="0"/>
        <v>119</v>
      </c>
    </row>
    <row r="65" spans="1:15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1</v>
      </c>
      <c r="M65" s="2">
        <v>0</v>
      </c>
      <c r="N65" s="2">
        <v>3</v>
      </c>
      <c r="O65" s="2">
        <f t="shared" si="0"/>
        <v>103</v>
      </c>
    </row>
    <row r="66" spans="1:15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1</v>
      </c>
      <c r="M66" s="2">
        <v>0</v>
      </c>
      <c r="N66" s="2">
        <v>2</v>
      </c>
      <c r="O66" s="2">
        <f t="shared" si="0"/>
        <v>111</v>
      </c>
    </row>
    <row r="67" spans="1:15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1</v>
      </c>
      <c r="M67" s="2">
        <v>0</v>
      </c>
      <c r="N67" s="2">
        <v>3</v>
      </c>
      <c r="O67" s="2">
        <f t="shared" si="0"/>
        <v>101</v>
      </c>
    </row>
    <row r="68" spans="1:15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1</v>
      </c>
      <c r="M68" s="2">
        <v>0</v>
      </c>
      <c r="N68" s="2">
        <v>3</v>
      </c>
      <c r="O68" s="2">
        <f t="shared" si="0"/>
        <v>128</v>
      </c>
    </row>
    <row r="69" spans="1:15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1</v>
      </c>
      <c r="M69" s="2">
        <v>0</v>
      </c>
      <c r="N69" s="2">
        <v>3</v>
      </c>
      <c r="O69" s="2">
        <f t="shared" si="0"/>
        <v>122</v>
      </c>
    </row>
    <row r="70" spans="1:15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2</v>
      </c>
      <c r="M70" s="2">
        <v>2</v>
      </c>
      <c r="N70" s="2">
        <v>3</v>
      </c>
      <c r="O70" s="2">
        <f t="shared" ref="O70:O133" si="1">SUM(B70:N70)</f>
        <v>110</v>
      </c>
    </row>
    <row r="71" spans="1:15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1</v>
      </c>
      <c r="M71" s="2">
        <v>0</v>
      </c>
      <c r="N71" s="2">
        <v>3</v>
      </c>
      <c r="O71" s="2">
        <f t="shared" si="1"/>
        <v>112</v>
      </c>
    </row>
    <row r="72" spans="1:15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1</v>
      </c>
      <c r="M72" s="2">
        <v>1</v>
      </c>
      <c r="N72" s="2">
        <v>27</v>
      </c>
      <c r="O72" s="2">
        <f t="shared" si="1"/>
        <v>138</v>
      </c>
    </row>
    <row r="73" spans="1:15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1</v>
      </c>
      <c r="M73" s="2">
        <v>0</v>
      </c>
      <c r="N73" s="2">
        <v>3</v>
      </c>
      <c r="O73" s="2">
        <f t="shared" si="1"/>
        <v>135</v>
      </c>
    </row>
    <row r="74" spans="1:15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1</v>
      </c>
      <c r="M74" s="2">
        <v>0</v>
      </c>
      <c r="N74" s="2">
        <v>3</v>
      </c>
      <c r="O74" s="2">
        <f t="shared" si="1"/>
        <v>112</v>
      </c>
    </row>
    <row r="75" spans="1:15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2</v>
      </c>
      <c r="M75" s="2">
        <v>0</v>
      </c>
      <c r="N75" s="2">
        <v>4</v>
      </c>
      <c r="O75" s="2">
        <f t="shared" si="1"/>
        <v>151</v>
      </c>
    </row>
    <row r="76" spans="1:15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1</v>
      </c>
      <c r="M76" s="2">
        <v>0</v>
      </c>
      <c r="N76" s="2">
        <v>4</v>
      </c>
      <c r="O76" s="2">
        <f t="shared" si="1"/>
        <v>140</v>
      </c>
    </row>
    <row r="77" spans="1:15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1</v>
      </c>
      <c r="M77" s="2">
        <v>0</v>
      </c>
      <c r="N77" s="2">
        <v>1</v>
      </c>
      <c r="O77" s="2">
        <f t="shared" si="1"/>
        <v>121</v>
      </c>
    </row>
    <row r="78" spans="1:15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1</v>
      </c>
      <c r="M78" s="2">
        <v>0</v>
      </c>
      <c r="N78" s="2">
        <v>4</v>
      </c>
      <c r="O78" s="2">
        <f t="shared" si="1"/>
        <v>90</v>
      </c>
    </row>
    <row r="79" spans="1:15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1</v>
      </c>
      <c r="M79" s="2">
        <v>0</v>
      </c>
      <c r="N79" s="2">
        <v>4</v>
      </c>
      <c r="O79" s="2">
        <f t="shared" si="1"/>
        <v>132</v>
      </c>
    </row>
    <row r="80" spans="1:15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1</v>
      </c>
      <c r="M80" s="2">
        <v>0</v>
      </c>
      <c r="N80" s="2">
        <v>4</v>
      </c>
      <c r="O80" s="2">
        <f t="shared" si="1"/>
        <v>137</v>
      </c>
    </row>
    <row r="81" spans="1:15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1</v>
      </c>
      <c r="M81" s="2">
        <v>0</v>
      </c>
      <c r="N81" s="2">
        <v>3</v>
      </c>
      <c r="O81" s="2">
        <f t="shared" si="1"/>
        <v>103</v>
      </c>
    </row>
    <row r="82" spans="1:15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1</v>
      </c>
      <c r="M82" s="2">
        <v>0</v>
      </c>
      <c r="N82" s="2">
        <v>2</v>
      </c>
      <c r="O82" s="2">
        <f t="shared" si="1"/>
        <v>126</v>
      </c>
    </row>
    <row r="83" spans="1:15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2</v>
      </c>
      <c r="M83" s="2">
        <v>0</v>
      </c>
      <c r="N83" s="2">
        <v>3</v>
      </c>
      <c r="O83" s="2">
        <f t="shared" si="1"/>
        <v>135</v>
      </c>
    </row>
    <row r="84" spans="1:15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1</v>
      </c>
      <c r="M84" s="2">
        <v>0</v>
      </c>
      <c r="N84" s="2">
        <v>4</v>
      </c>
      <c r="O84" s="2">
        <f t="shared" si="1"/>
        <v>134</v>
      </c>
    </row>
    <row r="85" spans="1:15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1</v>
      </c>
      <c r="M85" s="2">
        <v>0</v>
      </c>
      <c r="N85" s="2">
        <v>5</v>
      </c>
      <c r="O85" s="2">
        <f t="shared" si="1"/>
        <v>139</v>
      </c>
    </row>
    <row r="86" spans="1:15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2</v>
      </c>
      <c r="M86" s="2">
        <v>0</v>
      </c>
      <c r="N86" s="2">
        <v>4</v>
      </c>
      <c r="O86" s="2">
        <f t="shared" si="1"/>
        <v>133</v>
      </c>
    </row>
    <row r="87" spans="1:15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2</v>
      </c>
      <c r="M87" s="2">
        <v>0</v>
      </c>
      <c r="N87" s="2">
        <v>4</v>
      </c>
      <c r="O87" s="2">
        <f t="shared" si="1"/>
        <v>130</v>
      </c>
    </row>
    <row r="88" spans="1:15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2</v>
      </c>
      <c r="M88" s="2">
        <v>0</v>
      </c>
      <c r="N88" s="2">
        <v>4</v>
      </c>
      <c r="O88" s="2">
        <f t="shared" si="1"/>
        <v>125</v>
      </c>
    </row>
    <row r="89" spans="1:15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1</v>
      </c>
      <c r="M89" s="2">
        <v>6</v>
      </c>
      <c r="N89" s="2">
        <v>4</v>
      </c>
      <c r="O89" s="2">
        <f t="shared" si="1"/>
        <v>149</v>
      </c>
    </row>
    <row r="90" spans="1:15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1</v>
      </c>
      <c r="M90" s="2">
        <v>0</v>
      </c>
      <c r="N90" s="2">
        <v>3</v>
      </c>
      <c r="O90" s="2">
        <f t="shared" si="1"/>
        <v>109</v>
      </c>
    </row>
    <row r="91" spans="1:15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1</v>
      </c>
      <c r="M91" s="2">
        <v>0</v>
      </c>
      <c r="N91" s="2">
        <v>3</v>
      </c>
      <c r="O91" s="2">
        <f t="shared" si="1"/>
        <v>113</v>
      </c>
    </row>
    <row r="92" spans="1:15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1</v>
      </c>
      <c r="M92" s="2">
        <v>0</v>
      </c>
      <c r="N92" s="2">
        <v>3</v>
      </c>
      <c r="O92" s="2">
        <f t="shared" si="1"/>
        <v>115</v>
      </c>
    </row>
    <row r="93" spans="1:15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1</v>
      </c>
      <c r="M93" s="2">
        <v>0</v>
      </c>
      <c r="N93" s="2">
        <v>3</v>
      </c>
      <c r="O93" s="2">
        <f t="shared" si="1"/>
        <v>116</v>
      </c>
    </row>
    <row r="94" spans="1:15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1</v>
      </c>
      <c r="M94" s="2">
        <v>0</v>
      </c>
      <c r="N94" s="2">
        <v>4</v>
      </c>
      <c r="O94" s="2">
        <f t="shared" si="1"/>
        <v>138</v>
      </c>
    </row>
    <row r="95" spans="1:15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3</v>
      </c>
      <c r="M95" s="2">
        <v>0</v>
      </c>
      <c r="N95" s="2">
        <v>5</v>
      </c>
      <c r="O95" s="2">
        <f t="shared" si="1"/>
        <v>127</v>
      </c>
    </row>
    <row r="96" spans="1:15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2</v>
      </c>
      <c r="M96" s="2">
        <v>0</v>
      </c>
      <c r="N96" s="2">
        <v>4</v>
      </c>
      <c r="O96" s="2">
        <f t="shared" si="1"/>
        <v>139</v>
      </c>
    </row>
    <row r="97" spans="1:15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1</v>
      </c>
      <c r="M97" s="2">
        <v>1</v>
      </c>
      <c r="N97" s="2">
        <v>3</v>
      </c>
      <c r="O97" s="2">
        <f t="shared" si="1"/>
        <v>160</v>
      </c>
    </row>
    <row r="98" spans="1:15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1</v>
      </c>
      <c r="M98" s="2">
        <v>0</v>
      </c>
      <c r="N98" s="2">
        <v>3</v>
      </c>
      <c r="O98" s="2">
        <f t="shared" si="1"/>
        <v>140</v>
      </c>
    </row>
    <row r="99" spans="1:15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2</v>
      </c>
      <c r="M99" s="2">
        <v>1</v>
      </c>
      <c r="N99" s="2">
        <v>4</v>
      </c>
      <c r="O99" s="2">
        <f t="shared" si="1"/>
        <v>160</v>
      </c>
    </row>
    <row r="100" spans="1:15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2</v>
      </c>
      <c r="M100" s="2">
        <v>1</v>
      </c>
      <c r="N100" s="2">
        <v>5</v>
      </c>
      <c r="O100" s="2">
        <f t="shared" si="1"/>
        <v>132</v>
      </c>
    </row>
    <row r="101" spans="1:15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1</v>
      </c>
      <c r="M101" s="2">
        <v>0</v>
      </c>
      <c r="N101" s="2">
        <v>2</v>
      </c>
      <c r="O101" s="2">
        <f t="shared" si="1"/>
        <v>149</v>
      </c>
    </row>
    <row r="102" spans="1:15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1</v>
      </c>
      <c r="M102" s="2">
        <v>0</v>
      </c>
      <c r="N102" s="2">
        <v>6</v>
      </c>
      <c r="O102" s="2">
        <f t="shared" si="1"/>
        <v>140</v>
      </c>
    </row>
    <row r="103" spans="1:15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1</v>
      </c>
      <c r="M103" s="2">
        <v>1</v>
      </c>
      <c r="N103" s="2">
        <v>3</v>
      </c>
      <c r="O103" s="2">
        <f t="shared" si="1"/>
        <v>145</v>
      </c>
    </row>
    <row r="104" spans="1:15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1</v>
      </c>
      <c r="M104" s="2">
        <v>0</v>
      </c>
      <c r="N104" s="2">
        <v>3</v>
      </c>
      <c r="O104" s="2">
        <f t="shared" si="1"/>
        <v>161</v>
      </c>
    </row>
    <row r="105" spans="1:15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1</v>
      </c>
      <c r="M105" s="2">
        <v>0</v>
      </c>
      <c r="N105" s="2">
        <v>4</v>
      </c>
      <c r="O105" s="2">
        <f t="shared" si="1"/>
        <v>151</v>
      </c>
    </row>
    <row r="106" spans="1:15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2</v>
      </c>
      <c r="M106" s="2">
        <v>0</v>
      </c>
      <c r="N106" s="2">
        <v>4</v>
      </c>
      <c r="O106" s="2">
        <f t="shared" si="1"/>
        <v>159</v>
      </c>
    </row>
    <row r="107" spans="1:15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1</v>
      </c>
      <c r="M107" s="2">
        <v>0</v>
      </c>
      <c r="N107" s="2">
        <v>1</v>
      </c>
      <c r="O107" s="2">
        <f t="shared" si="1"/>
        <v>149</v>
      </c>
    </row>
    <row r="108" spans="1:15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1</v>
      </c>
      <c r="M108" s="2">
        <v>0</v>
      </c>
      <c r="N108" s="2">
        <v>5</v>
      </c>
      <c r="O108" s="2">
        <f t="shared" si="1"/>
        <v>185</v>
      </c>
    </row>
    <row r="109" spans="1:15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1</v>
      </c>
      <c r="M109" s="2">
        <v>0</v>
      </c>
      <c r="N109" s="2">
        <v>4</v>
      </c>
      <c r="O109" s="2">
        <f t="shared" si="1"/>
        <v>161</v>
      </c>
    </row>
    <row r="110" spans="1:15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1</v>
      </c>
      <c r="M110" s="2">
        <v>0</v>
      </c>
      <c r="N110" s="2">
        <v>4</v>
      </c>
      <c r="O110" s="2">
        <f t="shared" si="1"/>
        <v>171</v>
      </c>
    </row>
    <row r="111" spans="1:15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2</v>
      </c>
      <c r="M111" s="2">
        <v>0</v>
      </c>
      <c r="N111" s="2">
        <v>4</v>
      </c>
      <c r="O111" s="2">
        <f t="shared" si="1"/>
        <v>181</v>
      </c>
    </row>
    <row r="112" spans="1:15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2</v>
      </c>
      <c r="M112" s="2">
        <v>0</v>
      </c>
      <c r="N112" s="2">
        <v>4</v>
      </c>
      <c r="O112" s="2">
        <f t="shared" si="1"/>
        <v>192</v>
      </c>
    </row>
    <row r="113" spans="1:15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1</v>
      </c>
      <c r="M113" s="2">
        <v>0</v>
      </c>
      <c r="N113" s="2">
        <v>3</v>
      </c>
      <c r="O113" s="2">
        <f t="shared" si="1"/>
        <v>214</v>
      </c>
    </row>
    <row r="114" spans="1:15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1</v>
      </c>
      <c r="M114" s="2">
        <v>0</v>
      </c>
      <c r="N114" s="2">
        <v>2</v>
      </c>
      <c r="O114" s="2">
        <f t="shared" si="1"/>
        <v>126</v>
      </c>
    </row>
    <row r="115" spans="1:15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1</v>
      </c>
      <c r="M115" s="2">
        <v>0</v>
      </c>
      <c r="N115" s="2">
        <v>3</v>
      </c>
      <c r="O115" s="2">
        <f t="shared" si="1"/>
        <v>177</v>
      </c>
    </row>
    <row r="116" spans="1:15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1</v>
      </c>
      <c r="M116" s="2">
        <v>0</v>
      </c>
      <c r="N116" s="2">
        <v>4</v>
      </c>
      <c r="O116" s="2">
        <f t="shared" si="1"/>
        <v>153</v>
      </c>
    </row>
    <row r="117" spans="1:15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1</v>
      </c>
      <c r="M117" s="2">
        <v>0</v>
      </c>
      <c r="N117" s="2">
        <v>4</v>
      </c>
      <c r="O117" s="2">
        <f t="shared" si="1"/>
        <v>151</v>
      </c>
    </row>
    <row r="118" spans="1:15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1</v>
      </c>
      <c r="M118" s="2">
        <v>0</v>
      </c>
      <c r="N118" s="2">
        <v>3</v>
      </c>
      <c r="O118" s="2">
        <f t="shared" si="1"/>
        <v>180</v>
      </c>
    </row>
    <row r="119" spans="1:15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1</v>
      </c>
      <c r="M119" s="2">
        <v>0</v>
      </c>
      <c r="N119" s="2">
        <v>5</v>
      </c>
      <c r="O119" s="2">
        <f t="shared" si="1"/>
        <v>150</v>
      </c>
    </row>
    <row r="120" spans="1:15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2</v>
      </c>
      <c r="M120" s="2">
        <v>0</v>
      </c>
      <c r="N120" s="2">
        <v>3</v>
      </c>
      <c r="O120" s="2">
        <f t="shared" si="1"/>
        <v>189</v>
      </c>
    </row>
    <row r="121" spans="1:15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1</v>
      </c>
      <c r="M121" s="2">
        <v>0</v>
      </c>
      <c r="N121" s="2">
        <v>2</v>
      </c>
      <c r="O121" s="2">
        <f t="shared" si="1"/>
        <v>162</v>
      </c>
    </row>
    <row r="122" spans="1:15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4</v>
      </c>
      <c r="M122" s="2">
        <v>0</v>
      </c>
      <c r="N122" s="2">
        <v>4</v>
      </c>
      <c r="O122" s="2">
        <f t="shared" si="1"/>
        <v>179</v>
      </c>
    </row>
    <row r="123" spans="1:15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2</v>
      </c>
      <c r="M123" s="2">
        <v>0</v>
      </c>
      <c r="N123" s="2">
        <v>4</v>
      </c>
      <c r="O123" s="2">
        <f t="shared" si="1"/>
        <v>171</v>
      </c>
    </row>
    <row r="124" spans="1:15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2</v>
      </c>
      <c r="M124" s="2">
        <v>0</v>
      </c>
      <c r="N124" s="2">
        <v>5</v>
      </c>
      <c r="O124" s="2">
        <f t="shared" si="1"/>
        <v>192</v>
      </c>
    </row>
    <row r="125" spans="1:15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1</v>
      </c>
      <c r="M125" s="2">
        <v>0</v>
      </c>
      <c r="N125" s="2">
        <v>4</v>
      </c>
      <c r="O125" s="2">
        <f t="shared" si="1"/>
        <v>165</v>
      </c>
    </row>
    <row r="126" spans="1:15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1</v>
      </c>
      <c r="M126" s="2">
        <v>0</v>
      </c>
      <c r="N126" s="2">
        <v>2</v>
      </c>
      <c r="O126" s="2">
        <f t="shared" si="1"/>
        <v>140</v>
      </c>
    </row>
    <row r="127" spans="1:15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1</v>
      </c>
      <c r="M127" s="2">
        <v>0</v>
      </c>
      <c r="N127" s="2">
        <v>5</v>
      </c>
      <c r="O127" s="2">
        <f t="shared" si="1"/>
        <v>147</v>
      </c>
    </row>
    <row r="128" spans="1:15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2</v>
      </c>
      <c r="M128" s="2">
        <v>0</v>
      </c>
      <c r="N128" s="2">
        <v>2</v>
      </c>
      <c r="O128" s="2">
        <f t="shared" si="1"/>
        <v>166</v>
      </c>
    </row>
    <row r="129" spans="1:15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1</v>
      </c>
      <c r="M129" s="2">
        <v>0</v>
      </c>
      <c r="N129" s="2">
        <v>4</v>
      </c>
      <c r="O129" s="2">
        <f t="shared" si="1"/>
        <v>129</v>
      </c>
    </row>
    <row r="130" spans="1:15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2</v>
      </c>
      <c r="M130" s="2">
        <v>0</v>
      </c>
      <c r="N130" s="2">
        <v>3</v>
      </c>
      <c r="O130" s="2">
        <f t="shared" si="1"/>
        <v>140</v>
      </c>
    </row>
    <row r="131" spans="1:15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1</v>
      </c>
      <c r="M131" s="2">
        <v>0</v>
      </c>
      <c r="N131" s="2">
        <v>5</v>
      </c>
      <c r="O131" s="2">
        <f t="shared" si="1"/>
        <v>165</v>
      </c>
    </row>
    <row r="132" spans="1:15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1</v>
      </c>
      <c r="M132" s="2">
        <v>0</v>
      </c>
      <c r="N132" s="2">
        <v>5</v>
      </c>
      <c r="O132" s="2">
        <f t="shared" si="1"/>
        <v>171</v>
      </c>
    </row>
    <row r="133" spans="1:15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2</v>
      </c>
      <c r="M133" s="2">
        <v>0</v>
      </c>
      <c r="N133" s="2">
        <v>4</v>
      </c>
      <c r="O133" s="2">
        <f t="shared" si="1"/>
        <v>153</v>
      </c>
    </row>
    <row r="134" spans="1:15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1</v>
      </c>
      <c r="M134" s="2">
        <v>0</v>
      </c>
      <c r="N134" s="2">
        <v>2</v>
      </c>
      <c r="O134" s="2">
        <f t="shared" ref="O134:O197" si="2">SUM(B134:N134)</f>
        <v>143</v>
      </c>
    </row>
    <row r="135" spans="1:15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2</v>
      </c>
      <c r="M135" s="2">
        <v>0</v>
      </c>
      <c r="N135" s="2">
        <v>6</v>
      </c>
      <c r="O135" s="2">
        <f t="shared" si="2"/>
        <v>153</v>
      </c>
    </row>
    <row r="136" spans="1:15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2</v>
      </c>
      <c r="M136" s="2">
        <v>0</v>
      </c>
      <c r="N136" s="2">
        <v>5</v>
      </c>
      <c r="O136" s="2">
        <f t="shared" si="2"/>
        <v>159</v>
      </c>
    </row>
    <row r="137" spans="1:15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1</v>
      </c>
      <c r="M137" s="2">
        <v>1</v>
      </c>
      <c r="N137" s="2">
        <v>4</v>
      </c>
      <c r="O137" s="2">
        <f t="shared" si="2"/>
        <v>163</v>
      </c>
    </row>
    <row r="138" spans="1:15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2</v>
      </c>
      <c r="M138" s="2">
        <v>1</v>
      </c>
      <c r="N138" s="2">
        <v>3</v>
      </c>
      <c r="O138" s="2">
        <f t="shared" si="2"/>
        <v>143</v>
      </c>
    </row>
    <row r="139" spans="1:15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1</v>
      </c>
      <c r="M139" s="2">
        <v>0</v>
      </c>
      <c r="N139" s="2">
        <v>5</v>
      </c>
      <c r="O139" s="2">
        <f t="shared" si="2"/>
        <v>142</v>
      </c>
    </row>
    <row r="140" spans="1:15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1</v>
      </c>
      <c r="M140" s="2">
        <v>0</v>
      </c>
      <c r="N140" s="2">
        <v>4</v>
      </c>
      <c r="O140" s="2">
        <f t="shared" si="2"/>
        <v>160</v>
      </c>
    </row>
    <row r="141" spans="1:15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1</v>
      </c>
      <c r="M141" s="2">
        <v>0</v>
      </c>
      <c r="N141" s="2">
        <v>4</v>
      </c>
      <c r="O141" s="2">
        <f t="shared" si="2"/>
        <v>137</v>
      </c>
    </row>
    <row r="142" spans="1:15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1</v>
      </c>
      <c r="M142" s="2">
        <v>0</v>
      </c>
      <c r="N142" s="2">
        <v>2</v>
      </c>
      <c r="O142" s="2">
        <f t="shared" si="2"/>
        <v>159</v>
      </c>
    </row>
    <row r="143" spans="1:15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1</v>
      </c>
      <c r="M143" s="2">
        <v>0</v>
      </c>
      <c r="N143" s="2">
        <v>5</v>
      </c>
      <c r="O143" s="2">
        <f t="shared" si="2"/>
        <v>152</v>
      </c>
    </row>
    <row r="144" spans="1:15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2</v>
      </c>
      <c r="M144" s="2">
        <v>0</v>
      </c>
      <c r="N144" s="2">
        <v>6</v>
      </c>
      <c r="O144" s="2">
        <f t="shared" si="2"/>
        <v>165</v>
      </c>
    </row>
    <row r="145" spans="1:15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2</v>
      </c>
      <c r="M145" s="2">
        <v>0</v>
      </c>
      <c r="N145" s="2">
        <v>4</v>
      </c>
      <c r="O145" s="2">
        <f t="shared" si="2"/>
        <v>162</v>
      </c>
    </row>
    <row r="146" spans="1:15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1</v>
      </c>
      <c r="M146" s="2">
        <v>0</v>
      </c>
      <c r="N146" s="2">
        <v>4</v>
      </c>
      <c r="O146" s="2">
        <f t="shared" si="2"/>
        <v>163</v>
      </c>
    </row>
    <row r="147" spans="1:15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2</v>
      </c>
      <c r="M147" s="2">
        <v>0</v>
      </c>
      <c r="N147" s="2">
        <v>5</v>
      </c>
      <c r="O147" s="2">
        <f t="shared" si="2"/>
        <v>146</v>
      </c>
    </row>
    <row r="148" spans="1:15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1</v>
      </c>
      <c r="M148" s="2">
        <v>0</v>
      </c>
      <c r="N148" s="2">
        <v>6</v>
      </c>
      <c r="O148" s="2">
        <f t="shared" si="2"/>
        <v>157</v>
      </c>
    </row>
    <row r="149" spans="1:15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1</v>
      </c>
      <c r="M149" s="2">
        <v>0</v>
      </c>
      <c r="N149" s="2">
        <v>4</v>
      </c>
      <c r="O149" s="2">
        <f t="shared" si="2"/>
        <v>173</v>
      </c>
    </row>
    <row r="150" spans="1:15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3</v>
      </c>
      <c r="O150" s="2">
        <f t="shared" si="2"/>
        <v>123</v>
      </c>
    </row>
    <row r="151" spans="1:15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1</v>
      </c>
      <c r="M151" s="2">
        <v>0</v>
      </c>
      <c r="N151" s="2">
        <v>4</v>
      </c>
      <c r="O151" s="2">
        <f t="shared" si="2"/>
        <v>141</v>
      </c>
    </row>
    <row r="152" spans="1:15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1</v>
      </c>
      <c r="M152" s="2">
        <v>1</v>
      </c>
      <c r="N152" s="2">
        <v>4</v>
      </c>
      <c r="O152" s="2">
        <f t="shared" si="2"/>
        <v>145</v>
      </c>
    </row>
    <row r="153" spans="1:15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1</v>
      </c>
      <c r="M153" s="2">
        <v>0</v>
      </c>
      <c r="N153" s="2">
        <v>4</v>
      </c>
      <c r="O153" s="2">
        <f t="shared" si="2"/>
        <v>137</v>
      </c>
    </row>
    <row r="154" spans="1:15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1</v>
      </c>
      <c r="M154" s="2">
        <v>1</v>
      </c>
      <c r="N154" s="2">
        <v>4</v>
      </c>
      <c r="O154" s="2">
        <f t="shared" si="2"/>
        <v>160</v>
      </c>
    </row>
    <row r="155" spans="1:15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2</v>
      </c>
      <c r="M155" s="2">
        <v>0</v>
      </c>
      <c r="N155" s="2">
        <v>5</v>
      </c>
      <c r="O155" s="2">
        <f t="shared" si="2"/>
        <v>113</v>
      </c>
    </row>
    <row r="156" spans="1:15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2</v>
      </c>
      <c r="M156" s="2">
        <v>1</v>
      </c>
      <c r="N156" s="2">
        <v>4</v>
      </c>
      <c r="O156" s="2">
        <f t="shared" si="2"/>
        <v>152</v>
      </c>
    </row>
    <row r="157" spans="1:15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1</v>
      </c>
      <c r="M157" s="2">
        <v>0</v>
      </c>
      <c r="N157" s="2">
        <v>4</v>
      </c>
      <c r="O157" s="2">
        <f t="shared" si="2"/>
        <v>153</v>
      </c>
    </row>
    <row r="158" spans="1:15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1</v>
      </c>
      <c r="M158" s="2">
        <v>0</v>
      </c>
      <c r="N158" s="2">
        <v>5</v>
      </c>
      <c r="O158" s="2">
        <f t="shared" si="2"/>
        <v>181</v>
      </c>
    </row>
    <row r="159" spans="1:15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1</v>
      </c>
      <c r="M159" s="2">
        <v>1</v>
      </c>
      <c r="N159" s="2">
        <v>6</v>
      </c>
      <c r="O159" s="2">
        <f t="shared" si="2"/>
        <v>207</v>
      </c>
    </row>
    <row r="160" spans="1:15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2</v>
      </c>
      <c r="M160" s="2">
        <v>1</v>
      </c>
      <c r="N160" s="2">
        <v>4</v>
      </c>
      <c r="O160" s="2">
        <f t="shared" si="2"/>
        <v>143</v>
      </c>
    </row>
    <row r="161" spans="1:15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1</v>
      </c>
      <c r="M161" s="2">
        <v>0</v>
      </c>
      <c r="N161" s="2">
        <v>5</v>
      </c>
      <c r="O161" s="2">
        <f t="shared" si="2"/>
        <v>182</v>
      </c>
    </row>
    <row r="162" spans="1:15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1</v>
      </c>
      <c r="M162" s="2">
        <v>0</v>
      </c>
      <c r="N162" s="2">
        <v>3</v>
      </c>
      <c r="O162" s="2">
        <f t="shared" si="2"/>
        <v>130</v>
      </c>
    </row>
    <row r="163" spans="1:15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1</v>
      </c>
      <c r="M163" s="2">
        <v>1</v>
      </c>
      <c r="N163" s="2">
        <v>3</v>
      </c>
      <c r="O163" s="2">
        <f t="shared" si="2"/>
        <v>156</v>
      </c>
    </row>
    <row r="164" spans="1:15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1</v>
      </c>
      <c r="M164" s="2">
        <v>0</v>
      </c>
      <c r="N164" s="2">
        <v>4</v>
      </c>
      <c r="O164" s="2">
        <f t="shared" si="2"/>
        <v>166</v>
      </c>
    </row>
    <row r="165" spans="1:15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1</v>
      </c>
      <c r="M165" s="2">
        <v>0</v>
      </c>
      <c r="N165" s="2">
        <v>4</v>
      </c>
      <c r="O165" s="2">
        <f t="shared" si="2"/>
        <v>159</v>
      </c>
    </row>
    <row r="166" spans="1:15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1</v>
      </c>
      <c r="M166" s="2">
        <v>1</v>
      </c>
      <c r="N166" s="2">
        <v>5</v>
      </c>
      <c r="O166" s="2">
        <f t="shared" si="2"/>
        <v>177</v>
      </c>
    </row>
    <row r="167" spans="1:15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1</v>
      </c>
      <c r="M167" s="2">
        <v>0</v>
      </c>
      <c r="N167" s="2">
        <v>5</v>
      </c>
      <c r="O167" s="2">
        <f t="shared" si="2"/>
        <v>164</v>
      </c>
    </row>
    <row r="168" spans="1:15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1</v>
      </c>
      <c r="M168" s="2">
        <v>0</v>
      </c>
      <c r="N168" s="2">
        <v>5</v>
      </c>
      <c r="O168" s="2">
        <f t="shared" si="2"/>
        <v>154</v>
      </c>
    </row>
    <row r="169" spans="1:15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1</v>
      </c>
      <c r="M169" s="2">
        <v>0</v>
      </c>
      <c r="N169" s="2">
        <v>3</v>
      </c>
      <c r="O169" s="2">
        <f t="shared" si="2"/>
        <v>165</v>
      </c>
    </row>
    <row r="170" spans="1:15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1</v>
      </c>
      <c r="M170" s="2">
        <v>0</v>
      </c>
      <c r="N170" s="2">
        <v>4</v>
      </c>
      <c r="O170" s="2">
        <f t="shared" si="2"/>
        <v>168</v>
      </c>
    </row>
    <row r="171" spans="1:15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2</v>
      </c>
      <c r="M171" s="2">
        <v>0</v>
      </c>
      <c r="N171" s="2">
        <v>6</v>
      </c>
      <c r="O171" s="2">
        <f t="shared" si="2"/>
        <v>163</v>
      </c>
    </row>
    <row r="172" spans="1:15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2</v>
      </c>
      <c r="M172" s="2">
        <v>0</v>
      </c>
      <c r="N172" s="2">
        <v>5</v>
      </c>
      <c r="O172" s="2">
        <f t="shared" si="2"/>
        <v>161</v>
      </c>
    </row>
    <row r="173" spans="1:15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2</v>
      </c>
      <c r="M173" s="2">
        <v>1</v>
      </c>
      <c r="N173" s="2">
        <v>4</v>
      </c>
      <c r="O173" s="2">
        <f t="shared" si="2"/>
        <v>144</v>
      </c>
    </row>
    <row r="174" spans="1:15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1</v>
      </c>
      <c r="M174" s="2">
        <v>0</v>
      </c>
      <c r="N174" s="2">
        <v>3</v>
      </c>
      <c r="O174" s="2">
        <f t="shared" si="2"/>
        <v>109</v>
      </c>
    </row>
    <row r="175" spans="1:15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1</v>
      </c>
      <c r="M175" s="2">
        <v>0</v>
      </c>
      <c r="N175" s="2">
        <v>4</v>
      </c>
      <c r="O175" s="2">
        <f t="shared" si="2"/>
        <v>121</v>
      </c>
    </row>
    <row r="176" spans="1:15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1</v>
      </c>
      <c r="M176" s="2">
        <v>0</v>
      </c>
      <c r="N176" s="2">
        <v>5</v>
      </c>
      <c r="O176" s="2">
        <f t="shared" si="2"/>
        <v>166</v>
      </c>
    </row>
    <row r="177" spans="1:15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2</v>
      </c>
      <c r="M177" s="2">
        <v>0</v>
      </c>
      <c r="N177" s="2">
        <v>4</v>
      </c>
      <c r="O177" s="2">
        <f t="shared" si="2"/>
        <v>156</v>
      </c>
    </row>
    <row r="178" spans="1:15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2</v>
      </c>
      <c r="M178" s="2">
        <v>0</v>
      </c>
      <c r="N178" s="2">
        <v>3</v>
      </c>
      <c r="O178" s="2">
        <f t="shared" si="2"/>
        <v>137</v>
      </c>
    </row>
    <row r="179" spans="1:15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1</v>
      </c>
      <c r="M179" s="2">
        <v>1</v>
      </c>
      <c r="N179" s="2">
        <v>4</v>
      </c>
      <c r="O179" s="2">
        <f t="shared" si="2"/>
        <v>180</v>
      </c>
    </row>
    <row r="180" spans="1:15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2</v>
      </c>
      <c r="M180" s="2">
        <v>0</v>
      </c>
      <c r="N180" s="2">
        <v>3</v>
      </c>
      <c r="O180" s="2">
        <f t="shared" si="2"/>
        <v>155</v>
      </c>
    </row>
    <row r="181" spans="1:15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1</v>
      </c>
      <c r="M181" s="2">
        <v>0</v>
      </c>
      <c r="N181" s="2">
        <v>5</v>
      </c>
      <c r="O181" s="2">
        <f t="shared" si="2"/>
        <v>176</v>
      </c>
    </row>
    <row r="182" spans="1:15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1</v>
      </c>
      <c r="M182" s="2">
        <v>1</v>
      </c>
      <c r="N182" s="2">
        <v>5</v>
      </c>
      <c r="O182" s="2">
        <f t="shared" si="2"/>
        <v>156</v>
      </c>
    </row>
    <row r="183" spans="1:15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2</v>
      </c>
      <c r="M183" s="2">
        <v>0</v>
      </c>
      <c r="N183" s="2">
        <v>5</v>
      </c>
      <c r="O183" s="2">
        <f t="shared" si="2"/>
        <v>174</v>
      </c>
    </row>
    <row r="184" spans="1:15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3</v>
      </c>
      <c r="M184" s="2">
        <v>0</v>
      </c>
      <c r="N184" s="2">
        <v>4</v>
      </c>
      <c r="O184" s="2">
        <f t="shared" si="2"/>
        <v>144</v>
      </c>
    </row>
    <row r="185" spans="1:15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2</v>
      </c>
      <c r="M185" s="2">
        <v>0</v>
      </c>
      <c r="N185" s="2">
        <v>6</v>
      </c>
      <c r="O185" s="2">
        <f t="shared" si="2"/>
        <v>139</v>
      </c>
    </row>
    <row r="186" spans="1:15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1</v>
      </c>
      <c r="M186" s="2">
        <v>0</v>
      </c>
      <c r="N186" s="2">
        <v>2</v>
      </c>
      <c r="O186" s="2">
        <f t="shared" si="2"/>
        <v>127</v>
      </c>
    </row>
    <row r="187" spans="1:15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1</v>
      </c>
      <c r="M187" s="2">
        <v>0</v>
      </c>
      <c r="N187" s="2">
        <v>5</v>
      </c>
      <c r="O187" s="2">
        <f t="shared" si="2"/>
        <v>146</v>
      </c>
    </row>
    <row r="188" spans="1:15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</v>
      </c>
      <c r="M188" s="2">
        <v>1</v>
      </c>
      <c r="N188" s="2">
        <v>4</v>
      </c>
      <c r="O188" s="2">
        <f t="shared" si="2"/>
        <v>155</v>
      </c>
    </row>
    <row r="189" spans="1:15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1</v>
      </c>
      <c r="M189" s="2">
        <v>0</v>
      </c>
      <c r="N189" s="2">
        <v>4</v>
      </c>
      <c r="O189" s="2">
        <f t="shared" si="2"/>
        <v>113</v>
      </c>
    </row>
    <row r="190" spans="1:15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1</v>
      </c>
      <c r="M190" s="2">
        <v>0</v>
      </c>
      <c r="N190" s="2">
        <v>3</v>
      </c>
      <c r="O190" s="2">
        <f t="shared" si="2"/>
        <v>136</v>
      </c>
    </row>
    <row r="191" spans="1:15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2</v>
      </c>
      <c r="M191" s="2">
        <v>1</v>
      </c>
      <c r="N191" s="2">
        <v>4</v>
      </c>
      <c r="O191" s="2">
        <f t="shared" si="2"/>
        <v>143</v>
      </c>
    </row>
    <row r="192" spans="1:15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1</v>
      </c>
      <c r="M192" s="2">
        <v>0</v>
      </c>
      <c r="N192" s="2">
        <v>1</v>
      </c>
      <c r="O192" s="2">
        <f t="shared" si="2"/>
        <v>115</v>
      </c>
    </row>
    <row r="193" spans="1:15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1</v>
      </c>
      <c r="M193" s="2">
        <v>0</v>
      </c>
      <c r="N193" s="2">
        <v>4</v>
      </c>
      <c r="O193" s="2">
        <f t="shared" si="2"/>
        <v>133</v>
      </c>
    </row>
    <row r="194" spans="1:15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1</v>
      </c>
      <c r="M194" s="2">
        <v>0</v>
      </c>
      <c r="N194" s="2">
        <v>5</v>
      </c>
      <c r="O194" s="2">
        <f t="shared" si="2"/>
        <v>141</v>
      </c>
    </row>
    <row r="195" spans="1:15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1</v>
      </c>
      <c r="M195" s="2">
        <v>0</v>
      </c>
      <c r="N195" s="2">
        <v>5</v>
      </c>
      <c r="O195" s="2">
        <f t="shared" si="2"/>
        <v>131</v>
      </c>
    </row>
    <row r="196" spans="1:15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3</v>
      </c>
      <c r="M196" s="2">
        <v>0</v>
      </c>
      <c r="N196" s="2">
        <v>7</v>
      </c>
      <c r="O196" s="2">
        <f t="shared" si="2"/>
        <v>130</v>
      </c>
    </row>
    <row r="197" spans="1:15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1</v>
      </c>
      <c r="M197" s="2">
        <v>0</v>
      </c>
      <c r="N197" s="2">
        <v>3</v>
      </c>
      <c r="O197" s="2">
        <f t="shared" si="2"/>
        <v>121</v>
      </c>
    </row>
    <row r="198" spans="1:15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1</v>
      </c>
      <c r="M198" s="2">
        <v>0</v>
      </c>
      <c r="N198" s="2">
        <v>3</v>
      </c>
      <c r="O198" s="2">
        <f t="shared" ref="O198:O261" si="3">SUM(B198:N198)</f>
        <v>88</v>
      </c>
    </row>
    <row r="199" spans="1:15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1</v>
      </c>
      <c r="M199" s="2">
        <v>0</v>
      </c>
      <c r="N199" s="2">
        <v>3</v>
      </c>
      <c r="O199" s="2">
        <f t="shared" si="3"/>
        <v>108</v>
      </c>
    </row>
    <row r="200" spans="1:15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1</v>
      </c>
      <c r="M200" s="2">
        <v>0</v>
      </c>
      <c r="N200" s="2">
        <v>3</v>
      </c>
      <c r="O200" s="2">
        <f t="shared" si="3"/>
        <v>131</v>
      </c>
    </row>
    <row r="201" spans="1:15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1</v>
      </c>
      <c r="M201" s="2">
        <v>0</v>
      </c>
      <c r="N201" s="2">
        <v>4</v>
      </c>
      <c r="O201" s="2">
        <f t="shared" si="3"/>
        <v>112</v>
      </c>
    </row>
    <row r="202" spans="1:15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2</v>
      </c>
      <c r="M202" s="2">
        <v>0</v>
      </c>
      <c r="N202" s="2">
        <v>4</v>
      </c>
      <c r="O202" s="2">
        <f t="shared" si="3"/>
        <v>134</v>
      </c>
    </row>
    <row r="203" spans="1:15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0</v>
      </c>
      <c r="N203" s="2">
        <v>4</v>
      </c>
      <c r="O203" s="2">
        <f t="shared" si="3"/>
        <v>115</v>
      </c>
    </row>
    <row r="204" spans="1:15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2</v>
      </c>
      <c r="M204" s="2">
        <v>0</v>
      </c>
      <c r="N204" s="2">
        <v>5</v>
      </c>
      <c r="O204" s="2">
        <f t="shared" si="3"/>
        <v>137</v>
      </c>
    </row>
    <row r="205" spans="1:15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1</v>
      </c>
      <c r="M205" s="2">
        <v>0</v>
      </c>
      <c r="N205" s="2">
        <v>2</v>
      </c>
      <c r="O205" s="2">
        <f t="shared" si="3"/>
        <v>139</v>
      </c>
    </row>
    <row r="206" spans="1:15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1</v>
      </c>
      <c r="M206" s="2">
        <v>0</v>
      </c>
      <c r="N206" s="2">
        <v>4</v>
      </c>
      <c r="O206" s="2">
        <f t="shared" si="3"/>
        <v>124</v>
      </c>
    </row>
    <row r="207" spans="1:15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1</v>
      </c>
      <c r="M207" s="2">
        <v>0</v>
      </c>
      <c r="N207" s="2">
        <v>6</v>
      </c>
      <c r="O207" s="2">
        <f t="shared" si="3"/>
        <v>119</v>
      </c>
    </row>
    <row r="208" spans="1:15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1</v>
      </c>
      <c r="M208" s="2">
        <v>1</v>
      </c>
      <c r="N208" s="2">
        <v>6</v>
      </c>
      <c r="O208" s="2">
        <f t="shared" si="3"/>
        <v>170</v>
      </c>
    </row>
    <row r="209" spans="1:15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1</v>
      </c>
      <c r="M209" s="2">
        <v>0</v>
      </c>
      <c r="N209" s="2">
        <v>6</v>
      </c>
      <c r="O209" s="2">
        <f t="shared" si="3"/>
        <v>164</v>
      </c>
    </row>
    <row r="210" spans="1:15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1</v>
      </c>
      <c r="M210" s="2">
        <v>0</v>
      </c>
      <c r="N210" s="2">
        <v>3</v>
      </c>
      <c r="O210" s="2">
        <f t="shared" si="3"/>
        <v>131</v>
      </c>
    </row>
    <row r="211" spans="1:15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1</v>
      </c>
      <c r="M211" s="2">
        <v>0</v>
      </c>
      <c r="N211" s="2">
        <v>6</v>
      </c>
      <c r="O211" s="2">
        <f t="shared" si="3"/>
        <v>113</v>
      </c>
    </row>
    <row r="212" spans="1:15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1</v>
      </c>
      <c r="M212" s="2">
        <v>0</v>
      </c>
      <c r="N212" s="2">
        <v>1</v>
      </c>
      <c r="O212" s="2">
        <f t="shared" si="3"/>
        <v>202</v>
      </c>
    </row>
    <row r="213" spans="1:15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1</v>
      </c>
      <c r="M213" s="2">
        <v>0</v>
      </c>
      <c r="N213" s="2">
        <v>7</v>
      </c>
      <c r="O213" s="2">
        <f t="shared" si="3"/>
        <v>195</v>
      </c>
    </row>
    <row r="214" spans="1:15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0</v>
      </c>
      <c r="N214" s="2">
        <v>6</v>
      </c>
      <c r="O214" s="2">
        <f t="shared" si="3"/>
        <v>154</v>
      </c>
    </row>
    <row r="215" spans="1:15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0</v>
      </c>
      <c r="N215" s="2">
        <v>4</v>
      </c>
      <c r="O215" s="2">
        <f t="shared" si="3"/>
        <v>174</v>
      </c>
    </row>
    <row r="216" spans="1:15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2</v>
      </c>
      <c r="M216" s="2">
        <v>0</v>
      </c>
      <c r="N216" s="2">
        <v>4</v>
      </c>
      <c r="O216" s="2">
        <f t="shared" si="3"/>
        <v>171</v>
      </c>
    </row>
    <row r="217" spans="1:15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0</v>
      </c>
      <c r="N217" s="2">
        <v>4</v>
      </c>
      <c r="O217" s="2">
        <f t="shared" si="3"/>
        <v>153</v>
      </c>
    </row>
    <row r="218" spans="1:15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3</v>
      </c>
      <c r="O218" s="2">
        <f t="shared" si="3"/>
        <v>187</v>
      </c>
    </row>
    <row r="219" spans="1:15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0</v>
      </c>
      <c r="N219" s="2">
        <v>8</v>
      </c>
      <c r="O219" s="2">
        <f t="shared" si="3"/>
        <v>132</v>
      </c>
    </row>
    <row r="220" spans="1:15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2</v>
      </c>
      <c r="M220" s="2">
        <v>0</v>
      </c>
      <c r="N220" s="2">
        <v>5</v>
      </c>
      <c r="O220" s="2">
        <f t="shared" si="3"/>
        <v>184</v>
      </c>
    </row>
    <row r="221" spans="1:15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1</v>
      </c>
      <c r="M221" s="2">
        <v>0</v>
      </c>
      <c r="N221" s="2">
        <v>8</v>
      </c>
      <c r="O221" s="2">
        <f t="shared" si="3"/>
        <v>188</v>
      </c>
    </row>
    <row r="222" spans="1:15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4</v>
      </c>
      <c r="O222" s="2">
        <f t="shared" si="3"/>
        <v>98</v>
      </c>
    </row>
    <row r="223" spans="1:15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1</v>
      </c>
      <c r="M223" s="2">
        <v>0</v>
      </c>
      <c r="N223" s="2">
        <v>3</v>
      </c>
      <c r="O223" s="2">
        <f t="shared" si="3"/>
        <v>179</v>
      </c>
    </row>
    <row r="224" spans="1:15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1</v>
      </c>
      <c r="M224" s="2">
        <v>0</v>
      </c>
      <c r="N224" s="2">
        <v>6</v>
      </c>
      <c r="O224" s="2">
        <f t="shared" si="3"/>
        <v>233</v>
      </c>
    </row>
    <row r="225" spans="1:15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0</v>
      </c>
      <c r="N225" s="2">
        <v>6</v>
      </c>
      <c r="O225" s="2">
        <f t="shared" si="3"/>
        <v>165</v>
      </c>
    </row>
    <row r="226" spans="1:15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0</v>
      </c>
      <c r="N226" s="2">
        <v>5</v>
      </c>
      <c r="O226" s="2">
        <f t="shared" si="3"/>
        <v>196</v>
      </c>
    </row>
    <row r="227" spans="1:15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1</v>
      </c>
      <c r="M227" s="2">
        <v>0</v>
      </c>
      <c r="N227" s="2">
        <v>7</v>
      </c>
      <c r="O227" s="2">
        <f t="shared" si="3"/>
        <v>215</v>
      </c>
    </row>
    <row r="228" spans="1:15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1</v>
      </c>
      <c r="M228" s="2">
        <v>0</v>
      </c>
      <c r="N228" s="2">
        <v>6</v>
      </c>
      <c r="O228" s="2">
        <f t="shared" si="3"/>
        <v>139</v>
      </c>
    </row>
    <row r="229" spans="1:15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1</v>
      </c>
      <c r="M229" s="2">
        <v>0</v>
      </c>
      <c r="N229" s="2">
        <v>6</v>
      </c>
      <c r="O229" s="2">
        <f t="shared" si="3"/>
        <v>166</v>
      </c>
    </row>
    <row r="230" spans="1:15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2</v>
      </c>
      <c r="M230" s="2">
        <v>0</v>
      </c>
      <c r="N230" s="2">
        <v>5</v>
      </c>
      <c r="O230" s="2">
        <f t="shared" si="3"/>
        <v>209</v>
      </c>
    </row>
    <row r="231" spans="1:15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0</v>
      </c>
      <c r="N231" s="2">
        <v>5</v>
      </c>
      <c r="O231" s="2">
        <f t="shared" si="3"/>
        <v>215</v>
      </c>
    </row>
    <row r="232" spans="1:15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2</v>
      </c>
      <c r="M232" s="2">
        <v>1</v>
      </c>
      <c r="N232" s="2">
        <v>6</v>
      </c>
      <c r="O232" s="2">
        <f t="shared" si="3"/>
        <v>148</v>
      </c>
    </row>
    <row r="233" spans="1:15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1</v>
      </c>
      <c r="M233" s="2">
        <v>0</v>
      </c>
      <c r="N233" s="2">
        <v>8</v>
      </c>
      <c r="O233" s="2">
        <f t="shared" si="3"/>
        <v>244</v>
      </c>
    </row>
    <row r="234" spans="1:15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0</v>
      </c>
      <c r="M234" s="2">
        <v>0</v>
      </c>
      <c r="N234" s="2">
        <v>4</v>
      </c>
      <c r="O234" s="2">
        <f t="shared" si="3"/>
        <v>106</v>
      </c>
    </row>
    <row r="235" spans="1:15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1</v>
      </c>
      <c r="M235" s="2">
        <v>0</v>
      </c>
      <c r="N235" s="2">
        <v>6</v>
      </c>
      <c r="O235" s="2">
        <f t="shared" si="3"/>
        <v>200</v>
      </c>
    </row>
    <row r="236" spans="1:15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1</v>
      </c>
      <c r="M236" s="2">
        <v>0</v>
      </c>
      <c r="N236" s="2">
        <v>6</v>
      </c>
      <c r="O236" s="2">
        <f t="shared" si="3"/>
        <v>209</v>
      </c>
    </row>
    <row r="237" spans="1:15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1</v>
      </c>
      <c r="M237" s="2">
        <v>0</v>
      </c>
      <c r="N237" s="2">
        <v>7</v>
      </c>
      <c r="O237" s="2">
        <f t="shared" si="3"/>
        <v>192</v>
      </c>
    </row>
    <row r="238" spans="1:15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1</v>
      </c>
      <c r="M238" s="2">
        <v>0</v>
      </c>
      <c r="N238" s="2">
        <v>6</v>
      </c>
      <c r="O238" s="2">
        <f t="shared" si="3"/>
        <v>145</v>
      </c>
    </row>
    <row r="239" spans="1:15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1</v>
      </c>
      <c r="M239" s="2">
        <v>0</v>
      </c>
      <c r="N239" s="2">
        <v>3</v>
      </c>
      <c r="O239" s="2">
        <f t="shared" si="3"/>
        <v>205</v>
      </c>
    </row>
    <row r="240" spans="1:15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1</v>
      </c>
      <c r="M240" s="2">
        <v>0</v>
      </c>
      <c r="N240" s="2">
        <v>4</v>
      </c>
      <c r="O240" s="2">
        <f t="shared" si="3"/>
        <v>238</v>
      </c>
    </row>
    <row r="241" spans="1:15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0</v>
      </c>
      <c r="N241" s="2">
        <v>6</v>
      </c>
      <c r="O241" s="2">
        <f t="shared" si="3"/>
        <v>164</v>
      </c>
    </row>
    <row r="242" spans="1:15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1</v>
      </c>
      <c r="M242" s="2">
        <v>0</v>
      </c>
      <c r="N242" s="2">
        <v>7</v>
      </c>
      <c r="O242" s="2">
        <f t="shared" si="3"/>
        <v>235</v>
      </c>
    </row>
    <row r="243" spans="1:15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1</v>
      </c>
      <c r="M243" s="2">
        <v>0</v>
      </c>
      <c r="N243" s="2">
        <v>7</v>
      </c>
      <c r="O243" s="2">
        <f t="shared" si="3"/>
        <v>239</v>
      </c>
    </row>
    <row r="244" spans="1:15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2</v>
      </c>
      <c r="M244" s="2">
        <v>1</v>
      </c>
      <c r="N244" s="2">
        <v>8</v>
      </c>
      <c r="O244" s="2">
        <f t="shared" si="3"/>
        <v>166</v>
      </c>
    </row>
    <row r="245" spans="1:15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1</v>
      </c>
      <c r="M245" s="2">
        <v>0</v>
      </c>
      <c r="N245" s="2">
        <v>6</v>
      </c>
      <c r="O245" s="2">
        <f t="shared" si="3"/>
        <v>192</v>
      </c>
    </row>
    <row r="246" spans="1:15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10</v>
      </c>
      <c r="O246" s="2">
        <f t="shared" si="3"/>
        <v>135</v>
      </c>
    </row>
    <row r="247" spans="1:15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0</v>
      </c>
      <c r="M247" s="2">
        <v>0</v>
      </c>
      <c r="N247" s="2">
        <v>6</v>
      </c>
      <c r="O247" s="2">
        <f t="shared" si="3"/>
        <v>145</v>
      </c>
    </row>
    <row r="248" spans="1:15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1</v>
      </c>
      <c r="M248" s="2">
        <v>0</v>
      </c>
      <c r="N248" s="2">
        <v>6</v>
      </c>
      <c r="O248" s="2">
        <f t="shared" si="3"/>
        <v>146</v>
      </c>
    </row>
    <row r="249" spans="1:15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0</v>
      </c>
      <c r="N249" s="2">
        <v>7</v>
      </c>
      <c r="O249" s="2">
        <f t="shared" si="3"/>
        <v>153</v>
      </c>
    </row>
    <row r="250" spans="1:15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0</v>
      </c>
      <c r="N250" s="2">
        <v>5</v>
      </c>
      <c r="O250" s="2">
        <f t="shared" si="3"/>
        <v>233</v>
      </c>
    </row>
    <row r="251" spans="1:15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1</v>
      </c>
      <c r="M251" s="2">
        <v>0</v>
      </c>
      <c r="N251" s="2">
        <v>6</v>
      </c>
      <c r="O251" s="2">
        <f t="shared" si="3"/>
        <v>227</v>
      </c>
    </row>
    <row r="252" spans="1:15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1</v>
      </c>
      <c r="M252" s="2">
        <v>0</v>
      </c>
      <c r="N252" s="2">
        <v>3</v>
      </c>
      <c r="O252" s="2">
        <f t="shared" si="3"/>
        <v>150</v>
      </c>
    </row>
    <row r="253" spans="1:15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2</v>
      </c>
      <c r="M253" s="2">
        <v>0</v>
      </c>
      <c r="N253" s="2">
        <v>9</v>
      </c>
      <c r="O253" s="2">
        <f t="shared" si="3"/>
        <v>245</v>
      </c>
    </row>
    <row r="254" spans="1:15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1</v>
      </c>
      <c r="M254" s="2">
        <v>0</v>
      </c>
      <c r="N254" s="2">
        <v>6</v>
      </c>
      <c r="O254" s="2">
        <f t="shared" si="3"/>
        <v>150</v>
      </c>
    </row>
    <row r="255" spans="1:15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1</v>
      </c>
      <c r="M255" s="2">
        <v>0</v>
      </c>
      <c r="N255" s="2">
        <v>8</v>
      </c>
      <c r="O255" s="2">
        <f t="shared" si="3"/>
        <v>173</v>
      </c>
    </row>
    <row r="256" spans="1:15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1</v>
      </c>
      <c r="M256" s="2">
        <v>0</v>
      </c>
      <c r="N256" s="2">
        <v>8</v>
      </c>
      <c r="O256" s="2">
        <f t="shared" si="3"/>
        <v>233</v>
      </c>
    </row>
    <row r="257" spans="1:17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1</v>
      </c>
      <c r="M257" s="2">
        <v>0</v>
      </c>
      <c r="N257" s="2">
        <v>9</v>
      </c>
      <c r="O257" s="2">
        <f t="shared" si="3"/>
        <v>230</v>
      </c>
    </row>
    <row r="258" spans="1:17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2</v>
      </c>
      <c r="M258" s="2">
        <v>0</v>
      </c>
      <c r="N258" s="2">
        <v>4</v>
      </c>
      <c r="O258" s="2">
        <f t="shared" si="3"/>
        <v>108</v>
      </c>
      <c r="Q258" s="2"/>
    </row>
    <row r="259" spans="1:17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1</v>
      </c>
      <c r="M259" s="2">
        <v>0</v>
      </c>
      <c r="N259" s="2">
        <v>5</v>
      </c>
      <c r="O259" s="2">
        <f t="shared" si="3"/>
        <v>225</v>
      </c>
      <c r="Q259" s="2"/>
    </row>
    <row r="260" spans="1:17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1</v>
      </c>
      <c r="M260" s="2">
        <v>0</v>
      </c>
      <c r="N260" s="2">
        <v>8</v>
      </c>
      <c r="O260" s="2">
        <f t="shared" si="3"/>
        <v>176</v>
      </c>
      <c r="Q260" s="2"/>
    </row>
    <row r="261" spans="1:17" s="30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1</v>
      </c>
      <c r="M261" s="2">
        <v>0</v>
      </c>
      <c r="N261" s="2">
        <v>7</v>
      </c>
      <c r="O261" s="2">
        <f t="shared" si="3"/>
        <v>198</v>
      </c>
      <c r="Q261" s="2"/>
    </row>
    <row r="262" spans="1:17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1</v>
      </c>
      <c r="M262" s="2">
        <v>0</v>
      </c>
      <c r="N262" s="2">
        <v>4</v>
      </c>
      <c r="O262" s="2">
        <f t="shared" ref="O262:O325" si="4">SUM(B262:N262)</f>
        <v>207</v>
      </c>
      <c r="Q262" s="2"/>
    </row>
    <row r="263" spans="1:17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1</v>
      </c>
      <c r="M263" s="2">
        <v>1</v>
      </c>
      <c r="N263" s="2">
        <v>7</v>
      </c>
      <c r="O263" s="2">
        <f t="shared" si="4"/>
        <v>172</v>
      </c>
      <c r="Q263" s="2"/>
    </row>
    <row r="264" spans="1:17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1</v>
      </c>
      <c r="M264" s="2">
        <v>0</v>
      </c>
      <c r="N264" s="2">
        <v>5</v>
      </c>
      <c r="O264" s="2">
        <f t="shared" si="4"/>
        <v>184</v>
      </c>
      <c r="Q264" s="2"/>
    </row>
    <row r="265" spans="1:17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1</v>
      </c>
      <c r="M265" s="2">
        <v>0</v>
      </c>
      <c r="N265" s="2">
        <v>5</v>
      </c>
      <c r="O265" s="2">
        <f t="shared" si="4"/>
        <v>245</v>
      </c>
      <c r="Q265" s="2"/>
    </row>
    <row r="266" spans="1:17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1</v>
      </c>
      <c r="M266" s="2">
        <v>0</v>
      </c>
      <c r="N266" s="2">
        <v>6</v>
      </c>
      <c r="O266" s="2">
        <f t="shared" si="4"/>
        <v>164</v>
      </c>
      <c r="Q266" s="2"/>
    </row>
    <row r="267" spans="1:17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2</v>
      </c>
      <c r="M267" s="2">
        <v>0</v>
      </c>
      <c r="N267" s="2">
        <v>7</v>
      </c>
      <c r="O267" s="2">
        <f t="shared" si="4"/>
        <v>273</v>
      </c>
      <c r="Q267" s="2"/>
    </row>
    <row r="268" spans="1:17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1</v>
      </c>
      <c r="M268" s="2">
        <v>0</v>
      </c>
      <c r="N268" s="2">
        <v>9</v>
      </c>
      <c r="O268" s="2">
        <f t="shared" si="4"/>
        <v>164</v>
      </c>
      <c r="Q268" s="2"/>
    </row>
    <row r="269" spans="1:17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1</v>
      </c>
      <c r="M269" s="2">
        <v>0</v>
      </c>
      <c r="N269" s="2">
        <v>4</v>
      </c>
      <c r="O269" s="2">
        <f t="shared" si="4"/>
        <v>301</v>
      </c>
      <c r="Q269" s="2"/>
    </row>
    <row r="270" spans="1:17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0</v>
      </c>
      <c r="M270" s="2">
        <v>0</v>
      </c>
      <c r="N270" s="2">
        <v>4</v>
      </c>
      <c r="O270" s="2">
        <f t="shared" si="4"/>
        <v>132</v>
      </c>
      <c r="Q270" s="2"/>
    </row>
    <row r="271" spans="1:17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1</v>
      </c>
      <c r="M271" s="5">
        <v>0</v>
      </c>
      <c r="N271" s="5">
        <v>6</v>
      </c>
      <c r="O271" s="2">
        <f t="shared" si="4"/>
        <v>207</v>
      </c>
      <c r="Q271" s="2"/>
    </row>
    <row r="272" spans="1:17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2</v>
      </c>
      <c r="M272" s="5">
        <v>0</v>
      </c>
      <c r="N272" s="5">
        <v>6</v>
      </c>
      <c r="O272" s="2">
        <f t="shared" si="4"/>
        <v>257</v>
      </c>
      <c r="Q272" s="2"/>
    </row>
    <row r="273" spans="1:17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1</v>
      </c>
      <c r="M273" s="5">
        <v>0</v>
      </c>
      <c r="N273" s="5">
        <v>6</v>
      </c>
      <c r="O273" s="2">
        <f t="shared" si="4"/>
        <v>165</v>
      </c>
      <c r="Q273" s="2"/>
    </row>
    <row r="274" spans="1:17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1</v>
      </c>
      <c r="M274" s="5">
        <v>0</v>
      </c>
      <c r="N274" s="5">
        <v>5</v>
      </c>
      <c r="O274" s="2">
        <f t="shared" si="4"/>
        <v>230</v>
      </c>
      <c r="Q274" s="2"/>
    </row>
    <row r="275" spans="1:17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1</v>
      </c>
      <c r="M275" s="5">
        <v>0</v>
      </c>
      <c r="N275" s="5">
        <v>6</v>
      </c>
      <c r="O275" s="2">
        <f t="shared" si="4"/>
        <v>212</v>
      </c>
      <c r="Q275" s="2"/>
    </row>
    <row r="276" spans="1:17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1</v>
      </c>
      <c r="M276" s="5">
        <v>0</v>
      </c>
      <c r="N276" s="5">
        <v>6</v>
      </c>
      <c r="O276" s="2">
        <f t="shared" si="4"/>
        <v>231</v>
      </c>
      <c r="Q276" s="2"/>
    </row>
    <row r="277" spans="1:17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1</v>
      </c>
      <c r="M277" s="5">
        <v>0</v>
      </c>
      <c r="N277" s="5">
        <v>6</v>
      </c>
      <c r="O277" s="5">
        <f t="shared" si="4"/>
        <v>216</v>
      </c>
      <c r="Q277" s="2"/>
    </row>
    <row r="278" spans="1:17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1</v>
      </c>
      <c r="M278" s="5">
        <v>0</v>
      </c>
      <c r="N278" s="5">
        <v>9</v>
      </c>
      <c r="O278" s="5">
        <f t="shared" si="4"/>
        <v>197</v>
      </c>
    </row>
    <row r="279" spans="1:17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1</v>
      </c>
      <c r="M279" s="5">
        <v>0</v>
      </c>
      <c r="N279" s="5">
        <v>6</v>
      </c>
      <c r="O279" s="5">
        <f t="shared" si="4"/>
        <v>274</v>
      </c>
    </row>
    <row r="280" spans="1:17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1</v>
      </c>
      <c r="M280" s="5">
        <v>0</v>
      </c>
      <c r="N280" s="5">
        <v>6</v>
      </c>
      <c r="O280" s="5">
        <f t="shared" si="4"/>
        <v>213</v>
      </c>
    </row>
    <row r="281" spans="1:17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</v>
      </c>
      <c r="M281" s="5">
        <v>0</v>
      </c>
      <c r="N281" s="5">
        <v>7</v>
      </c>
      <c r="O281" s="5">
        <f t="shared" si="4"/>
        <v>291</v>
      </c>
    </row>
    <row r="282" spans="1:17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0</v>
      </c>
      <c r="M282" s="5">
        <v>0</v>
      </c>
      <c r="N282" s="5">
        <v>4</v>
      </c>
      <c r="O282" s="5">
        <f t="shared" si="4"/>
        <v>146</v>
      </c>
    </row>
    <row r="283" spans="1:17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1</v>
      </c>
      <c r="M283" s="5">
        <v>0</v>
      </c>
      <c r="N283" s="5">
        <v>4</v>
      </c>
      <c r="O283" s="5">
        <f t="shared" si="4"/>
        <v>238</v>
      </c>
    </row>
    <row r="284" spans="1:17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1</v>
      </c>
      <c r="M284" s="5">
        <v>0</v>
      </c>
      <c r="N284" s="5">
        <v>6</v>
      </c>
      <c r="O284" s="5">
        <f t="shared" si="4"/>
        <v>232</v>
      </c>
    </row>
    <row r="285" spans="1:17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0</v>
      </c>
      <c r="M285" s="5">
        <v>0</v>
      </c>
      <c r="N285" s="5">
        <v>7</v>
      </c>
      <c r="O285" s="5">
        <f t="shared" si="4"/>
        <v>243</v>
      </c>
    </row>
    <row r="286" spans="1:17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0</v>
      </c>
      <c r="M286" s="5">
        <v>0</v>
      </c>
      <c r="N286" s="5">
        <v>8</v>
      </c>
      <c r="O286" s="5">
        <f t="shared" si="4"/>
        <v>278</v>
      </c>
    </row>
    <row r="287" spans="1:17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0</v>
      </c>
      <c r="N287" s="5">
        <v>4</v>
      </c>
      <c r="O287" s="5">
        <f t="shared" si="4"/>
        <v>236</v>
      </c>
    </row>
    <row r="288" spans="1:17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0</v>
      </c>
      <c r="M288" s="5">
        <v>0</v>
      </c>
      <c r="N288" s="5">
        <v>6</v>
      </c>
      <c r="O288" s="5">
        <f t="shared" si="4"/>
        <v>249</v>
      </c>
    </row>
    <row r="289" spans="1:15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0</v>
      </c>
      <c r="M289" s="5">
        <v>0</v>
      </c>
      <c r="N289" s="5">
        <v>5</v>
      </c>
      <c r="O289" s="5">
        <f t="shared" si="4"/>
        <v>246</v>
      </c>
    </row>
    <row r="290" spans="1:15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1</v>
      </c>
      <c r="M290" s="5">
        <v>0</v>
      </c>
      <c r="N290" s="5">
        <v>4</v>
      </c>
      <c r="O290" s="5">
        <f t="shared" si="4"/>
        <v>277</v>
      </c>
    </row>
    <row r="291" spans="1:15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1</v>
      </c>
      <c r="M291" s="5">
        <v>0</v>
      </c>
      <c r="N291" s="5">
        <v>6</v>
      </c>
      <c r="O291" s="5">
        <f t="shared" si="4"/>
        <v>216</v>
      </c>
    </row>
    <row r="292" spans="1:15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1</v>
      </c>
      <c r="M292" s="5">
        <v>0</v>
      </c>
      <c r="N292" s="5">
        <v>8</v>
      </c>
      <c r="O292" s="5">
        <f t="shared" si="4"/>
        <v>212</v>
      </c>
    </row>
    <row r="293" spans="1:15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0</v>
      </c>
      <c r="M293" s="5">
        <v>0</v>
      </c>
      <c r="N293" s="5">
        <v>3</v>
      </c>
      <c r="O293" s="5">
        <f t="shared" si="4"/>
        <v>326</v>
      </c>
    </row>
    <row r="294" spans="1:15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0</v>
      </c>
      <c r="M294" s="5">
        <v>0</v>
      </c>
      <c r="N294" s="5">
        <v>5</v>
      </c>
      <c r="O294" s="5">
        <f t="shared" si="4"/>
        <v>192</v>
      </c>
    </row>
    <row r="295" spans="1:15">
      <c r="A295" s="105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0</v>
      </c>
      <c r="M295" s="5">
        <v>0</v>
      </c>
      <c r="N295" s="5">
        <v>4</v>
      </c>
      <c r="O295" s="5">
        <f t="shared" si="4"/>
        <v>264</v>
      </c>
    </row>
    <row r="296" spans="1:15">
      <c r="A296" s="105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1</v>
      </c>
      <c r="M296" s="5">
        <v>0</v>
      </c>
      <c r="N296" s="5">
        <v>5</v>
      </c>
      <c r="O296" s="5">
        <f t="shared" si="4"/>
        <v>349</v>
      </c>
    </row>
    <row r="297" spans="1:15">
      <c r="A297" s="105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1</v>
      </c>
      <c r="M297" s="5">
        <v>0</v>
      </c>
      <c r="N297" s="5">
        <v>6</v>
      </c>
      <c r="O297" s="5">
        <f t="shared" si="4"/>
        <v>216</v>
      </c>
    </row>
    <row r="298" spans="1:15">
      <c r="A298" s="105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1</v>
      </c>
      <c r="M298" s="5">
        <v>0</v>
      </c>
      <c r="N298" s="5">
        <v>6</v>
      </c>
      <c r="O298" s="5">
        <f t="shared" si="4"/>
        <v>244</v>
      </c>
    </row>
    <row r="299" spans="1:15">
      <c r="A299" s="105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1</v>
      </c>
      <c r="M299" s="5">
        <v>0</v>
      </c>
      <c r="N299" s="5">
        <v>5</v>
      </c>
      <c r="O299" s="5">
        <f t="shared" si="4"/>
        <v>262</v>
      </c>
    </row>
    <row r="300" spans="1:15">
      <c r="A300" s="105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1</v>
      </c>
      <c r="M300" s="5">
        <v>0</v>
      </c>
      <c r="N300" s="5">
        <v>6</v>
      </c>
      <c r="O300" s="5">
        <f t="shared" si="4"/>
        <v>290</v>
      </c>
    </row>
    <row r="301" spans="1:15">
      <c r="A301" s="105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0</v>
      </c>
      <c r="M301" s="5">
        <v>0</v>
      </c>
      <c r="N301" s="5">
        <v>4</v>
      </c>
      <c r="O301" s="5">
        <f t="shared" si="4"/>
        <v>289</v>
      </c>
    </row>
    <row r="302" spans="1:15">
      <c r="A302" s="105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1</v>
      </c>
      <c r="M302" s="5">
        <v>0</v>
      </c>
      <c r="N302" s="5">
        <v>7</v>
      </c>
      <c r="O302" s="5">
        <f t="shared" si="4"/>
        <v>422</v>
      </c>
    </row>
    <row r="303" spans="1:15">
      <c r="A303" s="105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1</v>
      </c>
      <c r="M303" s="5">
        <v>0</v>
      </c>
      <c r="N303" s="5">
        <v>7</v>
      </c>
      <c r="O303" s="5">
        <f t="shared" si="4"/>
        <v>319</v>
      </c>
    </row>
    <row r="304" spans="1:15">
      <c r="A304" s="105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1</v>
      </c>
      <c r="M304" s="5">
        <v>0</v>
      </c>
      <c r="N304" s="5">
        <v>5</v>
      </c>
      <c r="O304" s="5">
        <f t="shared" si="4"/>
        <v>320</v>
      </c>
    </row>
    <row r="305" spans="1:15">
      <c r="A305" s="105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0</v>
      </c>
      <c r="M305" s="5">
        <v>0</v>
      </c>
      <c r="N305" s="5">
        <v>7</v>
      </c>
      <c r="O305" s="5">
        <f t="shared" si="4"/>
        <v>269</v>
      </c>
    </row>
    <row r="306" spans="1:15">
      <c r="A306" s="105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0</v>
      </c>
      <c r="M306" s="5">
        <v>0</v>
      </c>
      <c r="N306" s="5">
        <v>5</v>
      </c>
      <c r="O306" s="5">
        <f t="shared" si="4"/>
        <v>236</v>
      </c>
    </row>
    <row r="307" spans="1:15">
      <c r="A307" s="105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1</v>
      </c>
      <c r="M307" s="5">
        <v>0</v>
      </c>
      <c r="N307" s="5">
        <v>5</v>
      </c>
      <c r="O307" s="5">
        <f t="shared" si="4"/>
        <v>214</v>
      </c>
    </row>
    <row r="308" spans="1:15">
      <c r="A308" s="105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0</v>
      </c>
      <c r="M308" s="5">
        <v>0</v>
      </c>
      <c r="N308" s="5">
        <v>5</v>
      </c>
      <c r="O308" s="5">
        <f t="shared" si="4"/>
        <v>313</v>
      </c>
    </row>
    <row r="309" spans="1:15">
      <c r="A309" s="105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1</v>
      </c>
      <c r="M309" s="5">
        <v>0</v>
      </c>
      <c r="N309" s="5">
        <v>5</v>
      </c>
      <c r="O309" s="5">
        <f t="shared" si="4"/>
        <v>220</v>
      </c>
    </row>
    <row r="310" spans="1:15">
      <c r="A310" s="105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0</v>
      </c>
      <c r="M310" s="5">
        <v>0</v>
      </c>
      <c r="N310" s="5">
        <v>5</v>
      </c>
      <c r="O310" s="5">
        <f t="shared" si="4"/>
        <v>328</v>
      </c>
    </row>
    <row r="311" spans="1:15">
      <c r="A311" s="105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0</v>
      </c>
      <c r="M311" s="5">
        <v>0</v>
      </c>
      <c r="N311" s="5">
        <v>5</v>
      </c>
      <c r="O311" s="5">
        <f t="shared" si="4"/>
        <v>182</v>
      </c>
    </row>
    <row r="312" spans="1:15">
      <c r="A312" s="105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0</v>
      </c>
      <c r="M312" s="5">
        <v>0</v>
      </c>
      <c r="N312" s="5">
        <v>6</v>
      </c>
      <c r="O312" s="5">
        <f t="shared" si="4"/>
        <v>328</v>
      </c>
    </row>
    <row r="313" spans="1:15">
      <c r="A313" s="105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0</v>
      </c>
      <c r="M313" s="5">
        <v>0</v>
      </c>
      <c r="N313" s="5">
        <v>6</v>
      </c>
      <c r="O313" s="5">
        <f t="shared" si="4"/>
        <v>292</v>
      </c>
    </row>
    <row r="314" spans="1:15">
      <c r="A314" s="105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1</v>
      </c>
      <c r="M314" s="5">
        <v>0</v>
      </c>
      <c r="N314" s="5">
        <v>6</v>
      </c>
      <c r="O314" s="5">
        <f t="shared" si="4"/>
        <v>229</v>
      </c>
    </row>
    <row r="315" spans="1:15">
      <c r="A315" s="105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0</v>
      </c>
      <c r="M315" s="5">
        <v>0</v>
      </c>
      <c r="N315" s="5">
        <v>7</v>
      </c>
      <c r="O315" s="5">
        <f t="shared" si="4"/>
        <v>306</v>
      </c>
    </row>
    <row r="316" spans="1:15">
      <c r="A316" s="105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1</v>
      </c>
      <c r="M316" s="5">
        <v>0</v>
      </c>
      <c r="N316" s="5">
        <v>6</v>
      </c>
      <c r="O316" s="5">
        <f t="shared" si="4"/>
        <v>227</v>
      </c>
    </row>
    <row r="317" spans="1:15">
      <c r="A317" s="105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1</v>
      </c>
      <c r="M317" s="5">
        <v>0</v>
      </c>
      <c r="N317" s="5">
        <v>7</v>
      </c>
      <c r="O317" s="5">
        <f t="shared" si="4"/>
        <v>324</v>
      </c>
    </row>
    <row r="318" spans="1:15">
      <c r="A318" s="105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0</v>
      </c>
      <c r="M318" s="5">
        <v>0</v>
      </c>
      <c r="N318" s="5">
        <v>4</v>
      </c>
      <c r="O318" s="5">
        <f t="shared" si="4"/>
        <v>219</v>
      </c>
    </row>
    <row r="319" spans="1:15">
      <c r="A319" s="105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0</v>
      </c>
      <c r="N319" s="5">
        <v>10</v>
      </c>
      <c r="O319" s="5">
        <f t="shared" si="4"/>
        <v>213</v>
      </c>
    </row>
    <row r="320" spans="1:15">
      <c r="A320" s="105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1</v>
      </c>
      <c r="M320" s="5">
        <v>0</v>
      </c>
      <c r="N320" s="5">
        <v>5</v>
      </c>
      <c r="O320" s="5">
        <f t="shared" si="4"/>
        <v>226</v>
      </c>
    </row>
    <row r="321" spans="1:15">
      <c r="A321" s="105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0</v>
      </c>
      <c r="N321" s="5">
        <v>7</v>
      </c>
      <c r="O321" s="5">
        <f t="shared" si="4"/>
        <v>233</v>
      </c>
    </row>
    <row r="322" spans="1:15">
      <c r="A322" s="105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0</v>
      </c>
      <c r="M322" s="5">
        <v>0</v>
      </c>
      <c r="N322" s="5">
        <v>5</v>
      </c>
      <c r="O322" s="5">
        <f t="shared" si="4"/>
        <v>311</v>
      </c>
    </row>
    <row r="323" spans="1:15">
      <c r="A323" s="105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2</v>
      </c>
      <c r="M323" s="5">
        <v>0</v>
      </c>
      <c r="N323" s="5">
        <v>6</v>
      </c>
      <c r="O323" s="5">
        <f t="shared" si="4"/>
        <v>221</v>
      </c>
    </row>
    <row r="324" spans="1:15">
      <c r="A324" s="105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2</v>
      </c>
      <c r="M324" s="5">
        <v>0</v>
      </c>
      <c r="N324" s="5">
        <v>6</v>
      </c>
      <c r="O324" s="5">
        <f t="shared" si="4"/>
        <v>285</v>
      </c>
    </row>
    <row r="325" spans="1:15">
      <c r="A325" s="105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1</v>
      </c>
      <c r="M325" s="5">
        <v>0</v>
      </c>
      <c r="N325" s="5">
        <v>7</v>
      </c>
      <c r="O325" s="5">
        <f t="shared" si="4"/>
        <v>232</v>
      </c>
    </row>
    <row r="326" spans="1:15">
      <c r="A326" s="105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1</v>
      </c>
      <c r="M326" s="5">
        <v>0</v>
      </c>
      <c r="N326" s="5">
        <v>6</v>
      </c>
      <c r="O326" s="5">
        <f t="shared" ref="O326" si="5">SUM(B326:N326)</f>
        <v>190</v>
      </c>
    </row>
    <row r="327" spans="1:15">
      <c r="A327" s="105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1</v>
      </c>
      <c r="M327" s="5">
        <v>0</v>
      </c>
      <c r="N327" s="5">
        <v>7</v>
      </c>
      <c r="O327" s="5">
        <f t="shared" ref="O327:O390" si="6">SUM(B327:N327)</f>
        <v>247</v>
      </c>
    </row>
    <row r="328" spans="1:15">
      <c r="A328" s="105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1</v>
      </c>
      <c r="M328" s="5">
        <v>0</v>
      </c>
      <c r="N328" s="5">
        <v>7</v>
      </c>
      <c r="O328" s="5">
        <f t="shared" si="6"/>
        <v>245</v>
      </c>
    </row>
    <row r="329" spans="1:15">
      <c r="A329" s="105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1</v>
      </c>
      <c r="M329" s="5">
        <v>0</v>
      </c>
      <c r="N329" s="5">
        <v>6</v>
      </c>
      <c r="O329" s="5">
        <f t="shared" si="6"/>
        <v>225</v>
      </c>
    </row>
    <row r="330" spans="1:15">
      <c r="A330" s="105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0</v>
      </c>
      <c r="M330" s="5">
        <v>0</v>
      </c>
      <c r="N330" s="5">
        <v>4</v>
      </c>
      <c r="O330" s="5">
        <f t="shared" si="6"/>
        <v>171</v>
      </c>
    </row>
    <row r="331" spans="1:15">
      <c r="A331" s="105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1</v>
      </c>
      <c r="M331" s="5">
        <v>1</v>
      </c>
      <c r="N331" s="5">
        <v>6</v>
      </c>
      <c r="O331" s="5">
        <f t="shared" si="6"/>
        <v>193</v>
      </c>
    </row>
    <row r="332" spans="1:15">
      <c r="A332" s="105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3</v>
      </c>
      <c r="N332" s="5">
        <v>5</v>
      </c>
      <c r="O332" s="5">
        <f t="shared" si="6"/>
        <v>229</v>
      </c>
    </row>
    <row r="333" spans="1:15">
      <c r="A333" s="105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1</v>
      </c>
      <c r="M333" s="5">
        <v>0</v>
      </c>
      <c r="N333" s="5">
        <v>6</v>
      </c>
      <c r="O333" s="5">
        <f t="shared" si="6"/>
        <v>216</v>
      </c>
    </row>
    <row r="334" spans="1:15">
      <c r="A334" s="105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0</v>
      </c>
      <c r="N334" s="5">
        <v>8</v>
      </c>
      <c r="O334" s="5">
        <f t="shared" si="6"/>
        <v>194</v>
      </c>
    </row>
    <row r="335" spans="1:15">
      <c r="A335" s="105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1</v>
      </c>
      <c r="M335" s="5">
        <v>0</v>
      </c>
      <c r="N335" s="5">
        <v>11</v>
      </c>
      <c r="O335" s="5">
        <f t="shared" si="6"/>
        <v>221</v>
      </c>
    </row>
    <row r="336" spans="1:15">
      <c r="A336" s="105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1</v>
      </c>
      <c r="M336" s="5">
        <v>0</v>
      </c>
      <c r="N336" s="5">
        <v>7</v>
      </c>
      <c r="O336" s="5">
        <f t="shared" si="6"/>
        <v>205</v>
      </c>
    </row>
    <row r="337" spans="1:15">
      <c r="A337" s="105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1</v>
      </c>
      <c r="M337" s="5">
        <v>0</v>
      </c>
      <c r="N337" s="5">
        <v>8</v>
      </c>
      <c r="O337" s="5">
        <f t="shared" si="6"/>
        <v>207</v>
      </c>
    </row>
    <row r="338" spans="1:15">
      <c r="A338" s="105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1</v>
      </c>
      <c r="M338" s="5">
        <v>0</v>
      </c>
      <c r="N338" s="5">
        <v>7</v>
      </c>
      <c r="O338" s="5">
        <f t="shared" si="6"/>
        <v>194</v>
      </c>
    </row>
    <row r="339" spans="1:15">
      <c r="A339" s="105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1</v>
      </c>
      <c r="M339" s="5">
        <v>0</v>
      </c>
      <c r="N339" s="5">
        <v>8</v>
      </c>
      <c r="O339" s="5">
        <f t="shared" si="6"/>
        <v>203</v>
      </c>
    </row>
    <row r="340" spans="1:15">
      <c r="A340" s="105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1</v>
      </c>
      <c r="M340" s="5">
        <v>0</v>
      </c>
      <c r="N340" s="5">
        <v>11</v>
      </c>
      <c r="O340" s="5">
        <f t="shared" si="6"/>
        <v>234</v>
      </c>
    </row>
    <row r="341" spans="1:15">
      <c r="A341" s="105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5</v>
      </c>
      <c r="O341" s="5">
        <f t="shared" si="6"/>
        <v>212</v>
      </c>
    </row>
    <row r="342" spans="1:15">
      <c r="A342" s="105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0</v>
      </c>
      <c r="N342" s="5">
        <v>9</v>
      </c>
      <c r="O342" s="5">
        <f t="shared" si="6"/>
        <v>169</v>
      </c>
    </row>
    <row r="343" spans="1:15">
      <c r="A343" s="105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0</v>
      </c>
      <c r="N343" s="5">
        <v>6</v>
      </c>
      <c r="O343" s="5">
        <f t="shared" si="6"/>
        <v>194</v>
      </c>
    </row>
    <row r="344" spans="1:15">
      <c r="A344" s="105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1</v>
      </c>
      <c r="N344" s="5">
        <v>7</v>
      </c>
      <c r="O344" s="5">
        <f t="shared" si="6"/>
        <v>226</v>
      </c>
    </row>
    <row r="345" spans="1:15">
      <c r="A345" s="105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3</v>
      </c>
      <c r="M345" s="5">
        <v>0</v>
      </c>
      <c r="N345" s="5">
        <v>12</v>
      </c>
      <c r="O345" s="5">
        <f t="shared" si="6"/>
        <v>201</v>
      </c>
    </row>
    <row r="346" spans="1:15">
      <c r="A346" s="105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2</v>
      </c>
      <c r="M346" s="5">
        <v>0</v>
      </c>
      <c r="N346" s="5">
        <v>8</v>
      </c>
      <c r="O346" s="5">
        <f t="shared" si="6"/>
        <v>175</v>
      </c>
    </row>
    <row r="347" spans="1:15">
      <c r="A347" s="105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1</v>
      </c>
      <c r="M347" s="5">
        <v>1</v>
      </c>
      <c r="N347" s="5">
        <v>5</v>
      </c>
      <c r="O347" s="5">
        <f t="shared" si="6"/>
        <v>235</v>
      </c>
    </row>
    <row r="348" spans="1:15">
      <c r="A348" s="105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2</v>
      </c>
      <c r="M348" s="5">
        <v>0</v>
      </c>
      <c r="N348" s="5">
        <v>9</v>
      </c>
      <c r="O348" s="5">
        <f t="shared" si="6"/>
        <v>219</v>
      </c>
    </row>
    <row r="349" spans="1:15">
      <c r="A349" s="105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1</v>
      </c>
      <c r="M349" s="5">
        <v>0</v>
      </c>
      <c r="N349" s="5">
        <v>7</v>
      </c>
      <c r="O349" s="5">
        <f t="shared" si="6"/>
        <v>219</v>
      </c>
    </row>
    <row r="350" spans="1:15">
      <c r="A350" s="105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0</v>
      </c>
      <c r="N350" s="5">
        <v>6</v>
      </c>
      <c r="O350" s="5">
        <f t="shared" si="6"/>
        <v>208</v>
      </c>
    </row>
    <row r="351" spans="1:15">
      <c r="A351" s="105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1</v>
      </c>
      <c r="M351" s="5">
        <v>0</v>
      </c>
      <c r="N351" s="5">
        <v>7</v>
      </c>
      <c r="O351" s="5">
        <f t="shared" si="6"/>
        <v>178</v>
      </c>
    </row>
    <row r="352" spans="1:15">
      <c r="A352" s="105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0</v>
      </c>
      <c r="N352" s="5">
        <v>7</v>
      </c>
      <c r="O352" s="5">
        <f t="shared" si="6"/>
        <v>266</v>
      </c>
    </row>
    <row r="353" spans="1:15">
      <c r="A353" s="105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1</v>
      </c>
      <c r="M353" s="5">
        <v>0</v>
      </c>
      <c r="N353" s="5">
        <v>5</v>
      </c>
      <c r="O353" s="5">
        <f t="shared" si="6"/>
        <v>183</v>
      </c>
    </row>
    <row r="354" spans="1:15">
      <c r="A354" s="105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0</v>
      </c>
      <c r="N354" s="5">
        <v>4</v>
      </c>
      <c r="O354" s="5">
        <f t="shared" si="6"/>
        <v>159</v>
      </c>
    </row>
    <row r="355" spans="1:15">
      <c r="A355" s="105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1</v>
      </c>
      <c r="M355" s="5">
        <v>0</v>
      </c>
      <c r="N355" s="5">
        <v>5</v>
      </c>
      <c r="O355" s="5">
        <f t="shared" si="6"/>
        <v>155</v>
      </c>
    </row>
    <row r="356" spans="1:15">
      <c r="A356" s="105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0</v>
      </c>
      <c r="N356" s="5">
        <v>7</v>
      </c>
      <c r="O356" s="5">
        <f t="shared" si="6"/>
        <v>225</v>
      </c>
    </row>
    <row r="357" spans="1:15">
      <c r="A357" s="105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0</v>
      </c>
      <c r="N357" s="5">
        <v>6</v>
      </c>
      <c r="O357" s="5">
        <f t="shared" si="6"/>
        <v>170</v>
      </c>
    </row>
    <row r="358" spans="1:15">
      <c r="A358" s="105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1</v>
      </c>
      <c r="M358" s="5">
        <v>0</v>
      </c>
      <c r="N358" s="5">
        <v>4</v>
      </c>
      <c r="O358" s="5">
        <f t="shared" si="6"/>
        <v>170</v>
      </c>
    </row>
    <row r="359" spans="1:15">
      <c r="A359" s="105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1</v>
      </c>
      <c r="M359" s="5">
        <v>0</v>
      </c>
      <c r="N359" s="5">
        <v>6</v>
      </c>
      <c r="O359" s="5">
        <f t="shared" si="6"/>
        <v>270</v>
      </c>
    </row>
    <row r="360" spans="1:15">
      <c r="A360" s="105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1</v>
      </c>
      <c r="M360" s="5">
        <v>0</v>
      </c>
      <c r="N360" s="5">
        <v>8</v>
      </c>
      <c r="O360" s="5">
        <f t="shared" si="6"/>
        <v>242</v>
      </c>
    </row>
    <row r="361" spans="1:15">
      <c r="A361" s="105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1</v>
      </c>
      <c r="M361" s="5">
        <v>0</v>
      </c>
      <c r="N361" s="5">
        <v>5</v>
      </c>
      <c r="O361" s="5">
        <f t="shared" si="6"/>
        <v>200</v>
      </c>
    </row>
    <row r="362" spans="1:15">
      <c r="A362" s="105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1</v>
      </c>
      <c r="M362" s="5">
        <v>0</v>
      </c>
      <c r="N362" s="5">
        <v>6</v>
      </c>
      <c r="O362" s="5">
        <f t="shared" si="6"/>
        <v>236</v>
      </c>
    </row>
    <row r="363" spans="1:15">
      <c r="A363" s="105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0</v>
      </c>
      <c r="N363" s="5">
        <v>8</v>
      </c>
      <c r="O363" s="5">
        <f t="shared" si="6"/>
        <v>223</v>
      </c>
    </row>
    <row r="364" spans="1:15">
      <c r="A364" s="105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1</v>
      </c>
      <c r="M364" s="5">
        <v>0</v>
      </c>
      <c r="N364" s="5">
        <v>8</v>
      </c>
      <c r="O364" s="5">
        <f t="shared" si="6"/>
        <v>219</v>
      </c>
    </row>
    <row r="365" spans="1:15">
      <c r="A365" s="105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1</v>
      </c>
      <c r="M365" s="5">
        <v>1</v>
      </c>
      <c r="N365" s="5">
        <v>8</v>
      </c>
      <c r="O365" s="5">
        <f t="shared" si="6"/>
        <v>206</v>
      </c>
    </row>
    <row r="366" spans="1:15">
      <c r="A366" s="105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0</v>
      </c>
      <c r="N366" s="5">
        <v>4</v>
      </c>
      <c r="O366" s="5">
        <f t="shared" si="6"/>
        <v>159</v>
      </c>
    </row>
    <row r="367" spans="1:15">
      <c r="A367" s="105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3</v>
      </c>
      <c r="M367" s="5">
        <v>0</v>
      </c>
      <c r="N367" s="5">
        <v>8</v>
      </c>
      <c r="O367" s="5">
        <f t="shared" si="6"/>
        <v>190</v>
      </c>
    </row>
    <row r="368" spans="1:15">
      <c r="A368" s="105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1</v>
      </c>
      <c r="M368" s="5">
        <v>0</v>
      </c>
      <c r="N368" s="5">
        <v>5</v>
      </c>
      <c r="O368" s="5">
        <f t="shared" si="6"/>
        <v>287</v>
      </c>
    </row>
    <row r="369" spans="1:15">
      <c r="A369" s="105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0</v>
      </c>
      <c r="N369" s="5">
        <v>6</v>
      </c>
      <c r="O369" s="5">
        <f t="shared" si="6"/>
        <v>243</v>
      </c>
    </row>
    <row r="370" spans="1:15">
      <c r="A370" s="105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1</v>
      </c>
      <c r="M370" s="5">
        <v>0</v>
      </c>
      <c r="N370" s="5">
        <v>5</v>
      </c>
      <c r="O370" s="5">
        <f t="shared" si="6"/>
        <v>249</v>
      </c>
    </row>
    <row r="371" spans="1:15">
      <c r="A371" s="105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2</v>
      </c>
      <c r="M371" s="5">
        <v>0</v>
      </c>
      <c r="N371" s="5">
        <v>5</v>
      </c>
      <c r="O371" s="5">
        <f t="shared" si="6"/>
        <v>213</v>
      </c>
    </row>
    <row r="372" spans="1:15">
      <c r="A372" s="105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4</v>
      </c>
      <c r="M372" s="5">
        <v>0</v>
      </c>
      <c r="N372" s="5">
        <v>8</v>
      </c>
      <c r="O372" s="5">
        <f t="shared" si="6"/>
        <v>261</v>
      </c>
    </row>
    <row r="373" spans="1:15">
      <c r="A373" s="105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0</v>
      </c>
      <c r="N373" s="5">
        <v>7</v>
      </c>
      <c r="O373" s="5">
        <f t="shared" si="6"/>
        <v>359</v>
      </c>
    </row>
    <row r="374" spans="1:15">
      <c r="A374" s="105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1</v>
      </c>
      <c r="M374" s="5">
        <v>0</v>
      </c>
      <c r="N374" s="5">
        <v>9</v>
      </c>
      <c r="O374" s="5">
        <f t="shared" si="6"/>
        <v>217</v>
      </c>
    </row>
    <row r="375" spans="1:15">
      <c r="A375" s="105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0</v>
      </c>
      <c r="N375" s="5">
        <v>10</v>
      </c>
      <c r="O375" s="5">
        <f t="shared" si="6"/>
        <v>312</v>
      </c>
    </row>
    <row r="376" spans="1:15">
      <c r="A376" s="105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0</v>
      </c>
      <c r="N376" s="5">
        <v>9</v>
      </c>
      <c r="O376" s="5">
        <f t="shared" si="6"/>
        <v>273</v>
      </c>
    </row>
    <row r="377" spans="1:15">
      <c r="A377" s="105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0</v>
      </c>
      <c r="N377" s="5">
        <v>7</v>
      </c>
      <c r="O377" s="5">
        <f t="shared" si="6"/>
        <v>214</v>
      </c>
    </row>
    <row r="378" spans="1:15">
      <c r="A378" s="105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6</v>
      </c>
      <c r="O378" s="5">
        <f t="shared" si="6"/>
        <v>158</v>
      </c>
    </row>
    <row r="379" spans="1:15">
      <c r="A379" s="105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0</v>
      </c>
      <c r="N379" s="5">
        <v>8</v>
      </c>
      <c r="O379" s="5">
        <f t="shared" si="6"/>
        <v>254</v>
      </c>
    </row>
    <row r="380" spans="1:15">
      <c r="A380" s="105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3</v>
      </c>
      <c r="M380" s="5">
        <v>0</v>
      </c>
      <c r="N380" s="5">
        <v>7</v>
      </c>
      <c r="O380" s="5">
        <f t="shared" si="6"/>
        <v>301</v>
      </c>
    </row>
    <row r="381" spans="1:15">
      <c r="A381" s="105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0</v>
      </c>
      <c r="N381" s="5">
        <v>5</v>
      </c>
      <c r="O381" s="5">
        <f t="shared" si="6"/>
        <v>372</v>
      </c>
    </row>
    <row r="382" spans="1:15">
      <c r="A382" s="105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0</v>
      </c>
      <c r="N382" s="5">
        <v>7</v>
      </c>
      <c r="O382" s="5">
        <f t="shared" si="6"/>
        <v>227</v>
      </c>
    </row>
    <row r="383" spans="1:15">
      <c r="A383" s="105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2</v>
      </c>
      <c r="M383" s="5">
        <v>1</v>
      </c>
      <c r="N383" s="5">
        <v>8</v>
      </c>
      <c r="O383" s="5">
        <f t="shared" si="6"/>
        <v>298</v>
      </c>
    </row>
    <row r="384" spans="1:15">
      <c r="A384" s="105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0</v>
      </c>
      <c r="N384" s="5">
        <v>6</v>
      </c>
      <c r="O384" s="5">
        <f t="shared" si="6"/>
        <v>277</v>
      </c>
    </row>
    <row r="385" spans="1:15">
      <c r="A385" s="105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228</v>
      </c>
      <c r="J385" s="5">
        <v>20</v>
      </c>
      <c r="K385" s="5">
        <v>11</v>
      </c>
      <c r="L385" s="5">
        <v>2</v>
      </c>
      <c r="M385" s="5">
        <v>0</v>
      </c>
      <c r="N385" s="5">
        <v>6</v>
      </c>
      <c r="O385" s="5">
        <f t="shared" si="6"/>
        <v>322</v>
      </c>
    </row>
    <row r="386" spans="1:15">
      <c r="A386" s="105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233</v>
      </c>
      <c r="J386" s="5">
        <v>3</v>
      </c>
      <c r="K386" s="5">
        <v>7</v>
      </c>
      <c r="L386" s="5">
        <v>2</v>
      </c>
      <c r="M386" s="5">
        <v>0</v>
      </c>
      <c r="N386" s="5">
        <v>6</v>
      </c>
      <c r="O386" s="5">
        <f t="shared" si="6"/>
        <v>288</v>
      </c>
    </row>
    <row r="387" spans="1:15">
      <c r="A387" s="105">
        <v>43739</v>
      </c>
      <c r="B387" s="5">
        <v>2</v>
      </c>
      <c r="C387" s="5">
        <v>44</v>
      </c>
      <c r="D387" s="5">
        <v>2</v>
      </c>
      <c r="E387" s="5">
        <v>0</v>
      </c>
      <c r="F387" s="5">
        <v>1</v>
      </c>
      <c r="G387" s="5">
        <v>2</v>
      </c>
      <c r="H387" s="5">
        <v>0</v>
      </c>
      <c r="I387" s="5">
        <v>166</v>
      </c>
      <c r="J387" s="5">
        <v>4</v>
      </c>
      <c r="K387" s="5">
        <v>12</v>
      </c>
      <c r="L387" s="5">
        <v>2</v>
      </c>
      <c r="M387" s="5">
        <v>0</v>
      </c>
      <c r="N387" s="5">
        <v>7</v>
      </c>
      <c r="O387" s="5">
        <f t="shared" si="6"/>
        <v>242</v>
      </c>
    </row>
    <row r="388" spans="1:15">
      <c r="A388" s="105">
        <v>43770</v>
      </c>
      <c r="B388" s="5">
        <v>1</v>
      </c>
      <c r="C388" s="5">
        <v>36</v>
      </c>
      <c r="D388" s="5">
        <v>1</v>
      </c>
      <c r="E388" s="5">
        <v>0</v>
      </c>
      <c r="F388" s="5">
        <v>0</v>
      </c>
      <c r="G388" s="5">
        <v>3</v>
      </c>
      <c r="H388" s="5">
        <v>0</v>
      </c>
      <c r="I388" s="5">
        <v>224</v>
      </c>
      <c r="J388" s="5">
        <v>2</v>
      </c>
      <c r="K388" s="5">
        <v>11</v>
      </c>
      <c r="L388" s="5">
        <v>1</v>
      </c>
      <c r="M388" s="5">
        <v>0</v>
      </c>
      <c r="N388" s="5">
        <v>7</v>
      </c>
      <c r="O388" s="5">
        <f t="shared" si="6"/>
        <v>286</v>
      </c>
    </row>
    <row r="389" spans="1:15">
      <c r="A389" s="105">
        <v>43800</v>
      </c>
      <c r="B389" s="5">
        <v>1</v>
      </c>
      <c r="C389" s="5">
        <v>30</v>
      </c>
      <c r="D389" s="5">
        <v>2</v>
      </c>
      <c r="E389" s="5">
        <v>0</v>
      </c>
      <c r="F389" s="5">
        <v>1</v>
      </c>
      <c r="G389" s="5">
        <v>2</v>
      </c>
      <c r="H389" s="5">
        <v>0</v>
      </c>
      <c r="I389" s="5">
        <v>228</v>
      </c>
      <c r="J389" s="5">
        <v>4</v>
      </c>
      <c r="K389" s="5">
        <v>8</v>
      </c>
      <c r="L389" s="5">
        <v>2</v>
      </c>
      <c r="M389" s="5">
        <v>0</v>
      </c>
      <c r="N389" s="5">
        <v>9</v>
      </c>
      <c r="O389" s="5">
        <f t="shared" si="6"/>
        <v>287</v>
      </c>
    </row>
    <row r="390" spans="1:15">
      <c r="A390" s="105">
        <v>43831</v>
      </c>
      <c r="B390" s="5">
        <v>0</v>
      </c>
      <c r="C390" s="5">
        <v>31</v>
      </c>
      <c r="D390" s="5">
        <v>1</v>
      </c>
      <c r="E390" s="5">
        <v>0</v>
      </c>
      <c r="F390" s="5">
        <v>0</v>
      </c>
      <c r="G390" s="5">
        <v>4</v>
      </c>
      <c r="H390" s="5">
        <v>0</v>
      </c>
      <c r="I390" s="5">
        <v>187</v>
      </c>
      <c r="J390" s="5">
        <v>2</v>
      </c>
      <c r="K390" s="5">
        <v>6</v>
      </c>
      <c r="L390" s="5">
        <v>1</v>
      </c>
      <c r="M390" s="5">
        <v>0</v>
      </c>
      <c r="N390" s="5">
        <v>10</v>
      </c>
      <c r="O390" s="5">
        <f t="shared" si="6"/>
        <v>242</v>
      </c>
    </row>
    <row r="391" spans="1:15">
      <c r="A391" s="105">
        <v>43862</v>
      </c>
      <c r="B391" s="5">
        <v>1</v>
      </c>
      <c r="C391" s="5">
        <v>25</v>
      </c>
      <c r="D391" s="5">
        <v>1</v>
      </c>
      <c r="E391" s="5">
        <v>4</v>
      </c>
      <c r="F391" s="5">
        <v>0</v>
      </c>
      <c r="G391" s="5">
        <v>4</v>
      </c>
      <c r="H391" s="5">
        <v>0</v>
      </c>
      <c r="I391" s="5">
        <v>235</v>
      </c>
      <c r="J391" s="5">
        <v>2</v>
      </c>
      <c r="K391" s="5">
        <v>8</v>
      </c>
      <c r="L391" s="5">
        <v>1</v>
      </c>
      <c r="M391" s="5">
        <v>0</v>
      </c>
      <c r="N391" s="5">
        <v>6</v>
      </c>
      <c r="O391" s="5">
        <f t="shared" ref="O391:O405" si="7">SUM(B391:N391)</f>
        <v>287</v>
      </c>
    </row>
    <row r="392" spans="1:15">
      <c r="A392" s="105">
        <v>43891</v>
      </c>
      <c r="B392" s="5">
        <v>1</v>
      </c>
      <c r="C392" s="5">
        <v>33</v>
      </c>
      <c r="D392" s="5">
        <v>3</v>
      </c>
      <c r="E392" s="5">
        <v>0</v>
      </c>
      <c r="F392" s="5">
        <v>0</v>
      </c>
      <c r="G392" s="5">
        <v>3</v>
      </c>
      <c r="H392" s="5">
        <v>0</v>
      </c>
      <c r="I392" s="5">
        <v>228</v>
      </c>
      <c r="J392" s="5">
        <v>3</v>
      </c>
      <c r="K392" s="5">
        <v>10</v>
      </c>
      <c r="L392" s="5">
        <v>2</v>
      </c>
      <c r="M392" s="5">
        <v>1</v>
      </c>
      <c r="N392" s="5">
        <v>7</v>
      </c>
      <c r="O392" s="5">
        <f t="shared" si="7"/>
        <v>291</v>
      </c>
    </row>
    <row r="393" spans="1:15">
      <c r="A393" s="105">
        <v>43922</v>
      </c>
      <c r="B393" s="5">
        <v>0</v>
      </c>
      <c r="C393" s="5">
        <v>19</v>
      </c>
      <c r="D393" s="5">
        <v>1</v>
      </c>
      <c r="E393" s="5">
        <v>0</v>
      </c>
      <c r="F393" s="5">
        <v>0</v>
      </c>
      <c r="G393" s="5">
        <v>3</v>
      </c>
      <c r="H393" s="5">
        <v>0</v>
      </c>
      <c r="I393" s="5">
        <v>119</v>
      </c>
      <c r="J393" s="5">
        <v>1</v>
      </c>
      <c r="K393" s="5">
        <v>7</v>
      </c>
      <c r="L393" s="5">
        <v>1</v>
      </c>
      <c r="M393" s="5">
        <v>0</v>
      </c>
      <c r="N393" s="5">
        <v>4</v>
      </c>
      <c r="O393" s="5">
        <f t="shared" si="7"/>
        <v>155</v>
      </c>
    </row>
    <row r="394" spans="1:15">
      <c r="A394" s="105">
        <v>43952</v>
      </c>
      <c r="B394" s="5">
        <v>0</v>
      </c>
      <c r="C394" s="5">
        <v>23</v>
      </c>
      <c r="D394" s="5">
        <v>3</v>
      </c>
      <c r="E394" s="5">
        <v>0</v>
      </c>
      <c r="F394" s="5">
        <v>1</v>
      </c>
      <c r="G394" s="5">
        <v>7</v>
      </c>
      <c r="H394" s="5">
        <v>0</v>
      </c>
      <c r="I394" s="5">
        <v>147</v>
      </c>
      <c r="J394" s="5">
        <v>3</v>
      </c>
      <c r="K394" s="5">
        <v>8</v>
      </c>
      <c r="L394" s="5">
        <v>2</v>
      </c>
      <c r="M394" s="5">
        <v>0</v>
      </c>
      <c r="N394" s="5">
        <v>4</v>
      </c>
      <c r="O394" s="5">
        <f t="shared" si="7"/>
        <v>198</v>
      </c>
    </row>
    <row r="395" spans="1:15">
      <c r="A395" s="105">
        <v>43983</v>
      </c>
      <c r="B395" s="5">
        <v>0</v>
      </c>
      <c r="C395" s="5">
        <v>45</v>
      </c>
      <c r="D395" s="5">
        <v>1</v>
      </c>
      <c r="E395" s="5">
        <v>0</v>
      </c>
      <c r="F395" s="5">
        <v>2</v>
      </c>
      <c r="G395" s="5">
        <v>2</v>
      </c>
      <c r="H395" s="5">
        <v>0</v>
      </c>
      <c r="I395" s="5">
        <v>124</v>
      </c>
      <c r="J395" s="5">
        <v>3</v>
      </c>
      <c r="K395" s="5">
        <v>5</v>
      </c>
      <c r="L395" s="5">
        <v>1</v>
      </c>
      <c r="M395" s="5">
        <v>0</v>
      </c>
      <c r="N395" s="5">
        <v>4</v>
      </c>
      <c r="O395" s="5">
        <f t="shared" si="7"/>
        <v>187</v>
      </c>
    </row>
    <row r="396" spans="1:15">
      <c r="A396" s="105">
        <v>44013</v>
      </c>
      <c r="B396" s="5">
        <v>0</v>
      </c>
      <c r="C396" s="5">
        <v>23</v>
      </c>
      <c r="D396" s="5">
        <v>4</v>
      </c>
      <c r="E396" s="5">
        <v>0</v>
      </c>
      <c r="F396" s="5">
        <v>0</v>
      </c>
      <c r="G396" s="5">
        <v>10</v>
      </c>
      <c r="H396" s="5">
        <v>0</v>
      </c>
      <c r="I396" s="5">
        <v>141</v>
      </c>
      <c r="J396" s="5">
        <v>3</v>
      </c>
      <c r="K396" s="5">
        <v>7</v>
      </c>
      <c r="L396" s="5">
        <v>2</v>
      </c>
      <c r="M396" s="5">
        <v>0</v>
      </c>
      <c r="N396" s="5">
        <v>9</v>
      </c>
      <c r="O396" s="5">
        <f t="shared" si="7"/>
        <v>199</v>
      </c>
    </row>
    <row r="397" spans="1:15">
      <c r="A397" s="105">
        <v>44044</v>
      </c>
      <c r="B397" s="5">
        <v>1</v>
      </c>
      <c r="C397" s="5">
        <v>25</v>
      </c>
      <c r="D397" s="5">
        <v>2</v>
      </c>
      <c r="E397" s="5">
        <v>0</v>
      </c>
      <c r="F397" s="5">
        <v>0</v>
      </c>
      <c r="G397" s="5">
        <v>5</v>
      </c>
      <c r="H397" s="5">
        <v>0</v>
      </c>
      <c r="I397" s="5">
        <v>204</v>
      </c>
      <c r="J397" s="5">
        <v>3</v>
      </c>
      <c r="K397" s="5">
        <v>5</v>
      </c>
      <c r="L397" s="5">
        <v>2</v>
      </c>
      <c r="M397" s="5">
        <v>0</v>
      </c>
      <c r="N397" s="5">
        <v>5</v>
      </c>
      <c r="O397" s="5">
        <f t="shared" si="7"/>
        <v>252</v>
      </c>
    </row>
    <row r="398" spans="1:15">
      <c r="A398" s="105">
        <v>44075</v>
      </c>
      <c r="B398" s="5">
        <v>0</v>
      </c>
      <c r="C398" s="5">
        <v>37</v>
      </c>
      <c r="D398" s="5">
        <v>1</v>
      </c>
      <c r="E398" s="5">
        <v>0</v>
      </c>
      <c r="F398" s="5">
        <v>0</v>
      </c>
      <c r="G398" s="5">
        <v>4</v>
      </c>
      <c r="H398" s="5">
        <v>0</v>
      </c>
      <c r="I398" s="5">
        <v>185</v>
      </c>
      <c r="J398" s="5">
        <v>2</v>
      </c>
      <c r="K398" s="5">
        <v>6</v>
      </c>
      <c r="L398" s="5">
        <v>1</v>
      </c>
      <c r="M398" s="5">
        <v>0</v>
      </c>
      <c r="N398" s="5">
        <v>3</v>
      </c>
      <c r="O398" s="5">
        <f t="shared" si="7"/>
        <v>239</v>
      </c>
    </row>
    <row r="399" spans="1:15">
      <c r="A399" s="105">
        <v>44105</v>
      </c>
      <c r="B399" s="5">
        <v>0</v>
      </c>
      <c r="C399" s="5">
        <v>34</v>
      </c>
      <c r="D399" s="5">
        <v>2</v>
      </c>
      <c r="E399" s="5">
        <v>0</v>
      </c>
      <c r="F399" s="5">
        <v>0</v>
      </c>
      <c r="G399" s="5">
        <v>8</v>
      </c>
      <c r="H399" s="5">
        <v>1</v>
      </c>
      <c r="I399" s="5">
        <v>122</v>
      </c>
      <c r="J399" s="5">
        <v>3</v>
      </c>
      <c r="K399" s="5">
        <v>6</v>
      </c>
      <c r="L399" s="5">
        <v>3</v>
      </c>
      <c r="M399" s="5">
        <v>0</v>
      </c>
      <c r="N399" s="5">
        <v>6</v>
      </c>
      <c r="O399" s="5">
        <f t="shared" si="7"/>
        <v>185</v>
      </c>
    </row>
    <row r="400" spans="1:15">
      <c r="A400" s="105">
        <v>44136</v>
      </c>
      <c r="B400" s="5">
        <v>2</v>
      </c>
      <c r="C400" s="5">
        <v>22</v>
      </c>
      <c r="D400" s="5">
        <v>2</v>
      </c>
      <c r="E400" s="5">
        <v>0</v>
      </c>
      <c r="F400" s="5">
        <v>1</v>
      </c>
      <c r="G400" s="5">
        <v>4</v>
      </c>
      <c r="H400" s="5">
        <v>0</v>
      </c>
      <c r="I400" s="5">
        <v>154</v>
      </c>
      <c r="J400" s="5">
        <v>3</v>
      </c>
      <c r="K400" s="5">
        <v>7</v>
      </c>
      <c r="L400" s="5">
        <v>2</v>
      </c>
      <c r="M400" s="5">
        <v>0</v>
      </c>
      <c r="N400" s="5">
        <v>5</v>
      </c>
      <c r="O400" s="5">
        <f t="shared" si="7"/>
        <v>202</v>
      </c>
    </row>
    <row r="401" spans="1:15">
      <c r="A401" s="105">
        <v>44166</v>
      </c>
      <c r="B401" s="5">
        <v>1</v>
      </c>
      <c r="C401" s="5">
        <v>31</v>
      </c>
      <c r="D401" s="5">
        <v>2</v>
      </c>
      <c r="E401" s="5">
        <v>0</v>
      </c>
      <c r="F401" s="5">
        <v>1</v>
      </c>
      <c r="G401" s="5">
        <v>3</v>
      </c>
      <c r="H401" s="5">
        <v>0</v>
      </c>
      <c r="I401" s="5">
        <v>159</v>
      </c>
      <c r="J401" s="5">
        <v>2</v>
      </c>
      <c r="K401" s="5">
        <v>7</v>
      </c>
      <c r="L401" s="5">
        <v>2</v>
      </c>
      <c r="M401" s="5">
        <v>0</v>
      </c>
      <c r="N401" s="5">
        <v>7</v>
      </c>
      <c r="O401" s="5">
        <f t="shared" si="7"/>
        <v>215</v>
      </c>
    </row>
    <row r="402" spans="1:15">
      <c r="A402" s="105">
        <v>44197</v>
      </c>
      <c r="B402" s="5">
        <v>0</v>
      </c>
      <c r="C402" s="5">
        <v>31</v>
      </c>
      <c r="D402" s="5">
        <v>2</v>
      </c>
      <c r="E402" s="5">
        <v>0</v>
      </c>
      <c r="F402" s="5">
        <v>0</v>
      </c>
      <c r="G402" s="5">
        <v>3</v>
      </c>
      <c r="H402" s="5">
        <v>0</v>
      </c>
      <c r="I402" s="5">
        <v>121</v>
      </c>
      <c r="J402" s="5">
        <v>2</v>
      </c>
      <c r="K402" s="5">
        <v>5</v>
      </c>
      <c r="L402" s="5">
        <v>2</v>
      </c>
      <c r="M402" s="5">
        <v>0</v>
      </c>
      <c r="N402" s="5">
        <v>6</v>
      </c>
      <c r="O402" s="5">
        <f t="shared" si="7"/>
        <v>172</v>
      </c>
    </row>
    <row r="403" spans="1:15">
      <c r="A403" s="105">
        <v>44228</v>
      </c>
      <c r="B403" s="5">
        <v>0</v>
      </c>
      <c r="C403" s="5">
        <v>34</v>
      </c>
      <c r="D403" s="5">
        <v>3</v>
      </c>
      <c r="E403" s="5">
        <v>0</v>
      </c>
      <c r="F403" s="5">
        <v>1</v>
      </c>
      <c r="G403" s="5">
        <v>4</v>
      </c>
      <c r="H403" s="5">
        <v>0</v>
      </c>
      <c r="I403" s="5">
        <v>162</v>
      </c>
      <c r="J403" s="5">
        <v>8</v>
      </c>
      <c r="K403" s="5">
        <v>5</v>
      </c>
      <c r="L403" s="5">
        <v>3</v>
      </c>
      <c r="M403" s="5">
        <v>1</v>
      </c>
      <c r="N403" s="5">
        <v>10</v>
      </c>
      <c r="O403" s="5">
        <f t="shared" si="7"/>
        <v>231</v>
      </c>
    </row>
    <row r="404" spans="1:15">
      <c r="A404" s="105">
        <v>44256</v>
      </c>
      <c r="B404" s="5">
        <v>1</v>
      </c>
      <c r="C404" s="5">
        <v>28</v>
      </c>
      <c r="D404" s="5">
        <v>2</v>
      </c>
      <c r="E404" s="5">
        <v>0</v>
      </c>
      <c r="F404" s="5">
        <v>1</v>
      </c>
      <c r="G404" s="5">
        <v>5</v>
      </c>
      <c r="H404" s="5">
        <v>0</v>
      </c>
      <c r="I404" s="5">
        <v>208</v>
      </c>
      <c r="J404" s="5">
        <v>3</v>
      </c>
      <c r="K404" s="5">
        <v>9</v>
      </c>
      <c r="L404" s="5">
        <v>2</v>
      </c>
      <c r="M404" s="5">
        <v>0</v>
      </c>
      <c r="N404" s="5">
        <v>5</v>
      </c>
      <c r="O404" s="5">
        <f t="shared" si="7"/>
        <v>264</v>
      </c>
    </row>
    <row r="405" spans="1:15">
      <c r="A405" s="105">
        <v>44287</v>
      </c>
      <c r="B405" s="5">
        <v>1</v>
      </c>
      <c r="C405" s="5">
        <v>38</v>
      </c>
      <c r="D405" s="5">
        <v>2</v>
      </c>
      <c r="E405" s="5">
        <v>0</v>
      </c>
      <c r="F405" s="5">
        <v>0</v>
      </c>
      <c r="G405" s="5">
        <v>6</v>
      </c>
      <c r="H405" s="5">
        <v>0</v>
      </c>
      <c r="I405" s="5">
        <v>122</v>
      </c>
      <c r="J405" s="5">
        <v>2</v>
      </c>
      <c r="K405" s="5">
        <v>5</v>
      </c>
      <c r="L405" s="5">
        <v>2</v>
      </c>
      <c r="M405" s="5">
        <v>0</v>
      </c>
      <c r="N405" s="5">
        <v>8</v>
      </c>
      <c r="O405" s="5">
        <f t="shared" si="7"/>
        <v>186</v>
      </c>
    </row>
    <row r="406" spans="1:15">
      <c r="A406" s="105">
        <v>44317</v>
      </c>
      <c r="B406" s="5">
        <v>1</v>
      </c>
      <c r="C406" s="5">
        <v>31</v>
      </c>
      <c r="D406" s="5">
        <v>2</v>
      </c>
      <c r="E406" s="5">
        <v>0</v>
      </c>
      <c r="F406" s="5">
        <v>0</v>
      </c>
      <c r="G406" s="5">
        <v>5</v>
      </c>
      <c r="H406" s="5">
        <v>0</v>
      </c>
      <c r="I406" s="5">
        <v>191</v>
      </c>
      <c r="J406" s="5">
        <v>3</v>
      </c>
      <c r="K406" s="5">
        <v>6</v>
      </c>
      <c r="L406" s="5">
        <v>2</v>
      </c>
      <c r="M406" s="5">
        <v>0</v>
      </c>
      <c r="N406" s="5">
        <v>6</v>
      </c>
    </row>
    <row r="407" spans="1:15">
      <c r="A407" s="105">
        <v>44348</v>
      </c>
      <c r="B407" s="5">
        <v>0</v>
      </c>
      <c r="C407" s="5">
        <v>21</v>
      </c>
      <c r="D407" s="5">
        <v>3</v>
      </c>
      <c r="E407" s="5">
        <v>0</v>
      </c>
      <c r="F407" s="5">
        <v>1</v>
      </c>
      <c r="G407" s="5">
        <v>5</v>
      </c>
      <c r="H407" s="5">
        <v>0</v>
      </c>
      <c r="I407" s="5">
        <v>106</v>
      </c>
      <c r="J407" s="5">
        <v>2</v>
      </c>
      <c r="K407" s="5">
        <v>9</v>
      </c>
      <c r="L407" s="5">
        <v>1</v>
      </c>
      <c r="M407" s="5">
        <v>1</v>
      </c>
      <c r="N407" s="5">
        <v>7</v>
      </c>
    </row>
    <row r="408" spans="1:15">
      <c r="A408" s="105">
        <v>44378</v>
      </c>
      <c r="B408" s="5">
        <v>1</v>
      </c>
      <c r="C408" s="5">
        <v>46</v>
      </c>
      <c r="D408" s="5">
        <v>2</v>
      </c>
      <c r="E408" s="5">
        <v>0</v>
      </c>
      <c r="F408" s="5">
        <v>0</v>
      </c>
      <c r="G408" s="5">
        <v>3</v>
      </c>
      <c r="H408" s="5">
        <v>0</v>
      </c>
      <c r="I408" s="5">
        <v>199</v>
      </c>
      <c r="J408" s="5">
        <v>3</v>
      </c>
      <c r="K408" s="5">
        <v>6</v>
      </c>
      <c r="L408" s="5">
        <v>2</v>
      </c>
      <c r="M408" s="5">
        <v>0</v>
      </c>
      <c r="N408" s="5">
        <v>7</v>
      </c>
    </row>
    <row r="409" spans="1:15">
      <c r="A409" s="105">
        <v>44409</v>
      </c>
      <c r="B409" s="5">
        <v>1</v>
      </c>
      <c r="C409" s="5">
        <v>29</v>
      </c>
      <c r="D409" s="5">
        <v>3</v>
      </c>
      <c r="E409" s="5">
        <v>0</v>
      </c>
      <c r="F409" s="5">
        <v>0</v>
      </c>
      <c r="G409" s="5">
        <v>6</v>
      </c>
      <c r="H409" s="5">
        <v>0</v>
      </c>
      <c r="I409" s="5">
        <v>138</v>
      </c>
      <c r="J409" s="5">
        <v>3</v>
      </c>
      <c r="K409" s="5">
        <v>8</v>
      </c>
      <c r="L409" s="5">
        <v>2</v>
      </c>
      <c r="M409" s="5">
        <v>1</v>
      </c>
      <c r="N409" s="5">
        <v>8</v>
      </c>
    </row>
  </sheetData>
  <phoneticPr fontId="5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AB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defaultColWidth="9" defaultRowHeight="10"/>
  <cols>
    <col min="1" max="1" width="9" style="6"/>
    <col min="2" max="2" width="9.58203125" style="9" hidden="1" customWidth="1"/>
    <col min="3" max="6" width="9.58203125" style="9" customWidth="1"/>
    <col min="7" max="9" width="9.58203125" style="8" customWidth="1"/>
    <col min="10" max="10" width="9.58203125" style="9" customWidth="1"/>
    <col min="11" max="11" width="9.58203125" style="6" customWidth="1"/>
    <col min="12" max="15" width="9" style="6"/>
    <col min="16" max="28" width="9" style="17"/>
    <col min="29" max="16384" width="9" style="6"/>
  </cols>
  <sheetData>
    <row r="1" spans="1:21" ht="10.5">
      <c r="A1" s="11" t="s">
        <v>72</v>
      </c>
    </row>
    <row r="2" spans="1:21" ht="10.5">
      <c r="A2" s="11" t="s">
        <v>73</v>
      </c>
    </row>
    <row r="3" spans="1:21">
      <c r="A3" s="6" t="s">
        <v>74</v>
      </c>
    </row>
    <row r="4" spans="1:21">
      <c r="A4" s="6" t="s">
        <v>75</v>
      </c>
    </row>
    <row r="5" spans="1:21">
      <c r="A5" s="6" t="s">
        <v>76</v>
      </c>
    </row>
    <row r="7" spans="1:21" ht="10.5">
      <c r="A7" s="11"/>
      <c r="B7" s="6"/>
      <c r="C7" s="6"/>
      <c r="D7" s="6"/>
      <c r="E7" s="6"/>
      <c r="P7" s="228" t="s">
        <v>77</v>
      </c>
      <c r="Q7" s="228"/>
      <c r="R7" s="228"/>
      <c r="S7" s="107"/>
      <c r="T7" s="107"/>
    </row>
    <row r="8" spans="1:21" ht="10.5">
      <c r="B8" s="229" t="s">
        <v>78</v>
      </c>
      <c r="C8" s="229"/>
      <c r="D8" s="229"/>
      <c r="E8" s="229"/>
      <c r="F8" s="89"/>
      <c r="G8" s="230" t="s">
        <v>77</v>
      </c>
      <c r="H8" s="230"/>
      <c r="I8" s="230"/>
      <c r="J8" s="123"/>
      <c r="P8" s="107" t="s">
        <v>79</v>
      </c>
      <c r="Q8" s="107"/>
      <c r="R8" s="107"/>
      <c r="S8" s="107" t="s">
        <v>80</v>
      </c>
      <c r="T8" s="107"/>
    </row>
    <row r="9" spans="1:21" ht="10.5">
      <c r="B9" s="6"/>
      <c r="C9" s="106" t="s">
        <v>81</v>
      </c>
      <c r="D9" s="106" t="s">
        <v>82</v>
      </c>
      <c r="E9" s="106" t="s">
        <v>83</v>
      </c>
      <c r="F9" s="85"/>
      <c r="G9" s="124" t="s">
        <v>84</v>
      </c>
      <c r="H9" s="124" t="s">
        <v>85</v>
      </c>
      <c r="I9" s="124" t="s">
        <v>86</v>
      </c>
      <c r="J9" s="123" t="s">
        <v>87</v>
      </c>
      <c r="P9" s="108" t="s">
        <v>88</v>
      </c>
      <c r="Q9" s="108" t="s">
        <v>89</v>
      </c>
      <c r="R9" s="108"/>
      <c r="S9" s="108" t="s">
        <v>88</v>
      </c>
      <c r="T9" s="108" t="s">
        <v>89</v>
      </c>
    </row>
    <row r="10" spans="1:21">
      <c r="A10" s="7">
        <v>38718</v>
      </c>
      <c r="B10" s="9">
        <v>5.1486720000000004</v>
      </c>
      <c r="C10" s="9">
        <f>+P10/Q10*100</f>
        <v>5.1426991783120126</v>
      </c>
      <c r="E10" s="94">
        <v>4.7</v>
      </c>
      <c r="F10" s="87"/>
      <c r="G10" s="117">
        <f t="shared" ref="G10:G32" si="0">H10+I10</f>
        <v>21812</v>
      </c>
      <c r="H10" s="117">
        <v>7601</v>
      </c>
      <c r="I10" s="117">
        <v>14211</v>
      </c>
      <c r="J10" s="125">
        <v>4.5999999999999996</v>
      </c>
      <c r="O10" s="9"/>
      <c r="P10" s="109">
        <v>539.5</v>
      </c>
      <c r="Q10" s="109">
        <v>10490.6</v>
      </c>
      <c r="R10" s="107"/>
      <c r="S10" s="108"/>
      <c r="T10" s="107"/>
    </row>
    <row r="11" spans="1:21">
      <c r="A11" s="7">
        <v>38749</v>
      </c>
      <c r="B11" s="9">
        <v>5.0921206000000003</v>
      </c>
      <c r="C11" s="9">
        <f t="shared" ref="C11:C74" si="1">+P11/Q11*100</f>
        <v>5.0834734851724104</v>
      </c>
      <c r="E11" s="94">
        <v>4.8</v>
      </c>
      <c r="F11" s="87"/>
      <c r="G11" s="117">
        <f t="shared" si="0"/>
        <v>21874</v>
      </c>
      <c r="H11" s="117">
        <v>7664</v>
      </c>
      <c r="I11" s="117">
        <v>14210</v>
      </c>
      <c r="J11" s="125">
        <v>4.5999999999999996</v>
      </c>
      <c r="O11" s="9"/>
      <c r="P11" s="109">
        <v>535</v>
      </c>
      <c r="Q11" s="109">
        <v>10524.3</v>
      </c>
      <c r="R11" s="107"/>
      <c r="S11" s="108"/>
      <c r="T11" s="107"/>
    </row>
    <row r="12" spans="1:21">
      <c r="A12" s="7">
        <v>38777</v>
      </c>
      <c r="B12" s="9">
        <v>4.8542262999999997</v>
      </c>
      <c r="C12" s="9">
        <f t="shared" si="1"/>
        <v>4.8516062942833571</v>
      </c>
      <c r="D12" s="23">
        <f>+S12/T12*100</f>
        <v>4.0289723856948845</v>
      </c>
      <c r="E12" s="94">
        <v>4.7</v>
      </c>
      <c r="F12" s="87"/>
      <c r="G12" s="117">
        <f t="shared" si="0"/>
        <v>21903</v>
      </c>
      <c r="H12" s="117">
        <v>7689</v>
      </c>
      <c r="I12" s="117">
        <v>14214</v>
      </c>
      <c r="J12" s="125">
        <v>4.5</v>
      </c>
      <c r="O12" s="9"/>
      <c r="P12" s="109">
        <v>511.5</v>
      </c>
      <c r="Q12" s="109">
        <v>10542.9</v>
      </c>
      <c r="R12" s="107"/>
      <c r="S12" s="107">
        <v>89</v>
      </c>
      <c r="T12" s="107">
        <v>2209</v>
      </c>
      <c r="U12" s="107">
        <v>4</v>
      </c>
    </row>
    <row r="13" spans="1:21">
      <c r="A13" s="7">
        <v>38808</v>
      </c>
      <c r="B13" s="9">
        <v>4.9547498000000001</v>
      </c>
      <c r="C13" s="9">
        <f t="shared" si="1"/>
        <v>4.9209504875508845</v>
      </c>
      <c r="D13" s="23"/>
      <c r="E13" s="94">
        <v>4.7</v>
      </c>
      <c r="F13" s="87"/>
      <c r="G13" s="117">
        <f t="shared" si="0"/>
        <v>21952</v>
      </c>
      <c r="H13" s="117">
        <v>7726</v>
      </c>
      <c r="I13" s="117">
        <v>14226</v>
      </c>
      <c r="J13" s="125">
        <v>4.5</v>
      </c>
      <c r="O13" s="9"/>
      <c r="P13" s="109">
        <v>519.79999999999995</v>
      </c>
      <c r="Q13" s="109">
        <v>10563</v>
      </c>
      <c r="R13" s="107"/>
      <c r="S13" s="107"/>
      <c r="T13" s="107"/>
      <c r="U13" s="107"/>
    </row>
    <row r="14" spans="1:21">
      <c r="A14" s="7">
        <v>38838</v>
      </c>
      <c r="B14" s="9">
        <v>4.8029491000000002</v>
      </c>
      <c r="C14" s="9">
        <f t="shared" si="1"/>
        <v>4.796047535377582</v>
      </c>
      <c r="D14" s="23"/>
      <c r="E14" s="94">
        <v>4.5999999999999996</v>
      </c>
      <c r="F14" s="87"/>
      <c r="G14" s="117">
        <f t="shared" si="0"/>
        <v>21915</v>
      </c>
      <c r="H14" s="117">
        <v>7713</v>
      </c>
      <c r="I14" s="117">
        <v>14202</v>
      </c>
      <c r="J14" s="125">
        <v>4.5</v>
      </c>
      <c r="O14" s="9"/>
      <c r="P14" s="109">
        <v>507.7</v>
      </c>
      <c r="Q14" s="109">
        <v>10585.8</v>
      </c>
      <c r="R14" s="107"/>
      <c r="S14" s="107"/>
      <c r="T14" s="107"/>
      <c r="U14" s="107"/>
    </row>
    <row r="15" spans="1:21">
      <c r="A15" s="7">
        <v>38869</v>
      </c>
      <c r="B15" s="9">
        <v>4.8051699000000001</v>
      </c>
      <c r="C15" s="9">
        <f t="shared" si="1"/>
        <v>4.7899341690132884</v>
      </c>
      <c r="D15" s="23">
        <f t="shared" ref="D15:D75" si="2">+S15/T15*100</f>
        <v>3.6903690369036903</v>
      </c>
      <c r="E15" s="94">
        <v>4.5999999999999996</v>
      </c>
      <c r="F15" s="87"/>
      <c r="G15" s="117">
        <f t="shared" si="0"/>
        <v>21911</v>
      </c>
      <c r="H15" s="117">
        <v>7699</v>
      </c>
      <c r="I15" s="117">
        <v>14212</v>
      </c>
      <c r="J15" s="125">
        <v>4.5</v>
      </c>
      <c r="O15" s="9"/>
      <c r="P15" s="109">
        <v>508.6</v>
      </c>
      <c r="Q15" s="109">
        <v>10618.1</v>
      </c>
      <c r="R15" s="107"/>
      <c r="S15" s="107">
        <v>82</v>
      </c>
      <c r="T15" s="107">
        <v>2222</v>
      </c>
      <c r="U15" s="107">
        <v>3.7</v>
      </c>
    </row>
    <row r="16" spans="1:21">
      <c r="A16" s="7">
        <v>38899</v>
      </c>
      <c r="B16" s="9">
        <v>4.6680295000000003</v>
      </c>
      <c r="C16" s="9">
        <f t="shared" si="1"/>
        <v>4.6619434148172472</v>
      </c>
      <c r="D16" s="23"/>
      <c r="E16" s="94">
        <v>4.7</v>
      </c>
      <c r="F16" s="87"/>
      <c r="G16" s="117">
        <f t="shared" si="0"/>
        <v>21900</v>
      </c>
      <c r="H16" s="117">
        <v>7712</v>
      </c>
      <c r="I16" s="117">
        <v>14188</v>
      </c>
      <c r="J16" s="125">
        <v>4.5</v>
      </c>
      <c r="O16" s="9"/>
      <c r="P16" s="109">
        <v>496.8</v>
      </c>
      <c r="Q16" s="109">
        <v>10656.5</v>
      </c>
      <c r="R16" s="107"/>
      <c r="S16" s="107"/>
      <c r="T16" s="107"/>
      <c r="U16" s="107"/>
    </row>
    <row r="17" spans="1:21">
      <c r="A17" s="7">
        <v>38930</v>
      </c>
      <c r="B17" s="9">
        <v>4.7199001999999997</v>
      </c>
      <c r="C17" s="9">
        <f t="shared" si="1"/>
        <v>4.7207446808510642</v>
      </c>
      <c r="D17" s="23"/>
      <c r="E17" s="94">
        <v>4.7</v>
      </c>
      <c r="F17" s="87"/>
      <c r="G17" s="117">
        <f t="shared" si="0"/>
        <v>21878</v>
      </c>
      <c r="H17" s="117">
        <v>7720</v>
      </c>
      <c r="I17" s="117">
        <v>14158</v>
      </c>
      <c r="J17" s="125">
        <v>4.4000000000000004</v>
      </c>
      <c r="O17" s="9"/>
      <c r="P17" s="109">
        <v>504.1</v>
      </c>
      <c r="Q17" s="109">
        <v>10678.4</v>
      </c>
      <c r="R17" s="107"/>
      <c r="S17" s="107"/>
      <c r="T17" s="107"/>
      <c r="U17" s="107"/>
    </row>
    <row r="18" spans="1:21">
      <c r="A18" s="7">
        <v>38961</v>
      </c>
      <c r="B18" s="9">
        <v>4.6896018000000002</v>
      </c>
      <c r="C18" s="9">
        <f t="shared" si="1"/>
        <v>4.6696815702363743</v>
      </c>
      <c r="D18" s="23">
        <f t="shared" si="2"/>
        <v>3.8756196484903112</v>
      </c>
      <c r="E18" s="94">
        <v>4.5</v>
      </c>
      <c r="F18" s="87"/>
      <c r="G18" s="117">
        <f t="shared" si="0"/>
        <v>21843</v>
      </c>
      <c r="H18" s="117">
        <v>7718</v>
      </c>
      <c r="I18" s="117">
        <v>14125</v>
      </c>
      <c r="J18" s="125">
        <v>4.2</v>
      </c>
      <c r="O18" s="9"/>
      <c r="P18" s="109">
        <v>500.8</v>
      </c>
      <c r="Q18" s="109">
        <v>10724.5</v>
      </c>
      <c r="R18" s="107"/>
      <c r="S18" s="107">
        <v>86</v>
      </c>
      <c r="T18" s="107">
        <v>2219</v>
      </c>
      <c r="U18" s="107">
        <v>3.9</v>
      </c>
    </row>
    <row r="19" spans="1:21">
      <c r="A19" s="7">
        <v>38991</v>
      </c>
      <c r="B19" s="9">
        <v>4.4970796000000002</v>
      </c>
      <c r="C19" s="9">
        <f t="shared" si="1"/>
        <v>4.4897194510795746</v>
      </c>
      <c r="D19" s="23"/>
      <c r="E19" s="94">
        <v>4.4000000000000004</v>
      </c>
      <c r="F19" s="87"/>
      <c r="G19" s="117">
        <f t="shared" si="0"/>
        <v>21756</v>
      </c>
      <c r="H19" s="117">
        <v>7682</v>
      </c>
      <c r="I19" s="117">
        <v>14074</v>
      </c>
      <c r="J19" s="125">
        <v>4.2</v>
      </c>
      <c r="O19" s="9"/>
      <c r="P19" s="109">
        <v>479.3</v>
      </c>
      <c r="Q19" s="109">
        <v>10675.5</v>
      </c>
      <c r="R19" s="107"/>
      <c r="S19" s="107"/>
      <c r="T19" s="107"/>
      <c r="U19" s="107"/>
    </row>
    <row r="20" spans="1:21">
      <c r="A20" s="7">
        <v>39022</v>
      </c>
      <c r="B20" s="9">
        <v>4.5603058000000001</v>
      </c>
      <c r="C20" s="9">
        <f t="shared" si="1"/>
        <v>4.5367543392808791</v>
      </c>
      <c r="D20" s="23"/>
      <c r="E20" s="94">
        <v>4.5</v>
      </c>
      <c r="F20" s="87"/>
      <c r="G20" s="117">
        <f t="shared" si="0"/>
        <v>21707</v>
      </c>
      <c r="H20" s="117">
        <v>7666</v>
      </c>
      <c r="I20" s="117">
        <v>14041</v>
      </c>
      <c r="J20" s="125">
        <v>4.0999999999999996</v>
      </c>
      <c r="O20" s="9"/>
      <c r="P20" s="109">
        <v>485.9</v>
      </c>
      <c r="Q20" s="109">
        <v>10710.3</v>
      </c>
      <c r="R20" s="107"/>
      <c r="S20" s="107"/>
      <c r="T20" s="107"/>
      <c r="U20" s="107"/>
    </row>
    <row r="21" spans="1:21">
      <c r="A21" s="7">
        <v>39052</v>
      </c>
      <c r="B21" s="9">
        <v>4.5845053</v>
      </c>
      <c r="C21" s="9">
        <f t="shared" si="1"/>
        <v>4.5636412584361459</v>
      </c>
      <c r="D21" s="23">
        <f t="shared" si="2"/>
        <v>3.7889039242219216</v>
      </c>
      <c r="E21" s="94">
        <v>4.4000000000000004</v>
      </c>
      <c r="F21" s="87"/>
      <c r="G21" s="117">
        <f t="shared" si="0"/>
        <v>21699</v>
      </c>
      <c r="H21" s="117">
        <v>7685</v>
      </c>
      <c r="I21" s="117">
        <v>14014</v>
      </c>
      <c r="J21" s="125">
        <v>4.2</v>
      </c>
      <c r="O21" s="9"/>
      <c r="P21" s="109">
        <v>491.6</v>
      </c>
      <c r="Q21" s="109">
        <v>10772.1</v>
      </c>
      <c r="R21" s="107"/>
      <c r="S21" s="107">
        <v>84</v>
      </c>
      <c r="T21" s="107">
        <v>2217</v>
      </c>
      <c r="U21" s="107">
        <v>3.8</v>
      </c>
    </row>
    <row r="22" spans="1:21">
      <c r="A22" s="7">
        <v>39083</v>
      </c>
      <c r="B22" s="9">
        <v>4.5406833999999998</v>
      </c>
      <c r="C22" s="9">
        <f t="shared" si="1"/>
        <v>4.5322724568709098</v>
      </c>
      <c r="D22" s="23"/>
      <c r="E22" s="94">
        <v>4.5999999999999996</v>
      </c>
      <c r="F22" s="87"/>
      <c r="G22" s="117">
        <f t="shared" si="0"/>
        <v>21733</v>
      </c>
      <c r="H22" s="117">
        <v>7725</v>
      </c>
      <c r="I22" s="117">
        <v>14008</v>
      </c>
      <c r="J22" s="125">
        <v>4.0999999999999996</v>
      </c>
      <c r="O22" s="9"/>
      <c r="P22" s="109">
        <v>487.6</v>
      </c>
      <c r="Q22" s="109">
        <v>10758.4</v>
      </c>
      <c r="R22" s="107"/>
      <c r="S22" s="107"/>
      <c r="T22" s="107"/>
      <c r="U22" s="107"/>
    </row>
    <row r="23" spans="1:21">
      <c r="A23" s="7">
        <v>39114</v>
      </c>
      <c r="B23" s="9">
        <v>4.6099050999999998</v>
      </c>
      <c r="C23" s="9">
        <f t="shared" si="1"/>
        <v>4.5912933964273472</v>
      </c>
      <c r="D23" s="23"/>
      <c r="E23" s="94">
        <v>4.5</v>
      </c>
      <c r="F23" s="87"/>
      <c r="G23" s="117">
        <f t="shared" si="0"/>
        <v>21623</v>
      </c>
      <c r="H23" s="117">
        <v>7626</v>
      </c>
      <c r="I23" s="117">
        <v>13997</v>
      </c>
      <c r="J23" s="125">
        <v>4.0999999999999996</v>
      </c>
      <c r="O23" s="9"/>
      <c r="P23" s="109">
        <v>495.8</v>
      </c>
      <c r="Q23" s="109">
        <v>10798.7</v>
      </c>
      <c r="R23" s="107"/>
      <c r="S23" s="107"/>
      <c r="T23" s="107"/>
      <c r="U23" s="107"/>
    </row>
    <row r="24" spans="1:21">
      <c r="A24" s="7">
        <v>39142</v>
      </c>
      <c r="B24" s="9">
        <v>4.4452689000000003</v>
      </c>
      <c r="C24" s="9">
        <f t="shared" si="1"/>
        <v>4.4446703697884411</v>
      </c>
      <c r="D24" s="23">
        <f t="shared" si="2"/>
        <v>3.8735529830810327</v>
      </c>
      <c r="E24" s="94">
        <v>4.4000000000000004</v>
      </c>
      <c r="F24" s="87"/>
      <c r="G24" s="117">
        <f t="shared" si="0"/>
        <v>21676</v>
      </c>
      <c r="H24" s="117">
        <v>7706</v>
      </c>
      <c r="I24" s="117">
        <v>13970</v>
      </c>
      <c r="J24" s="125">
        <v>4.3</v>
      </c>
      <c r="O24" s="9"/>
      <c r="P24" s="109">
        <v>480.9</v>
      </c>
      <c r="Q24" s="109">
        <v>10819.7</v>
      </c>
      <c r="R24" s="107"/>
      <c r="S24" s="107">
        <v>87</v>
      </c>
      <c r="T24" s="107">
        <v>2246</v>
      </c>
      <c r="U24" s="107">
        <v>3.9</v>
      </c>
    </row>
    <row r="25" spans="1:21">
      <c r="A25" s="7">
        <v>39173</v>
      </c>
      <c r="B25" s="9">
        <v>4.3619548999999997</v>
      </c>
      <c r="C25" s="9">
        <f t="shared" si="1"/>
        <v>4.3414472105855646</v>
      </c>
      <c r="D25" s="23"/>
      <c r="E25" s="94">
        <v>4.5</v>
      </c>
      <c r="F25" s="87"/>
      <c r="G25" s="117">
        <f t="shared" si="0"/>
        <v>21631</v>
      </c>
      <c r="H25" s="117">
        <v>7686</v>
      </c>
      <c r="I25" s="117">
        <v>13945</v>
      </c>
      <c r="J25" s="125">
        <v>4.2</v>
      </c>
      <c r="O25" s="9"/>
      <c r="P25" s="109">
        <v>470.5</v>
      </c>
      <c r="Q25" s="109">
        <v>10837.4</v>
      </c>
      <c r="R25" s="107"/>
      <c r="S25" s="107"/>
      <c r="T25" s="107"/>
      <c r="U25" s="107"/>
    </row>
    <row r="26" spans="1:21">
      <c r="A26" s="7">
        <v>39203</v>
      </c>
      <c r="B26" s="9">
        <v>4.2618815000000003</v>
      </c>
      <c r="C26" s="9">
        <f t="shared" si="1"/>
        <v>4.2591741009840893</v>
      </c>
      <c r="D26" s="23"/>
      <c r="E26" s="94">
        <v>4.4000000000000004</v>
      </c>
      <c r="F26" s="87"/>
      <c r="G26" s="117">
        <f t="shared" si="0"/>
        <v>21601</v>
      </c>
      <c r="H26" s="117">
        <v>7673</v>
      </c>
      <c r="I26" s="117">
        <v>13928</v>
      </c>
      <c r="J26" s="125">
        <v>4.0999999999999996</v>
      </c>
      <c r="O26" s="9"/>
      <c r="P26" s="109">
        <v>463.1</v>
      </c>
      <c r="Q26" s="109">
        <v>10873</v>
      </c>
      <c r="R26" s="107"/>
      <c r="S26" s="107"/>
      <c r="T26" s="107"/>
      <c r="U26" s="107"/>
    </row>
    <row r="27" spans="1:21">
      <c r="A27" s="7">
        <v>39234</v>
      </c>
      <c r="B27" s="9">
        <v>4.3132992000000003</v>
      </c>
      <c r="C27" s="9">
        <f t="shared" si="1"/>
        <v>4.3008186790998204</v>
      </c>
      <c r="D27" s="23">
        <f t="shared" si="2"/>
        <v>3.6856127886323269</v>
      </c>
      <c r="E27" s="94">
        <v>4.5999999999999996</v>
      </c>
      <c r="F27" s="87"/>
      <c r="G27" s="117">
        <f t="shared" si="0"/>
        <v>21597</v>
      </c>
      <c r="H27" s="117">
        <v>7687</v>
      </c>
      <c r="I27" s="117">
        <v>13910</v>
      </c>
      <c r="J27" s="125">
        <v>4.3</v>
      </c>
      <c r="O27" s="9"/>
      <c r="P27" s="109">
        <v>468.6</v>
      </c>
      <c r="Q27" s="109">
        <v>10895.6</v>
      </c>
      <c r="R27" s="107"/>
      <c r="S27" s="107">
        <v>83</v>
      </c>
      <c r="T27" s="107">
        <v>2252</v>
      </c>
      <c r="U27" s="107">
        <v>3.7</v>
      </c>
    </row>
    <row r="28" spans="1:21">
      <c r="A28" s="7">
        <v>39264</v>
      </c>
      <c r="B28" s="9">
        <v>4.2764151999999997</v>
      </c>
      <c r="C28" s="9">
        <f t="shared" si="1"/>
        <v>4.2689522412686776</v>
      </c>
      <c r="D28" s="23"/>
      <c r="E28" s="94">
        <v>4.7</v>
      </c>
      <c r="F28" s="87"/>
      <c r="G28" s="117">
        <f t="shared" si="0"/>
        <v>21549</v>
      </c>
      <c r="H28" s="117">
        <v>7660</v>
      </c>
      <c r="I28" s="117">
        <v>13889</v>
      </c>
      <c r="J28" s="125">
        <v>4.2</v>
      </c>
      <c r="O28" s="9"/>
      <c r="P28" s="109">
        <v>465.7</v>
      </c>
      <c r="Q28" s="109">
        <v>10909</v>
      </c>
      <c r="R28" s="107"/>
      <c r="S28" s="107"/>
      <c r="T28" s="107"/>
      <c r="U28" s="107"/>
    </row>
    <row r="29" spans="1:21">
      <c r="A29" s="7">
        <v>39295</v>
      </c>
      <c r="B29" s="9">
        <v>4.3183672</v>
      </c>
      <c r="C29" s="9">
        <f t="shared" si="1"/>
        <v>4.313911748855987</v>
      </c>
      <c r="D29" s="23"/>
      <c r="E29" s="94">
        <v>4.5999999999999996</v>
      </c>
      <c r="F29" s="87"/>
      <c r="G29" s="117">
        <f t="shared" si="0"/>
        <v>21439</v>
      </c>
      <c r="H29" s="117">
        <v>7610</v>
      </c>
      <c r="I29" s="117">
        <v>13829</v>
      </c>
      <c r="J29" s="125">
        <v>4.2</v>
      </c>
      <c r="O29" s="9"/>
      <c r="P29" s="109">
        <v>472.3</v>
      </c>
      <c r="Q29" s="109">
        <v>10948.3</v>
      </c>
      <c r="R29" s="107"/>
      <c r="S29" s="107"/>
      <c r="T29" s="107"/>
      <c r="U29" s="107"/>
    </row>
    <row r="30" spans="1:21">
      <c r="A30" s="7">
        <v>39326</v>
      </c>
      <c r="B30" s="9">
        <v>4.2327050000000002</v>
      </c>
      <c r="C30" s="9">
        <f t="shared" si="1"/>
        <v>4.2211430706014195</v>
      </c>
      <c r="D30" s="23">
        <f t="shared" si="2"/>
        <v>3.6048064085447264</v>
      </c>
      <c r="E30" s="94">
        <v>4.7</v>
      </c>
      <c r="F30" s="87"/>
      <c r="G30" s="117">
        <f t="shared" si="0"/>
        <v>21367</v>
      </c>
      <c r="H30" s="117">
        <v>7577</v>
      </c>
      <c r="I30" s="117">
        <v>13790</v>
      </c>
      <c r="J30" s="125">
        <v>4.0999999999999996</v>
      </c>
      <c r="O30" s="9"/>
      <c r="P30" s="109">
        <v>463.3</v>
      </c>
      <c r="Q30" s="109">
        <v>10975.7</v>
      </c>
      <c r="R30" s="107"/>
      <c r="S30" s="107">
        <v>81</v>
      </c>
      <c r="T30" s="107">
        <v>2247</v>
      </c>
      <c r="U30" s="107">
        <v>3.6</v>
      </c>
    </row>
    <row r="31" spans="1:21">
      <c r="A31" s="7">
        <v>39356</v>
      </c>
      <c r="B31" s="9">
        <v>4.3403510000000001</v>
      </c>
      <c r="C31" s="9">
        <f t="shared" si="1"/>
        <v>4.3395934419066178</v>
      </c>
      <c r="D31" s="23"/>
      <c r="E31" s="94">
        <v>4.7</v>
      </c>
      <c r="F31" s="87"/>
      <c r="G31" s="117">
        <f t="shared" si="0"/>
        <v>21328</v>
      </c>
      <c r="H31" s="117">
        <v>7565</v>
      </c>
      <c r="I31" s="117">
        <v>13763</v>
      </c>
      <c r="J31" s="125">
        <v>4.0999999999999996</v>
      </c>
      <c r="O31" s="9"/>
      <c r="P31" s="109">
        <v>476.7</v>
      </c>
      <c r="Q31" s="109">
        <v>10984.9</v>
      </c>
      <c r="R31" s="107"/>
      <c r="S31" s="107"/>
      <c r="T31" s="107"/>
      <c r="U31" s="107"/>
    </row>
    <row r="32" spans="1:21">
      <c r="A32" s="7">
        <v>39387</v>
      </c>
      <c r="B32" s="9">
        <v>4.4779539000000002</v>
      </c>
      <c r="C32" s="9">
        <f t="shared" si="1"/>
        <v>4.4416886925667107</v>
      </c>
      <c r="D32" s="23"/>
      <c r="E32" s="94">
        <v>4.7</v>
      </c>
      <c r="F32" s="87"/>
      <c r="G32" s="117">
        <f t="shared" si="0"/>
        <v>21280</v>
      </c>
      <c r="H32" s="117">
        <v>7523</v>
      </c>
      <c r="I32" s="117">
        <v>13757</v>
      </c>
      <c r="J32" s="125">
        <v>4.2</v>
      </c>
      <c r="O32" s="9"/>
      <c r="P32" s="109">
        <v>490.7</v>
      </c>
      <c r="Q32" s="109">
        <v>11047.6</v>
      </c>
      <c r="R32" s="107"/>
      <c r="S32" s="107"/>
      <c r="T32" s="107"/>
      <c r="U32" s="107"/>
    </row>
    <row r="33" spans="1:21">
      <c r="A33" s="7">
        <v>39417</v>
      </c>
      <c r="B33" s="9">
        <v>4.3075533999999998</v>
      </c>
      <c r="C33" s="9">
        <f t="shared" si="1"/>
        <v>4.3016491916880017</v>
      </c>
      <c r="D33" s="23">
        <f t="shared" si="2"/>
        <v>3.4543844109831712</v>
      </c>
      <c r="E33" s="94">
        <v>5</v>
      </c>
      <c r="F33" s="87"/>
      <c r="G33" s="117">
        <f t="shared" ref="G33:G96" si="3">H33+I33</f>
        <v>21236</v>
      </c>
      <c r="H33" s="117">
        <v>7490</v>
      </c>
      <c r="I33" s="117">
        <v>13746</v>
      </c>
      <c r="J33" s="125">
        <v>4.0999999999999996</v>
      </c>
      <c r="O33" s="9"/>
      <c r="P33" s="109">
        <v>475.5</v>
      </c>
      <c r="Q33" s="109">
        <v>11053.9</v>
      </c>
      <c r="R33" s="107"/>
      <c r="S33" s="107">
        <v>78</v>
      </c>
      <c r="T33" s="107">
        <v>2258</v>
      </c>
      <c r="U33" s="107">
        <v>3.4</v>
      </c>
    </row>
    <row r="34" spans="1:21">
      <c r="A34" s="7">
        <v>39448</v>
      </c>
      <c r="B34" s="9">
        <v>4.2139521999999996</v>
      </c>
      <c r="C34" s="9">
        <f t="shared" si="1"/>
        <v>4.1998231653404074</v>
      </c>
      <c r="D34" s="23"/>
      <c r="E34" s="94">
        <v>5</v>
      </c>
      <c r="F34" s="87"/>
      <c r="G34" s="117">
        <f t="shared" si="3"/>
        <v>21201</v>
      </c>
      <c r="H34" s="117">
        <v>7476</v>
      </c>
      <c r="I34" s="117">
        <v>13725</v>
      </c>
      <c r="J34" s="125">
        <v>4.0999999999999996</v>
      </c>
      <c r="O34" s="9"/>
      <c r="P34" s="109">
        <v>465.5</v>
      </c>
      <c r="Q34" s="109">
        <v>11083.8</v>
      </c>
      <c r="R34" s="107"/>
      <c r="S34" s="107"/>
      <c r="T34" s="107"/>
      <c r="U34" s="107"/>
    </row>
    <row r="35" spans="1:21">
      <c r="A35" s="7">
        <v>39479</v>
      </c>
      <c r="B35" s="9">
        <v>3.9723872999999998</v>
      </c>
      <c r="C35" s="9">
        <f t="shared" si="1"/>
        <v>3.9844123510468439</v>
      </c>
      <c r="D35" s="23"/>
      <c r="E35" s="94">
        <v>4.9000000000000004</v>
      </c>
      <c r="F35" s="87"/>
      <c r="G35" s="117">
        <f t="shared" si="3"/>
        <v>21150</v>
      </c>
      <c r="H35" s="117">
        <v>7453</v>
      </c>
      <c r="I35" s="117">
        <v>13697</v>
      </c>
      <c r="J35" s="125">
        <v>4.0999999999999996</v>
      </c>
      <c r="O35" s="9"/>
      <c r="P35" s="109">
        <v>441.7</v>
      </c>
      <c r="Q35" s="109">
        <v>11085.7</v>
      </c>
      <c r="R35" s="107"/>
      <c r="S35" s="107"/>
      <c r="T35" s="107"/>
      <c r="U35" s="107"/>
    </row>
    <row r="36" spans="1:21">
      <c r="A36" s="7">
        <v>39508</v>
      </c>
      <c r="B36" s="9">
        <v>4.0574336999999998</v>
      </c>
      <c r="C36" s="9">
        <f t="shared" si="1"/>
        <v>4.0393052359033375</v>
      </c>
      <c r="D36" s="23">
        <f t="shared" si="2"/>
        <v>3.8359788359788358</v>
      </c>
      <c r="E36" s="94">
        <v>5.0999999999999996</v>
      </c>
      <c r="F36" s="87"/>
      <c r="G36" s="117">
        <f t="shared" si="3"/>
        <v>21065</v>
      </c>
      <c r="H36" s="117">
        <v>7406</v>
      </c>
      <c r="I36" s="117">
        <v>13659</v>
      </c>
      <c r="J36" s="125">
        <v>4.0999999999999996</v>
      </c>
      <c r="O36" s="9"/>
      <c r="P36" s="109">
        <v>449.3</v>
      </c>
      <c r="Q36" s="109">
        <v>11123.2</v>
      </c>
      <c r="R36" s="107"/>
      <c r="S36" s="107">
        <v>87</v>
      </c>
      <c r="T36" s="107">
        <v>2268</v>
      </c>
      <c r="U36" s="107">
        <v>3.8</v>
      </c>
    </row>
    <row r="37" spans="1:21">
      <c r="A37" s="7">
        <v>39539</v>
      </c>
      <c r="B37" s="9">
        <v>4.2559259000000003</v>
      </c>
      <c r="C37" s="9">
        <f t="shared" si="1"/>
        <v>4.220994079876947</v>
      </c>
      <c r="D37" s="23"/>
      <c r="E37" s="94">
        <v>5</v>
      </c>
      <c r="F37" s="87"/>
      <c r="G37" s="117">
        <f t="shared" si="3"/>
        <v>20925</v>
      </c>
      <c r="H37" s="117">
        <v>7327</v>
      </c>
      <c r="I37" s="117">
        <v>13598</v>
      </c>
      <c r="J37" s="125">
        <v>4</v>
      </c>
      <c r="O37" s="9"/>
      <c r="P37" s="109">
        <v>472</v>
      </c>
      <c r="Q37" s="109">
        <v>11182.2</v>
      </c>
      <c r="R37" s="107"/>
      <c r="S37" s="107"/>
      <c r="T37" s="107"/>
      <c r="U37" s="107"/>
    </row>
    <row r="38" spans="1:21">
      <c r="A38" s="7">
        <v>39569</v>
      </c>
      <c r="B38" s="9">
        <v>4.2712108999999998</v>
      </c>
      <c r="C38" s="9">
        <f t="shared" si="1"/>
        <v>4.2546901037467073</v>
      </c>
      <c r="D38" s="23"/>
      <c r="E38" s="94">
        <v>5.4</v>
      </c>
      <c r="F38" s="87"/>
      <c r="G38" s="117">
        <f t="shared" si="3"/>
        <v>20838</v>
      </c>
      <c r="H38" s="117">
        <v>7274</v>
      </c>
      <c r="I38" s="117">
        <v>13564</v>
      </c>
      <c r="J38" s="125">
        <v>3.9</v>
      </c>
      <c r="O38" s="9"/>
      <c r="P38" s="109">
        <v>474.9</v>
      </c>
      <c r="Q38" s="109">
        <v>11161.8</v>
      </c>
      <c r="R38" s="107"/>
      <c r="S38" s="107"/>
      <c r="T38" s="107"/>
      <c r="U38" s="107"/>
    </row>
    <row r="39" spans="1:21">
      <c r="A39" s="7">
        <v>39600</v>
      </c>
      <c r="B39" s="9">
        <v>4.2599603000000004</v>
      </c>
      <c r="C39" s="9">
        <f t="shared" si="1"/>
        <v>4.2225254876776113</v>
      </c>
      <c r="D39" s="23">
        <f t="shared" si="2"/>
        <v>3.9630118890356671</v>
      </c>
      <c r="E39" s="94">
        <v>5.6</v>
      </c>
      <c r="F39" s="87"/>
      <c r="G39" s="117">
        <f t="shared" si="3"/>
        <v>20717</v>
      </c>
      <c r="H39" s="117">
        <v>7213</v>
      </c>
      <c r="I39" s="117">
        <v>13504</v>
      </c>
      <c r="J39" s="125">
        <v>3.8</v>
      </c>
      <c r="O39" s="9"/>
      <c r="P39" s="109">
        <v>473.4</v>
      </c>
      <c r="Q39" s="109">
        <v>11211.3</v>
      </c>
      <c r="R39" s="107"/>
      <c r="S39" s="107">
        <v>90</v>
      </c>
      <c r="T39" s="107">
        <v>2271</v>
      </c>
      <c r="U39" s="107">
        <v>4</v>
      </c>
    </row>
    <row r="40" spans="1:21">
      <c r="A40" s="7">
        <v>39630</v>
      </c>
      <c r="B40" s="9">
        <v>4.2704354999999996</v>
      </c>
      <c r="C40" s="9">
        <f t="shared" si="1"/>
        <v>4.2648329428950627</v>
      </c>
      <c r="D40" s="23"/>
      <c r="E40" s="94">
        <v>5.8</v>
      </c>
      <c r="F40" s="87"/>
      <c r="G40" s="117">
        <f t="shared" si="3"/>
        <v>20590</v>
      </c>
      <c r="H40" s="117">
        <v>7160</v>
      </c>
      <c r="I40" s="117">
        <v>13430</v>
      </c>
      <c r="J40" s="125">
        <v>3.7</v>
      </c>
      <c r="O40" s="9"/>
      <c r="P40" s="109">
        <v>478.8</v>
      </c>
      <c r="Q40" s="109">
        <v>11226.7</v>
      </c>
      <c r="R40" s="107"/>
      <c r="S40" s="107"/>
      <c r="T40" s="107"/>
      <c r="U40" s="107"/>
    </row>
    <row r="41" spans="1:21">
      <c r="A41" s="7">
        <v>39661</v>
      </c>
      <c r="B41" s="9">
        <v>4.0698439000000004</v>
      </c>
      <c r="C41" s="9">
        <f t="shared" si="1"/>
        <v>4.0334997641488446</v>
      </c>
      <c r="D41" s="23"/>
      <c r="E41" s="94">
        <v>6.1</v>
      </c>
      <c r="F41" s="87"/>
      <c r="G41" s="117">
        <f t="shared" si="3"/>
        <v>20472</v>
      </c>
      <c r="H41" s="117">
        <v>7114</v>
      </c>
      <c r="I41" s="117">
        <v>13358</v>
      </c>
      <c r="J41" s="125">
        <v>3.7</v>
      </c>
      <c r="O41" s="9"/>
      <c r="P41" s="109">
        <v>453.2</v>
      </c>
      <c r="Q41" s="109">
        <v>11235.9</v>
      </c>
      <c r="R41" s="107"/>
      <c r="S41" s="107"/>
      <c r="T41" s="107"/>
      <c r="U41" s="107"/>
    </row>
    <row r="42" spans="1:21">
      <c r="A42" s="7">
        <v>39692</v>
      </c>
      <c r="B42" s="9">
        <v>4.3349814999999996</v>
      </c>
      <c r="C42" s="9">
        <f t="shared" si="1"/>
        <v>4.29959499786841</v>
      </c>
      <c r="D42" s="23">
        <f t="shared" si="2"/>
        <v>4.2142230026338892</v>
      </c>
      <c r="E42" s="94">
        <v>6.1</v>
      </c>
      <c r="F42" s="87"/>
      <c r="G42" s="117">
        <f t="shared" si="3"/>
        <v>20319</v>
      </c>
      <c r="H42" s="117">
        <v>7044</v>
      </c>
      <c r="I42" s="117">
        <v>13275</v>
      </c>
      <c r="J42" s="125">
        <v>3.5</v>
      </c>
      <c r="O42" s="9"/>
      <c r="P42" s="109">
        <v>484.1</v>
      </c>
      <c r="Q42" s="109">
        <v>11259.2</v>
      </c>
      <c r="R42" s="107"/>
      <c r="S42" s="107">
        <v>96</v>
      </c>
      <c r="T42" s="107">
        <v>2278</v>
      </c>
      <c r="U42" s="107">
        <v>4.2</v>
      </c>
    </row>
    <row r="43" spans="1:21">
      <c r="A43" s="7">
        <v>39722</v>
      </c>
      <c r="B43" s="9">
        <v>4.3127702000000001</v>
      </c>
      <c r="C43" s="9">
        <f t="shared" si="1"/>
        <v>4.2864870137355569</v>
      </c>
      <c r="D43" s="23"/>
      <c r="E43" s="94">
        <v>6.5</v>
      </c>
      <c r="F43" s="87"/>
      <c r="G43" s="117">
        <f t="shared" si="3"/>
        <v>20116</v>
      </c>
      <c r="H43" s="117">
        <v>6967</v>
      </c>
      <c r="I43" s="117">
        <v>13149</v>
      </c>
      <c r="J43" s="125">
        <v>3.4</v>
      </c>
      <c r="O43" s="9"/>
      <c r="P43" s="109">
        <v>483.4</v>
      </c>
      <c r="Q43" s="109">
        <v>11277.3</v>
      </c>
      <c r="R43" s="107"/>
      <c r="S43" s="107"/>
      <c r="T43" s="107"/>
      <c r="U43" s="107"/>
    </row>
    <row r="44" spans="1:21">
      <c r="A44" s="7">
        <v>39753</v>
      </c>
      <c r="B44" s="9">
        <v>4.4810496999999998</v>
      </c>
      <c r="C44" s="9">
        <f t="shared" si="1"/>
        <v>4.4629403109432895</v>
      </c>
      <c r="D44" s="23"/>
      <c r="E44" s="94">
        <v>6.8</v>
      </c>
      <c r="F44" s="87"/>
      <c r="G44" s="117">
        <f t="shared" si="3"/>
        <v>19849</v>
      </c>
      <c r="H44" s="117">
        <v>6813</v>
      </c>
      <c r="I44" s="117">
        <v>13036</v>
      </c>
      <c r="J44" s="125">
        <v>3.2</v>
      </c>
      <c r="O44" s="9"/>
      <c r="P44" s="109">
        <v>503.5</v>
      </c>
      <c r="Q44" s="109">
        <v>11281.8</v>
      </c>
      <c r="R44" s="107"/>
      <c r="S44" s="107"/>
      <c r="T44" s="107"/>
      <c r="U44" s="107"/>
    </row>
    <row r="45" spans="1:21">
      <c r="A45" s="7">
        <v>39783</v>
      </c>
      <c r="B45" s="9">
        <v>4.5958414999999997</v>
      </c>
      <c r="C45" s="9">
        <f t="shared" si="1"/>
        <v>4.561263772733307</v>
      </c>
      <c r="D45" s="23">
        <f t="shared" si="2"/>
        <v>4.5652173913043477</v>
      </c>
      <c r="E45" s="94">
        <v>7.3</v>
      </c>
      <c r="F45" s="87"/>
      <c r="G45" s="117">
        <f t="shared" si="3"/>
        <v>19552</v>
      </c>
      <c r="H45" s="117">
        <v>6701</v>
      </c>
      <c r="I45" s="117">
        <v>12851</v>
      </c>
      <c r="J45" s="125">
        <v>2.9</v>
      </c>
      <c r="O45" s="9"/>
      <c r="P45" s="109">
        <v>515.4</v>
      </c>
      <c r="Q45" s="109">
        <v>11299.5</v>
      </c>
      <c r="R45" s="107"/>
      <c r="S45" s="107">
        <v>105</v>
      </c>
      <c r="T45" s="107">
        <v>2300</v>
      </c>
      <c r="U45" s="107">
        <v>4.5999999999999996</v>
      </c>
    </row>
    <row r="46" spans="1:21">
      <c r="A46" s="7">
        <v>39814</v>
      </c>
      <c r="B46" s="9">
        <v>4.9425730000000003</v>
      </c>
      <c r="C46" s="9">
        <f t="shared" si="1"/>
        <v>4.897404922094756</v>
      </c>
      <c r="D46" s="23"/>
      <c r="E46" s="94">
        <v>7.8</v>
      </c>
      <c r="F46" s="87"/>
      <c r="G46" s="117">
        <f t="shared" si="3"/>
        <v>19127</v>
      </c>
      <c r="H46" s="117">
        <v>6567</v>
      </c>
      <c r="I46" s="117">
        <v>12560</v>
      </c>
      <c r="J46" s="125">
        <v>2.8</v>
      </c>
      <c r="O46" s="9"/>
      <c r="P46" s="109">
        <v>555.4</v>
      </c>
      <c r="Q46" s="109">
        <v>11340.7</v>
      </c>
      <c r="R46" s="107"/>
      <c r="S46" s="107"/>
      <c r="T46" s="107"/>
      <c r="U46" s="107"/>
    </row>
    <row r="47" spans="1:21">
      <c r="A47" s="7">
        <v>39845</v>
      </c>
      <c r="B47" s="9">
        <v>5.3561426000000001</v>
      </c>
      <c r="C47" s="9">
        <f t="shared" si="1"/>
        <v>5.2871547566856645</v>
      </c>
      <c r="D47" s="23"/>
      <c r="E47" s="94">
        <v>8.3000000000000007</v>
      </c>
      <c r="F47" s="87"/>
      <c r="G47" s="117">
        <f t="shared" si="3"/>
        <v>18827</v>
      </c>
      <c r="H47" s="117">
        <v>6446</v>
      </c>
      <c r="I47" s="117">
        <v>12381</v>
      </c>
      <c r="J47" s="125">
        <v>2.7</v>
      </c>
      <c r="O47" s="9"/>
      <c r="P47" s="109">
        <v>603</v>
      </c>
      <c r="Q47" s="109">
        <v>11405</v>
      </c>
      <c r="R47" s="107"/>
      <c r="S47" s="107"/>
      <c r="T47" s="107"/>
      <c r="U47" s="107"/>
    </row>
    <row r="48" spans="1:21">
      <c r="A48" s="7">
        <v>39873</v>
      </c>
      <c r="B48" s="9">
        <v>5.7473827999999996</v>
      </c>
      <c r="C48" s="9">
        <f t="shared" si="1"/>
        <v>5.6880043410527055</v>
      </c>
      <c r="D48" s="23">
        <f t="shared" si="2"/>
        <v>5.1890941072999119</v>
      </c>
      <c r="E48" s="94">
        <v>8.6999999999999993</v>
      </c>
      <c r="F48" s="87"/>
      <c r="G48" s="117">
        <f t="shared" si="3"/>
        <v>18498</v>
      </c>
      <c r="H48" s="117">
        <v>6291</v>
      </c>
      <c r="I48" s="117">
        <v>12207</v>
      </c>
      <c r="J48" s="125">
        <v>2.6</v>
      </c>
      <c r="O48" s="9"/>
      <c r="P48" s="109">
        <v>649.9</v>
      </c>
      <c r="Q48" s="109">
        <v>11425.8</v>
      </c>
      <c r="R48" s="107"/>
      <c r="S48" s="107">
        <v>118</v>
      </c>
      <c r="T48" s="107">
        <v>2274</v>
      </c>
      <c r="U48" s="107">
        <v>5.2</v>
      </c>
    </row>
    <row r="49" spans="1:21">
      <c r="A49" s="7">
        <v>39904</v>
      </c>
      <c r="B49" s="9">
        <v>5.5181892000000001</v>
      </c>
      <c r="C49" s="9">
        <f t="shared" si="1"/>
        <v>5.4616772024445339</v>
      </c>
      <c r="D49" s="23"/>
      <c r="E49" s="94">
        <v>8.9</v>
      </c>
      <c r="F49" s="87"/>
      <c r="G49" s="117">
        <f t="shared" si="3"/>
        <v>18183</v>
      </c>
      <c r="H49" s="117">
        <v>6154</v>
      </c>
      <c r="I49" s="117">
        <v>12029</v>
      </c>
      <c r="J49" s="125">
        <v>2.9</v>
      </c>
      <c r="O49" s="9"/>
      <c r="P49" s="109">
        <v>623.79999999999995</v>
      </c>
      <c r="Q49" s="109">
        <v>11421.4</v>
      </c>
      <c r="R49" s="107"/>
      <c r="S49" s="107"/>
      <c r="T49" s="107"/>
      <c r="U49" s="107"/>
    </row>
    <row r="50" spans="1:21">
      <c r="A50" s="7">
        <v>39934</v>
      </c>
      <c r="B50" s="9">
        <v>5.7886766999999999</v>
      </c>
      <c r="C50" s="9">
        <f t="shared" si="1"/>
        <v>5.7818579234972676</v>
      </c>
      <c r="D50" s="23"/>
      <c r="E50" s="94">
        <v>9.4</v>
      </c>
      <c r="F50" s="87"/>
      <c r="G50" s="117">
        <f t="shared" si="3"/>
        <v>17962</v>
      </c>
      <c r="H50" s="117">
        <v>6100</v>
      </c>
      <c r="I50" s="117">
        <v>11862</v>
      </c>
      <c r="J50" s="125">
        <v>2.7</v>
      </c>
      <c r="O50" s="9"/>
      <c r="P50" s="109">
        <v>661.3</v>
      </c>
      <c r="Q50" s="109">
        <v>11437.5</v>
      </c>
      <c r="R50" s="107"/>
      <c r="S50" s="107"/>
      <c r="T50" s="107"/>
      <c r="U50" s="107"/>
    </row>
    <row r="51" spans="1:21">
      <c r="A51" s="7">
        <v>39965</v>
      </c>
      <c r="B51" s="9">
        <v>5.8876454999999996</v>
      </c>
      <c r="C51" s="9">
        <f t="shared" si="1"/>
        <v>5.8522970856627898</v>
      </c>
      <c r="D51" s="23">
        <f t="shared" si="2"/>
        <v>5.9721011333914564</v>
      </c>
      <c r="E51" s="94">
        <v>9.5</v>
      </c>
      <c r="F51" s="87"/>
      <c r="G51" s="117">
        <f t="shared" si="3"/>
        <v>17736</v>
      </c>
      <c r="H51" s="117">
        <v>6010</v>
      </c>
      <c r="I51" s="117">
        <v>11726</v>
      </c>
      <c r="J51" s="125">
        <v>2.8</v>
      </c>
      <c r="O51" s="9"/>
      <c r="P51" s="109">
        <v>668.9</v>
      </c>
      <c r="Q51" s="109">
        <v>11429.7</v>
      </c>
      <c r="R51" s="107"/>
      <c r="S51" s="107">
        <v>137</v>
      </c>
      <c r="T51" s="107">
        <v>2294</v>
      </c>
      <c r="U51" s="107">
        <v>6</v>
      </c>
    </row>
    <row r="52" spans="1:21">
      <c r="A52" s="7">
        <v>39995</v>
      </c>
      <c r="B52" s="9">
        <v>5.7417879999999997</v>
      </c>
      <c r="C52" s="9">
        <f t="shared" si="1"/>
        <v>5.6783932767823604</v>
      </c>
      <c r="D52" s="23"/>
      <c r="E52" s="94">
        <v>9.5</v>
      </c>
      <c r="F52" s="87"/>
      <c r="G52" s="117">
        <f t="shared" si="3"/>
        <v>17598</v>
      </c>
      <c r="H52" s="117">
        <v>5932</v>
      </c>
      <c r="I52" s="117">
        <v>11666</v>
      </c>
      <c r="J52" s="125">
        <v>3</v>
      </c>
      <c r="O52" s="9"/>
      <c r="P52" s="109">
        <v>650</v>
      </c>
      <c r="Q52" s="109">
        <v>11446.9</v>
      </c>
      <c r="R52" s="107"/>
      <c r="S52" s="107"/>
      <c r="T52" s="107"/>
      <c r="U52" s="107"/>
    </row>
    <row r="53" spans="1:21">
      <c r="A53" s="7">
        <v>40026</v>
      </c>
      <c r="B53" s="9">
        <v>5.7567979999999999</v>
      </c>
      <c r="C53" s="9">
        <f t="shared" si="1"/>
        <v>5.7373967032486561</v>
      </c>
      <c r="D53" s="23"/>
      <c r="E53" s="94">
        <v>9.6</v>
      </c>
      <c r="F53" s="87"/>
      <c r="G53" s="117">
        <f t="shared" si="3"/>
        <v>17480</v>
      </c>
      <c r="H53" s="117">
        <v>5855</v>
      </c>
      <c r="I53" s="117">
        <v>11625</v>
      </c>
      <c r="J53" s="125">
        <v>3</v>
      </c>
      <c r="O53" s="9"/>
      <c r="P53" s="109">
        <v>656.1</v>
      </c>
      <c r="Q53" s="109">
        <v>11435.5</v>
      </c>
      <c r="R53" s="107"/>
      <c r="S53" s="107"/>
      <c r="T53" s="107"/>
      <c r="U53" s="107"/>
    </row>
    <row r="54" spans="1:21">
      <c r="A54" s="7">
        <v>40057</v>
      </c>
      <c r="B54" s="9">
        <v>5.7247436</v>
      </c>
      <c r="C54" s="9">
        <f t="shared" si="1"/>
        <v>5.6746069848031215</v>
      </c>
      <c r="D54" s="23">
        <f t="shared" si="2"/>
        <v>6.4360770577933453</v>
      </c>
      <c r="E54" s="94">
        <v>9.8000000000000007</v>
      </c>
      <c r="F54" s="87"/>
      <c r="G54" s="117">
        <f t="shared" si="3"/>
        <v>17377</v>
      </c>
      <c r="H54" s="117">
        <v>5787</v>
      </c>
      <c r="I54" s="117">
        <v>11590</v>
      </c>
      <c r="J54" s="125">
        <v>3</v>
      </c>
      <c r="O54" s="9"/>
      <c r="P54" s="109">
        <v>650.1</v>
      </c>
      <c r="Q54" s="109">
        <v>11456.3</v>
      </c>
      <c r="R54" s="107"/>
      <c r="S54" s="107">
        <v>147</v>
      </c>
      <c r="T54" s="107">
        <v>2284</v>
      </c>
      <c r="U54" s="107">
        <v>6.4</v>
      </c>
    </row>
    <row r="55" spans="1:21">
      <c r="A55" s="7">
        <v>40087</v>
      </c>
      <c r="B55" s="9">
        <v>5.6318215</v>
      </c>
      <c r="C55" s="9">
        <f t="shared" si="1"/>
        <v>5.592856769152962</v>
      </c>
      <c r="D55" s="23"/>
      <c r="E55" s="94">
        <v>10</v>
      </c>
      <c r="F55" s="87"/>
      <c r="G55" s="117">
        <f t="shared" si="3"/>
        <v>17256</v>
      </c>
      <c r="H55" s="117">
        <v>5716</v>
      </c>
      <c r="I55" s="117">
        <v>11540</v>
      </c>
      <c r="J55" s="125">
        <v>3.2</v>
      </c>
      <c r="O55" s="9"/>
      <c r="P55" s="109">
        <v>641.4</v>
      </c>
      <c r="Q55" s="109">
        <v>11468.2</v>
      </c>
      <c r="R55" s="107"/>
      <c r="S55" s="107"/>
      <c r="T55" s="107"/>
      <c r="U55" s="107"/>
    </row>
    <row r="56" spans="1:21">
      <c r="A56" s="7">
        <v>40118</v>
      </c>
      <c r="B56" s="9">
        <v>5.5670584999999999</v>
      </c>
      <c r="C56" s="9">
        <f t="shared" si="1"/>
        <v>5.5461731318336938</v>
      </c>
      <c r="D56" s="23"/>
      <c r="E56" s="94">
        <v>9.9</v>
      </c>
      <c r="F56" s="87"/>
      <c r="G56" s="117">
        <f t="shared" si="3"/>
        <v>17207</v>
      </c>
      <c r="H56" s="117">
        <v>5696</v>
      </c>
      <c r="I56" s="117">
        <v>11511</v>
      </c>
      <c r="J56" s="125">
        <v>3.4</v>
      </c>
      <c r="O56" s="9"/>
      <c r="P56" s="109">
        <v>637.1</v>
      </c>
      <c r="Q56" s="109">
        <v>11487.2</v>
      </c>
      <c r="R56" s="107"/>
      <c r="S56" s="107"/>
      <c r="T56" s="107"/>
      <c r="U56" s="107"/>
    </row>
    <row r="57" spans="1:21">
      <c r="A57" s="7">
        <v>40148</v>
      </c>
      <c r="B57" s="9">
        <v>5.5178576000000001</v>
      </c>
      <c r="C57" s="9">
        <f t="shared" si="1"/>
        <v>5.4878631290980939</v>
      </c>
      <c r="D57" s="23">
        <f t="shared" si="2"/>
        <v>6.9190600522193213</v>
      </c>
      <c r="E57" s="94">
        <v>9.9</v>
      </c>
      <c r="F57" s="87"/>
      <c r="G57" s="117">
        <f t="shared" si="3"/>
        <v>17131</v>
      </c>
      <c r="H57" s="117">
        <v>5654</v>
      </c>
      <c r="I57" s="117">
        <v>11477</v>
      </c>
      <c r="J57" s="125">
        <v>3.4</v>
      </c>
      <c r="O57" s="9"/>
      <c r="P57" s="109">
        <v>631.9</v>
      </c>
      <c r="Q57" s="109">
        <v>11514.5</v>
      </c>
      <c r="R57" s="107"/>
      <c r="S57" s="107">
        <v>159</v>
      </c>
      <c r="T57" s="107">
        <v>2298</v>
      </c>
      <c r="U57" s="107">
        <v>6.9</v>
      </c>
    </row>
    <row r="58" spans="1:21">
      <c r="A58" s="7">
        <v>40179</v>
      </c>
      <c r="B58" s="9">
        <v>5.2875616000000001</v>
      </c>
      <c r="C58" s="9">
        <f t="shared" si="1"/>
        <v>5.2665359862612107</v>
      </c>
      <c r="D58" s="23"/>
      <c r="E58" s="94">
        <v>9.6999999999999993</v>
      </c>
      <c r="F58" s="87"/>
      <c r="G58" s="117">
        <f t="shared" si="3"/>
        <v>17049</v>
      </c>
      <c r="H58" s="117">
        <v>5587</v>
      </c>
      <c r="I58" s="117">
        <v>11462</v>
      </c>
      <c r="J58" s="125">
        <v>3.5</v>
      </c>
      <c r="O58" s="9"/>
      <c r="P58" s="109">
        <v>607.20000000000005</v>
      </c>
      <c r="Q58" s="109">
        <v>11529.4</v>
      </c>
      <c r="R58" s="107"/>
      <c r="S58" s="107"/>
      <c r="T58" s="107"/>
      <c r="U58" s="107"/>
    </row>
    <row r="59" spans="1:21">
      <c r="A59" s="7">
        <v>40210</v>
      </c>
      <c r="B59" s="9">
        <v>5.3238722000000003</v>
      </c>
      <c r="C59" s="9">
        <f t="shared" si="1"/>
        <v>5.3269415813518028</v>
      </c>
      <c r="D59" s="23"/>
      <c r="E59" s="94">
        <v>9.8000000000000007</v>
      </c>
      <c r="F59" s="87"/>
      <c r="G59" s="117">
        <f t="shared" si="3"/>
        <v>16961</v>
      </c>
      <c r="H59" s="117">
        <v>5508</v>
      </c>
      <c r="I59" s="117">
        <v>11453</v>
      </c>
      <c r="J59" s="125">
        <v>3.4</v>
      </c>
      <c r="O59" s="9"/>
      <c r="P59" s="109">
        <v>614.5</v>
      </c>
      <c r="Q59" s="109">
        <v>11535.7</v>
      </c>
      <c r="R59" s="107"/>
      <c r="S59" s="107"/>
      <c r="T59" s="107"/>
      <c r="U59" s="107"/>
    </row>
    <row r="60" spans="1:21">
      <c r="A60" s="7">
        <v>40238</v>
      </c>
      <c r="B60" s="9">
        <v>5.3956597000000004</v>
      </c>
      <c r="C60" s="9">
        <f t="shared" si="1"/>
        <v>5.3956056318526784</v>
      </c>
      <c r="D60" s="23">
        <f t="shared" si="2"/>
        <v>6.2035823503713416</v>
      </c>
      <c r="E60" s="94">
        <v>9.8000000000000007</v>
      </c>
      <c r="F60" s="87"/>
      <c r="G60" s="117">
        <f t="shared" si="3"/>
        <v>16994</v>
      </c>
      <c r="H60" s="117">
        <v>5536</v>
      </c>
      <c r="I60" s="117">
        <v>11458</v>
      </c>
      <c r="J60" s="125">
        <v>3.6</v>
      </c>
      <c r="L60" s="9"/>
      <c r="M60" s="9"/>
      <c r="O60" s="9"/>
      <c r="P60" s="109">
        <v>623.5</v>
      </c>
      <c r="Q60" s="109">
        <v>11555.7</v>
      </c>
      <c r="R60" s="107"/>
      <c r="S60" s="107">
        <v>142</v>
      </c>
      <c r="T60" s="107">
        <v>2289</v>
      </c>
      <c r="U60" s="107">
        <v>6.2</v>
      </c>
    </row>
    <row r="61" spans="1:21">
      <c r="A61" s="7">
        <v>40269</v>
      </c>
      <c r="B61" s="9">
        <v>5.4817561000000001</v>
      </c>
      <c r="C61" s="9">
        <f t="shared" si="1"/>
        <v>5.4703498569984372</v>
      </c>
      <c r="D61" s="23"/>
      <c r="E61" s="94">
        <v>9.9</v>
      </c>
      <c r="F61" s="87"/>
      <c r="G61" s="117">
        <f t="shared" si="3"/>
        <v>17048</v>
      </c>
      <c r="H61" s="117">
        <v>5555</v>
      </c>
      <c r="I61" s="117">
        <v>11493</v>
      </c>
      <c r="J61" s="125">
        <v>3.8</v>
      </c>
      <c r="O61" s="9"/>
      <c r="P61" s="109">
        <v>633.1</v>
      </c>
      <c r="Q61" s="109">
        <v>11573.3</v>
      </c>
      <c r="R61" s="107"/>
      <c r="S61" s="107"/>
      <c r="T61" s="107"/>
      <c r="U61" s="107"/>
    </row>
    <row r="62" spans="1:21">
      <c r="A62" s="7">
        <v>40299</v>
      </c>
      <c r="B62" s="9">
        <v>5.1895186000000004</v>
      </c>
      <c r="C62" s="9">
        <f t="shared" si="1"/>
        <v>5.2004436972459578</v>
      </c>
      <c r="D62" s="23"/>
      <c r="E62" s="94">
        <v>9.6</v>
      </c>
      <c r="F62" s="87"/>
      <c r="G62" s="117">
        <f t="shared" si="3"/>
        <v>17051</v>
      </c>
      <c r="H62" s="117">
        <v>5524</v>
      </c>
      <c r="I62" s="117">
        <v>11527</v>
      </c>
      <c r="J62" s="125">
        <v>3.9</v>
      </c>
      <c r="O62" s="9"/>
      <c r="P62" s="109">
        <v>600.1</v>
      </c>
      <c r="Q62" s="109">
        <v>11539.4</v>
      </c>
      <c r="R62" s="107"/>
      <c r="S62" s="107"/>
      <c r="T62" s="107"/>
      <c r="U62" s="107"/>
    </row>
    <row r="63" spans="1:21">
      <c r="A63" s="7">
        <v>40330</v>
      </c>
      <c r="B63" s="9">
        <v>5.2029915999999998</v>
      </c>
      <c r="C63" s="9">
        <f t="shared" si="1"/>
        <v>5.1507180128509207</v>
      </c>
      <c r="D63" s="23">
        <f t="shared" si="2"/>
        <v>6.9264069264069263</v>
      </c>
      <c r="E63" s="94">
        <v>9.4</v>
      </c>
      <c r="F63" s="87"/>
      <c r="G63" s="117">
        <f t="shared" si="3"/>
        <v>17055</v>
      </c>
      <c r="H63" s="117">
        <v>5512</v>
      </c>
      <c r="I63" s="117">
        <v>11543</v>
      </c>
      <c r="J63" s="125">
        <v>3.8</v>
      </c>
      <c r="L63" s="9"/>
      <c r="M63" s="9"/>
      <c r="O63" s="9"/>
      <c r="P63" s="109">
        <v>597.20000000000005</v>
      </c>
      <c r="Q63" s="109">
        <v>11594.5</v>
      </c>
      <c r="R63" s="107"/>
      <c r="S63" s="107">
        <v>160</v>
      </c>
      <c r="T63" s="107">
        <v>2310</v>
      </c>
      <c r="U63" s="107">
        <v>6.9</v>
      </c>
    </row>
    <row r="64" spans="1:21">
      <c r="A64" s="7">
        <v>40360</v>
      </c>
      <c r="B64" s="9">
        <v>5.3269707000000004</v>
      </c>
      <c r="C64" s="9">
        <f t="shared" si="1"/>
        <v>5.2917057068931435</v>
      </c>
      <c r="D64" s="23"/>
      <c r="E64" s="94">
        <v>9.5</v>
      </c>
      <c r="F64" s="87"/>
      <c r="G64" s="117">
        <f t="shared" si="3"/>
        <v>17073</v>
      </c>
      <c r="H64" s="117">
        <v>5502</v>
      </c>
      <c r="I64" s="117">
        <v>11571</v>
      </c>
      <c r="J64" s="125">
        <v>3.8</v>
      </c>
      <c r="O64" s="9"/>
      <c r="P64" s="109">
        <v>615.6</v>
      </c>
      <c r="Q64" s="109">
        <v>11633.3</v>
      </c>
      <c r="R64" s="107"/>
      <c r="S64" s="107"/>
      <c r="T64" s="107"/>
      <c r="U64" s="107"/>
    </row>
    <row r="65" spans="1:21">
      <c r="A65" s="7">
        <v>40391</v>
      </c>
      <c r="B65" s="9">
        <v>5.0657424999999998</v>
      </c>
      <c r="C65" s="9">
        <f t="shared" si="1"/>
        <v>5.0256912580983313</v>
      </c>
      <c r="D65" s="23"/>
      <c r="E65" s="94">
        <v>9.6</v>
      </c>
      <c r="F65" s="87"/>
      <c r="G65" s="117">
        <f t="shared" si="3"/>
        <v>17075</v>
      </c>
      <c r="H65" s="117">
        <v>5525</v>
      </c>
      <c r="I65" s="117">
        <v>11550</v>
      </c>
      <c r="J65" s="125">
        <v>3.9</v>
      </c>
      <c r="O65" s="9"/>
      <c r="P65" s="109">
        <v>584.9</v>
      </c>
      <c r="Q65" s="109">
        <v>11638.2</v>
      </c>
      <c r="R65" s="107"/>
      <c r="S65" s="107"/>
      <c r="T65" s="107"/>
      <c r="U65" s="107"/>
    </row>
    <row r="66" spans="1:21">
      <c r="A66" s="7">
        <v>40422</v>
      </c>
      <c r="B66" s="9">
        <v>5.1100583000000004</v>
      </c>
      <c r="C66" s="9">
        <f t="shared" si="1"/>
        <v>5.0661755257634811</v>
      </c>
      <c r="D66" s="23">
        <f t="shared" si="2"/>
        <v>6.387570133793699</v>
      </c>
      <c r="E66" s="94">
        <v>9.5</v>
      </c>
      <c r="F66" s="87"/>
      <c r="G66" s="117">
        <f t="shared" si="3"/>
        <v>17060</v>
      </c>
      <c r="H66" s="117">
        <v>5503</v>
      </c>
      <c r="I66" s="117">
        <v>11557</v>
      </c>
      <c r="J66" s="125">
        <v>3.9</v>
      </c>
      <c r="L66" s="9"/>
      <c r="M66" s="9"/>
      <c r="O66" s="9"/>
      <c r="P66" s="109">
        <v>591.4</v>
      </c>
      <c r="Q66" s="109">
        <v>11673.5</v>
      </c>
      <c r="R66" s="107"/>
      <c r="S66" s="107">
        <v>148</v>
      </c>
      <c r="T66" s="107">
        <v>2317</v>
      </c>
      <c r="U66" s="107">
        <v>6.4</v>
      </c>
    </row>
    <row r="67" spans="1:21">
      <c r="A67" s="7">
        <v>40452</v>
      </c>
      <c r="B67" s="9">
        <v>5.2738719999999999</v>
      </c>
      <c r="C67" s="9">
        <f t="shared" si="1"/>
        <v>5.2300684148567731</v>
      </c>
      <c r="D67" s="23"/>
      <c r="E67" s="94">
        <v>9.5</v>
      </c>
      <c r="F67" s="87"/>
      <c r="G67" s="117">
        <f t="shared" si="3"/>
        <v>17064</v>
      </c>
      <c r="H67" s="117">
        <v>5507</v>
      </c>
      <c r="I67" s="117">
        <v>11557</v>
      </c>
      <c r="J67" s="125">
        <v>4</v>
      </c>
      <c r="O67" s="9"/>
      <c r="P67" s="109">
        <v>613.1</v>
      </c>
      <c r="Q67" s="109">
        <v>11722.6</v>
      </c>
      <c r="R67" s="107"/>
      <c r="S67" s="107"/>
      <c r="T67" s="107"/>
      <c r="U67" s="107"/>
    </row>
    <row r="68" spans="1:21">
      <c r="A68" s="7">
        <v>40483</v>
      </c>
      <c r="B68" s="9">
        <v>5.1378563000000002</v>
      </c>
      <c r="C68" s="9">
        <f t="shared" si="1"/>
        <v>5.0917622257546267</v>
      </c>
      <c r="D68" s="23"/>
      <c r="E68" s="94">
        <v>9.8000000000000007</v>
      </c>
      <c r="F68" s="87"/>
      <c r="G68" s="117">
        <f t="shared" si="3"/>
        <v>17085</v>
      </c>
      <c r="H68" s="117">
        <v>5504</v>
      </c>
      <c r="I68" s="117">
        <v>11581</v>
      </c>
      <c r="J68" s="125">
        <v>4</v>
      </c>
      <c r="O68" s="9"/>
      <c r="P68" s="109">
        <v>599</v>
      </c>
      <c r="Q68" s="109">
        <v>11764.1</v>
      </c>
      <c r="R68" s="107"/>
      <c r="S68" s="107"/>
      <c r="T68" s="107"/>
      <c r="U68" s="107"/>
    </row>
    <row r="69" spans="1:21">
      <c r="A69" s="7">
        <v>40513</v>
      </c>
      <c r="B69" s="9">
        <v>4.9212816000000004</v>
      </c>
      <c r="C69" s="9">
        <f t="shared" si="1"/>
        <v>4.8626549124824319</v>
      </c>
      <c r="D69" s="23">
        <f t="shared" si="2"/>
        <v>6.6925734024179615</v>
      </c>
      <c r="E69" s="94">
        <v>9.4</v>
      </c>
      <c r="F69" s="87"/>
      <c r="G69" s="117">
        <f t="shared" si="3"/>
        <v>17054</v>
      </c>
      <c r="H69" s="117">
        <v>5462</v>
      </c>
      <c r="I69" s="117">
        <v>11592</v>
      </c>
      <c r="J69" s="125">
        <v>4.0999999999999996</v>
      </c>
      <c r="O69" s="9"/>
      <c r="P69" s="109">
        <v>570.9</v>
      </c>
      <c r="Q69" s="109">
        <v>11740.5</v>
      </c>
      <c r="R69" s="107"/>
      <c r="S69" s="107">
        <v>155</v>
      </c>
      <c r="T69" s="107">
        <v>2316</v>
      </c>
      <c r="U69" s="107">
        <v>6.7</v>
      </c>
    </row>
    <row r="70" spans="1:21" ht="11.25" customHeight="1">
      <c r="A70" s="7">
        <v>40544</v>
      </c>
      <c r="B70" s="9">
        <v>5.0559595000000002</v>
      </c>
      <c r="C70" s="9">
        <f t="shared" si="1"/>
        <v>5.0227263072936585</v>
      </c>
      <c r="D70" s="23"/>
      <c r="E70" s="94">
        <v>9.1</v>
      </c>
      <c r="F70" s="88"/>
      <c r="G70" s="117">
        <f t="shared" si="3"/>
        <v>17052</v>
      </c>
      <c r="H70" s="117">
        <v>5432</v>
      </c>
      <c r="I70" s="117">
        <v>11620</v>
      </c>
      <c r="J70" s="125">
        <v>4.0999999999999996</v>
      </c>
      <c r="O70" s="9"/>
      <c r="P70" s="109">
        <v>591.20000000000005</v>
      </c>
      <c r="Q70" s="109">
        <v>11770.5</v>
      </c>
      <c r="R70" s="107"/>
      <c r="S70" s="107"/>
      <c r="T70" s="107"/>
      <c r="U70" s="107"/>
    </row>
    <row r="71" spans="1:21">
      <c r="A71" s="7">
        <v>40575</v>
      </c>
      <c r="B71" s="9">
        <v>5.0218628000000001</v>
      </c>
      <c r="C71" s="9">
        <f t="shared" si="1"/>
        <v>4.9771794283383057</v>
      </c>
      <c r="D71" s="23"/>
      <c r="E71" s="94">
        <v>9</v>
      </c>
      <c r="F71" s="88"/>
      <c r="G71" s="117">
        <f t="shared" si="3"/>
        <v>17117</v>
      </c>
      <c r="H71" s="117">
        <v>5464</v>
      </c>
      <c r="I71" s="117">
        <v>11653</v>
      </c>
      <c r="J71" s="125">
        <v>4.0999999999999996</v>
      </c>
      <c r="K71" s="9"/>
      <c r="O71" s="9"/>
      <c r="P71" s="109">
        <v>585.6</v>
      </c>
      <c r="Q71" s="109">
        <v>11765.7</v>
      </c>
      <c r="R71" s="107"/>
      <c r="S71" s="107"/>
      <c r="T71" s="107"/>
      <c r="U71" s="107"/>
    </row>
    <row r="72" spans="1:21">
      <c r="A72" s="7">
        <v>40603</v>
      </c>
      <c r="B72" s="9">
        <v>4.9494876000000003</v>
      </c>
      <c r="C72" s="9">
        <f t="shared" si="1"/>
        <v>4.9016118370875068</v>
      </c>
      <c r="D72" s="23">
        <f t="shared" si="2"/>
        <v>6.552462526766595</v>
      </c>
      <c r="E72" s="94">
        <v>8.9</v>
      </c>
      <c r="F72" s="88"/>
      <c r="G72" s="117">
        <f t="shared" si="3"/>
        <v>17150</v>
      </c>
      <c r="H72" s="117">
        <v>5475</v>
      </c>
      <c r="I72" s="117">
        <v>11675</v>
      </c>
      <c r="J72" s="125">
        <v>4.2</v>
      </c>
      <c r="K72" s="9"/>
      <c r="O72" s="9"/>
      <c r="P72" s="109">
        <v>578.4</v>
      </c>
      <c r="Q72" s="109">
        <v>11800.2</v>
      </c>
      <c r="R72" s="107"/>
      <c r="S72" s="107">
        <v>153</v>
      </c>
      <c r="T72" s="107">
        <v>2335</v>
      </c>
      <c r="U72" s="107">
        <v>6.6</v>
      </c>
    </row>
    <row r="73" spans="1:21">
      <c r="A73" s="7">
        <v>40634</v>
      </c>
      <c r="B73" s="9">
        <v>4.9505419000000002</v>
      </c>
      <c r="C73" s="9">
        <f t="shared" si="1"/>
        <v>4.9495945463509168</v>
      </c>
      <c r="D73" s="23"/>
      <c r="E73" s="94">
        <v>9</v>
      </c>
      <c r="F73" s="88"/>
      <c r="G73" s="117">
        <f t="shared" si="3"/>
        <v>17200</v>
      </c>
      <c r="H73" s="117">
        <v>5496</v>
      </c>
      <c r="I73" s="117">
        <v>11704</v>
      </c>
      <c r="J73" s="125">
        <v>4.0999999999999996</v>
      </c>
      <c r="K73" s="9"/>
      <c r="O73" s="9"/>
      <c r="P73" s="109">
        <v>582.29999999999995</v>
      </c>
      <c r="Q73" s="109">
        <v>11764.6</v>
      </c>
      <c r="R73" s="107"/>
      <c r="S73" s="107"/>
      <c r="T73" s="107"/>
      <c r="U73" s="107"/>
    </row>
    <row r="74" spans="1:21">
      <c r="A74" s="7">
        <v>40664</v>
      </c>
      <c r="B74" s="9">
        <v>4.9752605000000001</v>
      </c>
      <c r="C74" s="9">
        <f t="shared" si="1"/>
        <v>4.9973205855583815</v>
      </c>
      <c r="D74" s="23"/>
      <c r="E74" s="94">
        <v>9</v>
      </c>
      <c r="F74" s="88"/>
      <c r="G74" s="117">
        <f t="shared" si="3"/>
        <v>17231</v>
      </c>
      <c r="H74" s="117">
        <v>5520</v>
      </c>
      <c r="I74" s="117">
        <v>11711</v>
      </c>
      <c r="J74" s="125">
        <v>4.0999999999999996</v>
      </c>
      <c r="K74" s="9"/>
      <c r="O74" s="9"/>
      <c r="P74" s="109">
        <v>587.5</v>
      </c>
      <c r="Q74" s="109">
        <v>11756.3</v>
      </c>
      <c r="R74" s="107"/>
      <c r="S74" s="107"/>
      <c r="T74" s="107"/>
      <c r="U74" s="107"/>
    </row>
    <row r="75" spans="1:21">
      <c r="A75" s="7">
        <v>40695</v>
      </c>
      <c r="B75" s="9">
        <v>4.9995494999999996</v>
      </c>
      <c r="C75" s="9">
        <f t="shared" ref="C75:C122" si="4">+P75/Q75*100</f>
        <v>4.9388894072145275</v>
      </c>
      <c r="D75" s="23">
        <f t="shared" si="2"/>
        <v>6.5755764304013669</v>
      </c>
      <c r="E75" s="94">
        <v>9.1</v>
      </c>
      <c r="F75" s="88"/>
      <c r="G75" s="117">
        <f t="shared" si="3"/>
        <v>17247</v>
      </c>
      <c r="H75" s="117">
        <v>5524</v>
      </c>
      <c r="I75" s="117">
        <v>11723</v>
      </c>
      <c r="J75" s="125">
        <v>4</v>
      </c>
      <c r="K75" s="9"/>
      <c r="O75" s="9"/>
      <c r="P75" s="109">
        <v>582.29999999999995</v>
      </c>
      <c r="Q75" s="109">
        <v>11790.1</v>
      </c>
      <c r="R75" s="107"/>
      <c r="S75" s="107">
        <v>154</v>
      </c>
      <c r="T75" s="107">
        <v>2342</v>
      </c>
      <c r="U75" s="107">
        <v>6.6</v>
      </c>
    </row>
    <row r="76" spans="1:21">
      <c r="A76" s="7">
        <v>40725</v>
      </c>
      <c r="B76" s="9">
        <v>5.1233912000000004</v>
      </c>
      <c r="C76" s="9">
        <f t="shared" si="4"/>
        <v>5.0908721525737946</v>
      </c>
      <c r="D76" s="23"/>
      <c r="E76" s="94">
        <v>9.1</v>
      </c>
      <c r="F76" s="88"/>
      <c r="G76" s="117">
        <f t="shared" si="3"/>
        <v>17306</v>
      </c>
      <c r="H76" s="117">
        <v>5551</v>
      </c>
      <c r="I76" s="117">
        <v>11755</v>
      </c>
      <c r="J76" s="125">
        <v>4.0999999999999996</v>
      </c>
      <c r="K76" s="9"/>
      <c r="O76" s="9"/>
      <c r="P76" s="109">
        <v>601.4</v>
      </c>
      <c r="Q76" s="109">
        <v>11813.3</v>
      </c>
      <c r="R76" s="107"/>
      <c r="S76" s="107"/>
      <c r="T76" s="107"/>
      <c r="U76" s="107"/>
    </row>
    <row r="77" spans="1:21">
      <c r="A77" s="7">
        <v>40756</v>
      </c>
      <c r="B77" s="9">
        <v>5.2607723999999996</v>
      </c>
      <c r="C77" s="9">
        <f t="shared" si="4"/>
        <v>5.2447493368027978</v>
      </c>
      <c r="D77" s="23"/>
      <c r="E77" s="94">
        <v>9.1</v>
      </c>
      <c r="F77" s="88"/>
      <c r="G77" s="117">
        <f t="shared" si="3"/>
        <v>17316</v>
      </c>
      <c r="H77" s="117">
        <v>5553</v>
      </c>
      <c r="I77" s="117">
        <v>11763</v>
      </c>
      <c r="J77" s="125">
        <v>4.0999999999999996</v>
      </c>
      <c r="K77" s="9"/>
      <c r="O77" s="9"/>
      <c r="P77" s="109">
        <v>620.79999999999995</v>
      </c>
      <c r="Q77" s="109">
        <v>11836.6</v>
      </c>
      <c r="R77" s="107"/>
      <c r="S77" s="107"/>
      <c r="T77" s="107"/>
      <c r="U77" s="107"/>
    </row>
    <row r="78" spans="1:21">
      <c r="A78" s="7">
        <v>40787</v>
      </c>
      <c r="B78" s="9">
        <v>5.2485444000000001</v>
      </c>
      <c r="C78" s="9">
        <f t="shared" si="4"/>
        <v>5.2278492747760277</v>
      </c>
      <c r="D78" s="23">
        <f t="shared" ref="D78:D120" si="5">+S78/T78*100</f>
        <v>6.4874093043107122</v>
      </c>
      <c r="E78" s="94">
        <v>9</v>
      </c>
      <c r="F78" s="88"/>
      <c r="G78" s="117">
        <f t="shared" si="3"/>
        <v>17356</v>
      </c>
      <c r="H78" s="117">
        <v>5590</v>
      </c>
      <c r="I78" s="117">
        <v>11766</v>
      </c>
      <c r="J78" s="125">
        <v>4.0999999999999996</v>
      </c>
      <c r="K78" s="9"/>
      <c r="O78" s="9"/>
      <c r="P78" s="109">
        <v>620.29999999999995</v>
      </c>
      <c r="Q78" s="109">
        <v>11865.3</v>
      </c>
      <c r="R78" s="107"/>
      <c r="S78" s="107">
        <v>152</v>
      </c>
      <c r="T78" s="107">
        <v>2343</v>
      </c>
      <c r="U78" s="107">
        <v>6.5</v>
      </c>
    </row>
    <row r="79" spans="1:21">
      <c r="A79" s="7">
        <v>40817</v>
      </c>
      <c r="B79" s="9">
        <v>5.1496526999999999</v>
      </c>
      <c r="C79" s="9">
        <f t="shared" si="4"/>
        <v>5.1165966917901766</v>
      </c>
      <c r="D79" s="23"/>
      <c r="E79" s="94">
        <v>8.9</v>
      </c>
      <c r="F79" s="88"/>
      <c r="G79" s="117">
        <f t="shared" si="3"/>
        <v>17357</v>
      </c>
      <c r="H79" s="117">
        <v>5584</v>
      </c>
      <c r="I79" s="117">
        <v>11773</v>
      </c>
      <c r="J79" s="125">
        <v>4.0999999999999996</v>
      </c>
      <c r="K79" s="9"/>
      <c r="O79" s="9"/>
      <c r="P79" s="109">
        <v>606.9</v>
      </c>
      <c r="Q79" s="109">
        <v>11861.4</v>
      </c>
      <c r="R79" s="107"/>
      <c r="S79" s="107"/>
      <c r="T79" s="107"/>
      <c r="U79" s="107"/>
    </row>
    <row r="80" spans="1:21">
      <c r="A80" s="7">
        <v>40848</v>
      </c>
      <c r="B80" s="9">
        <v>5.2315065000000001</v>
      </c>
      <c r="C80" s="9">
        <f t="shared" si="4"/>
        <v>5.2121130483831584</v>
      </c>
      <c r="D80" s="23"/>
      <c r="E80" s="94">
        <v>8.6999999999999993</v>
      </c>
      <c r="F80" s="88"/>
      <c r="G80" s="117">
        <f t="shared" si="3"/>
        <v>17356</v>
      </c>
      <c r="H80" s="117">
        <v>5585</v>
      </c>
      <c r="I80" s="117">
        <v>11771</v>
      </c>
      <c r="J80" s="125">
        <v>4.0999999999999996</v>
      </c>
      <c r="K80" s="9"/>
      <c r="O80" s="9"/>
      <c r="P80" s="109">
        <v>619.1</v>
      </c>
      <c r="Q80" s="109">
        <v>11878.1</v>
      </c>
      <c r="R80" s="107"/>
      <c r="S80" s="107"/>
      <c r="T80" s="107"/>
      <c r="U80" s="107"/>
    </row>
    <row r="81" spans="1:21">
      <c r="A81" s="7">
        <v>40878</v>
      </c>
      <c r="B81" s="9">
        <v>5.2179637000000003</v>
      </c>
      <c r="C81" s="9">
        <f t="shared" si="4"/>
        <v>5.1723701422000925</v>
      </c>
      <c r="D81" s="23">
        <f t="shared" si="5"/>
        <v>6.3247863247863245</v>
      </c>
      <c r="E81" s="94">
        <v>8.5</v>
      </c>
      <c r="F81" s="88"/>
      <c r="G81" s="117">
        <f t="shared" si="3"/>
        <v>17404</v>
      </c>
      <c r="H81" s="117">
        <v>5606</v>
      </c>
      <c r="I81" s="117">
        <v>11798</v>
      </c>
      <c r="J81" s="125">
        <v>4.0999999999999996</v>
      </c>
      <c r="K81" s="9"/>
      <c r="O81" s="9"/>
      <c r="P81" s="109">
        <v>612.9</v>
      </c>
      <c r="Q81" s="109">
        <v>11849.5</v>
      </c>
      <c r="R81" s="107"/>
      <c r="S81" s="107">
        <v>148</v>
      </c>
      <c r="T81" s="107">
        <v>2340</v>
      </c>
      <c r="U81" s="107">
        <v>6.3</v>
      </c>
    </row>
    <row r="82" spans="1:21">
      <c r="A82" s="7">
        <v>40909</v>
      </c>
      <c r="B82" s="9">
        <v>5.0894567000000004</v>
      </c>
      <c r="C82" s="9">
        <f t="shared" si="4"/>
        <v>5.0618426588136316</v>
      </c>
      <c r="D82" s="23"/>
      <c r="E82" s="94">
        <v>8.1999999999999993</v>
      </c>
      <c r="F82" s="87"/>
      <c r="G82" s="117">
        <f t="shared" si="3"/>
        <v>17464</v>
      </c>
      <c r="H82" s="117">
        <v>5627</v>
      </c>
      <c r="I82" s="117">
        <v>11837</v>
      </c>
      <c r="J82" s="125">
        <v>4.2</v>
      </c>
      <c r="K82" s="9"/>
      <c r="O82" s="9"/>
      <c r="P82" s="109">
        <v>601.6</v>
      </c>
      <c r="Q82" s="109">
        <v>11885</v>
      </c>
      <c r="R82" s="107"/>
      <c r="S82" s="107"/>
      <c r="T82" s="107"/>
      <c r="U82" s="107"/>
    </row>
    <row r="83" spans="1:21">
      <c r="A83" s="7">
        <v>40940</v>
      </c>
      <c r="B83" s="9">
        <v>5.2405451999999997</v>
      </c>
      <c r="C83" s="9">
        <f t="shared" si="4"/>
        <v>5.2338726623240186</v>
      </c>
      <c r="D83" s="23"/>
      <c r="E83" s="94">
        <v>8.3000000000000007</v>
      </c>
      <c r="F83" s="86"/>
      <c r="G83" s="117">
        <f t="shared" si="3"/>
        <v>17481</v>
      </c>
      <c r="H83" s="117">
        <v>5622</v>
      </c>
      <c r="I83" s="117">
        <v>11859</v>
      </c>
      <c r="J83" s="125">
        <v>4.0999999999999996</v>
      </c>
      <c r="K83" s="9"/>
      <c r="O83" s="9"/>
      <c r="P83" s="109">
        <v>622.70000000000005</v>
      </c>
      <c r="Q83" s="109">
        <v>11897.5</v>
      </c>
      <c r="R83" s="107"/>
      <c r="S83" s="107"/>
      <c r="T83" s="107"/>
      <c r="U83" s="107"/>
    </row>
    <row r="84" spans="1:21">
      <c r="A84" s="7">
        <v>40969</v>
      </c>
      <c r="B84" s="9">
        <v>5.1917371000000001</v>
      </c>
      <c r="C84" s="9">
        <f t="shared" si="4"/>
        <v>5.1630230164905502</v>
      </c>
      <c r="D84" s="23">
        <f t="shared" si="5"/>
        <v>6.8336162988115454</v>
      </c>
      <c r="E84" s="94">
        <v>8.1999999999999993</v>
      </c>
      <c r="F84" s="86"/>
      <c r="G84" s="117">
        <f t="shared" si="3"/>
        <v>17528</v>
      </c>
      <c r="H84" s="117">
        <v>5627</v>
      </c>
      <c r="I84" s="117">
        <v>11901</v>
      </c>
      <c r="J84" s="125">
        <v>4.2</v>
      </c>
      <c r="K84" s="9"/>
      <c r="O84" s="9"/>
      <c r="P84" s="109">
        <v>617.1</v>
      </c>
      <c r="Q84" s="109">
        <v>11952.3</v>
      </c>
      <c r="R84" s="107"/>
      <c r="S84" s="107">
        <v>161</v>
      </c>
      <c r="T84" s="107">
        <v>2356</v>
      </c>
      <c r="U84" s="107">
        <v>6.8</v>
      </c>
    </row>
    <row r="85" spans="1:21">
      <c r="A85" s="7">
        <v>41000</v>
      </c>
      <c r="B85" s="9">
        <v>4.9945677000000002</v>
      </c>
      <c r="C85" s="9">
        <f t="shared" si="4"/>
        <v>5.0005037445007892</v>
      </c>
      <c r="D85" s="23"/>
      <c r="E85" s="94">
        <v>8.1999999999999993</v>
      </c>
      <c r="G85" s="117">
        <f t="shared" si="3"/>
        <v>17546</v>
      </c>
      <c r="H85" s="117">
        <v>5630</v>
      </c>
      <c r="I85" s="117">
        <v>11916</v>
      </c>
      <c r="J85" s="125">
        <v>4.2</v>
      </c>
      <c r="K85" s="9"/>
      <c r="O85" s="9"/>
      <c r="P85" s="109">
        <v>595.6</v>
      </c>
      <c r="Q85" s="109">
        <v>11910.8</v>
      </c>
      <c r="R85" s="107"/>
      <c r="S85" s="107"/>
      <c r="T85" s="107"/>
      <c r="U85" s="107"/>
    </row>
    <row r="86" spans="1:21">
      <c r="A86" s="7">
        <v>41030</v>
      </c>
      <c r="B86" s="9">
        <v>5.1433445000000004</v>
      </c>
      <c r="C86" s="9">
        <f t="shared" si="4"/>
        <v>5.1944690302433161</v>
      </c>
      <c r="D86" s="23"/>
      <c r="E86" s="94">
        <v>8.1999999999999993</v>
      </c>
      <c r="G86" s="117">
        <f t="shared" si="3"/>
        <v>17541</v>
      </c>
      <c r="H86" s="117">
        <v>5613</v>
      </c>
      <c r="I86" s="117">
        <v>11928</v>
      </c>
      <c r="J86" s="125">
        <v>4.0999999999999996</v>
      </c>
      <c r="K86" s="9"/>
      <c r="O86" s="9"/>
      <c r="P86" s="109">
        <v>622.1</v>
      </c>
      <c r="Q86" s="109">
        <v>11976.2</v>
      </c>
      <c r="R86" s="107"/>
      <c r="S86" s="107"/>
      <c r="T86" s="107"/>
      <c r="U86" s="107"/>
    </row>
    <row r="87" spans="1:21">
      <c r="A87" s="7">
        <v>41061</v>
      </c>
      <c r="B87" s="9">
        <v>5.2675846999999996</v>
      </c>
      <c r="C87" s="9">
        <f t="shared" si="4"/>
        <v>5.1887108107203801</v>
      </c>
      <c r="D87" s="23">
        <f t="shared" si="5"/>
        <v>6.788290199406025</v>
      </c>
      <c r="E87" s="94">
        <v>8.1999999999999993</v>
      </c>
      <c r="G87" s="117">
        <f t="shared" si="3"/>
        <v>17559</v>
      </c>
      <c r="H87" s="117">
        <v>5620</v>
      </c>
      <c r="I87" s="117">
        <v>11939</v>
      </c>
      <c r="J87" s="125">
        <v>4.2</v>
      </c>
      <c r="K87" s="9"/>
      <c r="O87" s="9"/>
      <c r="P87" s="109">
        <v>620.29999999999995</v>
      </c>
      <c r="Q87" s="109">
        <v>11954.8</v>
      </c>
      <c r="R87" s="107"/>
      <c r="S87" s="107">
        <v>160</v>
      </c>
      <c r="T87" s="107">
        <v>2357</v>
      </c>
      <c r="U87" s="107">
        <v>6.8</v>
      </c>
    </row>
    <row r="88" spans="1:21">
      <c r="A88" s="7">
        <v>41091</v>
      </c>
      <c r="B88" s="9">
        <v>5.2155503999999997</v>
      </c>
      <c r="C88" s="9">
        <f t="shared" si="4"/>
        <v>5.1821395442124008</v>
      </c>
      <c r="D88" s="23"/>
      <c r="E88" s="94">
        <v>8.1999999999999993</v>
      </c>
      <c r="G88" s="117">
        <f t="shared" si="3"/>
        <v>17614</v>
      </c>
      <c r="H88" s="117">
        <v>5635</v>
      </c>
      <c r="I88" s="117">
        <v>11979</v>
      </c>
      <c r="J88" s="125">
        <v>4.2</v>
      </c>
      <c r="K88" s="9"/>
      <c r="O88" s="9"/>
      <c r="P88" s="109">
        <v>620.1</v>
      </c>
      <c r="Q88" s="109">
        <v>11966.1</v>
      </c>
      <c r="R88" s="107"/>
      <c r="S88" s="107"/>
      <c r="T88" s="107"/>
      <c r="U88" s="107"/>
    </row>
    <row r="89" spans="1:21">
      <c r="A89" s="7">
        <v>41122</v>
      </c>
      <c r="B89" s="9">
        <v>5.1364545000000001</v>
      </c>
      <c r="C89" s="9">
        <f t="shared" si="4"/>
        <v>5.1116368104723771</v>
      </c>
      <c r="D89" s="23"/>
      <c r="E89" s="94">
        <v>8.1</v>
      </c>
      <c r="G89" s="117">
        <f t="shared" si="3"/>
        <v>17603</v>
      </c>
      <c r="H89" s="117">
        <v>5647</v>
      </c>
      <c r="I89" s="117">
        <v>11956</v>
      </c>
      <c r="J89" s="125">
        <v>4.0999999999999996</v>
      </c>
      <c r="K89" s="9"/>
      <c r="O89" s="9"/>
      <c r="P89" s="109">
        <v>611.5</v>
      </c>
      <c r="Q89" s="109">
        <v>11962.9</v>
      </c>
      <c r="R89" s="107"/>
      <c r="S89" s="107"/>
      <c r="T89" s="107"/>
      <c r="U89" s="107"/>
    </row>
    <row r="90" spans="1:21">
      <c r="A90" s="7">
        <v>41153</v>
      </c>
      <c r="C90" s="9">
        <f t="shared" si="4"/>
        <v>5.4743767600661251</v>
      </c>
      <c r="D90" s="23">
        <f t="shared" si="5"/>
        <v>7.2156196943972839</v>
      </c>
      <c r="E90" s="94">
        <v>7.8</v>
      </c>
      <c r="G90" s="117">
        <f t="shared" si="3"/>
        <v>17590</v>
      </c>
      <c r="H90" s="117">
        <v>5648</v>
      </c>
      <c r="I90" s="117">
        <v>11942</v>
      </c>
      <c r="J90" s="125">
        <v>4.2</v>
      </c>
      <c r="K90" s="9"/>
      <c r="O90" s="9"/>
      <c r="P90" s="109">
        <v>659</v>
      </c>
      <c r="Q90" s="109">
        <v>12037.9</v>
      </c>
      <c r="S90" s="107">
        <v>170</v>
      </c>
      <c r="T90" s="107">
        <v>2356</v>
      </c>
      <c r="U90" s="107">
        <v>7.2</v>
      </c>
    </row>
    <row r="91" spans="1:21">
      <c r="A91" s="7">
        <v>41183</v>
      </c>
      <c r="C91" s="9">
        <f t="shared" si="4"/>
        <v>5.3347967439114639</v>
      </c>
      <c r="D91" s="23"/>
      <c r="E91" s="9">
        <v>7.8</v>
      </c>
      <c r="G91" s="117">
        <f t="shared" si="3"/>
        <v>17613</v>
      </c>
      <c r="H91" s="117">
        <v>5666</v>
      </c>
      <c r="I91" s="117">
        <v>11947</v>
      </c>
      <c r="J91" s="125">
        <v>4.2</v>
      </c>
      <c r="K91" s="9"/>
      <c r="O91" s="9"/>
      <c r="P91" s="109">
        <v>641.6</v>
      </c>
      <c r="Q91" s="109">
        <v>12026.7</v>
      </c>
      <c r="S91" s="107"/>
      <c r="T91" s="107"/>
      <c r="U91" s="107"/>
    </row>
    <row r="92" spans="1:21">
      <c r="A92" s="7">
        <v>41214</v>
      </c>
      <c r="C92" s="9">
        <f t="shared" si="4"/>
        <v>5.2299271287392273</v>
      </c>
      <c r="D92" s="23"/>
      <c r="E92" s="9">
        <v>7.8</v>
      </c>
      <c r="G92" s="117">
        <f t="shared" si="3"/>
        <v>17638</v>
      </c>
      <c r="H92" s="117">
        <v>5687</v>
      </c>
      <c r="I92" s="117">
        <v>11951</v>
      </c>
      <c r="J92" s="125">
        <v>4.0999999999999996</v>
      </c>
      <c r="K92" s="9"/>
      <c r="O92" s="9"/>
      <c r="P92" s="109">
        <v>628.70000000000005</v>
      </c>
      <c r="Q92" s="109">
        <v>12021.2</v>
      </c>
      <c r="S92" s="107"/>
      <c r="T92" s="107"/>
      <c r="U92" s="107"/>
    </row>
    <row r="93" spans="1:21">
      <c r="A93" s="7">
        <v>41244</v>
      </c>
      <c r="C93" s="9">
        <f t="shared" si="4"/>
        <v>5.3986793642366528</v>
      </c>
      <c r="D93" s="23">
        <f t="shared" si="5"/>
        <v>6.7940552016985141</v>
      </c>
      <c r="E93" s="9">
        <v>7.9</v>
      </c>
      <c r="G93" s="117">
        <f t="shared" si="3"/>
        <v>17685</v>
      </c>
      <c r="H93" s="117">
        <v>5720</v>
      </c>
      <c r="I93" s="117">
        <v>11965</v>
      </c>
      <c r="J93" s="125">
        <v>4.3</v>
      </c>
      <c r="K93" s="9"/>
      <c r="O93" s="9"/>
      <c r="P93" s="109">
        <v>650.79999999999995</v>
      </c>
      <c r="Q93" s="109">
        <v>12054.8</v>
      </c>
      <c r="S93" s="107">
        <v>160</v>
      </c>
      <c r="T93" s="107">
        <v>2355</v>
      </c>
      <c r="U93" s="107">
        <v>6.8</v>
      </c>
    </row>
    <row r="94" spans="1:21">
      <c r="A94" s="7">
        <v>41275</v>
      </c>
      <c r="C94" s="9">
        <f t="shared" si="4"/>
        <v>5.4016735017859503</v>
      </c>
      <c r="D94" s="23"/>
      <c r="E94" s="9">
        <v>8</v>
      </c>
      <c r="G94" s="117">
        <f t="shared" si="3"/>
        <v>17725</v>
      </c>
      <c r="H94" s="117">
        <v>5743</v>
      </c>
      <c r="I94" s="117">
        <v>11982</v>
      </c>
      <c r="J94" s="125">
        <v>4.3</v>
      </c>
      <c r="K94" s="9"/>
      <c r="O94" s="9"/>
      <c r="P94" s="109">
        <v>653.29999999999995</v>
      </c>
      <c r="Q94" s="109">
        <v>12094.4</v>
      </c>
      <c r="S94" s="107"/>
      <c r="T94" s="107"/>
      <c r="U94" s="107"/>
    </row>
    <row r="95" spans="1:21">
      <c r="A95" s="7">
        <v>41306</v>
      </c>
      <c r="C95" s="9">
        <f t="shared" si="4"/>
        <v>5.4024846974971537</v>
      </c>
      <c r="D95" s="23"/>
      <c r="E95" s="9">
        <v>7.7</v>
      </c>
      <c r="G95" s="117">
        <f t="shared" si="3"/>
        <v>17793</v>
      </c>
      <c r="H95" s="117">
        <v>5789</v>
      </c>
      <c r="I95" s="117">
        <v>12004</v>
      </c>
      <c r="J95" s="125">
        <v>4.3</v>
      </c>
      <c r="K95" s="9"/>
      <c r="O95" s="9"/>
      <c r="P95" s="109">
        <v>654.9</v>
      </c>
      <c r="Q95" s="109">
        <v>12122.2</v>
      </c>
      <c r="S95" s="107"/>
      <c r="T95" s="107"/>
      <c r="U95" s="107"/>
    </row>
    <row r="96" spans="1:21">
      <c r="A96" s="7">
        <v>41334</v>
      </c>
      <c r="C96" s="9">
        <f t="shared" si="4"/>
        <v>5.6185899023931034</v>
      </c>
      <c r="D96" s="23">
        <f t="shared" si="5"/>
        <v>6.265984654731457</v>
      </c>
      <c r="E96" s="9">
        <v>7.5</v>
      </c>
      <c r="G96" s="117">
        <f t="shared" si="3"/>
        <v>17820</v>
      </c>
      <c r="H96" s="117">
        <v>5813</v>
      </c>
      <c r="I96" s="117">
        <v>12007</v>
      </c>
      <c r="J96" s="125">
        <v>4.4000000000000004</v>
      </c>
      <c r="O96" s="9"/>
      <c r="P96" s="109">
        <v>680.4</v>
      </c>
      <c r="Q96" s="109">
        <v>12109.8</v>
      </c>
      <c r="S96" s="107">
        <v>147</v>
      </c>
      <c r="T96" s="107">
        <v>2346</v>
      </c>
      <c r="U96" s="107">
        <v>6.3</v>
      </c>
    </row>
    <row r="97" spans="1:21">
      <c r="A97" s="7">
        <v>41365</v>
      </c>
      <c r="C97" s="9">
        <f t="shared" si="4"/>
        <v>5.6047197640117989</v>
      </c>
      <c r="D97" s="23"/>
      <c r="E97" s="9">
        <v>7.6</v>
      </c>
      <c r="G97" s="117">
        <f t="shared" ref="G97:G114" si="6">H97+I97</f>
        <v>17812</v>
      </c>
      <c r="H97" s="117">
        <v>5811</v>
      </c>
      <c r="I97" s="117">
        <v>12001</v>
      </c>
      <c r="J97" s="125">
        <v>4.3</v>
      </c>
      <c r="K97" s="9"/>
      <c r="O97" s="9"/>
      <c r="P97" s="109">
        <v>680.2</v>
      </c>
      <c r="Q97" s="109">
        <v>12136.2</v>
      </c>
      <c r="S97" s="107"/>
      <c r="T97" s="107"/>
      <c r="U97" s="107"/>
    </row>
    <row r="98" spans="1:21">
      <c r="A98" s="7">
        <v>41395</v>
      </c>
      <c r="C98" s="9">
        <f t="shared" si="4"/>
        <v>5.6214700911077209</v>
      </c>
      <c r="D98" s="23"/>
      <c r="E98" s="9">
        <v>7.5</v>
      </c>
      <c r="G98" s="117">
        <f t="shared" si="6"/>
        <v>17810</v>
      </c>
      <c r="H98" s="117">
        <v>5816</v>
      </c>
      <c r="I98" s="117">
        <v>11994</v>
      </c>
      <c r="J98" s="125">
        <v>4.3</v>
      </c>
      <c r="O98" s="9"/>
      <c r="P98" s="109">
        <v>681.8</v>
      </c>
      <c r="Q98" s="109">
        <v>12128.5</v>
      </c>
      <c r="S98" s="107"/>
      <c r="T98" s="107"/>
      <c r="U98" s="107"/>
    </row>
    <row r="99" spans="1:21">
      <c r="A99" s="7">
        <v>41426</v>
      </c>
      <c r="C99" s="9">
        <f t="shared" si="4"/>
        <v>5.7206977623596336</v>
      </c>
      <c r="D99" s="23">
        <f t="shared" si="5"/>
        <v>6.4352243861134628</v>
      </c>
      <c r="E99" s="9">
        <v>7.5</v>
      </c>
      <c r="G99" s="117">
        <f t="shared" si="6"/>
        <v>17820</v>
      </c>
      <c r="H99" s="117">
        <v>5829</v>
      </c>
      <c r="I99" s="117">
        <v>11991</v>
      </c>
      <c r="J99" s="125">
        <v>4.3</v>
      </c>
      <c r="O99" s="9"/>
      <c r="P99" s="109">
        <v>695.9</v>
      </c>
      <c r="Q99" s="109">
        <v>12164.6</v>
      </c>
      <c r="S99" s="107">
        <v>152</v>
      </c>
      <c r="T99" s="107">
        <v>2362</v>
      </c>
      <c r="U99" s="107">
        <v>6.4</v>
      </c>
    </row>
    <row r="100" spans="1:21">
      <c r="A100" s="7">
        <v>41456</v>
      </c>
      <c r="C100" s="9">
        <f t="shared" si="4"/>
        <v>5.6372125194535716</v>
      </c>
      <c r="D100" s="23"/>
      <c r="E100" s="9">
        <v>7.3</v>
      </c>
      <c r="G100" s="117">
        <f t="shared" si="6"/>
        <v>17812</v>
      </c>
      <c r="H100" s="117">
        <v>5830</v>
      </c>
      <c r="I100" s="117">
        <v>11982</v>
      </c>
      <c r="J100" s="125">
        <v>4.3</v>
      </c>
      <c r="O100" s="9"/>
      <c r="P100" s="109">
        <v>684.6</v>
      </c>
      <c r="Q100" s="109">
        <v>12144.3</v>
      </c>
      <c r="S100" s="107"/>
      <c r="T100" s="107"/>
      <c r="U100" s="107"/>
    </row>
    <row r="101" spans="1:21">
      <c r="A101" s="7">
        <v>41487</v>
      </c>
      <c r="C101" s="9">
        <f t="shared" si="4"/>
        <v>5.7784027366620627</v>
      </c>
      <c r="D101" s="23"/>
      <c r="E101" s="9">
        <v>7.2</v>
      </c>
      <c r="G101" s="117">
        <f t="shared" si="6"/>
        <v>17826</v>
      </c>
      <c r="H101" s="117">
        <v>5836</v>
      </c>
      <c r="I101" s="117">
        <v>11990</v>
      </c>
      <c r="J101" s="125">
        <v>4.3</v>
      </c>
      <c r="O101" s="9"/>
      <c r="P101" s="109">
        <v>702.7</v>
      </c>
      <c r="Q101" s="109">
        <v>12160.8</v>
      </c>
      <c r="S101" s="107"/>
      <c r="T101" s="107"/>
      <c r="U101" s="107"/>
    </row>
    <row r="102" spans="1:21">
      <c r="A102" s="7">
        <v>41518</v>
      </c>
      <c r="C102" s="9">
        <f t="shared" si="4"/>
        <v>5.6616492523203155</v>
      </c>
      <c r="D102" s="23">
        <f t="shared" si="5"/>
        <v>6.1976549413735347</v>
      </c>
      <c r="E102" s="9">
        <v>7.2</v>
      </c>
      <c r="G102" s="117">
        <f t="shared" si="6"/>
        <v>17842</v>
      </c>
      <c r="H102" s="117">
        <v>5849</v>
      </c>
      <c r="I102" s="117">
        <v>11993</v>
      </c>
      <c r="J102" s="125">
        <v>4.3</v>
      </c>
      <c r="P102" s="109">
        <v>688.7</v>
      </c>
      <c r="Q102" s="109">
        <v>12164.3</v>
      </c>
      <c r="S102" s="107">
        <v>148</v>
      </c>
      <c r="T102" s="107">
        <v>2388</v>
      </c>
      <c r="U102" s="107">
        <v>6.2</v>
      </c>
    </row>
    <row r="103" spans="1:21">
      <c r="A103" s="7">
        <v>41548</v>
      </c>
      <c r="C103" s="9">
        <f t="shared" si="4"/>
        <v>5.7378530702114725</v>
      </c>
      <c r="D103" s="23"/>
      <c r="E103" s="9">
        <v>7.2</v>
      </c>
      <c r="G103" s="117">
        <f t="shared" si="6"/>
        <v>17875</v>
      </c>
      <c r="H103" s="117">
        <v>5864</v>
      </c>
      <c r="I103" s="117">
        <v>12011</v>
      </c>
      <c r="J103" s="125">
        <v>4.4000000000000004</v>
      </c>
      <c r="P103" s="109">
        <v>698.4</v>
      </c>
      <c r="Q103" s="109">
        <v>12171.8</v>
      </c>
      <c r="S103" s="107"/>
      <c r="T103" s="107"/>
      <c r="U103" s="107"/>
    </row>
    <row r="104" spans="1:21">
      <c r="A104" s="7">
        <v>41579</v>
      </c>
      <c r="C104" s="9">
        <f t="shared" si="4"/>
        <v>5.7589043795260846</v>
      </c>
      <c r="D104" s="23"/>
      <c r="E104" s="9">
        <v>7</v>
      </c>
      <c r="G104" s="117">
        <f t="shared" si="6"/>
        <v>17942</v>
      </c>
      <c r="H104" s="117">
        <v>5896</v>
      </c>
      <c r="I104" s="117">
        <v>12046</v>
      </c>
      <c r="J104" s="125">
        <v>4.5</v>
      </c>
      <c r="P104" s="109">
        <v>701.4</v>
      </c>
      <c r="Q104" s="109">
        <v>12179.4</v>
      </c>
      <c r="S104" s="107"/>
      <c r="T104" s="107"/>
      <c r="U104" s="107"/>
    </row>
    <row r="105" spans="1:21">
      <c r="A105" s="7">
        <v>41609</v>
      </c>
      <c r="C105" s="9">
        <f t="shared" si="4"/>
        <v>5.862471629222723</v>
      </c>
      <c r="D105" s="23">
        <f t="shared" si="5"/>
        <v>6.0706860706860706</v>
      </c>
      <c r="E105" s="9">
        <v>6.7</v>
      </c>
      <c r="G105" s="117">
        <f t="shared" si="6"/>
        <v>17928</v>
      </c>
      <c r="H105" s="117">
        <v>5874</v>
      </c>
      <c r="I105" s="117">
        <v>12054</v>
      </c>
      <c r="J105" s="125">
        <v>4.5</v>
      </c>
      <c r="P105" s="109">
        <v>712.9</v>
      </c>
      <c r="Q105" s="109">
        <v>12160.4</v>
      </c>
      <c r="S105" s="107">
        <v>146</v>
      </c>
      <c r="T105" s="107">
        <v>2405</v>
      </c>
      <c r="U105" s="107">
        <v>6.1</v>
      </c>
    </row>
    <row r="106" spans="1:21">
      <c r="A106" s="7">
        <v>41640</v>
      </c>
      <c r="C106" s="9">
        <f t="shared" si="4"/>
        <v>5.9433792051437662</v>
      </c>
      <c r="D106" s="23"/>
      <c r="E106" s="9">
        <v>6.6</v>
      </c>
      <c r="G106" s="117">
        <f t="shared" si="6"/>
        <v>17988</v>
      </c>
      <c r="H106" s="117">
        <v>5927</v>
      </c>
      <c r="I106" s="117">
        <v>12061</v>
      </c>
      <c r="J106" s="125">
        <v>4.4000000000000004</v>
      </c>
      <c r="P106" s="109">
        <v>724.7</v>
      </c>
      <c r="Q106" s="109">
        <v>12193.4</v>
      </c>
      <c r="S106" s="107"/>
      <c r="T106" s="107"/>
      <c r="U106" s="107"/>
    </row>
    <row r="107" spans="1:21">
      <c r="A107" s="7">
        <v>41671</v>
      </c>
      <c r="C107" s="9">
        <f t="shared" si="4"/>
        <v>5.8722443167869596</v>
      </c>
      <c r="D107" s="23"/>
      <c r="E107" s="9">
        <v>6.7</v>
      </c>
      <c r="G107" s="117">
        <f t="shared" si="6"/>
        <v>18032</v>
      </c>
      <c r="H107" s="117">
        <v>5951</v>
      </c>
      <c r="I107" s="117">
        <v>12081</v>
      </c>
      <c r="J107" s="125">
        <v>4.3</v>
      </c>
      <c r="P107" s="109">
        <v>717.6</v>
      </c>
      <c r="Q107" s="109">
        <v>12220.2</v>
      </c>
      <c r="S107" s="107"/>
      <c r="T107" s="107"/>
      <c r="U107" s="107"/>
    </row>
    <row r="108" spans="1:21">
      <c r="A108" s="7">
        <v>41699</v>
      </c>
      <c r="C108" s="9">
        <f t="shared" si="4"/>
        <v>5.8559733863866157</v>
      </c>
      <c r="D108" s="23">
        <f t="shared" si="5"/>
        <v>6.0543657331136735</v>
      </c>
      <c r="E108" s="9">
        <v>6.6</v>
      </c>
      <c r="G108" s="117">
        <f t="shared" si="6"/>
        <v>18049</v>
      </c>
      <c r="H108" s="117">
        <v>5964</v>
      </c>
      <c r="I108" s="117">
        <v>12085</v>
      </c>
      <c r="J108" s="125">
        <v>4.5</v>
      </c>
      <c r="P108" s="109">
        <v>718.2</v>
      </c>
      <c r="Q108" s="109">
        <v>12264.4</v>
      </c>
      <c r="S108" s="107">
        <v>147</v>
      </c>
      <c r="T108" s="107">
        <v>2428</v>
      </c>
      <c r="U108" s="107">
        <v>6</v>
      </c>
    </row>
    <row r="109" spans="1:21">
      <c r="A109" s="7">
        <v>41730</v>
      </c>
      <c r="C109" s="9">
        <f t="shared" si="4"/>
        <v>5.8284511317460055</v>
      </c>
      <c r="D109" s="23"/>
      <c r="E109" s="9">
        <v>6.2</v>
      </c>
      <c r="G109" s="117">
        <f t="shared" si="6"/>
        <v>18094</v>
      </c>
      <c r="H109" s="117">
        <v>6000</v>
      </c>
      <c r="I109" s="117">
        <v>12094</v>
      </c>
      <c r="J109" s="125">
        <v>4.4000000000000004</v>
      </c>
      <c r="P109" s="109">
        <v>714.3</v>
      </c>
      <c r="Q109" s="109">
        <v>12255.4</v>
      </c>
      <c r="S109" s="107"/>
      <c r="T109" s="107"/>
      <c r="U109" s="107"/>
    </row>
    <row r="110" spans="1:21">
      <c r="A110" s="7">
        <v>41760</v>
      </c>
      <c r="C110" s="9">
        <f t="shared" si="4"/>
        <v>5.9365053456296417</v>
      </c>
      <c r="D110" s="23"/>
      <c r="E110" s="9">
        <v>6.3</v>
      </c>
      <c r="G110" s="117">
        <f t="shared" si="6"/>
        <v>18118</v>
      </c>
      <c r="H110" s="117">
        <v>6009</v>
      </c>
      <c r="I110" s="117">
        <v>12109</v>
      </c>
      <c r="J110" s="125">
        <v>4.5999999999999996</v>
      </c>
      <c r="P110" s="109">
        <v>727.4</v>
      </c>
      <c r="Q110" s="109">
        <v>12253</v>
      </c>
      <c r="S110" s="107"/>
      <c r="T110" s="107"/>
      <c r="U110" s="107"/>
    </row>
    <row r="111" spans="1:21">
      <c r="A111" s="7">
        <v>41791</v>
      </c>
      <c r="C111" s="9">
        <f t="shared" si="4"/>
        <v>6.070615034168565</v>
      </c>
      <c r="D111" s="23">
        <f t="shared" si="5"/>
        <v>5.6860321384425223</v>
      </c>
      <c r="E111" s="9">
        <v>6.1</v>
      </c>
      <c r="G111" s="117">
        <f t="shared" si="6"/>
        <v>18147</v>
      </c>
      <c r="H111" s="117">
        <v>6017</v>
      </c>
      <c r="I111" s="117">
        <v>12130</v>
      </c>
      <c r="J111" s="125">
        <v>4.5</v>
      </c>
      <c r="P111" s="109">
        <v>746.2</v>
      </c>
      <c r="Q111" s="109">
        <v>12292</v>
      </c>
      <c r="S111" s="107">
        <v>138</v>
      </c>
      <c r="T111" s="107">
        <v>2427</v>
      </c>
      <c r="U111" s="107">
        <v>5.7</v>
      </c>
    </row>
    <row r="112" spans="1:21">
      <c r="A112" s="7">
        <v>41821</v>
      </c>
      <c r="C112" s="9">
        <f t="shared" si="4"/>
        <v>6.2600230022840293</v>
      </c>
      <c r="D112" s="23"/>
      <c r="E112" s="9">
        <v>6.2</v>
      </c>
      <c r="G112" s="117">
        <f t="shared" si="6"/>
        <v>18201</v>
      </c>
      <c r="H112" s="117">
        <v>6047</v>
      </c>
      <c r="I112" s="117">
        <v>12154</v>
      </c>
      <c r="J112" s="125">
        <v>4.4000000000000004</v>
      </c>
      <c r="P112" s="109">
        <v>772.9</v>
      </c>
      <c r="Q112" s="109">
        <v>12346.6</v>
      </c>
      <c r="S112" s="107"/>
      <c r="T112" s="107"/>
      <c r="U112" s="107"/>
    </row>
    <row r="113" spans="1:21">
      <c r="A113" s="7">
        <v>41852</v>
      </c>
      <c r="C113" s="9">
        <f t="shared" si="4"/>
        <v>6.1270353813576515</v>
      </c>
      <c r="D113" s="23"/>
      <c r="E113" s="9">
        <v>6.1</v>
      </c>
      <c r="G113" s="117">
        <f t="shared" si="6"/>
        <v>18213</v>
      </c>
      <c r="H113" s="117">
        <v>6063</v>
      </c>
      <c r="I113" s="117">
        <v>12150</v>
      </c>
      <c r="J113" s="125">
        <v>4.4000000000000004</v>
      </c>
      <c r="P113" s="109">
        <v>755.2</v>
      </c>
      <c r="Q113" s="109">
        <v>12325.7</v>
      </c>
      <c r="S113" s="107"/>
      <c r="T113" s="107"/>
      <c r="U113" s="107"/>
    </row>
    <row r="114" spans="1:21">
      <c r="A114" s="7">
        <v>41883</v>
      </c>
      <c r="C114" s="9">
        <f t="shared" si="4"/>
        <v>6.2295294613613512</v>
      </c>
      <c r="D114" s="23">
        <f t="shared" si="5"/>
        <v>5.5192150449713822</v>
      </c>
      <c r="E114" s="9">
        <v>5.9</v>
      </c>
      <c r="G114" s="117">
        <f t="shared" si="6"/>
        <v>18233</v>
      </c>
      <c r="H114" s="117">
        <v>6079</v>
      </c>
      <c r="I114" s="117">
        <v>12154</v>
      </c>
      <c r="J114" s="125">
        <v>4.5</v>
      </c>
      <c r="P114" s="109">
        <v>768.4</v>
      </c>
      <c r="Q114" s="109">
        <v>12334.8</v>
      </c>
      <c r="S114" s="107">
        <v>135</v>
      </c>
      <c r="T114" s="107">
        <v>2446</v>
      </c>
      <c r="U114" s="107">
        <v>5.5</v>
      </c>
    </row>
    <row r="115" spans="1:21">
      <c r="A115" s="7">
        <v>41913</v>
      </c>
      <c r="C115" s="9">
        <f t="shared" si="4"/>
        <v>6.26828892653627</v>
      </c>
      <c r="D115" s="23"/>
      <c r="E115" s="9">
        <v>5.7</v>
      </c>
      <c r="P115" s="109">
        <v>773.3</v>
      </c>
      <c r="Q115" s="109">
        <v>12336.7</v>
      </c>
      <c r="S115" s="107"/>
      <c r="T115" s="107"/>
      <c r="U115" s="107"/>
    </row>
    <row r="116" spans="1:21">
      <c r="A116" s="7">
        <v>41944</v>
      </c>
      <c r="C116" s="9">
        <f t="shared" si="4"/>
        <v>6.2448033968630678</v>
      </c>
      <c r="D116" s="23"/>
      <c r="E116" s="9">
        <v>5.8</v>
      </c>
      <c r="P116" s="109">
        <v>773.6</v>
      </c>
      <c r="Q116" s="109">
        <v>12387.9</v>
      </c>
      <c r="S116" s="107"/>
      <c r="T116" s="107"/>
      <c r="U116" s="107"/>
    </row>
    <row r="117" spans="1:21">
      <c r="A117" s="7">
        <v>41974</v>
      </c>
      <c r="C117" s="9">
        <f t="shared" si="4"/>
        <v>6.0612903225806454</v>
      </c>
      <c r="D117" s="23">
        <f t="shared" si="5"/>
        <v>5.7614826752618855</v>
      </c>
      <c r="E117" s="9">
        <v>5.6</v>
      </c>
      <c r="P117" s="109">
        <v>751.6</v>
      </c>
      <c r="Q117" s="109">
        <v>12400</v>
      </c>
      <c r="S117" s="107">
        <v>143</v>
      </c>
      <c r="T117" s="107">
        <v>2482</v>
      </c>
      <c r="U117" s="107">
        <v>5.8</v>
      </c>
    </row>
    <row r="118" spans="1:21">
      <c r="A118" s="7">
        <v>42005</v>
      </c>
      <c r="C118" s="9">
        <f t="shared" si="4"/>
        <v>6.3304885013553847</v>
      </c>
      <c r="D118" s="23"/>
      <c r="E118" s="9">
        <v>5.7</v>
      </c>
      <c r="P118" s="109">
        <v>787</v>
      </c>
      <c r="Q118" s="109">
        <v>12431.9</v>
      </c>
      <c r="S118" s="107"/>
      <c r="T118" s="107"/>
      <c r="U118" s="107"/>
    </row>
    <row r="119" spans="1:21">
      <c r="A119" s="7">
        <v>42036</v>
      </c>
      <c r="C119" s="9">
        <f t="shared" si="4"/>
        <v>6.1384341008049619</v>
      </c>
      <c r="D119" s="23"/>
      <c r="E119" s="9">
        <v>5.5</v>
      </c>
      <c r="P119" s="109">
        <v>764.1</v>
      </c>
      <c r="Q119" s="109">
        <v>12447.8</v>
      </c>
      <c r="S119" s="107"/>
      <c r="T119" s="107"/>
      <c r="U119" s="107"/>
    </row>
    <row r="120" spans="1:21">
      <c r="A120" s="7">
        <v>42064</v>
      </c>
      <c r="C120" s="9">
        <f t="shared" si="4"/>
        <v>6.0835314744097788</v>
      </c>
      <c r="D120" s="23">
        <f t="shared" si="5"/>
        <v>5.8376649340263898</v>
      </c>
      <c r="E120" s="9">
        <v>5.5</v>
      </c>
      <c r="P120" s="109">
        <v>759.9</v>
      </c>
      <c r="Q120" s="109">
        <v>12491.1</v>
      </c>
      <c r="S120" s="107">
        <v>146</v>
      </c>
      <c r="T120" s="107">
        <v>2501</v>
      </c>
      <c r="U120" s="107">
        <v>5.8</v>
      </c>
    </row>
    <row r="121" spans="1:21">
      <c r="A121" s="7">
        <v>42095</v>
      </c>
      <c r="C121" s="9">
        <f t="shared" si="4"/>
        <v>6.1451216288737411</v>
      </c>
      <c r="E121" s="9">
        <v>5.4</v>
      </c>
      <c r="P121" s="109">
        <v>767.2</v>
      </c>
      <c r="Q121" s="109">
        <v>12484.7</v>
      </c>
      <c r="S121" s="107"/>
      <c r="T121" s="107"/>
      <c r="U121" s="107"/>
    </row>
    <row r="122" spans="1:21">
      <c r="A122" s="7">
        <v>42125</v>
      </c>
      <c r="C122" s="9">
        <f t="shared" si="4"/>
        <v>5.9593116243362552</v>
      </c>
      <c r="E122" s="9">
        <v>5.5</v>
      </c>
      <c r="P122" s="109">
        <v>745.2</v>
      </c>
      <c r="Q122" s="109">
        <v>12504.8</v>
      </c>
      <c r="S122" s="107"/>
      <c r="T122" s="107"/>
      <c r="U122" s="107"/>
    </row>
    <row r="123" spans="1:21">
      <c r="A123" s="7">
        <v>42156</v>
      </c>
      <c r="E123" s="9">
        <v>5.3</v>
      </c>
      <c r="S123" s="107"/>
      <c r="T123" s="107"/>
      <c r="U123" s="107"/>
    </row>
    <row r="124" spans="1:21">
      <c r="S124" s="107"/>
      <c r="T124" s="107"/>
      <c r="U124" s="107"/>
    </row>
    <row r="125" spans="1:21">
      <c r="S125" s="107"/>
      <c r="T125" s="107"/>
      <c r="U125" s="107"/>
    </row>
    <row r="126" spans="1:21">
      <c r="S126" s="107"/>
      <c r="T126" s="107"/>
      <c r="U126" s="107"/>
    </row>
    <row r="127" spans="1:21">
      <c r="S127" s="107"/>
      <c r="T127" s="107"/>
      <c r="U127" s="107"/>
    </row>
    <row r="128" spans="1:21">
      <c r="S128" s="107"/>
      <c r="T128" s="107"/>
      <c r="U128" s="107"/>
    </row>
    <row r="129" spans="19:21">
      <c r="S129" s="107"/>
      <c r="T129" s="107"/>
      <c r="U129" s="107"/>
    </row>
    <row r="130" spans="19:21">
      <c r="S130" s="107"/>
      <c r="T130" s="107"/>
      <c r="U130" s="107"/>
    </row>
    <row r="131" spans="19:21">
      <c r="S131" s="107"/>
      <c r="T131" s="107"/>
      <c r="U131" s="107"/>
    </row>
    <row r="132" spans="19:21">
      <c r="S132" s="107"/>
      <c r="T132" s="107"/>
      <c r="U132" s="107"/>
    </row>
    <row r="133" spans="19:21">
      <c r="S133" s="107"/>
      <c r="T133" s="107"/>
      <c r="U133" s="107"/>
    </row>
    <row r="134" spans="19:21">
      <c r="S134" s="107"/>
      <c r="T134" s="107"/>
      <c r="U134" s="107"/>
    </row>
    <row r="135" spans="19:21">
      <c r="S135" s="107"/>
      <c r="T135" s="107"/>
      <c r="U135" s="107"/>
    </row>
    <row r="136" spans="19:21">
      <c r="S136" s="107"/>
      <c r="T136" s="107"/>
      <c r="U136" s="107"/>
    </row>
    <row r="137" spans="19:21">
      <c r="S137" s="107"/>
      <c r="T137" s="107"/>
      <c r="U137" s="107"/>
    </row>
    <row r="138" spans="19:21">
      <c r="S138" s="107"/>
      <c r="T138" s="107"/>
      <c r="U138" s="107"/>
    </row>
    <row r="139" spans="19:21">
      <c r="S139" s="107"/>
      <c r="T139" s="107"/>
      <c r="U139" s="107"/>
    </row>
    <row r="140" spans="19:21">
      <c r="S140" s="107"/>
      <c r="T140" s="107"/>
      <c r="U140" s="107"/>
    </row>
    <row r="141" spans="19:21">
      <c r="S141" s="107"/>
      <c r="T141" s="107"/>
      <c r="U141" s="107"/>
    </row>
    <row r="142" spans="19:21">
      <c r="S142" s="107"/>
      <c r="T142" s="107"/>
      <c r="U142" s="107"/>
    </row>
    <row r="143" spans="19:21">
      <c r="S143" s="107"/>
      <c r="T143" s="107"/>
      <c r="U143" s="107"/>
    </row>
    <row r="144" spans="19:21">
      <c r="S144" s="107"/>
      <c r="T144" s="107"/>
      <c r="U144" s="107"/>
    </row>
    <row r="145" spans="19:21">
      <c r="S145" s="107"/>
      <c r="T145" s="107"/>
      <c r="U145" s="107"/>
    </row>
    <row r="146" spans="19:21">
      <c r="S146" s="107"/>
      <c r="T146" s="107"/>
      <c r="U146" s="107"/>
    </row>
    <row r="147" spans="19:21">
      <c r="S147" s="107"/>
      <c r="T147" s="107"/>
      <c r="U147" s="107"/>
    </row>
    <row r="148" spans="19:21">
      <c r="S148" s="107"/>
      <c r="T148" s="107"/>
      <c r="U148" s="107"/>
    </row>
    <row r="149" spans="19:21">
      <c r="S149" s="107"/>
      <c r="T149" s="107"/>
      <c r="U149" s="107"/>
    </row>
    <row r="150" spans="19:21">
      <c r="S150" s="107"/>
      <c r="T150" s="107"/>
      <c r="U150" s="107"/>
    </row>
    <row r="151" spans="19:21">
      <c r="S151" s="107"/>
      <c r="T151" s="107"/>
      <c r="U151" s="107"/>
    </row>
    <row r="152" spans="19:21">
      <c r="S152" s="107"/>
      <c r="T152" s="107"/>
      <c r="U152" s="107"/>
    </row>
    <row r="153" spans="19:21">
      <c r="S153" s="107"/>
      <c r="T153" s="107"/>
      <c r="U153" s="107"/>
    </row>
    <row r="154" spans="19:21">
      <c r="S154" s="107"/>
      <c r="T154" s="107"/>
      <c r="U154" s="107"/>
    </row>
    <row r="155" spans="19:21">
      <c r="S155" s="107"/>
      <c r="T155" s="107"/>
      <c r="U155" s="107"/>
    </row>
    <row r="156" spans="19:21">
      <c r="S156" s="107"/>
      <c r="T156" s="107"/>
      <c r="U156" s="107"/>
    </row>
    <row r="157" spans="19:21">
      <c r="S157" s="107"/>
      <c r="T157" s="107"/>
      <c r="U157" s="107"/>
    </row>
    <row r="158" spans="19:21">
      <c r="S158" s="107"/>
      <c r="T158" s="107"/>
      <c r="U158" s="107"/>
    </row>
    <row r="159" spans="19:21">
      <c r="S159" s="107"/>
      <c r="T159" s="107"/>
      <c r="U159" s="107"/>
    </row>
    <row r="160" spans="19:21">
      <c r="S160" s="107"/>
      <c r="T160" s="107"/>
    </row>
    <row r="161" spans="19:20">
      <c r="S161" s="107"/>
      <c r="T161" s="107"/>
    </row>
    <row r="162" spans="19:20">
      <c r="S162" s="107"/>
      <c r="T162" s="107"/>
    </row>
    <row r="163" spans="19:20">
      <c r="S163" s="107"/>
      <c r="T163" s="107"/>
    </row>
    <row r="164" spans="19:20">
      <c r="S164" s="107"/>
      <c r="T164" s="107"/>
    </row>
    <row r="165" spans="19:20">
      <c r="S165" s="107"/>
      <c r="T165" s="107"/>
    </row>
    <row r="166" spans="19:20">
      <c r="S166" s="107"/>
      <c r="T166" s="107"/>
    </row>
    <row r="167" spans="19:20">
      <c r="S167" s="107"/>
      <c r="T167" s="107"/>
    </row>
    <row r="168" spans="19:20">
      <c r="S168" s="107"/>
      <c r="T168" s="107"/>
    </row>
    <row r="169" spans="19:20">
      <c r="S169" s="107"/>
      <c r="T169" s="107"/>
    </row>
    <row r="170" spans="19:20">
      <c r="S170" s="107"/>
      <c r="T170" s="107"/>
    </row>
    <row r="171" spans="19:20">
      <c r="S171" s="107"/>
      <c r="T171" s="107"/>
    </row>
    <row r="172" spans="19:20">
      <c r="S172" s="107"/>
      <c r="T172" s="107"/>
    </row>
    <row r="173" spans="19:20">
      <c r="S173" s="107"/>
      <c r="T173" s="107"/>
    </row>
    <row r="174" spans="19:20">
      <c r="S174" s="107"/>
      <c r="T174" s="107"/>
    </row>
    <row r="175" spans="19:20">
      <c r="S175" s="107"/>
      <c r="T175" s="107"/>
    </row>
    <row r="176" spans="19:20">
      <c r="S176" s="107"/>
      <c r="T176" s="107"/>
    </row>
    <row r="177" spans="19:20">
      <c r="S177" s="107"/>
      <c r="T177" s="107"/>
    </row>
    <row r="178" spans="19:20">
      <c r="S178" s="107"/>
      <c r="T178" s="107"/>
    </row>
    <row r="179" spans="19:20">
      <c r="S179" s="107"/>
      <c r="T179" s="107"/>
    </row>
    <row r="180" spans="19:20">
      <c r="S180" s="107"/>
      <c r="T180" s="107"/>
    </row>
    <row r="181" spans="19:20">
      <c r="S181" s="107"/>
      <c r="T181" s="107"/>
    </row>
    <row r="182" spans="19:20">
      <c r="S182" s="107"/>
      <c r="T182" s="107"/>
    </row>
    <row r="183" spans="19:20">
      <c r="S183" s="107"/>
      <c r="T183" s="107"/>
    </row>
    <row r="184" spans="19:20">
      <c r="S184" s="107"/>
      <c r="T184" s="107"/>
    </row>
    <row r="185" spans="19:20">
      <c r="S185" s="107"/>
      <c r="T185" s="107"/>
    </row>
    <row r="186" spans="19:20">
      <c r="S186" s="107"/>
      <c r="T186" s="107"/>
    </row>
    <row r="187" spans="19:20">
      <c r="S187" s="107"/>
      <c r="T187" s="107"/>
    </row>
    <row r="188" spans="19:20">
      <c r="S188" s="107"/>
      <c r="T188" s="107"/>
    </row>
    <row r="189" spans="19:20">
      <c r="S189" s="107"/>
      <c r="T189" s="107"/>
    </row>
    <row r="190" spans="19:20">
      <c r="S190" s="107"/>
      <c r="T190" s="107"/>
    </row>
    <row r="191" spans="19:20">
      <c r="S191" s="107"/>
      <c r="T191" s="107"/>
    </row>
    <row r="192" spans="19:20">
      <c r="S192" s="107"/>
      <c r="T192" s="107"/>
    </row>
    <row r="193" spans="19:20">
      <c r="S193" s="107"/>
      <c r="T193" s="107"/>
    </row>
    <row r="194" spans="19:20">
      <c r="S194" s="107"/>
      <c r="T194" s="107"/>
    </row>
    <row r="195" spans="19:20">
      <c r="S195" s="107"/>
      <c r="T195" s="107"/>
    </row>
    <row r="196" spans="19:20">
      <c r="S196" s="107"/>
      <c r="T196" s="107"/>
    </row>
    <row r="197" spans="19:20">
      <c r="S197" s="107"/>
      <c r="T197" s="107"/>
    </row>
    <row r="198" spans="19:20">
      <c r="S198" s="107"/>
      <c r="T198" s="107"/>
    </row>
    <row r="199" spans="19:20">
      <c r="S199" s="107"/>
      <c r="T199" s="107"/>
    </row>
    <row r="200" spans="19:20">
      <c r="S200" s="107"/>
      <c r="T200" s="107"/>
    </row>
    <row r="201" spans="19:20">
      <c r="S201" s="107"/>
      <c r="T201" s="107"/>
    </row>
    <row r="202" spans="19:20">
      <c r="S202" s="107"/>
      <c r="T202" s="107"/>
    </row>
    <row r="203" spans="19:20">
      <c r="S203" s="107"/>
      <c r="T203" s="107"/>
    </row>
    <row r="204" spans="19:20">
      <c r="S204" s="107"/>
      <c r="T204" s="107"/>
    </row>
    <row r="205" spans="19:20">
      <c r="S205" s="107"/>
      <c r="T205" s="107"/>
    </row>
    <row r="206" spans="19:20">
      <c r="S206" s="107"/>
      <c r="T206" s="107"/>
    </row>
    <row r="207" spans="19:20">
      <c r="S207" s="107"/>
      <c r="T207" s="107"/>
    </row>
    <row r="208" spans="19:20">
      <c r="S208" s="107"/>
      <c r="T208" s="107"/>
    </row>
    <row r="209" spans="19:20">
      <c r="S209" s="107"/>
      <c r="T209" s="107"/>
    </row>
    <row r="210" spans="19:20">
      <c r="S210" s="107"/>
      <c r="T210" s="107"/>
    </row>
    <row r="211" spans="19:20">
      <c r="S211" s="107"/>
      <c r="T211" s="107"/>
    </row>
    <row r="212" spans="19:20">
      <c r="S212" s="107"/>
      <c r="T212" s="107"/>
    </row>
    <row r="213" spans="19:20">
      <c r="S213" s="107"/>
      <c r="T213" s="107"/>
    </row>
    <row r="214" spans="19:20">
      <c r="S214" s="107"/>
      <c r="T214" s="107"/>
    </row>
    <row r="215" spans="19:20">
      <c r="S215" s="107"/>
      <c r="T215" s="107"/>
    </row>
    <row r="216" spans="19:20">
      <c r="S216" s="107"/>
      <c r="T216" s="107"/>
    </row>
    <row r="217" spans="19:20">
      <c r="S217" s="107"/>
      <c r="T217" s="107"/>
    </row>
    <row r="218" spans="19:20">
      <c r="S218" s="107"/>
      <c r="T218" s="107"/>
    </row>
    <row r="219" spans="19:20">
      <c r="S219" s="107"/>
      <c r="T219" s="107"/>
    </row>
    <row r="220" spans="19:20">
      <c r="S220" s="107"/>
      <c r="T220" s="107"/>
    </row>
    <row r="221" spans="19:20">
      <c r="S221" s="107"/>
      <c r="T221" s="107"/>
    </row>
    <row r="222" spans="19:20">
      <c r="S222" s="107"/>
      <c r="T222" s="107"/>
    </row>
    <row r="223" spans="19:20">
      <c r="S223" s="107"/>
      <c r="T223" s="107"/>
    </row>
    <row r="224" spans="19:20">
      <c r="S224" s="107"/>
      <c r="T224" s="107"/>
    </row>
    <row r="225" spans="19:21">
      <c r="S225" s="107"/>
      <c r="T225" s="107"/>
    </row>
    <row r="226" spans="19:21">
      <c r="S226" s="107"/>
      <c r="T226" s="107"/>
    </row>
    <row r="227" spans="19:21">
      <c r="S227" s="107"/>
      <c r="T227" s="107"/>
    </row>
    <row r="228" spans="19:21">
      <c r="S228" s="107"/>
      <c r="T228" s="107"/>
    </row>
    <row r="229" spans="19:21">
      <c r="S229" s="107"/>
      <c r="T229" s="107"/>
    </row>
    <row r="230" spans="19:21">
      <c r="S230" s="107"/>
      <c r="T230" s="107"/>
    </row>
    <row r="233" spans="19:21">
      <c r="U233" s="6"/>
    </row>
    <row r="234" spans="19:21">
      <c r="U234" s="6"/>
    </row>
    <row r="235" spans="19:21">
      <c r="U235" s="6"/>
    </row>
    <row r="236" spans="19:21">
      <c r="U236" s="6"/>
    </row>
    <row r="237" spans="19:21">
      <c r="U237" s="6"/>
    </row>
    <row r="238" spans="19:21">
      <c r="U238" s="6"/>
    </row>
    <row r="239" spans="19:21">
      <c r="S239" s="107"/>
      <c r="T239" s="107"/>
    </row>
    <row r="240" spans="19:21">
      <c r="S240" s="107"/>
      <c r="T240" s="107"/>
    </row>
    <row r="241" spans="19:20">
      <c r="S241" s="107"/>
      <c r="T241" s="107"/>
    </row>
    <row r="242" spans="19:20">
      <c r="S242" s="107"/>
      <c r="T242" s="107"/>
    </row>
    <row r="243" spans="19:20">
      <c r="S243" s="107"/>
      <c r="T243" s="107"/>
    </row>
    <row r="244" spans="19:20">
      <c r="S244" s="107"/>
      <c r="T244" s="107"/>
    </row>
    <row r="245" spans="19:20">
      <c r="S245" s="107"/>
      <c r="T245" s="107"/>
    </row>
    <row r="246" spans="19:20">
      <c r="S246" s="107"/>
      <c r="T246" s="107"/>
    </row>
    <row r="247" spans="19:20">
      <c r="S247" s="107"/>
      <c r="T247" s="107"/>
    </row>
    <row r="248" spans="19:20">
      <c r="S248" s="107"/>
      <c r="T248" s="107"/>
    </row>
    <row r="249" spans="19:20">
      <c r="S249" s="107"/>
      <c r="T249" s="107"/>
    </row>
    <row r="250" spans="19:20">
      <c r="S250" s="107"/>
      <c r="T250" s="107"/>
    </row>
    <row r="251" spans="19:20">
      <c r="S251" s="107"/>
      <c r="T251" s="107"/>
    </row>
    <row r="252" spans="19:20">
      <c r="S252" s="107"/>
      <c r="T252" s="107"/>
    </row>
    <row r="253" spans="19:20">
      <c r="S253" s="107"/>
      <c r="T253" s="107"/>
    </row>
    <row r="254" spans="19:20">
      <c r="S254" s="107"/>
      <c r="T254" s="107"/>
    </row>
    <row r="255" spans="19:20">
      <c r="S255" s="107"/>
      <c r="T255" s="107"/>
    </row>
    <row r="256" spans="19:20">
      <c r="S256" s="107"/>
      <c r="T256" s="107"/>
    </row>
    <row r="257" spans="19:20">
      <c r="S257" s="107"/>
      <c r="T257" s="107"/>
    </row>
    <row r="258" spans="19:20">
      <c r="S258" s="107"/>
      <c r="T258" s="107"/>
    </row>
    <row r="259" spans="19:20">
      <c r="S259" s="107"/>
      <c r="T259" s="107"/>
    </row>
    <row r="260" spans="19:20">
      <c r="S260" s="107"/>
      <c r="T260" s="107"/>
    </row>
    <row r="261" spans="19:20">
      <c r="S261" s="107"/>
      <c r="T261" s="107"/>
    </row>
    <row r="262" spans="19:20">
      <c r="S262" s="107"/>
      <c r="T262" s="107"/>
    </row>
    <row r="263" spans="19:20">
      <c r="S263" s="107"/>
      <c r="T263" s="107"/>
    </row>
    <row r="264" spans="19:20">
      <c r="S264" s="107"/>
      <c r="T264" s="107"/>
    </row>
    <row r="265" spans="19:20">
      <c r="S265" s="107"/>
      <c r="T265" s="107"/>
    </row>
    <row r="266" spans="19:20">
      <c r="S266" s="107"/>
      <c r="T266" s="107"/>
    </row>
    <row r="267" spans="19:20">
      <c r="S267" s="107"/>
      <c r="T267" s="107"/>
    </row>
    <row r="268" spans="19:20">
      <c r="S268" s="107"/>
      <c r="T268" s="107"/>
    </row>
    <row r="269" spans="19:20">
      <c r="S269" s="107"/>
      <c r="T269" s="107"/>
    </row>
    <row r="270" spans="19:20">
      <c r="S270" s="107"/>
      <c r="T270" s="107"/>
    </row>
    <row r="271" spans="19:20">
      <c r="S271" s="107"/>
      <c r="T271" s="107"/>
    </row>
    <row r="272" spans="19:20">
      <c r="S272" s="107"/>
      <c r="T272" s="107"/>
    </row>
    <row r="273" spans="19:20">
      <c r="S273" s="107"/>
      <c r="T273" s="107"/>
    </row>
    <row r="274" spans="19:20">
      <c r="S274" s="107"/>
    </row>
    <row r="275" spans="19:20">
      <c r="S275" s="107"/>
    </row>
  </sheetData>
  <mergeCells count="3">
    <mergeCell ref="P7:R7"/>
    <mergeCell ref="B8:E8"/>
    <mergeCell ref="G8:I8"/>
  </mergeCells>
  <phoneticPr fontId="5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03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defaultColWidth="9" defaultRowHeight="10"/>
  <cols>
    <col min="1" max="3" width="9" style="6"/>
    <col min="4" max="4" width="9" style="121"/>
    <col min="5" max="16384" width="9" style="6"/>
  </cols>
  <sheetData>
    <row r="1" spans="1:38" ht="10.5">
      <c r="A1" s="11" t="s">
        <v>90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</row>
    <row r="2" spans="1:38" s="13" customFormat="1" ht="10.5">
      <c r="A2" s="24" t="s">
        <v>91</v>
      </c>
      <c r="B2" s="4"/>
      <c r="C2" s="4"/>
      <c r="D2" s="12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0"/>
      <c r="AK2" s="10"/>
      <c r="AL2" s="10"/>
    </row>
    <row r="3" spans="1:38" s="4" customFormat="1" ht="10.5">
      <c r="A3" s="10"/>
      <c r="B3" s="158" t="s">
        <v>92</v>
      </c>
      <c r="C3" s="158" t="s">
        <v>93</v>
      </c>
      <c r="D3" s="158" t="s">
        <v>94</v>
      </c>
      <c r="E3" s="158" t="s">
        <v>95</v>
      </c>
      <c r="F3" s="158" t="s">
        <v>96</v>
      </c>
      <c r="G3" s="162" t="s">
        <v>19</v>
      </c>
      <c r="H3" s="162" t="s">
        <v>20</v>
      </c>
      <c r="I3" s="162" t="s">
        <v>21</v>
      </c>
      <c r="J3" s="162" t="s">
        <v>23</v>
      </c>
      <c r="K3" s="162" t="s">
        <v>22</v>
      </c>
      <c r="L3" s="162" t="s">
        <v>24</v>
      </c>
      <c r="M3" s="162" t="s">
        <v>25</v>
      </c>
      <c r="N3" s="162" t="s">
        <v>26</v>
      </c>
      <c r="O3" s="162" t="s">
        <v>27</v>
      </c>
      <c r="P3" s="162" t="s">
        <v>28</v>
      </c>
      <c r="Q3" s="162" t="s">
        <v>29</v>
      </c>
      <c r="R3" s="162" t="s">
        <v>97</v>
      </c>
      <c r="S3" s="162" t="s">
        <v>30</v>
      </c>
      <c r="T3" s="162" t="s">
        <v>31</v>
      </c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idden="1">
      <c r="A4" s="25">
        <v>38718</v>
      </c>
      <c r="B4" s="130"/>
      <c r="C4" s="130"/>
      <c r="D4" s="168">
        <f>(CPI!D18-CPI!D6)/CPI!D6*100</f>
        <v>1.7385568301245558</v>
      </c>
      <c r="E4" s="130">
        <f>(CPI!E18-CPI!E6)/CPI!E6*100</f>
        <v>3.9853172522286409</v>
      </c>
      <c r="F4" s="130">
        <f>(CPI!F18-CPI!F6)/CPI!F6*100</f>
        <v>17.028775976259915</v>
      </c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idden="1">
      <c r="A5" s="25">
        <v>38749</v>
      </c>
      <c r="B5" s="130"/>
      <c r="C5" s="130"/>
      <c r="D5" s="168">
        <f>(CPI!D19-CPI!D7)/CPI!D7*100</f>
        <v>1.2064239020654655</v>
      </c>
      <c r="E5" s="130">
        <f>(CPI!E19-CPI!E7)/CPI!E7*100</f>
        <v>3.597497393117826</v>
      </c>
      <c r="F5" s="130">
        <f>(CPI!F19-CPI!F7)/CPI!F7*100</f>
        <v>17.913693172388513</v>
      </c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idden="1">
      <c r="A6" s="25">
        <v>38777</v>
      </c>
      <c r="B6" s="130">
        <f>(CPI!B20-CPI!B8)/CPI!B8*100</f>
        <v>2.9232643118148869</v>
      </c>
      <c r="C6" s="130">
        <f>(CPI!C20-CPI!C8)/CPI!C8*100</f>
        <v>3.3158812513028075</v>
      </c>
      <c r="D6" s="168">
        <f>(CPI!D20-CPI!D8)/CPI!D8*100</f>
        <v>1.1554516613792061</v>
      </c>
      <c r="E6" s="130">
        <f>(CPI!E20-CPI!E8)/CPI!E8*100</f>
        <v>3.3626487325401038</v>
      </c>
      <c r="F6" s="130">
        <f>(CPI!F20-CPI!F8)/CPI!F8*100</f>
        <v>15.827662986780421</v>
      </c>
      <c r="G6" s="166">
        <f>(CPI!G20-CPI!G8)/CPI!G8*100</f>
        <v>3.7072043688300789</v>
      </c>
      <c r="H6" s="166"/>
      <c r="I6" s="166"/>
      <c r="J6" s="166">
        <f>(CPI!J20-CPI!J8)/CPI!J8*100</f>
        <v>13.057518721421566</v>
      </c>
      <c r="K6" s="166">
        <f>(CPI!K20-CPI!K8)/CPI!K8*100</f>
        <v>16.078263106959341</v>
      </c>
      <c r="L6" s="166"/>
      <c r="M6" s="166">
        <f>(CPI!M20-CPI!M8)/CPI!M8*100</f>
        <v>4.651615242784688</v>
      </c>
      <c r="N6" s="166" t="e">
        <f>(CPI!N20-CPI!N8)/CPI!N8*100</f>
        <v>#DIV/0!</v>
      </c>
      <c r="O6" s="166"/>
      <c r="P6" s="166"/>
      <c r="Q6" s="166"/>
      <c r="R6" s="166">
        <f>(CPI!R20-CPI!R8)/CPI!R8*100</f>
        <v>1.0327022375215131</v>
      </c>
      <c r="S6" s="166"/>
      <c r="T6" s="166">
        <f>((CPI!T20/CPI!T8)-1)*100</f>
        <v>1.9434628975265156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idden="1">
      <c r="A7" s="25">
        <v>38808</v>
      </c>
      <c r="B7" s="130"/>
      <c r="C7" s="130"/>
      <c r="D7" s="168">
        <f>(CPI!D21-CPI!D9)/CPI!D9*100</f>
        <v>1.0841667404195108</v>
      </c>
      <c r="E7" s="130">
        <f>(CPI!E21-CPI!E9)/CPI!E9*100</f>
        <v>3.5457348406988651</v>
      </c>
      <c r="F7" s="130">
        <f>(CPI!F21-CPI!F9)/CPI!F9*100</f>
        <v>15.398690432132575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idden="1">
      <c r="A8" s="25">
        <v>38838</v>
      </c>
      <c r="B8" s="130"/>
      <c r="C8" s="130"/>
      <c r="D8" s="168">
        <f>(CPI!D22-CPI!D10)/CPI!D10*100</f>
        <v>1.094748972287771</v>
      </c>
      <c r="E8" s="130">
        <f>(CPI!E22-CPI!E10)/CPI!E10*100</f>
        <v>4.1666666666666456</v>
      </c>
      <c r="F8" s="130">
        <f>(CPI!F22-CPI!F10)/CPI!F10*100</f>
        <v>15.595027962296031</v>
      </c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hidden="1">
      <c r="A9" s="25">
        <v>38869</v>
      </c>
      <c r="B9" s="130">
        <f>(CPI!B23-CPI!B11)/CPI!B11*100</f>
        <v>3.9951573849878921</v>
      </c>
      <c r="C9" s="130">
        <f>(CPI!C23-CPI!C11)/CPI!C11*100</f>
        <v>3.979238781489383</v>
      </c>
      <c r="D9" s="168">
        <f>(CPI!D23-CPI!D11)/CPI!D11*100</f>
        <v>1.4079781701875582</v>
      </c>
      <c r="E9" s="130">
        <f>(CPI!E23-CPI!E11)/CPI!E11*100</f>
        <v>4.3187660668380552</v>
      </c>
      <c r="F9" s="130">
        <f>(CPI!F23-CPI!F11)/CPI!F11*100</f>
        <v>15.535742513482608</v>
      </c>
      <c r="G9" s="166">
        <f>(CPI!G23-CPI!G11)/CPI!G11*100</f>
        <v>3.9563862928349085</v>
      </c>
      <c r="H9" s="166"/>
      <c r="I9" s="166"/>
      <c r="J9" s="166">
        <f>(CPI!J23-CPI!J11)/CPI!J11*100</f>
        <v>20.107495016153333</v>
      </c>
      <c r="K9" s="166">
        <f>(CPI!K23-CPI!K11)/CPI!K11*100</f>
        <v>24.792956173286964</v>
      </c>
      <c r="L9" s="166"/>
      <c r="M9" s="166">
        <f>(CPI!M23-CPI!M11)/CPI!M11*100</f>
        <v>4.2463763460465858</v>
      </c>
      <c r="N9" s="166" t="e">
        <f>(CPI!N23-CPI!N11)/CPI!N11*100</f>
        <v>#DIV/0!</v>
      </c>
      <c r="O9" s="166"/>
      <c r="P9" s="166"/>
      <c r="Q9" s="166"/>
      <c r="R9" s="166">
        <f>(CPI!R23-CPI!R11)/CPI!R11*100</f>
        <v>6.884681583476759</v>
      </c>
      <c r="S9" s="166"/>
      <c r="T9" s="166">
        <f>((CPI!T23/CPI!T11)-1)*100</f>
        <v>2.2007042253521014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hidden="1">
      <c r="A10" s="25">
        <v>38899</v>
      </c>
      <c r="B10" s="130"/>
      <c r="C10" s="130"/>
      <c r="D10" s="168">
        <f>(CPI!D24-CPI!D12)/CPI!D12*100</f>
        <v>1.111123407740239</v>
      </c>
      <c r="E10" s="130">
        <f>(CPI!E24-CPI!E12)/CPI!E12*100</f>
        <v>4.145342886386878</v>
      </c>
      <c r="F10" s="130">
        <f>(CPI!F24-CPI!F12)/CPI!F12*100</f>
        <v>15.15646579996984</v>
      </c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idden="1">
      <c r="A11" s="25">
        <v>38930</v>
      </c>
      <c r="B11" s="130"/>
      <c r="C11" s="130"/>
      <c r="D11" s="168">
        <f>(CPI!D25-CPI!D13)/CPI!D13*100</f>
        <v>0.68069170613502927</v>
      </c>
      <c r="E11" s="130">
        <f>(CPI!E25-CPI!E13)/CPI!E13*100</f>
        <v>3.8187372708757583</v>
      </c>
      <c r="F11" s="130">
        <f>(CPI!F25-CPI!F13)/CPI!F13*100</f>
        <v>14.897246570749283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hidden="1">
      <c r="A12" s="25">
        <v>38961</v>
      </c>
      <c r="B12" s="130">
        <f>(CPI!B26-CPI!B14)/CPI!B14*100</f>
        <v>3.9568345323741165</v>
      </c>
      <c r="C12" s="130">
        <f>(CPI!C26-CPI!C14)/CPI!C14*100</f>
        <v>3.5426860640758431</v>
      </c>
      <c r="D12" s="168">
        <f>(CPI!D26-CPI!D14)/CPI!D14*100</f>
        <v>0.4487560219098361</v>
      </c>
      <c r="E12" s="130">
        <f>(CPI!E26-CPI!E14)/CPI!E14*100</f>
        <v>2.0623742454728338</v>
      </c>
      <c r="F12" s="130">
        <f>(CPI!F26-CPI!F14)/CPI!F14*100</f>
        <v>14.548414228281906</v>
      </c>
      <c r="G12" s="166">
        <f>(CPI!G26-CPI!G14)/CPI!G14*100</f>
        <v>4.073805328081276</v>
      </c>
      <c r="H12" s="166"/>
      <c r="I12" s="166"/>
      <c r="J12" s="166">
        <f>(CPI!J26-CPI!J14)/CPI!J14*100</f>
        <v>18.035425562744042</v>
      </c>
      <c r="K12" s="166">
        <f>(CPI!K26-CPI!K14)/CPI!K14*100</f>
        <v>15.149601013827906</v>
      </c>
      <c r="L12" s="166"/>
      <c r="M12" s="166">
        <f>(CPI!M26-CPI!M14)/CPI!M14*100</f>
        <v>3.9044384993336676</v>
      </c>
      <c r="N12" s="166" t="e">
        <f>(CPI!N26-CPI!N14)/CPI!N14*100</f>
        <v>#DIV/0!</v>
      </c>
      <c r="O12" s="166"/>
      <c r="P12" s="166"/>
      <c r="Q12" s="166"/>
      <c r="R12" s="166">
        <f>(CPI!R26-CPI!R14)/CPI!R14*100</f>
        <v>6.3464837049742746</v>
      </c>
      <c r="S12" s="166"/>
      <c r="T12" s="166">
        <f>((CPI!T26/CPI!T14)-1)*100</f>
        <v>2.1015761821365775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idden="1">
      <c r="A13" s="25">
        <v>38991</v>
      </c>
      <c r="B13" s="130"/>
      <c r="C13" s="130"/>
      <c r="D13" s="168">
        <f>(CPI!D27-CPI!D15)/CPI!D15*100</f>
        <v>0.43161527085502405</v>
      </c>
      <c r="E13" s="130">
        <f>(CPI!E27-CPI!E15)/CPI!E15*100</f>
        <v>1.3052208835341492</v>
      </c>
      <c r="F13" s="130">
        <f>(CPI!F27-CPI!F15)/CPI!F15*100</f>
        <v>6.2907808638832998</v>
      </c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hidden="1">
      <c r="A14" s="25">
        <v>39022</v>
      </c>
      <c r="B14" s="130"/>
      <c r="C14" s="130"/>
      <c r="D14" s="168">
        <f>(CPI!D28-CPI!D16)/CPI!D16*100</f>
        <v>0.5395979337347544</v>
      </c>
      <c r="E14" s="130">
        <f>(CPI!E28-CPI!E16)/CPI!E16*100</f>
        <v>1.9736842105263133</v>
      </c>
      <c r="F14" s="130">
        <f>(CPI!F28-CPI!F16)/CPI!F16*100</f>
        <v>5.2684950028320081</v>
      </c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idden="1">
      <c r="A15" s="25">
        <v>39052</v>
      </c>
      <c r="B15" s="130">
        <f>(CPI!B29-CPI!B17)/CPI!B17*100</f>
        <v>3.341288782816227</v>
      </c>
      <c r="C15" s="130">
        <f>(CPI!C29-CPI!C17)/CPI!C17*100</f>
        <v>2.6346644130531733</v>
      </c>
      <c r="D15" s="168">
        <f>(CPI!D29-CPI!D17)/CPI!D17*100</f>
        <v>0.80692906479552828</v>
      </c>
      <c r="E15" s="130">
        <f>(CPI!E29-CPI!E17)/CPI!E17*100</f>
        <v>2.5406504065040614</v>
      </c>
      <c r="F15" s="130">
        <f>(CPI!F29-CPI!F17)/CPI!F17*100</f>
        <v>6.6015317966622149</v>
      </c>
      <c r="G15" s="166">
        <f>(CPI!G29-CPI!G17)/CPI!G17*100</f>
        <v>1.7397497202156817</v>
      </c>
      <c r="H15" s="166"/>
      <c r="I15" s="166"/>
      <c r="J15" s="166">
        <f>(CPI!J29-CPI!J17)/CPI!J17*100</f>
        <v>19.39203025113596</v>
      </c>
      <c r="K15" s="166">
        <f>(CPI!K29-CPI!K17)/CPI!K17*100</f>
        <v>19.278652903344405</v>
      </c>
      <c r="L15" s="166"/>
      <c r="M15" s="166">
        <f>(CPI!M29-CPI!M17)/CPI!M17*100</f>
        <v>3.5472846722820006</v>
      </c>
      <c r="N15" s="166" t="e">
        <f>(CPI!N29-CPI!N17)/CPI!N17*100</f>
        <v>#DIV/0!</v>
      </c>
      <c r="O15" s="166"/>
      <c r="P15" s="166"/>
      <c r="Q15" s="166"/>
      <c r="R15" s="166">
        <f>(CPI!R29-CPI!R17)/CPI!R17*100</f>
        <v>6.6439522998296408</v>
      </c>
      <c r="S15" s="166"/>
      <c r="T15" s="166">
        <f>((CPI!T29/CPI!T17)-1)*100</f>
        <v>2.0069808027923353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hidden="1">
      <c r="A16" s="25">
        <v>39083</v>
      </c>
      <c r="B16" s="130"/>
      <c r="C16" s="130"/>
      <c r="D16" s="168">
        <f>(CPI!D30-CPI!D18)/CPI!D18*100</f>
        <v>-0.64177939932086969</v>
      </c>
      <c r="E16" s="130">
        <f>(CPI!E30-CPI!E18)/CPI!E18*100</f>
        <v>2.0756429652042216</v>
      </c>
      <c r="F16" s="130">
        <f>(CPI!F30-CPI!F18)/CPI!F18*100</f>
        <v>6.2617226951377916</v>
      </c>
      <c r="G16" s="166"/>
      <c r="H16" s="166"/>
      <c r="I16" s="166"/>
      <c r="J16" s="166"/>
      <c r="K16" s="166"/>
      <c r="L16" s="166"/>
      <c r="M16" s="166"/>
      <c r="N16" s="166"/>
      <c r="O16" s="166">
        <f>(CPI!O30-CPI!O18)/CPI!O18*100</f>
        <v>3.5043804755944854</v>
      </c>
      <c r="P16" s="166"/>
      <c r="Q16" s="166">
        <f>(CPI!Q30-CPI!Q18)/CPI!Q18*100</f>
        <v>3.3107776221930783</v>
      </c>
      <c r="R16" s="166"/>
      <c r="S16" s="166"/>
      <c r="T16" s="166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idden="1">
      <c r="A17" s="25">
        <v>39114</v>
      </c>
      <c r="B17" s="130"/>
      <c r="C17" s="130"/>
      <c r="D17" s="168">
        <f>(CPI!D31-CPI!D19)/CPI!D19*100</f>
        <v>-7.4571215510800509E-2</v>
      </c>
      <c r="E17" s="130">
        <f>(CPI!E31-CPI!E19)/CPI!E19*100</f>
        <v>2.4151987921489733</v>
      </c>
      <c r="F17" s="130">
        <f>(CPI!F31-CPI!F19)/CPI!F19*100</f>
        <v>6.3014361787961892</v>
      </c>
      <c r="G17" s="166"/>
      <c r="H17" s="166"/>
      <c r="I17" s="166"/>
      <c r="J17" s="166"/>
      <c r="K17" s="166"/>
      <c r="L17" s="166"/>
      <c r="M17" s="166"/>
      <c r="N17" s="166"/>
      <c r="O17" s="166">
        <f>(CPI!O31-CPI!O19)/CPI!O19*100</f>
        <v>4.511278195488722</v>
      </c>
      <c r="P17" s="166"/>
      <c r="Q17" s="166">
        <f>(CPI!Q31-CPI!Q19)/CPI!Q19*100</f>
        <v>3.3516483516483548</v>
      </c>
      <c r="R17" s="166"/>
      <c r="S17" s="166"/>
      <c r="T17" s="166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idden="1">
      <c r="A18" s="25">
        <v>39142</v>
      </c>
      <c r="B18" s="130">
        <f>(CPI!B32-CPI!B20)/CPI!B20*100</f>
        <v>2.4852071005917016</v>
      </c>
      <c r="C18" s="130">
        <f>(CPI!C32-CPI!C20)/CPI!C20*100</f>
        <v>2.5354730148878244</v>
      </c>
      <c r="D18" s="168">
        <f>(CPI!D32-CPI!D20)/CPI!D20*100</f>
        <v>0.23219218029557026</v>
      </c>
      <c r="E18" s="130">
        <f>(CPI!E32-CPI!E20)/CPI!E20*100</f>
        <v>2.7787787787787663</v>
      </c>
      <c r="F18" s="130">
        <f>(CPI!F32-CPI!F20)/CPI!F20*100</f>
        <v>6.5144915846641922</v>
      </c>
      <c r="G18" s="166">
        <f>(CPI!G32-CPI!G20)/CPI!G20*100</f>
        <v>1.4784810126582215</v>
      </c>
      <c r="H18" s="166"/>
      <c r="I18" s="166">
        <f>(CPI!I32-CPI!I20)/CPI!I20*100</f>
        <v>5.1834934261998953</v>
      </c>
      <c r="J18" s="166">
        <f>(CPI!J32-CPI!J20)/CPI!J20*100</f>
        <v>17.658296228812201</v>
      </c>
      <c r="K18" s="166">
        <f>(CPI!K32-CPI!K20)/CPI!K20*100</f>
        <v>13.023509698177243</v>
      </c>
      <c r="L18" s="166"/>
      <c r="M18" s="166">
        <f>(CPI!M32-CPI!M20)/CPI!M20*100</f>
        <v>2.6372373718693378</v>
      </c>
      <c r="N18" s="166" t="e">
        <f>(CPI!N32-CPI!N20)/CPI!N20*100</f>
        <v>#DIV/0!</v>
      </c>
      <c r="O18" s="166">
        <f>(CPI!O32-CPI!O20)/CPI!O20*100</f>
        <v>5.5979643765903244</v>
      </c>
      <c r="P18" s="166"/>
      <c r="Q18" s="166">
        <f>(CPI!Q32-CPI!Q20)/CPI!Q20*100</f>
        <v>3.8909125556101225</v>
      </c>
      <c r="R18" s="166">
        <f>(CPI!R32-CPI!R20)/CPI!R20*100</f>
        <v>13.628620102214656</v>
      </c>
      <c r="S18" s="166">
        <f>((CPI!S32/CPI!S20)-1)*100</f>
        <v>2.8348015800557125</v>
      </c>
      <c r="T18" s="166">
        <f>((CPI!T32/CPI!T20)-1)*100</f>
        <v>3.4662045060658508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idden="1">
      <c r="A19" s="25">
        <v>39173</v>
      </c>
      <c r="B19" s="130"/>
      <c r="C19" s="130"/>
      <c r="D19" s="168">
        <f>(CPI!D33-CPI!D21)/CPI!D21*100</f>
        <v>0.44762071531761294</v>
      </c>
      <c r="E19" s="130">
        <f>(CPI!E33-CPI!E21)/CPI!E21*100</f>
        <v>2.5736972704714707</v>
      </c>
      <c r="F19" s="130">
        <f>(CPI!F33-CPI!F21)/CPI!F21*100</f>
        <v>6.2966944369793154</v>
      </c>
      <c r="G19" s="166"/>
      <c r="H19" s="166"/>
      <c r="I19" s="166"/>
      <c r="J19" s="166"/>
      <c r="K19" s="166"/>
      <c r="L19" s="166"/>
      <c r="M19" s="166"/>
      <c r="N19" s="166"/>
      <c r="O19" s="166">
        <f>(CPI!O33-CPI!O21)/CPI!O21*100</f>
        <v>5.4224464060529654</v>
      </c>
      <c r="P19" s="166"/>
      <c r="Q19" s="166">
        <f>(CPI!Q33-CPI!Q21)/CPI!Q21*100</f>
        <v>4.8811501738995657</v>
      </c>
      <c r="R19" s="166"/>
      <c r="S19" s="166"/>
      <c r="T19" s="16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idden="1">
      <c r="A20" s="25">
        <v>39203</v>
      </c>
      <c r="B20" s="130"/>
      <c r="C20" s="130"/>
      <c r="D20" s="168">
        <f>(CPI!D34-CPI!D22)/CPI!D22*100</f>
        <v>1.2768942424674374</v>
      </c>
      <c r="E20" s="130">
        <f>(CPI!E34-CPI!E22)/CPI!E22*100</f>
        <v>2.6908641975308898</v>
      </c>
      <c r="F20" s="130">
        <f>(CPI!F34-CPI!F22)/CPI!F22*100</f>
        <v>6.0044087067496239</v>
      </c>
      <c r="G20" s="166"/>
      <c r="H20" s="166"/>
      <c r="I20" s="166"/>
      <c r="J20" s="166"/>
      <c r="K20" s="166"/>
      <c r="L20" s="166"/>
      <c r="M20" s="166"/>
      <c r="N20" s="166"/>
      <c r="O20" s="166">
        <f>(CPI!O34-CPI!O22)/CPI!O22*100</f>
        <v>5.4156171284634773</v>
      </c>
      <c r="P20" s="166"/>
      <c r="Q20" s="166">
        <f>(CPI!Q34-CPI!Q22)/CPI!Q22*100</f>
        <v>5.1674218145651363</v>
      </c>
      <c r="R20" s="166"/>
      <c r="S20" s="166"/>
      <c r="T20" s="16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idden="1">
      <c r="A21" s="25">
        <v>39234</v>
      </c>
      <c r="B21" s="130">
        <f>(CPI!B35-CPI!B23)/CPI!B23*100</f>
        <v>2.0954598370197854</v>
      </c>
      <c r="C21" s="130">
        <f>(CPI!C35-CPI!C23)/CPI!C23*100</f>
        <v>1.9999999999999925</v>
      </c>
      <c r="D21" s="168">
        <f>(CPI!D35-CPI!D23)/CPI!D23*100</f>
        <v>1.6939059088202191</v>
      </c>
      <c r="E21" s="130">
        <f>(CPI!E35-CPI!E23)/CPI!E23*100</f>
        <v>2.6870379497289183</v>
      </c>
      <c r="F21" s="130">
        <f>(CPI!F35-CPI!F23)/CPI!F23*100</f>
        <v>6.0093996819389144</v>
      </c>
      <c r="G21" s="166">
        <f>(CPI!G35-CPI!G23)/CPI!G23*100</f>
        <v>1.71811007891318</v>
      </c>
      <c r="H21" s="166"/>
      <c r="I21" s="166">
        <f>(CPI!I35-CPI!I23)/CPI!I23*100</f>
        <v>3.6903895450276156</v>
      </c>
      <c r="J21" s="166">
        <f>(CPI!J35-CPI!J23)/CPI!J23*100</f>
        <v>14.735090126086211</v>
      </c>
      <c r="K21" s="166">
        <f>(CPI!K35-CPI!K23)/CPI!K23*100</f>
        <v>5.374618546526821</v>
      </c>
      <c r="L21" s="166"/>
      <c r="M21" s="166">
        <f>(CPI!M35-CPI!M23)/CPI!M23*100</f>
        <v>3.2896132304010561</v>
      </c>
      <c r="N21" s="166" t="e">
        <f>(CPI!N35-CPI!N23)/CPI!N23*100</f>
        <v>#DIV/0!</v>
      </c>
      <c r="O21" s="166">
        <f>(CPI!O35-CPI!O23)/CPI!O23*100</f>
        <v>8.0357142857142847</v>
      </c>
      <c r="P21" s="166"/>
      <c r="Q21" s="166">
        <f>(CPI!Q35-CPI!Q23)/CPI!Q23*100</f>
        <v>5.6784741944242612</v>
      </c>
      <c r="R21" s="166">
        <f>(CPI!R35-CPI!R23)/CPI!R23*100</f>
        <v>6.441223832528177</v>
      </c>
      <c r="S21" s="166">
        <f>((CPI!S35/CPI!S23)-1)*100</f>
        <v>3.4012397878234735</v>
      </c>
      <c r="T21" s="166">
        <f>((CPI!T35/CPI!T23)-1)*100</f>
        <v>4.1343669250646142</v>
      </c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idden="1">
      <c r="A22" s="25">
        <v>39264</v>
      </c>
      <c r="B22" s="130"/>
      <c r="C22" s="130"/>
      <c r="D22" s="168">
        <f>(CPI!D36-CPI!D24)/CPI!D24*100</f>
        <v>2.9607171393233664</v>
      </c>
      <c r="E22" s="130">
        <f>(CPI!E36-CPI!E24)/CPI!E24*100</f>
        <v>2.3582309582309771</v>
      </c>
      <c r="F22" s="130">
        <f>(CPI!F36-CPI!F24)/CPI!F24*100</f>
        <v>6.1532610426138028</v>
      </c>
      <c r="G22" s="166"/>
      <c r="H22" s="166"/>
      <c r="I22" s="166"/>
      <c r="J22" s="166"/>
      <c r="K22" s="166"/>
      <c r="L22" s="166"/>
      <c r="M22" s="166"/>
      <c r="N22" s="166"/>
      <c r="O22" s="166">
        <f>(CPI!O36-CPI!O24)/CPI!O24*100</f>
        <v>7.242693773824656</v>
      </c>
      <c r="P22" s="166"/>
      <c r="Q22" s="166">
        <f>(CPI!Q36-CPI!Q24)/CPI!Q24*100</f>
        <v>6.5708004468951335</v>
      </c>
      <c r="R22" s="166"/>
      <c r="S22" s="166"/>
      <c r="T22" s="166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idden="1">
      <c r="A23" s="25">
        <v>39295</v>
      </c>
      <c r="B23" s="130"/>
      <c r="C23" s="130"/>
      <c r="D23" s="168">
        <f>(CPI!D37-CPI!D25)/CPI!D25*100</f>
        <v>3.4810957465429784</v>
      </c>
      <c r="E23" s="130">
        <f>(CPI!E37-CPI!E25)/CPI!E25*100</f>
        <v>1.970083374203047</v>
      </c>
      <c r="F23" s="130">
        <f>(CPI!F37-CPI!F25)/CPI!F25*100</f>
        <v>6.409634730169353</v>
      </c>
      <c r="G23" s="166"/>
      <c r="H23" s="166"/>
      <c r="I23" s="166"/>
      <c r="J23" s="166"/>
      <c r="K23" s="166"/>
      <c r="L23" s="166"/>
      <c r="M23" s="166"/>
      <c r="N23" s="166"/>
      <c r="O23" s="166">
        <f>(CPI!O37-CPI!O25)/CPI!O25*100</f>
        <v>7.0796460176991438</v>
      </c>
      <c r="P23" s="166"/>
      <c r="Q23" s="166">
        <f>(CPI!Q37-CPI!Q25)/CPI!Q25*100</f>
        <v>6.9331802196224572</v>
      </c>
      <c r="R23" s="166"/>
      <c r="S23" s="166"/>
      <c r="T23" s="16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idden="1">
      <c r="A24" s="25">
        <v>39326</v>
      </c>
      <c r="B24" s="130">
        <f>(CPI!B38-CPI!B26)/CPI!B26*100</f>
        <v>1.8454440599769171</v>
      </c>
      <c r="C24" s="130">
        <f>(CPI!C38-CPI!C26)/CPI!C26*100</f>
        <v>1.7874875868917612</v>
      </c>
      <c r="D24" s="168">
        <f>(CPI!D38-CPI!D26)/CPI!D26*100</f>
        <v>3.0396601186956804</v>
      </c>
      <c r="E24" s="130">
        <f>(CPI!E38-CPI!E26)/CPI!E26*100</f>
        <v>2.755051749630363</v>
      </c>
      <c r="F24" s="130">
        <f>(CPI!F38-CPI!F26)/CPI!F26*100</f>
        <v>6.7435467296696832</v>
      </c>
      <c r="G24" s="166">
        <f>(CPI!G38-CPI!G26)/CPI!G26*100</f>
        <v>2.6992031872509754</v>
      </c>
      <c r="H24" s="166"/>
      <c r="I24" s="166">
        <f>(CPI!I38-CPI!I26)/CPI!I26*100</f>
        <v>3.2555573217675078</v>
      </c>
      <c r="J24" s="166">
        <f>(CPI!J38-CPI!J26)/CPI!J26*100</f>
        <v>13.945693922989635</v>
      </c>
      <c r="K24" s="166">
        <f>(CPI!K38-CPI!K26)/CPI!K26*100</f>
        <v>14.741015254500095</v>
      </c>
      <c r="L24" s="166"/>
      <c r="M24" s="166">
        <f>(CPI!M38-CPI!M26)/CPI!M26*100</f>
        <v>2.6211419542658296</v>
      </c>
      <c r="N24" s="166" t="e">
        <f>(CPI!N38-CPI!N26)/CPI!N26*100</f>
        <v>#DIV/0!</v>
      </c>
      <c r="O24" s="166">
        <f>(CPI!O38-CPI!O26)/CPI!O26*100</f>
        <v>6.6919191919192151</v>
      </c>
      <c r="P24" s="166"/>
      <c r="Q24" s="166">
        <f>(CPI!Q38-CPI!Q26)/CPI!Q26*100</f>
        <v>8.1068453172509507</v>
      </c>
      <c r="R24" s="166">
        <f>(CPI!R38-CPI!R26)/CPI!R26*100</f>
        <v>7.096774193548387</v>
      </c>
      <c r="S24" s="166">
        <f>((CPI!S38/CPI!S26)-1)*100</f>
        <v>2.0527000061650647</v>
      </c>
      <c r="T24" s="166">
        <f>((CPI!T38/CPI!T26)-1)*100</f>
        <v>4.030874785591787</v>
      </c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idden="1">
      <c r="A25" s="25">
        <v>39356</v>
      </c>
      <c r="B25" s="130"/>
      <c r="C25" s="130"/>
      <c r="D25" s="168">
        <f>(CPI!D39-CPI!D27)/CPI!D27*100</f>
        <v>4.1198093347440503</v>
      </c>
      <c r="E25" s="130">
        <f>(CPI!E39-CPI!E27)/CPI!E27*100</f>
        <v>3.5361744301288383</v>
      </c>
      <c r="F25" s="130">
        <f>(CPI!F39-CPI!F27)/CPI!F27*100</f>
        <v>6.6646929748180153</v>
      </c>
      <c r="G25" s="166"/>
      <c r="H25" s="166"/>
      <c r="I25" s="166"/>
      <c r="J25" s="166"/>
      <c r="K25" s="166"/>
      <c r="L25" s="166"/>
      <c r="M25" s="166"/>
      <c r="N25" s="166"/>
      <c r="O25" s="166">
        <f>(CPI!O39-CPI!O27)/CPI!O27*100</f>
        <v>3.950617283950606</v>
      </c>
      <c r="P25" s="166"/>
      <c r="Q25" s="166">
        <f>(CPI!Q39-CPI!Q27)/CPI!Q27*100</f>
        <v>7.6889031659349394</v>
      </c>
      <c r="R25" s="166"/>
      <c r="S25" s="166"/>
      <c r="T25" s="166"/>
    </row>
    <row r="26" spans="1:38" hidden="1">
      <c r="A26" s="25">
        <v>39387</v>
      </c>
      <c r="B26" s="130"/>
      <c r="C26" s="130"/>
      <c r="D26" s="168">
        <f>(CPI!D40-CPI!D28)/CPI!D28*100</f>
        <v>4.8804965583445004</v>
      </c>
      <c r="E26" s="130">
        <f>(CPI!E40-CPI!E28)/CPI!E28*100</f>
        <v>4.3062034739454127</v>
      </c>
      <c r="F26" s="130">
        <f>(CPI!F40-CPI!F28)/CPI!F28*100</f>
        <v>6.7161912365810723</v>
      </c>
      <c r="G26" s="166"/>
      <c r="H26" s="166"/>
      <c r="I26" s="166"/>
      <c r="J26" s="166"/>
      <c r="K26" s="166"/>
      <c r="L26" s="166"/>
      <c r="M26" s="166"/>
      <c r="N26" s="166"/>
      <c r="O26" s="166">
        <f>(CPI!O40-CPI!O28)/CPI!O28*100</f>
        <v>4.4444444444444304</v>
      </c>
      <c r="P26" s="166"/>
      <c r="Q26" s="166">
        <f>(CPI!Q40-CPI!Q28)/CPI!Q28*100</f>
        <v>7.3795941279292485</v>
      </c>
      <c r="R26" s="166"/>
      <c r="S26" s="166"/>
      <c r="T26" s="166"/>
    </row>
    <row r="27" spans="1:38" hidden="1">
      <c r="A27" s="25">
        <v>39417</v>
      </c>
      <c r="B27" s="130">
        <f>(CPI!B41-CPI!B29)/CPI!B29*100</f>
        <v>2.8868360277136325</v>
      </c>
      <c r="C27" s="130">
        <f>(CPI!C41-CPI!C29)/CPI!C29*100</f>
        <v>3.1840796019900495</v>
      </c>
      <c r="D27" s="168">
        <f>(CPI!D41-CPI!D29)/CPI!D29*100</f>
        <v>3.6760707371718269</v>
      </c>
      <c r="E27" s="130">
        <f>(CPI!E41-CPI!E29)/CPI!E29*100</f>
        <v>4.0812685827552002</v>
      </c>
      <c r="F27" s="130">
        <f>(CPI!F41-CPI!F29)/CPI!F29*100</f>
        <v>5.7889006061541295</v>
      </c>
      <c r="G27" s="166">
        <f>(CPI!G41-CPI!G29)/CPI!G29*100</f>
        <v>4.230000000000004</v>
      </c>
      <c r="H27" s="166"/>
      <c r="I27" s="166">
        <f>(CPI!I41-CPI!I29)/CPI!I29*100</f>
        <v>3.7976086879721436</v>
      </c>
      <c r="J27" s="166">
        <f>(CPI!J41-CPI!J29)/CPI!J29*100</f>
        <v>12.875541717544465</v>
      </c>
      <c r="K27" s="166">
        <f>(CPI!K41-CPI!K29)/CPI!K29*100</f>
        <v>9.7505273250798581</v>
      </c>
      <c r="L27" s="166"/>
      <c r="M27" s="166">
        <f>(CPI!M41-CPI!M29)/CPI!M29*100</f>
        <v>4.6156710972241228</v>
      </c>
      <c r="N27" s="166" t="e">
        <f>(CPI!N41-CPI!N29)/CPI!N29*100</f>
        <v>#DIV/0!</v>
      </c>
      <c r="O27" s="166">
        <f>(CPI!O41-CPI!O29)/CPI!O29*100</f>
        <v>5.1660516605166009</v>
      </c>
      <c r="P27" s="166"/>
      <c r="Q27" s="166">
        <f>(CPI!Q41-CPI!Q29)/CPI!Q29*100</f>
        <v>6.8029245353649515</v>
      </c>
      <c r="R27" s="166">
        <f>(CPI!R41-CPI!R29)/CPI!R29*100</f>
        <v>7.6677316293929891</v>
      </c>
      <c r="S27" s="166">
        <f>((CPI!S41/CPI!S29)-1)*100</f>
        <v>0.47887078984956144</v>
      </c>
      <c r="T27" s="166">
        <f>((CPI!T41/CPI!T29)-1)*100</f>
        <v>4.1916167664670656</v>
      </c>
    </row>
    <row r="28" spans="1:38" hidden="1">
      <c r="A28" s="25">
        <v>39448</v>
      </c>
      <c r="B28" s="130"/>
      <c r="C28" s="130"/>
      <c r="D28" s="168">
        <f>(CPI!D42-CPI!D30)/CPI!D30*100</f>
        <v>6.6395319257186589</v>
      </c>
      <c r="E28" s="130">
        <f>(CPI!E42-CPI!E30)/CPI!E30*100</f>
        <v>4.280294047901358</v>
      </c>
      <c r="F28" s="130">
        <f>(CPI!F42-CPI!F30)/CPI!F30*100</f>
        <v>6.0655404030124149</v>
      </c>
      <c r="G28" s="166"/>
      <c r="H28" s="166"/>
      <c r="I28" s="166"/>
      <c r="J28" s="166"/>
      <c r="K28" s="166"/>
      <c r="L28" s="166"/>
      <c r="M28" s="166"/>
      <c r="N28" s="166"/>
      <c r="O28" s="166">
        <f>(CPI!O42-CPI!O30)/CPI!O30*100</f>
        <v>7.2551390568319327</v>
      </c>
      <c r="P28" s="166">
        <f>+(CPI!AK42-CPI!AK30)/CPI!AK30*100</f>
        <v>8.8055797733217034</v>
      </c>
      <c r="Q28" s="166">
        <f>(CPI!Q42-CPI!Q30)/CPI!Q30*100</f>
        <v>10.545064895436338</v>
      </c>
      <c r="R28" s="166"/>
      <c r="S28" s="166"/>
      <c r="T28" s="166"/>
    </row>
    <row r="29" spans="1:38" hidden="1">
      <c r="A29" s="25">
        <v>39479</v>
      </c>
      <c r="B29" s="130"/>
      <c r="C29" s="130"/>
      <c r="D29" s="168">
        <f>(CPI!D43-CPI!D31)/CPI!D31*100</f>
        <v>6.5309482001755725</v>
      </c>
      <c r="E29" s="130">
        <f>(CPI!E43-CPI!E31)/CPI!E31*100</f>
        <v>4.0265554130487118</v>
      </c>
      <c r="F29" s="130">
        <f>(CPI!F43-CPI!F31)/CPI!F31*100</f>
        <v>6.3944061613295453</v>
      </c>
      <c r="G29" s="166"/>
      <c r="H29" s="166"/>
      <c r="I29" s="166"/>
      <c r="J29" s="166"/>
      <c r="K29" s="166"/>
      <c r="L29" s="166"/>
      <c r="M29" s="166"/>
      <c r="N29" s="166"/>
      <c r="O29" s="166">
        <f>(CPI!O43-CPI!O31)/CPI!O31*100</f>
        <v>5.3956834532374103</v>
      </c>
      <c r="P29" s="166">
        <f>+(CPI!AK43-CPI!AK31)/CPI!AK31*100</f>
        <v>10.660792951541845</v>
      </c>
      <c r="Q29" s="166">
        <f>(CPI!Q43-CPI!Q31)/CPI!Q31*100</f>
        <v>12.208399787347119</v>
      </c>
      <c r="R29" s="166"/>
      <c r="S29" s="166"/>
      <c r="T29" s="166"/>
    </row>
    <row r="30" spans="1:38" hidden="1">
      <c r="A30" s="25">
        <v>39508</v>
      </c>
      <c r="B30" s="130">
        <f>(CPI!B44-CPI!B32)/CPI!B32*100</f>
        <v>4.2725173210161698</v>
      </c>
      <c r="C30" s="130">
        <f>(CPI!C44-CPI!C32)/CPI!C32*100</f>
        <v>3.3663366336633693</v>
      </c>
      <c r="D30" s="168">
        <f>(CPI!D44-CPI!D32)/CPI!D32*100</f>
        <v>6.6927232005621144</v>
      </c>
      <c r="E30" s="130">
        <f>(CPI!E44-CPI!E32)/CPI!E32*100</f>
        <v>3.9814562312517019</v>
      </c>
      <c r="F30" s="130">
        <f>(CPI!F44-CPI!F32)/CPI!F32*100</f>
        <v>7.1009508395711185</v>
      </c>
      <c r="G30" s="166">
        <f>(CPI!G44-CPI!G32)/CPI!G32*100</f>
        <v>5.9175730964973488</v>
      </c>
      <c r="H30" s="166"/>
      <c r="I30" s="166">
        <f>(CPI!I44-CPI!I32)/CPI!I32*100</f>
        <v>2.258728937192394</v>
      </c>
      <c r="J30" s="166">
        <f>(CPI!J44-CPI!J32)/CPI!J32*100</f>
        <v>10.246960489280553</v>
      </c>
      <c r="K30" s="166">
        <f>(CPI!K44-CPI!K32)/CPI!K32*100</f>
        <v>10.204418071969073</v>
      </c>
      <c r="L30" s="166"/>
      <c r="M30" s="166">
        <f>(CPI!M44-CPI!M32)/CPI!M32*100</f>
        <v>6.5561837803539511</v>
      </c>
      <c r="N30" s="166" t="e">
        <f>(CPI!N44-CPI!N32)/CPI!N32*100</f>
        <v>#DIV/0!</v>
      </c>
      <c r="O30" s="166">
        <f>(CPI!O44-CPI!O32)/CPI!O32*100</f>
        <v>6.2650602409638863</v>
      </c>
      <c r="P30" s="166">
        <f>+(CPI!AK44-CPI!AK32)/CPI!AK32*100</f>
        <v>9.7625329815303381</v>
      </c>
      <c r="Q30" s="166">
        <f>(CPI!Q44-CPI!Q32)/CPI!Q32*100</f>
        <v>11.957829922864043</v>
      </c>
      <c r="R30" s="166">
        <f>(CPI!R44-CPI!R32)/CPI!R32*100</f>
        <v>3.7481259370314768</v>
      </c>
      <c r="S30" s="166">
        <f>((CPI!S44/CPI!S32)-1)*100</f>
        <v>4.6168591126379166</v>
      </c>
      <c r="T30" s="166">
        <f>((CPI!T44/CPI!T32)-1)*100</f>
        <v>3.601340033500855</v>
      </c>
    </row>
    <row r="31" spans="1:38" hidden="1">
      <c r="A31" s="25">
        <v>39539</v>
      </c>
      <c r="B31" s="130"/>
      <c r="C31" s="130"/>
      <c r="D31" s="168">
        <f>(CPI!D45-CPI!D33)/CPI!D33*100</f>
        <v>7.5484032642921779</v>
      </c>
      <c r="E31" s="130">
        <f>(CPI!E45-CPI!E33)/CPI!E33*100</f>
        <v>3.9368897748275336</v>
      </c>
      <c r="F31" s="130">
        <f>(CPI!F45-CPI!F33)/CPI!F33*100</f>
        <v>7.4059085390529953</v>
      </c>
      <c r="G31" s="166"/>
      <c r="H31" s="166"/>
      <c r="I31" s="166"/>
      <c r="J31" s="166"/>
      <c r="K31" s="166"/>
      <c r="L31" s="166"/>
      <c r="M31" s="166"/>
      <c r="N31" s="166"/>
      <c r="O31" s="166">
        <f>(CPI!O45-CPI!O33)/CPI!O33*100</f>
        <v>6.2200956937799061</v>
      </c>
      <c r="P31" s="166">
        <f>+(CPI!AK45-CPI!AK33)/CPI!AK33*100</f>
        <v>12.489082969432324</v>
      </c>
      <c r="Q31" s="166">
        <f>(CPI!Q45-CPI!Q33)/CPI!Q33*100</f>
        <v>11.945657775787637</v>
      </c>
      <c r="R31" s="166"/>
      <c r="S31" s="166"/>
      <c r="T31" s="166"/>
    </row>
    <row r="32" spans="1:38" hidden="1">
      <c r="A32" s="25">
        <v>39569</v>
      </c>
      <c r="B32" s="130"/>
      <c r="C32" s="130"/>
      <c r="D32" s="168">
        <f>(CPI!D46-CPI!D34)/CPI!D34*100</f>
        <v>7.4857687063050404</v>
      </c>
      <c r="E32" s="130">
        <f>(CPI!E46-CPI!E34)/CPI!E34*100</f>
        <v>4.1755430418035182</v>
      </c>
      <c r="F32" s="130">
        <f>(CPI!F46-CPI!F34)/CPI!F34*100</f>
        <v>8.6205154118241509</v>
      </c>
      <c r="G32" s="166"/>
      <c r="H32" s="166"/>
      <c r="I32" s="166"/>
      <c r="J32" s="166"/>
      <c r="K32" s="166"/>
      <c r="L32" s="166"/>
      <c r="M32" s="166"/>
      <c r="N32" s="166"/>
      <c r="O32" s="166">
        <f>(CPI!O46-CPI!O34)/CPI!O34*100</f>
        <v>6.5710872162484986</v>
      </c>
      <c r="P32" s="166">
        <f>+(CPI!AK46-CPI!AK34)/CPI!AK34*100</f>
        <v>16.956521739130434</v>
      </c>
      <c r="Q32" s="166">
        <f>(CPI!Q46-CPI!Q34)/CPI!Q34*100</f>
        <v>12.596235350160073</v>
      </c>
      <c r="R32" s="166"/>
      <c r="S32" s="166"/>
      <c r="T32" s="166"/>
    </row>
    <row r="33" spans="1:20" hidden="1">
      <c r="A33" s="25">
        <v>39600</v>
      </c>
      <c r="B33" s="130">
        <f>(CPI!B47-CPI!B35)/CPI!B35*100</f>
        <v>4.4469783352337489</v>
      </c>
      <c r="C33" s="130">
        <f>(CPI!C47-CPI!C35)/CPI!C35*100</f>
        <v>4.0196078431372566</v>
      </c>
      <c r="D33" s="168">
        <f>(CPI!D47-CPI!D35)/CPI!D35*100</f>
        <v>7.5075368165354632</v>
      </c>
      <c r="E33" s="130">
        <f>(CPI!E47-CPI!E35)/CPI!E35*100</f>
        <v>5.0217900476117325</v>
      </c>
      <c r="F33" s="130">
        <f>(CPI!F47-CPI!F35)/CPI!F35*100</f>
        <v>11.034900141214427</v>
      </c>
      <c r="G33" s="166">
        <f>(CPI!G47-CPI!G35)/CPI!G35*100</f>
        <v>4.3307473239713214</v>
      </c>
      <c r="H33" s="166"/>
      <c r="I33" s="166">
        <f>(CPI!I47-CPI!I35)/CPI!I35*100</f>
        <v>7.1587533669383179</v>
      </c>
      <c r="J33" s="166">
        <f>(CPI!J47-CPI!J35)/CPI!J35*100</f>
        <v>4.2337474847083296</v>
      </c>
      <c r="K33" s="166">
        <f>(CPI!K47-CPI!K35)/CPI!K35*100</f>
        <v>5.0334124761890857</v>
      </c>
      <c r="L33" s="166"/>
      <c r="M33" s="166">
        <f>(CPI!M47-CPI!M35)/CPI!M35*100</f>
        <v>11.589315446434229</v>
      </c>
      <c r="N33" s="166" t="e">
        <f>(CPI!N47-CPI!N35)/CPI!N35*100</f>
        <v>#DIV/0!</v>
      </c>
      <c r="O33" s="166">
        <f>(CPI!O47-CPI!O35)/CPI!O35*100</f>
        <v>8.8547815820543132</v>
      </c>
      <c r="P33" s="166">
        <f>+(CPI!AK47-CPI!AK35)/CPI!AK35*100</f>
        <v>19.947961838681714</v>
      </c>
      <c r="Q33" s="166">
        <f>(CPI!Q47-CPI!Q35)/CPI!Q35*100</f>
        <v>12.24454366801613</v>
      </c>
      <c r="R33" s="166">
        <f>(CPI!R47-CPI!R35)/CPI!R35*100</f>
        <v>10.590015128593032</v>
      </c>
      <c r="S33" s="166">
        <f>((CPI!S47/CPI!S35)-1)*100</f>
        <v>11.379125793779842</v>
      </c>
      <c r="T33" s="166">
        <f>((CPI!T47/CPI!T35)-1)*100</f>
        <v>3.8875103391232457</v>
      </c>
    </row>
    <row r="34" spans="1:20" hidden="1">
      <c r="A34" s="25">
        <v>39630</v>
      </c>
      <c r="B34" s="130"/>
      <c r="C34" s="130"/>
      <c r="D34" s="168">
        <f>(CPI!D48-CPI!D36)/CPI!D36*100</f>
        <v>6.5484543096483296</v>
      </c>
      <c r="E34" s="130">
        <f>(CPI!E48-CPI!E36)/CPI!E36*100</f>
        <v>5.6001229002539574</v>
      </c>
      <c r="F34" s="130">
        <f>(CPI!F48-CPI!F36)/CPI!F36*100</f>
        <v>11.903329322101889</v>
      </c>
      <c r="G34" s="166"/>
      <c r="H34" s="166"/>
      <c r="I34" s="166"/>
      <c r="J34" s="166"/>
      <c r="K34" s="166"/>
      <c r="L34" s="166"/>
      <c r="M34" s="166"/>
      <c r="N34" s="166"/>
      <c r="O34" s="166">
        <f>(CPI!O48-CPI!O36)/CPI!O36*100</f>
        <v>12.085308056872028</v>
      </c>
      <c r="P34" s="166">
        <f>+(CPI!AK48-CPI!AK36)/CPI!AK36*100</f>
        <v>23.217391304347817</v>
      </c>
      <c r="Q34" s="166">
        <f>(CPI!Q48-CPI!Q36)/CPI!Q36*100</f>
        <v>9.3127540564487514</v>
      </c>
      <c r="R34" s="166"/>
      <c r="S34" s="166"/>
      <c r="T34" s="166"/>
    </row>
    <row r="35" spans="1:20" hidden="1">
      <c r="A35" s="25">
        <v>39661</v>
      </c>
      <c r="B35" s="130"/>
      <c r="C35" s="130"/>
      <c r="D35" s="168">
        <f>(CPI!D49-CPI!D37)/CPI!D37*100</f>
        <v>6.3981393381964198</v>
      </c>
      <c r="E35" s="130">
        <f>(CPI!E49-CPI!E37)/CPI!E37*100</f>
        <v>5.3718551152623331</v>
      </c>
      <c r="F35" s="130">
        <f>(CPI!F49-CPI!F37)/CPI!F37*100</f>
        <v>11.846828879138393</v>
      </c>
      <c r="G35" s="166"/>
      <c r="H35" s="166"/>
      <c r="I35" s="166"/>
      <c r="J35" s="166"/>
      <c r="K35" s="166"/>
      <c r="L35" s="166"/>
      <c r="M35" s="166"/>
      <c r="N35" s="166"/>
      <c r="O35" s="166">
        <f>(CPI!O49-CPI!O37)/CPI!O37*100</f>
        <v>13.223140495867753</v>
      </c>
      <c r="P35" s="166">
        <f>+(CPI!AK49-CPI!AK37)/CPI!AK37*100</f>
        <v>24.978317432784038</v>
      </c>
      <c r="Q35" s="166">
        <f>(CPI!Q49-CPI!Q37)/CPI!Q37*100</f>
        <v>10.879924827169599</v>
      </c>
      <c r="R35" s="166"/>
      <c r="S35" s="166"/>
      <c r="T35" s="166"/>
    </row>
    <row r="36" spans="1:20" hidden="1">
      <c r="A36" s="25">
        <v>39692</v>
      </c>
      <c r="B36" s="130">
        <f>(CPI!B50-CPI!B38)/CPI!B38*100</f>
        <v>4.9830124575311583</v>
      </c>
      <c r="C36" s="130">
        <f>(CPI!C50-CPI!C38)/CPI!C38*100</f>
        <v>5.0731707317073376</v>
      </c>
      <c r="D36" s="168">
        <f>(CPI!D50-CPI!D38)/CPI!D38*100</f>
        <v>6.7214299377271303</v>
      </c>
      <c r="E36" s="130">
        <f>(CPI!E50-CPI!E38)/CPI!E38*100</f>
        <v>4.9369274305721866</v>
      </c>
      <c r="F36" s="130">
        <f>(CPI!F50-CPI!F38)/CPI!F38*100</f>
        <v>12.139815823348853</v>
      </c>
      <c r="G36" s="166">
        <f>(CPI!G50-CPI!G38)/CPI!G38*100</f>
        <v>11.773833769760479</v>
      </c>
      <c r="H36" s="166"/>
      <c r="I36" s="166">
        <f>(CPI!I50-CPI!I38)/CPI!I38*100</f>
        <v>21.555320060563371</v>
      </c>
      <c r="J36" s="166">
        <f>(CPI!J50-CPI!J38)/CPI!J38*100</f>
        <v>1.6572500518436353</v>
      </c>
      <c r="K36" s="166">
        <f>(CPI!K50-CPI!K38)/CPI!K38*100</f>
        <v>-1.3893143203150093</v>
      </c>
      <c r="L36" s="166"/>
      <c r="M36" s="166">
        <f>(CPI!M50-CPI!M38)/CPI!M38*100</f>
        <v>16.764297072960272</v>
      </c>
      <c r="N36" s="166" t="e">
        <f>(CPI!N50-CPI!N38)/CPI!N38*100</f>
        <v>#DIV/0!</v>
      </c>
      <c r="O36" s="166">
        <f>(CPI!O50-CPI!O38)/CPI!O38*100</f>
        <v>16.568047337278095</v>
      </c>
      <c r="P36" s="166">
        <f>+(CPI!AK50-CPI!AK38)/CPI!AK38*100</f>
        <v>22.259983007646561</v>
      </c>
      <c r="Q36" s="166">
        <f>(CPI!Q50-CPI!Q38)/CPI!Q38*100</f>
        <v>10.302869111340156</v>
      </c>
      <c r="R36" s="166">
        <f>(CPI!R50-CPI!R38)/CPI!R38*100</f>
        <v>9.1867469879517927</v>
      </c>
      <c r="S36" s="166">
        <f>((CPI!S50/CPI!S38)-1)*100</f>
        <v>13.357422687415577</v>
      </c>
      <c r="T36" s="166">
        <f>((CPI!T50/CPI!T38)-1)*100</f>
        <v>6.0181368507831623</v>
      </c>
    </row>
    <row r="37" spans="1:20" hidden="1">
      <c r="A37" s="25">
        <v>39722</v>
      </c>
      <c r="B37" s="130"/>
      <c r="C37" s="130"/>
      <c r="D37" s="168">
        <f>(CPI!D51-CPI!D39)/CPI!D39*100</f>
        <v>6.3725695608447932</v>
      </c>
      <c r="E37" s="130">
        <f>(CPI!E51-CPI!E39)/CPI!E39*100</f>
        <v>3.6551862771375001</v>
      </c>
      <c r="F37" s="130">
        <f>(CPI!F51-CPI!F39)/CPI!F39*100</f>
        <v>11.770485360581672</v>
      </c>
      <c r="G37" s="166"/>
      <c r="H37" s="166"/>
      <c r="I37" s="166"/>
      <c r="J37" s="166"/>
      <c r="K37" s="166"/>
      <c r="L37" s="166"/>
      <c r="M37" s="166"/>
      <c r="N37" s="166"/>
      <c r="O37" s="166">
        <f>(CPI!O51-CPI!O39)/CPI!O39*100</f>
        <v>18.527315914489318</v>
      </c>
      <c r="P37" s="166">
        <f>+(CPI!AK51-CPI!AK39)/CPI!AK39*100</f>
        <v>20.738874895046195</v>
      </c>
      <c r="Q37" s="166">
        <f>(CPI!Q51-CPI!Q39)/CPI!Q39*100</f>
        <v>9.5150342048046213</v>
      </c>
      <c r="R37" s="166"/>
      <c r="S37" s="166"/>
      <c r="T37" s="166"/>
    </row>
    <row r="38" spans="1:20" hidden="1">
      <c r="A38" s="25">
        <v>39753</v>
      </c>
      <c r="B38" s="130"/>
      <c r="C38" s="130"/>
      <c r="D38" s="168">
        <f>(CPI!D52-CPI!D40)/CPI!D40*100</f>
        <v>5.5125071506578527</v>
      </c>
      <c r="E38" s="130">
        <f>(CPI!E52-CPI!E40)/CPI!E40*100</f>
        <v>1.0695746918073881</v>
      </c>
      <c r="F38" s="130">
        <f>(CPI!F52-CPI!F40)/CPI!F40*100</f>
        <v>11.677615452495353</v>
      </c>
      <c r="G38" s="166"/>
      <c r="H38" s="166"/>
      <c r="I38" s="166"/>
      <c r="J38" s="166"/>
      <c r="K38" s="166"/>
      <c r="L38" s="166"/>
      <c r="M38" s="166"/>
      <c r="N38" s="166"/>
      <c r="O38" s="166">
        <f>(CPI!O52-CPI!O40)/CPI!O40*100</f>
        <v>18.794326241134762</v>
      </c>
      <c r="P38" s="166">
        <f>+(CPI!AK52-CPI!AK40)/CPI!AK40*100</f>
        <v>19.218241042345284</v>
      </c>
      <c r="Q38" s="166">
        <f>(CPI!Q52-CPI!Q40)/CPI!Q40*100</f>
        <v>7.8946755800661128</v>
      </c>
      <c r="R38" s="166"/>
      <c r="S38" s="166"/>
      <c r="T38" s="166"/>
    </row>
    <row r="39" spans="1:20" hidden="1">
      <c r="A39" s="25">
        <v>39783</v>
      </c>
      <c r="B39" s="130">
        <f>(CPI!B53-CPI!B41)/CPI!B41*100</f>
        <v>3.7037037037037028</v>
      </c>
      <c r="C39" s="130">
        <f>(CPI!C53-CPI!C41)/CPI!C41*100</f>
        <v>3.3751205400192914</v>
      </c>
      <c r="D39" s="168">
        <f>(CPI!D53-CPI!D41)/CPI!D41*100</f>
        <v>5.4843379560665335</v>
      </c>
      <c r="E39" s="130">
        <f>(CPI!E53-CPI!E41)/CPI!E41*100</f>
        <v>9.1412900645608947E-2</v>
      </c>
      <c r="F39" s="130">
        <f>(CPI!F53-CPI!F41)/CPI!F41*100</f>
        <v>11.061256340226313</v>
      </c>
      <c r="G39" s="166">
        <f>(CPI!G53-CPI!G41)/CPI!G41*100</f>
        <v>9.1816175765134602</v>
      </c>
      <c r="H39" s="166"/>
      <c r="I39" s="166">
        <f>(CPI!I53-CPI!I41)/CPI!I41*100</f>
        <v>23.855812518072771</v>
      </c>
      <c r="J39" s="166">
        <f>(CPI!J53-CPI!J41)/CPI!J41*100</f>
        <v>-100</v>
      </c>
      <c r="K39" s="166">
        <f>(CPI!K53-CPI!K41)/CPI!K41*100</f>
        <v>-100</v>
      </c>
      <c r="L39" s="166"/>
      <c r="M39" s="166">
        <f>(CPI!M53-CPI!M41)/CPI!M41*100</f>
        <v>12.560454902565496</v>
      </c>
      <c r="N39" s="166" t="e">
        <f>(CPI!N53-CPI!N41)/CPI!N41*100</f>
        <v>#DIV/0!</v>
      </c>
      <c r="O39" s="166">
        <f>(CPI!O53-CPI!O41)/CPI!O41*100</f>
        <v>18.596491228070199</v>
      </c>
      <c r="P39" s="166">
        <f>+(CPI!AK53-CPI!AK41)/CPI!AK41*100</f>
        <v>18.576104746317515</v>
      </c>
      <c r="Q39" s="166">
        <f>(CPI!Q53-CPI!Q41)/CPI!Q41*100</f>
        <v>6.4037985407404223</v>
      </c>
      <c r="R39" s="166">
        <f>(CPI!R53-CPI!R41)/CPI!R41*100</f>
        <v>6.2314540059346957</v>
      </c>
      <c r="S39" s="166">
        <f>((CPI!S53/CPI!S41)-1)*100</f>
        <v>12.33852235923305</v>
      </c>
      <c r="T39" s="166">
        <f>((CPI!T53/CPI!T41)-1)*100</f>
        <v>5.7471264367816133</v>
      </c>
    </row>
    <row r="40" spans="1:20" hidden="1">
      <c r="A40" s="25">
        <v>39814</v>
      </c>
      <c r="B40" s="130"/>
      <c r="C40" s="130"/>
      <c r="D40" s="168">
        <f>(CPI!D54-CPI!D42)/CPI!D42*100</f>
        <v>4.3001161632923823</v>
      </c>
      <c r="E40" s="130">
        <f>(CPI!E54-CPI!E42)/CPI!E42*100</f>
        <v>2.9846503695272537E-2</v>
      </c>
      <c r="F40" s="130">
        <f>(CPI!F54-CPI!F42)/CPI!F42*100</f>
        <v>9.1729034734216004</v>
      </c>
      <c r="G40" s="166"/>
      <c r="H40" s="166"/>
      <c r="I40" s="166"/>
      <c r="J40" s="166"/>
      <c r="K40" s="166"/>
      <c r="L40" s="166"/>
      <c r="M40" s="166"/>
      <c r="N40" s="166"/>
      <c r="O40" s="166">
        <f>(CPI!O54-CPI!O42)/CPI!O42*100</f>
        <v>14.430665163472364</v>
      </c>
      <c r="P40" s="166">
        <f>+(CPI!AK54-CPI!AK42)/CPI!AK42*100</f>
        <v>16.02564102564104</v>
      </c>
      <c r="Q40" s="166">
        <f>(CPI!Q54-CPI!Q42)/CPI!Q42*100</f>
        <v>3.8329941776491356</v>
      </c>
      <c r="R40" s="166"/>
      <c r="S40" s="166"/>
      <c r="T40" s="166"/>
    </row>
    <row r="41" spans="1:20" hidden="1">
      <c r="A41" s="25">
        <v>39845</v>
      </c>
      <c r="B41" s="130"/>
      <c r="C41" s="130"/>
      <c r="D41" s="168">
        <f>(CPI!D55-CPI!D43)/CPI!D43*100</f>
        <v>3.2666810890997566</v>
      </c>
      <c r="E41" s="130">
        <f>(CPI!E55-CPI!E43)/CPI!E43*100</f>
        <v>0.23619108803786584</v>
      </c>
      <c r="F41" s="130">
        <f>(CPI!F55-CPI!F43)/CPI!F43*100</f>
        <v>8.600819125631002</v>
      </c>
      <c r="G41" s="166"/>
      <c r="H41" s="166"/>
      <c r="I41" s="166"/>
      <c r="J41" s="166"/>
      <c r="K41" s="166"/>
      <c r="L41" s="166"/>
      <c r="M41" s="166"/>
      <c r="N41" s="166"/>
      <c r="O41" s="166">
        <f>(CPI!O55-CPI!O43)/CPI!O43*100</f>
        <v>14.106939704209317</v>
      </c>
      <c r="P41" s="166">
        <f>+(CPI!AK55-CPI!AK43)/CPI!AK43*100</f>
        <v>16.480891719745237</v>
      </c>
      <c r="Q41" s="166">
        <f>(CPI!Q55-CPI!Q43)/CPI!Q43*100</f>
        <v>1.9280091978420695</v>
      </c>
      <c r="R41" s="166"/>
      <c r="S41" s="166"/>
      <c r="T41" s="166"/>
    </row>
    <row r="42" spans="1:20" hidden="1">
      <c r="A42" s="25">
        <v>39873</v>
      </c>
      <c r="B42" s="130">
        <f>(CPI!B56-CPI!B44)/CPI!B44*100</f>
        <v>2.4363233665559241</v>
      </c>
      <c r="C42" s="130">
        <f>(CPI!C56-CPI!C44)/CPI!C44*100</f>
        <v>2.9693486590038156</v>
      </c>
      <c r="D42" s="168">
        <f>(CPI!D56-CPI!D44)/CPI!D44*100</f>
        <v>2.5653426630994054</v>
      </c>
      <c r="E42" s="130">
        <f>(CPI!E56-CPI!E44)/CPI!E44*100</f>
        <v>-0.38355625491738132</v>
      </c>
      <c r="F42" s="130">
        <f>(CPI!F56-CPI!F44)/CPI!F44*100</f>
        <v>7.9240649792217415</v>
      </c>
      <c r="G42" s="166">
        <f>(CPI!G56-CPI!G44)/CPI!G44*100</f>
        <v>8.8373845863953377</v>
      </c>
      <c r="H42" s="166"/>
      <c r="I42" s="166">
        <f>(CPI!I56-CPI!I44)/CPI!I44*100</f>
        <v>21.912560928805277</v>
      </c>
      <c r="J42" s="166">
        <f>(CPI!J56-CPI!J44)/CPI!J44*100</f>
        <v>-100</v>
      </c>
      <c r="K42" s="166">
        <f>(CPI!K56-CPI!K44)/CPI!K44*100</f>
        <v>-100</v>
      </c>
      <c r="L42" s="166"/>
      <c r="M42" s="166">
        <f>(CPI!M56-CPI!M44)/CPI!M44*100</f>
        <v>7.9346992648776151</v>
      </c>
      <c r="N42" s="166" t="e">
        <f>(CPI!N56-CPI!N44)/CPI!N44*100</f>
        <v>#DIV/0!</v>
      </c>
      <c r="O42" s="166">
        <f>(CPI!O56-CPI!O44)/CPI!O44*100</f>
        <v>13.151927437641703</v>
      </c>
      <c r="P42" s="166">
        <f>+(CPI!AK56-CPI!AK44)/CPI!AK44*100</f>
        <v>19.070512820512818</v>
      </c>
      <c r="Q42" s="166">
        <f>(CPI!Q56-CPI!Q44)/CPI!Q44*100</f>
        <v>2.3944549464398635</v>
      </c>
      <c r="R42" s="166">
        <f>(CPI!R56-CPI!R44)/CPI!R44*100</f>
        <v>2.7456647398843872</v>
      </c>
      <c r="S42" s="166">
        <f>((CPI!S56/CPI!S44)-1)*100</f>
        <v>6.27389564357832</v>
      </c>
      <c r="T42" s="166">
        <f>((CPI!T56/CPI!T44)-1)*100</f>
        <v>6.0630557801131468</v>
      </c>
    </row>
    <row r="43" spans="1:20" hidden="1">
      <c r="A43" s="7">
        <v>39904</v>
      </c>
      <c r="B43" s="130"/>
      <c r="C43" s="130"/>
      <c r="D43" s="168">
        <f>(CPI!D57-CPI!D45)/CPI!D45*100</f>
        <v>0.32621138903239572</v>
      </c>
      <c r="E43" s="130">
        <f>(CPI!E57-CPI!E45)/CPI!E45*100</f>
        <v>-0.73688571521673019</v>
      </c>
      <c r="F43" s="130">
        <f>(CPI!F57-CPI!F45)/CPI!F45*100</f>
        <v>7.309721175584027</v>
      </c>
      <c r="G43" s="166"/>
      <c r="H43" s="166"/>
      <c r="I43" s="166"/>
      <c r="J43" s="166"/>
      <c r="K43" s="166"/>
      <c r="L43" s="166"/>
      <c r="M43" s="166"/>
      <c r="N43" s="166"/>
      <c r="O43" s="166">
        <f>(CPI!O57-CPI!O45)/CPI!O45*100</f>
        <v>13.175675675675677</v>
      </c>
      <c r="P43" s="166">
        <f>+(CPI!AK57-CPI!AK45)/CPI!AK45*100</f>
        <v>14.208074534161478</v>
      </c>
      <c r="Q43" s="166">
        <f>(CPI!Q57-CPI!Q45)/CPI!Q45*100</f>
        <v>1.358490566037746</v>
      </c>
      <c r="R43" s="166"/>
      <c r="S43" s="166"/>
      <c r="T43" s="166"/>
    </row>
    <row r="44" spans="1:20" hidden="1">
      <c r="A44" s="7">
        <v>39934</v>
      </c>
      <c r="B44" s="130"/>
      <c r="C44" s="130"/>
      <c r="D44" s="168">
        <f>(CPI!D58-CPI!D46)/CPI!D46*100</f>
        <v>0.24365931996899498</v>
      </c>
      <c r="E44" s="130">
        <f>(CPI!E58-CPI!E46)/CPI!E46*100</f>
        <v>-1.2814357989586298</v>
      </c>
      <c r="F44" s="130">
        <f>(CPI!F58-CPI!F46)/CPI!F46*100</f>
        <v>6.0383327130628857</v>
      </c>
      <c r="G44" s="166"/>
      <c r="H44" s="166"/>
      <c r="I44" s="166"/>
      <c r="J44" s="166"/>
      <c r="K44" s="166"/>
      <c r="L44" s="166"/>
      <c r="M44" s="166"/>
      <c r="N44" s="166"/>
      <c r="O44" s="166">
        <f>(CPI!O58-CPI!O46)/CPI!O46*100</f>
        <v>13.677130044843066</v>
      </c>
      <c r="P44" s="166">
        <f>+(CPI!AK58-CPI!AK46)/CPI!AK46*100</f>
        <v>8.5501858736059475</v>
      </c>
      <c r="Q44" s="166">
        <f>(CPI!Q58-CPI!Q46)/CPI!Q46*100</f>
        <v>1.882038200709276</v>
      </c>
      <c r="R44" s="166"/>
      <c r="S44" s="166"/>
      <c r="T44" s="166"/>
    </row>
    <row r="45" spans="1:20" hidden="1">
      <c r="A45" s="7">
        <v>39965</v>
      </c>
      <c r="B45" s="130">
        <f>(CPI!B59-CPI!B47)/CPI!B47*100</f>
        <v>1.4192139737991505</v>
      </c>
      <c r="C45" s="130">
        <f>(CPI!C59-CPI!C47)/CPI!C47*100</f>
        <v>1.8850141376060252</v>
      </c>
      <c r="D45" s="168">
        <f>(CPI!D59-CPI!D47)/CPI!D47*100</f>
        <v>-1.5130576878474898E-2</v>
      </c>
      <c r="E45" s="130">
        <f>(CPI!E59-CPI!E47)/CPI!E47*100</f>
        <v>-1.426776043689872</v>
      </c>
      <c r="F45" s="130">
        <f>(CPI!F59-CPI!F47)/CPI!F47*100</f>
        <v>3.6518895348837392</v>
      </c>
      <c r="G45" s="166">
        <f>(CPI!G59-CPI!G47)/CPI!G47*100</f>
        <v>11.116340361445772</v>
      </c>
      <c r="H45" s="166"/>
      <c r="I45" s="166">
        <f>(CPI!I59-CPI!I47)/CPI!I47*100</f>
        <v>17.428050278331725</v>
      </c>
      <c r="J45" s="166">
        <f>(CPI!J59-CPI!J47)/CPI!J47*100</f>
        <v>-100</v>
      </c>
      <c r="K45" s="166">
        <f>(CPI!K59-CPI!K47)/CPI!K47*100</f>
        <v>-100</v>
      </c>
      <c r="L45" s="166"/>
      <c r="M45" s="166">
        <f>(CPI!M59-CPI!M47)/CPI!M47*100</f>
        <v>1.9131944658853963</v>
      </c>
      <c r="N45" s="166" t="e">
        <f>(CPI!N59-CPI!N47)/CPI!N47*100</f>
        <v>#DIV/0!</v>
      </c>
      <c r="O45" s="166">
        <f>(CPI!O59-CPI!O47)/CPI!O47*100</f>
        <v>9.9783080260303656</v>
      </c>
      <c r="P45" s="166">
        <f>+(CPI!AK59-CPI!AK47)/CPI!AK47*100</f>
        <v>5.8568329718004293</v>
      </c>
      <c r="Q45" s="166">
        <f>(CPI!Q59-CPI!Q47)/CPI!Q47*100</f>
        <v>1.2026726057906652</v>
      </c>
      <c r="R45" s="166">
        <f>(CPI!R59-CPI!R47)/CPI!R47*100</f>
        <v>-2.7359781121750952</v>
      </c>
      <c r="S45" s="166">
        <f>((CPI!S59/CPI!S47)-1)*100</f>
        <v>-0.33937669717586383</v>
      </c>
      <c r="T45" s="166">
        <f>((CPI!T59/CPI!T47)-1)*100</f>
        <v>6.3694267515923553</v>
      </c>
    </row>
    <row r="46" spans="1:20" hidden="1">
      <c r="A46" s="7">
        <v>39995</v>
      </c>
      <c r="B46" s="130"/>
      <c r="C46" s="130"/>
      <c r="D46" s="168">
        <f>(CPI!D60-CPI!D48)/CPI!D48*100</f>
        <v>-0.25940854850938716</v>
      </c>
      <c r="E46" s="130">
        <f>(CPI!E60-CPI!E48)/CPI!E48*100</f>
        <v>-2.0971613536760643</v>
      </c>
      <c r="F46" s="130">
        <f>(CPI!F60-CPI!F48)/CPI!F48*100</f>
        <v>2.7063356931624658</v>
      </c>
      <c r="G46" s="166"/>
      <c r="H46" s="166"/>
      <c r="I46" s="166"/>
      <c r="J46" s="166"/>
      <c r="K46" s="166"/>
      <c r="L46" s="166"/>
      <c r="M46" s="166"/>
      <c r="N46" s="166"/>
      <c r="O46" s="166">
        <f>(CPI!O60-CPI!O48)/CPI!O48*100</f>
        <v>6.2367864693446124</v>
      </c>
      <c r="P46" s="166">
        <f>+(CPI!AK60-CPI!AK48)/CPI!AK48*100</f>
        <v>3.3168666196189251</v>
      </c>
      <c r="Q46" s="166">
        <f>(CPI!Q60-CPI!Q48)/CPI!Q48*100</f>
        <v>1.2411830219032121</v>
      </c>
      <c r="R46" s="166"/>
      <c r="S46" s="166"/>
      <c r="T46" s="166"/>
    </row>
    <row r="47" spans="1:20" hidden="1">
      <c r="A47" s="7">
        <v>40026</v>
      </c>
      <c r="B47" s="130"/>
      <c r="C47" s="130"/>
      <c r="D47" s="168">
        <f>(CPI!D61-CPI!D49)/CPI!D49*100</f>
        <v>-0.31299060034577952</v>
      </c>
      <c r="E47" s="130">
        <f>(CPI!E61-CPI!E49)/CPI!E49*100</f>
        <v>-1.4843486119606162</v>
      </c>
      <c r="F47" s="130">
        <f>(CPI!F61-CPI!F49)/CPI!F49*100</f>
        <v>2.7549928673324056</v>
      </c>
      <c r="G47" s="166"/>
      <c r="H47" s="166"/>
      <c r="I47" s="166"/>
      <c r="J47" s="166"/>
      <c r="K47" s="166"/>
      <c r="L47" s="167">
        <f>+(CPI!AG61-CPI!AG49)/CPI!AG49*100</f>
        <v>7.8961846211089153</v>
      </c>
      <c r="M47" s="166"/>
      <c r="N47" s="166"/>
      <c r="O47" s="166">
        <f>(CPI!O61-CPI!O49)/CPI!O49*100</f>
        <v>3.6496350364963579</v>
      </c>
      <c r="P47" s="166">
        <f>+(CPI!AK61-CPI!AK49)/CPI!AK49*100</f>
        <v>1.2491325468424785</v>
      </c>
      <c r="Q47" s="166">
        <f>(CPI!Q61-CPI!Q49)/CPI!Q49*100</f>
        <v>0.54893644067796321</v>
      </c>
      <c r="R47" s="166"/>
      <c r="S47" s="166"/>
      <c r="T47" s="166"/>
    </row>
    <row r="48" spans="1:20" hidden="1">
      <c r="A48" s="7">
        <v>40057</v>
      </c>
      <c r="B48" s="130">
        <f>(CPI!B62-CPI!B50)/CPI!B50*100</f>
        <v>1.186623516720589</v>
      </c>
      <c r="C48" s="130">
        <f>(CPI!C62-CPI!C50)/CPI!C50*100</f>
        <v>1.6713091922005467</v>
      </c>
      <c r="D48" s="168">
        <f>(CPI!D62-CPI!D50)/CPI!D50*100</f>
        <v>-0.45007816623018548</v>
      </c>
      <c r="E48" s="130">
        <f>(CPI!E62-CPI!E50)/CPI!E50*100</f>
        <v>-1.2862059666427357</v>
      </c>
      <c r="F48" s="130">
        <f>(CPI!F62-CPI!F50)/CPI!F50*100</f>
        <v>2.8344370860927217</v>
      </c>
      <c r="G48" s="166">
        <f>(CPI!G62-CPI!G50)/CPI!G50*100</f>
        <v>2.837310195227762</v>
      </c>
      <c r="H48" s="166"/>
      <c r="I48" s="166">
        <f>(CPI!I62-CPI!I50)/CPI!I50*100</f>
        <v>3.7428081659532779</v>
      </c>
      <c r="J48" s="166">
        <f>(CPI!J62-CPI!J50)/CPI!J50*100</f>
        <v>-100</v>
      </c>
      <c r="K48" s="166">
        <f>(CPI!K62-CPI!K50)/CPI!K50*100</f>
        <v>-100</v>
      </c>
      <c r="L48" s="167">
        <f>+(CPI!AG62-CPI!AG50)/CPI!AG50*100</f>
        <v>3.468643456416387</v>
      </c>
      <c r="M48" s="166">
        <f>(CPI!M62-CPI!M50)/CPI!M50*100</f>
        <v>-2.4676727381020211</v>
      </c>
      <c r="N48" s="166" t="e">
        <f>(CPI!N62-CPI!N50)/CPI!N50*100</f>
        <v>#DIV/0!</v>
      </c>
      <c r="O48" s="166">
        <f>(CPI!O62-CPI!O50)/CPI!O50*100</f>
        <v>0.30456852791877392</v>
      </c>
      <c r="P48" s="166">
        <f>+(CPI!AK62-CPI!AK50)/CPI!AK50*100</f>
        <v>1.5288394718554472</v>
      </c>
      <c r="Q48" s="166">
        <f>(CPI!Q62-CPI!Q50)/CPI!Q50*100</f>
        <v>1.601692687925695</v>
      </c>
      <c r="R48" s="166">
        <f>(CPI!R62-CPI!R50)/CPI!R50*100</f>
        <v>-1.6551724137931014</v>
      </c>
      <c r="S48" s="166">
        <f>((CPI!S62/CPI!S50)-1)*100</f>
        <v>-2.4614735745190797</v>
      </c>
      <c r="T48" s="166">
        <f>((CPI!T62/CPI!T50)-1)*100</f>
        <v>3.4214618973561484</v>
      </c>
    </row>
    <row r="49" spans="1:20" hidden="1">
      <c r="A49" s="7">
        <v>40087</v>
      </c>
      <c r="B49" s="130"/>
      <c r="C49" s="130"/>
      <c r="D49" s="168">
        <f>(CPI!D63-CPI!D51)/CPI!D51*100</f>
        <v>-0.94741921823142672</v>
      </c>
      <c r="E49" s="130">
        <f>(CPI!E63-CPI!E51)/CPI!E51*100</f>
        <v>-0.18284827748611562</v>
      </c>
      <c r="F49" s="130">
        <f>(CPI!F63-CPI!F51)/CPI!F51*100</f>
        <v>2.5668073136427396</v>
      </c>
      <c r="G49" s="166"/>
      <c r="H49" s="166"/>
      <c r="I49" s="166"/>
      <c r="J49" s="166"/>
      <c r="K49" s="166"/>
      <c r="L49" s="167">
        <f>+(CPI!AG63-CPI!AG51)/CPI!AG51*100</f>
        <v>-3.0438598107864148</v>
      </c>
      <c r="M49" s="166"/>
      <c r="N49" s="166"/>
      <c r="O49" s="166">
        <f>(CPI!O63-CPI!O51)/CPI!O51*100</f>
        <v>-2.1042084168336599</v>
      </c>
      <c r="P49" s="166">
        <f>+(CPI!AK63-CPI!AK51)/CPI!AK51*100</f>
        <v>1.8080667593880348</v>
      </c>
      <c r="Q49" s="166">
        <f>(CPI!Q63-CPI!Q51)/CPI!Q51*100</f>
        <v>-0.38793777616371478</v>
      </c>
      <c r="R49" s="166"/>
      <c r="S49" s="166"/>
      <c r="T49" s="166"/>
    </row>
    <row r="50" spans="1:20" hidden="1">
      <c r="A50" s="7">
        <v>40118</v>
      </c>
      <c r="B50" s="130"/>
      <c r="C50" s="130"/>
      <c r="D50" s="168">
        <f>(CPI!D64-CPI!D52)/CPI!D52*100</f>
        <v>-0.80240524422100568</v>
      </c>
      <c r="E50" s="130">
        <f>(CPI!E64-CPI!E52)/CPI!E52*100</f>
        <v>1.8382958691302957</v>
      </c>
      <c r="F50" s="130">
        <f>(CPI!F64-CPI!F52)/CPI!F52*100</f>
        <v>2.4143985952589921</v>
      </c>
      <c r="G50" s="166"/>
      <c r="H50" s="166"/>
      <c r="I50" s="166"/>
      <c r="J50" s="166"/>
      <c r="K50" s="166"/>
      <c r="L50" s="167">
        <f>+(CPI!AG64-CPI!AG52)/CPI!AG52*100</f>
        <v>-2.1192781985112656</v>
      </c>
      <c r="M50" s="166"/>
      <c r="N50" s="166"/>
      <c r="O50" s="166">
        <f>(CPI!O64-CPI!O52)/CPI!O52*100</f>
        <v>-3.6815920398009889</v>
      </c>
      <c r="P50" s="166">
        <f>+(CPI!AK64-CPI!AK52)/CPI!AK52*100</f>
        <v>0.34153005464480873</v>
      </c>
      <c r="Q50" s="166">
        <f>(CPI!Q64-CPI!Q52)/CPI!Q52*100</f>
        <v>0.38138362465499182</v>
      </c>
      <c r="R50" s="166"/>
      <c r="S50" s="166"/>
      <c r="T50" s="166"/>
    </row>
    <row r="51" spans="1:20" hidden="1">
      <c r="A51" s="7">
        <v>40148</v>
      </c>
      <c r="B51" s="130">
        <f>(CPI!B65-CPI!B53)/CPI!B53*100</f>
        <v>2.0562770562770489</v>
      </c>
      <c r="C51" s="130">
        <f>(CPI!C65-CPI!C53)/CPI!C53*100</f>
        <v>1.9589552238806052</v>
      </c>
      <c r="D51" s="168">
        <f>(CPI!D65-CPI!D53)/CPI!D53*100</f>
        <v>-0.52807446745032283</v>
      </c>
      <c r="E51" s="130">
        <f>(CPI!E65-CPI!E53)/CPI!E53*100</f>
        <v>2.7213311262058357</v>
      </c>
      <c r="F51" s="130">
        <f>(CPI!F65-CPI!F53)/CPI!F53*100</f>
        <v>2.7841208501668753</v>
      </c>
      <c r="G51" s="166">
        <f>(CPI!G65-CPI!G53)/CPI!G53*100</f>
        <v>4.3057996485061691</v>
      </c>
      <c r="H51" s="166"/>
      <c r="I51" s="166">
        <f>(CPI!I65-CPI!I53)/CPI!I53*100</f>
        <v>-0.94088053101965174</v>
      </c>
      <c r="J51" s="166" t="e">
        <f>(CPI!J65-CPI!J53)/CPI!J53*100</f>
        <v>#DIV/0!</v>
      </c>
      <c r="K51" s="166" t="e">
        <f>(CPI!K65-CPI!K53)/CPI!K53*100</f>
        <v>#DIV/0!</v>
      </c>
      <c r="L51" s="167">
        <f>+(CPI!AG65-CPI!AG53)/CPI!AG53*100</f>
        <v>-3.7308661976660642</v>
      </c>
      <c r="M51" s="166">
        <f>(CPI!M65-CPI!M53)/CPI!M53*100</f>
        <v>-1.0110906520925658</v>
      </c>
      <c r="N51" s="166" t="e">
        <f>(CPI!N65-CPI!N53)/CPI!N53*100</f>
        <v>#DIV/0!</v>
      </c>
      <c r="O51" s="166">
        <f>(CPI!O65-CPI!O53)/CPI!O53*100</f>
        <v>-2.5641025641025816</v>
      </c>
      <c r="P51" s="166">
        <f>+(CPI!AK65-CPI!AK53)/CPI!AK53*100</f>
        <v>1.3802622498274673</v>
      </c>
      <c r="Q51" s="166">
        <f>(CPI!Q65-CPI!Q53)/CPI!Q53*100</f>
        <v>1.1229916059745675</v>
      </c>
      <c r="R51" s="166">
        <f>(CPI!R65-CPI!R53)/CPI!R53*100</f>
        <v>0.97765363128491289</v>
      </c>
      <c r="S51" s="166">
        <f>((CPI!S65/CPI!S53)-1)*100</f>
        <v>-4.0248208490137554</v>
      </c>
      <c r="T51" s="166">
        <f>((CPI!T65/CPI!T53)-1)*100</f>
        <v>2.3291925465838359</v>
      </c>
    </row>
    <row r="52" spans="1:20" hidden="1">
      <c r="A52" s="7">
        <v>40179</v>
      </c>
      <c r="B52" s="130"/>
      <c r="C52" s="130"/>
      <c r="D52" s="168">
        <f>(CPI!D66-CPI!D54)/CPI!D54*100</f>
        <v>0.20186551580121745</v>
      </c>
      <c r="E52" s="130">
        <f>(CPI!E66-CPI!E54)/CPI!E54*100</f>
        <v>2.6257086429576377</v>
      </c>
      <c r="F52" s="130">
        <f>(CPI!F66-CPI!F54)/CPI!F54*100</f>
        <v>3.7177008261557494</v>
      </c>
      <c r="G52" s="166"/>
      <c r="H52" s="166" t="e">
        <f>+(CPI!AC66-CPI!AC54)/CPI!AC54*100</f>
        <v>#DIV/0!</v>
      </c>
      <c r="I52" s="166"/>
      <c r="J52" s="166"/>
      <c r="K52" s="166"/>
      <c r="L52" s="167">
        <f>+(CPI!AG66-CPI!AG54)/CPI!AG54*100</f>
        <v>-2.089883931297686</v>
      </c>
      <c r="M52" s="166"/>
      <c r="N52" s="166"/>
      <c r="O52" s="166">
        <f>(CPI!O66-CPI!O54)/CPI!O54*100</f>
        <v>-2.8571428571428559</v>
      </c>
      <c r="P52" s="166">
        <f>+(CPI!AK66-CPI!AK54)/CPI!AK54*100</f>
        <v>2.4171270718232041</v>
      </c>
      <c r="Q52" s="166">
        <f>(CPI!Q66-CPI!Q54)/CPI!Q54*100</f>
        <v>1.4916482225656982</v>
      </c>
      <c r="R52" s="166"/>
      <c r="S52" s="166"/>
      <c r="T52" s="166"/>
    </row>
    <row r="53" spans="1:20" hidden="1">
      <c r="A53" s="7">
        <v>40210</v>
      </c>
      <c r="B53" s="130"/>
      <c r="C53" s="130"/>
      <c r="D53" s="168">
        <f>(CPI!D67-CPI!D55)/CPI!D55*100</f>
        <v>0.95369206520219008</v>
      </c>
      <c r="E53" s="130">
        <f>(CPI!E67-CPI!E55)/CPI!E55*100</f>
        <v>2.1433317781453729</v>
      </c>
      <c r="F53" s="130">
        <f>(CPI!F67-CPI!F55)/CPI!F55*100</f>
        <v>3.8063497631994418</v>
      </c>
      <c r="G53" s="166"/>
      <c r="H53" s="166" t="e">
        <f>+(CPI!AC67-CPI!AC55)/CPI!AC55*100</f>
        <v>#DIV/0!</v>
      </c>
      <c r="I53" s="166"/>
      <c r="J53" s="166"/>
      <c r="K53" s="166"/>
      <c r="L53" s="167">
        <f>+(CPI!AG67-CPI!AG55)/CPI!AG55*100</f>
        <v>-2.349924553646018</v>
      </c>
      <c r="M53" s="166"/>
      <c r="N53" s="166"/>
      <c r="O53" s="166">
        <f>(CPI!O67-CPI!O55)/CPI!O55*100</f>
        <v>-0.19940179461615032</v>
      </c>
      <c r="P53" s="166">
        <f>+(CPI!AK67-CPI!AK55)/CPI!AK55*100</f>
        <v>1.4354066985645892</v>
      </c>
      <c r="Q53" s="166">
        <f>(CPI!Q67-CPI!Q55)/CPI!Q55*100</f>
        <v>1.882073132940822</v>
      </c>
      <c r="R53" s="166"/>
      <c r="S53" s="166"/>
      <c r="T53" s="166"/>
    </row>
    <row r="54" spans="1:20" hidden="1">
      <c r="A54" s="7">
        <v>40238</v>
      </c>
      <c r="B54" s="130">
        <f>(CPI!B68-CPI!B56)/CPI!B56*100</f>
        <v>3.5675675675675667</v>
      </c>
      <c r="C54" s="130">
        <f>(CPI!C68-CPI!C56)/CPI!C56*100</f>
        <v>-6.5116279069767398</v>
      </c>
      <c r="D54" s="168">
        <f>(CPI!D68-CPI!D56)/CPI!D56*100</f>
        <v>-7.7523501851052972</v>
      </c>
      <c r="E54" s="130">
        <f>(CPI!E68-CPI!E56)/CPI!E56*100</f>
        <v>-5.1286029270035529</v>
      </c>
      <c r="F54" s="130">
        <f>(CPI!F68-CPI!F56)/CPI!F56*100</f>
        <v>-15.192108416240407</v>
      </c>
      <c r="G54" s="166">
        <f>(CPI!G68-CPI!G56)/CPI!G56*100</f>
        <v>-13.43490304709141</v>
      </c>
      <c r="H54" s="166" t="e">
        <f>+(CPI!AC68-CPI!AC56)/CPI!AC56*100</f>
        <v>#DIV/0!</v>
      </c>
      <c r="I54" s="166">
        <f>(CPI!I68-CPI!I56)/CPI!I56*100</f>
        <v>-23.622384415226687</v>
      </c>
      <c r="J54" s="166" t="e">
        <f>(CPI!J68-CPI!J56)/CPI!J56*100</f>
        <v>#DIV/0!</v>
      </c>
      <c r="K54" s="166" t="e">
        <f>(CPI!K68-CPI!K56)/CPI!K56*100</f>
        <v>#DIV/0!</v>
      </c>
      <c r="L54" s="167">
        <f>+(CPI!AG68-CPI!AG56)/CPI!AG56*100</f>
        <v>-1.9539266335986243</v>
      </c>
      <c r="M54" s="166">
        <f>(CPI!M68-CPI!M56)/CPI!M56*100</f>
        <v>-13.610077410759958</v>
      </c>
      <c r="N54" s="166" t="e">
        <f>(CPI!N68-CPI!N56)/CPI!N56*100</f>
        <v>#DIV/0!</v>
      </c>
      <c r="O54" s="166">
        <f>(CPI!O68-CPI!O56)/CPI!O56*100</f>
        <v>-18.537074148296597</v>
      </c>
      <c r="P54" s="166">
        <f>+(CPI!AK68-CPI!AK56)/CPI!AK56*100</f>
        <v>0.94212651413190152</v>
      </c>
      <c r="Q54" s="166">
        <f>(CPI!Q68-CPI!Q56)/CPI!Q56*100</f>
        <v>-12.264574769230782</v>
      </c>
      <c r="R54" s="166">
        <f>(CPI!R68-CPI!R56)/CPI!R56*100</f>
        <v>-11.95499296765119</v>
      </c>
      <c r="S54" s="166">
        <f>((CPI!S68/CPI!S56)-1)*100</f>
        <v>-8.4099519381132577</v>
      </c>
      <c r="T54" s="166">
        <f>((CPI!T68/CPI!T56)-1)*100</f>
        <v>-10.899390243902429</v>
      </c>
    </row>
    <row r="55" spans="1:20" hidden="1">
      <c r="A55" s="7">
        <v>40269</v>
      </c>
      <c r="B55" s="130"/>
      <c r="C55" s="130"/>
      <c r="D55" s="168">
        <f>(CPI!D69-CPI!D57)/CPI!D57*100</f>
        <v>3.2000080782785338</v>
      </c>
      <c r="E55" s="130">
        <f>(CPI!E69-CPI!E57)/CPI!E57*100</f>
        <v>2.2364471956480938</v>
      </c>
      <c r="F55" s="130">
        <f>(CPI!F69-CPI!F57)/CPI!F57*100</f>
        <v>3.9062500000000071</v>
      </c>
      <c r="G55" s="166"/>
      <c r="H55" s="166" t="e">
        <f>+(CPI!AC69-CPI!AC57)/CPI!AC57*100</f>
        <v>#DIV/0!</v>
      </c>
      <c r="I55" s="166"/>
      <c r="J55" s="166"/>
      <c r="K55" s="166"/>
      <c r="L55" s="167">
        <f>+(CPI!AG69-CPI!AG57)/CPI!AG57*100</f>
        <v>-3.0230203014342791</v>
      </c>
      <c r="M55" s="166"/>
      <c r="N55" s="166"/>
      <c r="O55" s="166">
        <f>(CPI!O69-CPI!O57)/CPI!O57*100</f>
        <v>-9.9502487562182676E-2</v>
      </c>
      <c r="P55" s="166">
        <f>+(CPI!AK69-CPI!AK57)/CPI!AK57*100</f>
        <v>0.95173351461591138</v>
      </c>
      <c r="Q55" s="166">
        <f>(CPI!Q69-CPI!Q57)/CPI!Q57*100</f>
        <v>4.5646134276495314</v>
      </c>
      <c r="R55" s="166"/>
      <c r="S55" s="166"/>
      <c r="T55" s="166"/>
    </row>
    <row r="56" spans="1:20" hidden="1">
      <c r="A56" s="7">
        <v>40299</v>
      </c>
      <c r="B56" s="130"/>
      <c r="C56" s="130"/>
      <c r="D56" s="168">
        <f>(CPI!D70-CPI!D58)/CPI!D58*100</f>
        <v>3.2532819075742507</v>
      </c>
      <c r="E56" s="130">
        <f>(CPI!E70-CPI!E58)/CPI!E58*100</f>
        <v>2.0209860840939795</v>
      </c>
      <c r="F56" s="130">
        <f>(CPI!F70-CPI!F58)/CPI!F58*100</f>
        <v>4.1589892076862398</v>
      </c>
      <c r="G56" s="166"/>
      <c r="H56" s="166" t="e">
        <f>+(CPI!AC70-CPI!AC58)/CPI!AC58*100</f>
        <v>#DIV/0!</v>
      </c>
      <c r="I56" s="166"/>
      <c r="J56" s="166"/>
      <c r="K56" s="166"/>
      <c r="L56" s="167">
        <f>+(CPI!AG70-CPI!AG58)/CPI!AG58*100</f>
        <v>-5.4798266567926808</v>
      </c>
      <c r="M56" s="166"/>
      <c r="N56" s="166"/>
      <c r="O56" s="166">
        <f>(CPI!O70-CPI!O58)/CPI!O58*100</f>
        <v>-0.88757396449705273</v>
      </c>
      <c r="P56" s="166">
        <f>+(CPI!AK70-CPI!AK58)/CPI!AK58*100</f>
        <v>1.1643835616438278</v>
      </c>
      <c r="Q56" s="166">
        <f>(CPI!Q70-CPI!Q58)/CPI!Q58*100</f>
        <v>2.4675197703886811</v>
      </c>
      <c r="R56" s="166"/>
      <c r="S56" s="166"/>
      <c r="T56" s="166"/>
    </row>
    <row r="57" spans="1:20" hidden="1">
      <c r="A57" s="7">
        <v>40330</v>
      </c>
      <c r="B57" s="130">
        <f>(CPI!B71-CPI!B59)/CPI!B59*100</f>
        <v>3.1216361679224773</v>
      </c>
      <c r="C57" s="130">
        <f>(CPI!C71-CPI!C59)/CPI!C59*100</f>
        <v>1.6651248843663307</v>
      </c>
      <c r="D57" s="168">
        <f>(CPI!D71-CPI!D59)/CPI!D59*100</f>
        <v>2.7017211113577217</v>
      </c>
      <c r="E57" s="130">
        <f>(CPI!E71-CPI!E59)/CPI!E59*100</f>
        <v>1.0533489728456689</v>
      </c>
      <c r="F57" s="130">
        <f>(CPI!F71-CPI!F59)/CPI!F59*100</f>
        <v>5.0482033304119174</v>
      </c>
      <c r="G57" s="166">
        <f>(CPI!G71-CPI!G59)/CPI!G59*100</f>
        <v>0.12706480304956011</v>
      </c>
      <c r="H57" s="166" t="e">
        <f>+(CPI!AC71-CPI!AC59)/CPI!AC59*100</f>
        <v>#DIV/0!</v>
      </c>
      <c r="I57" s="166">
        <f>(CPI!I71-CPI!I59)/CPI!I59*100</f>
        <v>-4.4641719349163171</v>
      </c>
      <c r="J57" s="166" t="e">
        <f>(CPI!J71-CPI!J59)/CPI!J59*100</f>
        <v>#DIV/0!</v>
      </c>
      <c r="K57" s="166" t="e">
        <f>(CPI!K71-CPI!K59)/CPI!K59*100</f>
        <v>#DIV/0!</v>
      </c>
      <c r="L57" s="167">
        <f>+(CPI!AG71-CPI!AG59)/CPI!AG59*100</f>
        <v>-5.5916030534351142</v>
      </c>
      <c r="M57" s="166">
        <f>(CPI!M71-CPI!M59)/CPI!M59*100</f>
        <v>2.3519051373481905</v>
      </c>
      <c r="N57" s="166" t="e">
        <f>(CPI!N71-CPI!N59)/CPI!N59*100</f>
        <v>#DIV/0!</v>
      </c>
      <c r="O57" s="166">
        <f>(CPI!O71-CPI!O59)/CPI!O59*100</f>
        <v>-0.29585798816569564</v>
      </c>
      <c r="P57" s="166">
        <f>+(CPI!AK71-CPI!AK59)/CPI!AK59*100</f>
        <v>0.81967213114753323</v>
      </c>
      <c r="Q57" s="166">
        <f>(CPI!Q71-CPI!Q59)/CPI!Q59*100</f>
        <v>2.6592509047339612</v>
      </c>
      <c r="R57" s="166">
        <f>(CPI!R71-CPI!R59)/CPI!R59*100</f>
        <v>3.7974683544303813</v>
      </c>
      <c r="S57" s="166">
        <f>((CPI!S71/CPI!S59)-1)*100</f>
        <v>-1.3809462112926552</v>
      </c>
      <c r="T57" s="166">
        <f>((CPI!T71/CPI!T59)-1)*100</f>
        <v>1.6999999999999904</v>
      </c>
    </row>
    <row r="58" spans="1:20" hidden="1">
      <c r="A58" s="7">
        <v>40360</v>
      </c>
      <c r="B58" s="130"/>
      <c r="C58" s="130"/>
      <c r="D58" s="168">
        <f>(CPI!D72-CPI!D60)/CPI!D60*100</f>
        <v>3.1330025608194481</v>
      </c>
      <c r="E58" s="130">
        <f>(CPI!E72-CPI!E60)/CPI!E60*100</f>
        <v>1.2351927783014824</v>
      </c>
      <c r="F58" s="130">
        <f>(CPI!F72-CPI!F60)/CPI!F60*100</f>
        <v>6.2210976354593823</v>
      </c>
      <c r="G58" s="166"/>
      <c r="H58" s="166" t="e">
        <f>+(CPI!AC72-CPI!AC60)/CPI!AC60*100</f>
        <v>#DIV/0!</v>
      </c>
      <c r="I58" s="166"/>
      <c r="J58" s="166"/>
      <c r="K58" s="166"/>
      <c r="L58" s="167">
        <f>+(CPI!AG72-CPI!AG60)/CPI!AG60*100</f>
        <v>-7.9648157919633311</v>
      </c>
      <c r="M58" s="166"/>
      <c r="N58" s="166"/>
      <c r="O58" s="166">
        <f>(CPI!O72-CPI!O60)/CPI!O60*100</f>
        <v>0.19900497512437684</v>
      </c>
      <c r="P58" s="166">
        <f>+(CPI!AK72-CPI!AK60)/CPI!AK60*100</f>
        <v>1.0245901639344261</v>
      </c>
      <c r="Q58" s="166">
        <f>(CPI!Q72-CPI!Q60)/CPI!Q60*100</f>
        <v>5.0291604023810406</v>
      </c>
      <c r="R58" s="166"/>
      <c r="S58" s="166"/>
      <c r="T58" s="166"/>
    </row>
    <row r="59" spans="1:20" hidden="1">
      <c r="A59" s="7">
        <v>40391</v>
      </c>
      <c r="B59" s="130"/>
      <c r="C59" s="130"/>
      <c r="D59" s="168">
        <f>(CPI!D73-CPI!D61)/CPI!D61*100</f>
        <v>3.2623321737916955</v>
      </c>
      <c r="E59" s="130">
        <f>(CPI!E73-CPI!E61)/CPI!E61*100</f>
        <v>1.1481045618392176</v>
      </c>
      <c r="F59" s="130">
        <f>(CPI!F73-CPI!F61)/CPI!F61*100</f>
        <v>6.4381778741865361</v>
      </c>
      <c r="G59" s="166"/>
      <c r="H59" s="166" t="e">
        <f>+(CPI!AC73-CPI!AC61)/CPI!AC61*100</f>
        <v>#DIV/0!</v>
      </c>
      <c r="I59" s="166"/>
      <c r="J59" s="166"/>
      <c r="K59" s="166"/>
      <c r="L59" s="167">
        <f>+(CPI!AG73-CPI!AG61)/CPI!AG61*100</f>
        <v>-8.379093634471392</v>
      </c>
      <c r="M59" s="166"/>
      <c r="N59" s="166"/>
      <c r="O59" s="166">
        <f>(CPI!O73-CPI!O61)/CPI!O61*100</f>
        <v>0.60362173038228994</v>
      </c>
      <c r="P59" s="166">
        <f>+(CPI!AK73-CPI!AK61)/CPI!AK61*100</f>
        <v>1.0281014393420151</v>
      </c>
      <c r="Q59" s="166">
        <f>(CPI!Q73-CPI!Q61)/CPI!Q61*100</f>
        <v>4.1698041302248123</v>
      </c>
      <c r="R59" s="166"/>
      <c r="S59" s="166"/>
      <c r="T59" s="166"/>
    </row>
    <row r="60" spans="1:20" hidden="1">
      <c r="A60" s="7">
        <v>40422</v>
      </c>
      <c r="B60" s="130">
        <f>(CPI!B74-CPI!B62)/CPI!B62*100</f>
        <v>2.878464818763327</v>
      </c>
      <c r="C60" s="130">
        <f>(CPI!C74-CPI!C62)/CPI!C62*100</f>
        <v>1.4611872146118718</v>
      </c>
      <c r="D60" s="168">
        <f>(CPI!D74-CPI!D62)/CPI!D62*100</f>
        <v>3.6259064766191376</v>
      </c>
      <c r="E60" s="130">
        <f>(CPI!E74-CPI!E62)/CPI!E62*100</f>
        <v>1.1436826581592781</v>
      </c>
      <c r="F60" s="130">
        <f>(CPI!F74-CPI!F62)/CPI!F62*100</f>
        <v>5.7959814528593414</v>
      </c>
      <c r="G60" s="166">
        <f>(CPI!G74-CPI!G62)/CPI!G62*100</f>
        <v>0.27843401957474184</v>
      </c>
      <c r="H60" s="166" t="e">
        <f>+(CPI!AC74-CPI!AC62)/CPI!AC62*100</f>
        <v>#DIV/0!</v>
      </c>
      <c r="I60" s="166">
        <f>(CPI!I74-CPI!I62)/CPI!I62*100</f>
        <v>-4.8768628376700383</v>
      </c>
      <c r="J60" s="166" t="e">
        <f>(CPI!J74-CPI!J62)/CPI!J62*100</f>
        <v>#DIV/0!</v>
      </c>
      <c r="K60" s="166" t="e">
        <f>(CPI!K74-CPI!K62)/CPI!K62*100</f>
        <v>#DIV/0!</v>
      </c>
      <c r="L60" s="167">
        <f>+(CPI!AG74-CPI!AG62)/CPI!AG62*100</f>
        <v>-7.0811111081420606</v>
      </c>
      <c r="M60" s="166">
        <f>(CPI!M74-CPI!M62)/CPI!M62*100</f>
        <v>1.2742040674634034</v>
      </c>
      <c r="N60" s="166" t="e">
        <f>(CPI!N74-CPI!N62)/CPI!N62*100</f>
        <v>#DIV/0!</v>
      </c>
      <c r="O60" s="166">
        <f>(CPI!O74-CPI!O62)/CPI!O62*100</f>
        <v>2.1255060728744981</v>
      </c>
      <c r="P60" s="166">
        <f>+(CPI!AK74-CPI!AK62)/CPI!AK62*100</f>
        <v>0</v>
      </c>
      <c r="Q60" s="166">
        <f>(CPI!Q74-CPI!Q62)/CPI!Q62*100</f>
        <v>2.8581610043980392</v>
      </c>
      <c r="R60" s="166">
        <f>(CPI!R74-CPI!R62)/CPI!R62*100</f>
        <v>5.1893408134642396</v>
      </c>
      <c r="S60" s="166">
        <f>((CPI!S74/CPI!S62)-1)*100</f>
        <v>-2.4661360597608262</v>
      </c>
      <c r="T60" s="166">
        <f>((CPI!T74/CPI!T62)-1)*100</f>
        <v>1.2999999999999901</v>
      </c>
    </row>
    <row r="61" spans="1:20" hidden="1">
      <c r="A61" s="7">
        <v>40452</v>
      </c>
      <c r="B61" s="130"/>
      <c r="C61" s="130"/>
      <c r="D61" s="168">
        <f>(CPI!D75-CPI!D63)/CPI!D63*100</f>
        <v>3.5027889080008348</v>
      </c>
      <c r="E61" s="130">
        <f>(CPI!E75-CPI!E63)/CPI!E63*100</f>
        <v>1.1721876055269416</v>
      </c>
      <c r="F61" s="130">
        <f>(CPI!F75-CPI!F63)/CPI!F63*100</f>
        <v>5.6700000000000053</v>
      </c>
      <c r="G61" s="166"/>
      <c r="H61" s="166" t="e">
        <f>+(CPI!AC75-CPI!AC63)/CPI!AC63*100</f>
        <v>#DIV/0!</v>
      </c>
      <c r="I61" s="166"/>
      <c r="J61" s="166"/>
      <c r="K61" s="166"/>
      <c r="L61" s="167">
        <f>+(CPI!AG75-CPI!AG63)/CPI!AG63*100</f>
        <v>-2.9678413617236696</v>
      </c>
      <c r="M61" s="166"/>
      <c r="N61" s="166"/>
      <c r="O61" s="166">
        <f>(CPI!O75-CPI!O63)/CPI!O63*100</f>
        <v>3.8894575230296691</v>
      </c>
      <c r="P61" s="166">
        <f>+(CPI!AK75-CPI!AK63)/CPI!AK63*100</f>
        <v>0.54644808743168227</v>
      </c>
      <c r="Q61" s="166">
        <f>(CPI!Q75-CPI!Q63)/CPI!Q63*100</f>
        <v>4.8032473748720435</v>
      </c>
      <c r="R61" s="166"/>
      <c r="S61" s="166"/>
      <c r="T61" s="166"/>
    </row>
    <row r="62" spans="1:20" hidden="1">
      <c r="A62" s="7">
        <v>40483</v>
      </c>
      <c r="B62" s="130"/>
      <c r="C62" s="130"/>
      <c r="D62" s="168">
        <f>(CPI!D76-CPI!D64)/CPI!D64*100</f>
        <v>3.8447396925400841</v>
      </c>
      <c r="E62" s="130">
        <f>(CPI!E76-CPI!E64)/CPI!E64*100</f>
        <v>1.143160911570269</v>
      </c>
      <c r="F62" s="130">
        <f>(CPI!F76-CPI!F64)/CPI!F64*100</f>
        <v>6.3266180882983347</v>
      </c>
      <c r="G62" s="166"/>
      <c r="H62" s="166" t="e">
        <f>+(CPI!AC76-CPI!AC64)/CPI!AC64*100</f>
        <v>#DIV/0!</v>
      </c>
      <c r="I62" s="166"/>
      <c r="J62" s="166"/>
      <c r="K62" s="166"/>
      <c r="L62" s="167">
        <f>+(CPI!AG76-CPI!AG64)/CPI!AG64*100</f>
        <v>-4.132418567997675</v>
      </c>
      <c r="M62" s="166"/>
      <c r="N62" s="166"/>
      <c r="O62" s="166">
        <f>(CPI!O76-CPI!O64)/CPI!O64*100</f>
        <v>4.1322314049586755</v>
      </c>
      <c r="P62" s="166">
        <f>+(CPI!AK76-CPI!AK64)/CPI!AK64*100</f>
        <v>0.40844111640571434</v>
      </c>
      <c r="Q62" s="166">
        <f>(CPI!Q76-CPI!Q64)/CPI!Q64*100</f>
        <v>4.8323870301773848</v>
      </c>
      <c r="R62" s="166"/>
      <c r="S62" s="166"/>
      <c r="T62" s="166"/>
    </row>
    <row r="63" spans="1:20" hidden="1">
      <c r="A63" s="7">
        <v>40513</v>
      </c>
      <c r="B63" s="130">
        <f>(CPI!B77-CPI!B65)/CPI!B65*100</f>
        <v>2.7571580063626899</v>
      </c>
      <c r="C63" s="130">
        <f>(CPI!C77-CPI!C65)/CPI!C65*100</f>
        <v>4.0256175663311913</v>
      </c>
      <c r="D63" s="168">
        <f>(CPI!D77-CPI!D65)/CPI!D65*100</f>
        <v>4.5759475320676204</v>
      </c>
      <c r="E63" s="130">
        <f>(CPI!E77-CPI!E65)/CPI!E65*100</f>
        <v>1.4957235273142975</v>
      </c>
      <c r="F63" s="130">
        <f>(CPI!F77-CPI!F65)/CPI!F65*100</f>
        <v>6.9554815004699506</v>
      </c>
      <c r="G63" s="166">
        <f>(CPI!G77-CPI!G65)/CPI!G65*100</f>
        <v>-1.4069081718618259</v>
      </c>
      <c r="H63" s="166" t="e">
        <f>+(CPI!AC77-CPI!AC65)/CPI!AC65*100</f>
        <v>#DIV/0!</v>
      </c>
      <c r="I63" s="166">
        <f>(CPI!I77-CPI!I65)/CPI!I65*100</f>
        <v>-2.434432311500228</v>
      </c>
      <c r="J63" s="166" t="e">
        <f>(CPI!J77-CPI!J65)/CPI!J65*100</f>
        <v>#DIV/0!</v>
      </c>
      <c r="K63" s="166" t="e">
        <f>(CPI!K77-CPI!K65)/CPI!K65*100</f>
        <v>#DIV/0!</v>
      </c>
      <c r="L63" s="167">
        <f>+(CPI!AG77-CPI!AG65)/CPI!AG65*100</f>
        <v>-3.4944065893788809</v>
      </c>
      <c r="M63" s="166">
        <f>(CPI!M77-CPI!M65)/CPI!M65*100</f>
        <v>0.38270369804265802</v>
      </c>
      <c r="N63" s="166" t="e">
        <f>(CPI!N77-CPI!N65)/CPI!N65*100</f>
        <v>#DIV/0!</v>
      </c>
      <c r="O63" s="166">
        <f>(CPI!O77-CPI!O65)/CPI!O65*100</f>
        <v>2.3279352226720675</v>
      </c>
      <c r="P63" s="166">
        <f>+(CPI!AK77-CPI!AK65)/CPI!AK65*100</f>
        <v>0.74880871341047939</v>
      </c>
      <c r="Q63" s="166">
        <f>(CPI!Q77-CPI!Q65)/CPI!Q65*100</f>
        <v>5.0224642998743647</v>
      </c>
      <c r="R63" s="166">
        <f>(CPI!R77-CPI!R65)/CPI!R65*100</f>
        <v>8.0221300138312657</v>
      </c>
      <c r="S63" s="166">
        <f>((CPI!S77/CPI!S65)-1)*100</f>
        <v>-1.7511229363054603</v>
      </c>
      <c r="T63" s="166">
        <f>((CPI!T77/CPI!T65)-1)*100</f>
        <v>3.400000000000003</v>
      </c>
    </row>
    <row r="64" spans="1:20" s="17" customFormat="1" hidden="1">
      <c r="A64" s="25">
        <v>40544</v>
      </c>
      <c r="B64" s="130"/>
      <c r="C64" s="130"/>
      <c r="D64" s="168">
        <f>(CPI!D78-CPI!D66)/CPI!D66*100</f>
        <v>-9.8298020145884166</v>
      </c>
      <c r="E64" s="130">
        <f>(CPI!E78-CPI!E66)/CPI!E66*100</f>
        <v>1.6318468574487626</v>
      </c>
      <c r="F64" s="130">
        <f>(CPI!F78-CPI!F66)/CPI!F66*100</f>
        <v>7.0163545462248855</v>
      </c>
      <c r="G64" s="166"/>
      <c r="H64" s="166" t="e">
        <f>+(CPI!AC78-CPI!AC66)/CPI!AC66*100</f>
        <v>#DIV/0!</v>
      </c>
      <c r="I64" s="166"/>
      <c r="J64" s="166"/>
      <c r="K64" s="166"/>
      <c r="L64" s="167">
        <f>+(CPI!AG78-CPI!AG66)/CPI!AG66*100</f>
        <v>-0.53052722955150966</v>
      </c>
      <c r="M64" s="166"/>
      <c r="N64" s="166"/>
      <c r="O64" s="166">
        <f>(CPI!O78-CPI!O66)/CPI!O66*100</f>
        <v>5.375253549695735</v>
      </c>
      <c r="P64" s="166">
        <f>+(CPI!AK78-CPI!AK66)/CPI!AK66*100</f>
        <v>3.2366824005394355</v>
      </c>
      <c r="Q64" s="166">
        <f>(CPI!Q78-CPI!Q66)/CPI!Q66*100</f>
        <v>6.8244709097268528</v>
      </c>
      <c r="R64" s="166"/>
      <c r="S64" s="166"/>
      <c r="T64" s="166"/>
    </row>
    <row r="65" spans="1:20" s="17" customFormat="1" hidden="1">
      <c r="A65" s="25">
        <v>40575</v>
      </c>
      <c r="B65" s="130"/>
      <c r="C65" s="130"/>
      <c r="D65" s="168">
        <f>(CPI!D79-CPI!D67)/CPI!D67*100</f>
        <v>-10.281823751457516</v>
      </c>
      <c r="E65" s="130">
        <f>(CPI!E79-CPI!E67)/CPI!E67*100</f>
        <v>2.1075846286581728</v>
      </c>
      <c r="F65" s="130">
        <f>(CPI!F79-CPI!F67)/CPI!F67*100</f>
        <v>6.8435282189929119</v>
      </c>
      <c r="G65" s="166"/>
      <c r="H65" s="166" t="e">
        <f>+(CPI!AC79-CPI!AC67)/CPI!AC67*100</f>
        <v>#DIV/0!</v>
      </c>
      <c r="I65" s="166"/>
      <c r="J65" s="166"/>
      <c r="K65" s="166"/>
      <c r="L65" s="167">
        <f>+(CPI!AG79-CPI!AG67)/CPI!AG67*100</f>
        <v>-2.0456410926214117</v>
      </c>
      <c r="M65" s="166"/>
      <c r="N65" s="166"/>
      <c r="O65" s="166">
        <f>(CPI!O79-CPI!O67)/CPI!O67*100</f>
        <v>3.1968031968032116</v>
      </c>
      <c r="P65" s="166">
        <f>+(CPI!AK79-CPI!AK67)/CPI!AK67*100</f>
        <v>3.5040431266846284</v>
      </c>
      <c r="Q65" s="166">
        <f>(CPI!Q79-CPI!Q67)/CPI!Q67*100</f>
        <v>6.5157880971288868</v>
      </c>
      <c r="R65" s="166"/>
      <c r="S65" s="166"/>
      <c r="T65" s="166"/>
    </row>
    <row r="66" spans="1:20" s="17" customFormat="1" hidden="1">
      <c r="A66" s="25">
        <v>40603</v>
      </c>
      <c r="B66" s="130">
        <f>(CPI!B80-CPI!B68)/CPI!B68*100</f>
        <v>0</v>
      </c>
      <c r="C66" s="130">
        <f>(CPI!C80-CPI!C68)/CPI!C68*100</f>
        <v>0</v>
      </c>
      <c r="D66" s="168">
        <f>(CPI!D80-CPI!D68)/CPI!D68*100</f>
        <v>0</v>
      </c>
      <c r="E66" s="130">
        <f>(CPI!E80-CPI!E68)/CPI!E68*100</f>
        <v>0</v>
      </c>
      <c r="F66" s="130">
        <f>(CPI!F80-CPI!F68)/CPI!F68*100</f>
        <v>0</v>
      </c>
      <c r="G66" s="166">
        <f>(CPI!G80-CPI!G68)/CPI!G68*100</f>
        <v>0</v>
      </c>
      <c r="H66" s="166" t="e">
        <f>+(CPI!AC80-CPI!AC68)/CPI!AC68*100</f>
        <v>#DIV/0!</v>
      </c>
      <c r="I66" s="166">
        <f>(CPI!I80-CPI!I68)/CPI!I68*100</f>
        <v>0</v>
      </c>
      <c r="J66" s="166">
        <f>(CPI!J80-CPI!J68)/CPI!J68*100</f>
        <v>0</v>
      </c>
      <c r="K66" s="166">
        <f>(CPI!K80-CPI!K68)/CPI!K68*100</f>
        <v>0</v>
      </c>
      <c r="L66" s="167">
        <f>+(CPI!AG80-CPI!AG68)/CPI!AG68*100</f>
        <v>-1.6420254068144222</v>
      </c>
      <c r="M66" s="166">
        <f>(CPI!M80-CPI!M68)/CPI!M68*100</f>
        <v>0</v>
      </c>
      <c r="N66" s="166">
        <f>(CPI!N80-CPI!N68)/CPI!N68*100</f>
        <v>0</v>
      </c>
      <c r="O66" s="166">
        <f>(CPI!O80-CPI!O68)/CPI!O68*100</f>
        <v>0</v>
      </c>
      <c r="P66" s="166">
        <f>+(CPI!AK80-CPI!AK68)/CPI!AK68*100</f>
        <v>3.5333333333333412</v>
      </c>
      <c r="Q66" s="166">
        <f>(CPI!Q80-CPI!Q68)/CPI!Q68*100</f>
        <v>0</v>
      </c>
      <c r="R66" s="166">
        <f>(CPI!R80-CPI!R68)/CPI!R68*100</f>
        <v>0</v>
      </c>
      <c r="S66" s="166">
        <f>((CPI!S80/CPI!S68)-1)*100</f>
        <v>0</v>
      </c>
      <c r="T66" s="166">
        <f>((CPI!T80/CPI!T68)-1)*100</f>
        <v>0</v>
      </c>
    </row>
    <row r="67" spans="1:20" s="17" customFormat="1" hidden="1">
      <c r="A67" s="25">
        <v>40634</v>
      </c>
      <c r="B67" s="130"/>
      <c r="C67" s="130"/>
      <c r="D67" s="168">
        <f>(CPI!D81-CPI!D69)/CPI!D69*100</f>
        <v>-9.718578005255365</v>
      </c>
      <c r="E67" s="130">
        <f>(CPI!E81-CPI!E69)/CPI!E69*100</f>
        <v>-6.8389484469653778</v>
      </c>
      <c r="F67" s="130">
        <f>(CPI!F81-CPI!F69)/CPI!F69*100</f>
        <v>-18.382920298850607</v>
      </c>
      <c r="G67" s="166"/>
      <c r="H67" s="166" t="e">
        <f>+(CPI!AC81-CPI!AC69)/CPI!AC69*100</f>
        <v>#DIV/0!</v>
      </c>
      <c r="I67" s="166"/>
      <c r="J67" s="166"/>
      <c r="K67" s="166"/>
      <c r="L67" s="167">
        <f>+(CPI!AG81-CPI!AG69)/CPI!AG69*100</f>
        <v>-2.3274024839073739</v>
      </c>
      <c r="M67" s="166"/>
      <c r="N67" s="166"/>
      <c r="O67" s="166">
        <f>(CPI!O81-CPI!O69)/CPI!O69*100</f>
        <v>-19.023904382470132</v>
      </c>
      <c r="P67" s="166">
        <f>+(CPI!AK81-CPI!AK69)/CPI!AK69*100</f>
        <v>6.7340067340067336</v>
      </c>
      <c r="Q67" s="166">
        <f>(CPI!Q81-CPI!Q69)/CPI!Q69*100</f>
        <v>-14.243304076154725</v>
      </c>
      <c r="R67" s="166"/>
      <c r="S67" s="166"/>
      <c r="T67" s="166"/>
    </row>
    <row r="68" spans="1:20" s="17" customFormat="1" hidden="1">
      <c r="A68" s="25">
        <v>40664</v>
      </c>
      <c r="B68" s="130"/>
      <c r="C68" s="130"/>
      <c r="D68" s="168">
        <f>(CPI!D82-CPI!D70)/CPI!D70*100</f>
        <v>-9.7073652019733387</v>
      </c>
      <c r="E68" s="130">
        <f>(CPI!E82-CPI!E70)/CPI!E70*100</f>
        <v>-6.4732031157206356</v>
      </c>
      <c r="F68" s="130">
        <f>(CPI!F82-CPI!F70)/CPI!F70*100</f>
        <v>-18.519534579951475</v>
      </c>
      <c r="G68" s="166"/>
      <c r="H68" s="166" t="e">
        <f>+(CPI!AC82-CPI!AC70)/CPI!AC70*100</f>
        <v>#DIV/0!</v>
      </c>
      <c r="I68" s="166"/>
      <c r="J68" s="166"/>
      <c r="K68" s="166"/>
      <c r="L68" s="167">
        <f>+(CPI!AG82-CPI!AG70)/CPI!AG70*100</f>
        <v>2.8694433768114626E-2</v>
      </c>
      <c r="M68" s="166"/>
      <c r="N68" s="166"/>
      <c r="O68" s="166">
        <f>(CPI!O82-CPI!O70)/CPI!O70*100</f>
        <v>-18.948459246678844</v>
      </c>
      <c r="P68" s="166">
        <f>+(CPI!AK82-CPI!AK70)/CPI!AK70*100</f>
        <v>7.786052809749493</v>
      </c>
      <c r="Q68" s="166">
        <f>(CPI!Q82-CPI!Q70)/CPI!Q70*100</f>
        <v>-12.65417205929176</v>
      </c>
      <c r="R68" s="166"/>
      <c r="S68" s="166"/>
      <c r="T68" s="166"/>
    </row>
    <row r="69" spans="1:20" s="17" customFormat="1" hidden="1">
      <c r="A69" s="25">
        <v>40695</v>
      </c>
      <c r="B69" s="130">
        <f>(CPI!B83-CPI!B71)/CPI!B71*100</f>
        <v>0.91556459816888491</v>
      </c>
      <c r="C69" s="130">
        <f>(CPI!C83-CPI!C71)/CPI!C71*100</f>
        <v>-7.6754688936634343</v>
      </c>
      <c r="D69" s="168">
        <f>(CPI!D83-CPI!D71)/CPI!D71*100</f>
        <v>-9.0359892854666093</v>
      </c>
      <c r="E69" s="130">
        <f>(CPI!E83-CPI!E71)/CPI!E71*100</f>
        <v>-6.4820687560019907</v>
      </c>
      <c r="F69" s="130">
        <f>(CPI!F83-CPI!F71)/CPI!F71*100</f>
        <v>-18.858712258944426</v>
      </c>
      <c r="G69" s="166">
        <f>(CPI!G83-CPI!G71)/CPI!G71*100</f>
        <v>-12.949764706275197</v>
      </c>
      <c r="H69" s="166" t="e">
        <f>+(CPI!AC83-CPI!AC71)/CPI!AC71*100</f>
        <v>#DIV/0!</v>
      </c>
      <c r="I69" s="166">
        <f>(CPI!I83-CPI!I71)/CPI!I71*100</f>
        <v>-20.588981907738159</v>
      </c>
      <c r="J69" s="166" t="e">
        <f>(CPI!J83-CPI!J71)/CPI!J71*100</f>
        <v>#DIV/0!</v>
      </c>
      <c r="K69" s="166" t="e">
        <f>(CPI!K83-CPI!K71)/CPI!K71*100</f>
        <v>#DIV/0!</v>
      </c>
      <c r="L69" s="167">
        <f>+(CPI!AG83-CPI!AG71)/CPI!AG71*100</f>
        <v>-0.97600301046251425</v>
      </c>
      <c r="M69" s="166">
        <f>(CPI!M83-CPI!M71)/CPI!M71*100</f>
        <v>-12.168845578930258</v>
      </c>
      <c r="N69" s="166" t="e">
        <f>(CPI!N83-CPI!N71)/CPI!N71*100</f>
        <v>#DIV/0!</v>
      </c>
      <c r="O69" s="166">
        <f>(CPI!O83-CPI!O71)/CPI!O71*100</f>
        <v>-19.351931072570107</v>
      </c>
      <c r="P69" s="166">
        <f>+(CPI!AK83-CPI!AK71)/CPI!AK71*100</f>
        <v>7.5203252032520291</v>
      </c>
      <c r="Q69" s="166">
        <f>(CPI!Q83-CPI!Q71)/CPI!Q71*100</f>
        <v>-14.673373952690818</v>
      </c>
      <c r="R69" s="166">
        <f>(CPI!R83-CPI!R71)/CPI!R71*100</f>
        <v>-14.97101549008234</v>
      </c>
      <c r="S69" s="166"/>
      <c r="T69" s="166">
        <f>((CPI!T83/CPI!T71)-1)*100</f>
        <v>-13.392431752982803</v>
      </c>
    </row>
    <row r="70" spans="1:20" hidden="1">
      <c r="A70" s="25">
        <v>40725</v>
      </c>
      <c r="B70" s="130"/>
      <c r="C70" s="130"/>
      <c r="D70" s="168">
        <f>(CPI!D84-CPI!D72)/CPI!D72*100</f>
        <v>-8.8567167576876624</v>
      </c>
      <c r="E70" s="130">
        <f>(CPI!E84-CPI!E72)/CPI!E72*100</f>
        <v>-6.418957227634456</v>
      </c>
      <c r="F70" s="130">
        <f>(CPI!F84-CPI!F72)/CPI!F72*100</f>
        <v>-19.574958150319969</v>
      </c>
      <c r="G70" s="166"/>
      <c r="H70" s="166" t="e">
        <f>+(CPI!AC84-CPI!AC72)/CPI!AC72*100</f>
        <v>#DIV/0!</v>
      </c>
      <c r="I70" s="166"/>
      <c r="J70" s="166"/>
      <c r="K70" s="166"/>
      <c r="L70" s="167">
        <f>+(CPI!AG84-CPI!AG72)/CPI!AG72*100</f>
        <v>-1.1686123474348025</v>
      </c>
      <c r="M70" s="166"/>
      <c r="N70" s="166"/>
      <c r="O70" s="166">
        <f>(CPI!O84-CPI!O72)/CPI!O72*100</f>
        <v>-17.863767513614913</v>
      </c>
      <c r="P70" s="166">
        <f>+(CPI!AK84-CPI!AK72)/CPI!AK72*100</f>
        <v>8.3164300202839652</v>
      </c>
      <c r="Q70" s="166">
        <f>(CPI!Q84-CPI!Q72)/CPI!Q72*100</f>
        <v>-15.702118804122211</v>
      </c>
      <c r="R70" s="166"/>
      <c r="S70" s="166"/>
      <c r="T70" s="166"/>
    </row>
    <row r="71" spans="1:20" hidden="1">
      <c r="A71" s="25">
        <v>40756</v>
      </c>
      <c r="B71" s="130"/>
      <c r="C71" s="130"/>
      <c r="D71" s="168">
        <f>(CPI!D85-CPI!D73)/CPI!D73*100</f>
        <v>-8.6425309792759961</v>
      </c>
      <c r="E71" s="130">
        <f>(CPI!E85-CPI!E73)/CPI!E73*100</f>
        <v>-6.2902808443914768</v>
      </c>
      <c r="F71" s="130">
        <f>(CPI!F85-CPI!F73)/CPI!F73*100</f>
        <v>-19.438865416385212</v>
      </c>
      <c r="G71" s="166"/>
      <c r="H71" s="166" t="e">
        <f>+(CPI!AC85-CPI!AC73)/CPI!AC73*100</f>
        <v>#DIV/0!</v>
      </c>
      <c r="I71" s="166"/>
      <c r="J71" s="166"/>
      <c r="K71" s="166"/>
      <c r="L71" s="167">
        <f>+(CPI!AG85-CPI!AG73)/CPI!AG73*100</f>
        <v>-0.13875483399213004</v>
      </c>
      <c r="M71" s="166"/>
      <c r="N71" s="166"/>
      <c r="O71" s="166">
        <f>(CPI!O85-CPI!O73)/CPI!O73*100</f>
        <v>-17.602410800385737</v>
      </c>
      <c r="P71" s="166">
        <f>+(CPI!AK85-CPI!AK73)/CPI!AK73*100</f>
        <v>8.6092265943012194</v>
      </c>
      <c r="Q71" s="166">
        <f>(CPI!Q85-CPI!Q73)/CPI!Q73*100</f>
        <v>-15.490873752269776</v>
      </c>
      <c r="R71" s="166"/>
      <c r="S71" s="166"/>
      <c r="T71" s="166"/>
    </row>
    <row r="72" spans="1:20" hidden="1">
      <c r="A72" s="25">
        <v>40787</v>
      </c>
      <c r="B72" s="130">
        <f>(CPI!B86-CPI!B74)/CPI!B74*100</f>
        <v>0.78948339386145627</v>
      </c>
      <c r="C72" s="130">
        <f>(CPI!C86-CPI!C74)/CPI!C74*100</f>
        <v>-8.2780005749265975</v>
      </c>
      <c r="D72" s="168">
        <f>(CPI!D86-CPI!D74)/CPI!D74*100</f>
        <v>-8.8133692413388385</v>
      </c>
      <c r="E72" s="130">
        <f>(CPI!E86-CPI!E74)/CPI!E74*100</f>
        <v>-6.2025515600874899</v>
      </c>
      <c r="F72" s="130">
        <f>(CPI!F86-CPI!F74)/CPI!F74*100</f>
        <v>-19.573548092312841</v>
      </c>
      <c r="G72" s="166">
        <f>(CPI!G86-CPI!G74)/CPI!G74*100</f>
        <v>-13.095769645091352</v>
      </c>
      <c r="H72" s="166" t="e">
        <f>+(CPI!AC86-CPI!AC74)/CPI!AC74*100</f>
        <v>#DIV/0!</v>
      </c>
      <c r="I72" s="166">
        <f>(CPI!I86-CPI!I74)/CPI!I74*100</f>
        <v>-18.656251861083142</v>
      </c>
      <c r="J72" s="166" t="e">
        <f>(CPI!J86-CPI!J74)/CPI!J74*100</f>
        <v>#DIV/0!</v>
      </c>
      <c r="K72" s="166" t="e">
        <f>(CPI!K86-CPI!K74)/CPI!K74*100</f>
        <v>#DIV/0!</v>
      </c>
      <c r="L72" s="167">
        <f>+(CPI!AG86-CPI!AG74)/CPI!AG74*100</f>
        <v>-0.88889531252191123</v>
      </c>
      <c r="M72" s="166">
        <f>(CPI!M86-CPI!M74)/CPI!M74*100</f>
        <v>-10.208815499817423</v>
      </c>
      <c r="N72" s="166" t="e">
        <f>(CPI!N86-CPI!N74)/CPI!N74*100</f>
        <v>#DIV/0!</v>
      </c>
      <c r="O72" s="166">
        <f>(CPI!O86-CPI!O74)/CPI!O74*100</f>
        <v>-18.259674501329883</v>
      </c>
      <c r="P72" s="166">
        <f>+(CPI!AK86-CPI!AK74)/CPI!AK74*100</f>
        <v>9.7878165639972696</v>
      </c>
      <c r="Q72" s="166">
        <f>(CPI!Q86-CPI!Q74)/CPI!Q74*100</f>
        <v>-15.945391202101334</v>
      </c>
      <c r="R72" s="166">
        <f>(CPI!R86-CPI!R74)/CPI!R74*100</f>
        <v>-14.817573559048757</v>
      </c>
      <c r="S72" s="166"/>
      <c r="T72" s="166">
        <f>((CPI!T86/CPI!T74)-1)*100</f>
        <v>-12.210942271056059</v>
      </c>
    </row>
    <row r="73" spans="1:20" hidden="1">
      <c r="A73" s="25">
        <v>40817</v>
      </c>
      <c r="B73" s="130"/>
      <c r="C73" s="130"/>
      <c r="D73" s="168">
        <f>(CPI!D87-CPI!D75)/CPI!D75*100</f>
        <v>-8.8792494641270245</v>
      </c>
      <c r="E73" s="130">
        <f>(CPI!E87-CPI!E75)/CPI!E75*100</f>
        <v>-6.5124365381469111</v>
      </c>
      <c r="F73" s="130">
        <f>(CPI!F87-CPI!F75)/CPI!F75*100</f>
        <v>-19.723021011710795</v>
      </c>
      <c r="G73" s="166"/>
      <c r="H73" s="166" t="e">
        <f>+(CPI!AC87-CPI!AC75)/CPI!AC75*100</f>
        <v>#DIV/0!</v>
      </c>
      <c r="I73" s="166"/>
      <c r="J73" s="166"/>
      <c r="K73" s="166"/>
      <c r="L73" s="167">
        <f>+(CPI!AG87-CPI!AG75)/CPI!AG75*100</f>
        <v>-0.64012869833419395</v>
      </c>
      <c r="M73" s="166"/>
      <c r="N73" s="166"/>
      <c r="O73" s="166">
        <f>(CPI!O87-CPI!O75)/CPI!O75*100</f>
        <v>-16.657371823800165</v>
      </c>
      <c r="P73" s="166">
        <f>+(CPI!AK87-CPI!AK75)/CPI!AK75*100</f>
        <v>10.801630434782613</v>
      </c>
      <c r="Q73" s="166">
        <f>(CPI!Q87-CPI!Q75)/CPI!Q75*100</f>
        <v>-16.947157000003319</v>
      </c>
      <c r="R73" s="166"/>
      <c r="S73" s="166"/>
      <c r="T73" s="166"/>
    </row>
    <row r="74" spans="1:20" hidden="1">
      <c r="A74" s="25">
        <v>40848</v>
      </c>
      <c r="B74" s="130"/>
      <c r="C74" s="130"/>
      <c r="D74" s="168">
        <f>(CPI!D88-CPI!D76)/CPI!D76*100</f>
        <v>-8.7218718647729752</v>
      </c>
      <c r="E74" s="130">
        <f>(CPI!E88-CPI!E76)/CPI!E76*100</f>
        <v>-6.630574546471693</v>
      </c>
      <c r="F74" s="130">
        <f>(CPI!F88-CPI!F76)/CPI!F76*100</f>
        <v>-19.925510203945134</v>
      </c>
      <c r="G74" s="166"/>
      <c r="H74" s="166" t="e">
        <f>+(CPI!AC88-CPI!AC76)/CPI!AC76*100</f>
        <v>#DIV/0!</v>
      </c>
      <c r="I74" s="166"/>
      <c r="J74" s="166"/>
      <c r="K74" s="166"/>
      <c r="L74" s="167">
        <f>+(CPI!AG88-CPI!AG76)/CPI!AG76*100</f>
        <v>1.0548844322658835E-2</v>
      </c>
      <c r="M74" s="166"/>
      <c r="N74" s="166"/>
      <c r="O74" s="166">
        <f>(CPI!O88-CPI!O76)/CPI!O76*100</f>
        <v>-14.367509298801506</v>
      </c>
      <c r="P74" s="166">
        <f>+(CPI!AK88-CPI!AK76)/CPI!AK76*100</f>
        <v>10.101694915254242</v>
      </c>
      <c r="Q74" s="166">
        <f>(CPI!Q88-CPI!Q76)/CPI!Q76*100</f>
        <v>-16.896655529104208</v>
      </c>
      <c r="R74" s="166"/>
      <c r="S74" s="166"/>
      <c r="T74" s="166"/>
    </row>
    <row r="75" spans="1:20" hidden="1">
      <c r="A75" s="25">
        <v>40878</v>
      </c>
      <c r="B75" s="130">
        <f>(CPI!B89-CPI!B77)/CPI!B77*100</f>
        <v>0.37342773485685044</v>
      </c>
      <c r="C75" s="130">
        <f>(CPI!C89-CPI!C77)/CPI!C77*100</f>
        <v>-10.683943693102561</v>
      </c>
      <c r="D75" s="168">
        <f>(CPI!D89-CPI!D77)/CPI!D77*100</f>
        <v>-8.7752948477899881</v>
      </c>
      <c r="E75" s="130">
        <f>(CPI!E89-CPI!E77)/CPI!E77*100</f>
        <v>-7.0206512688898801</v>
      </c>
      <c r="F75" s="130">
        <f>(CPI!F89-CPI!F77)/CPI!F77*100</f>
        <v>-20.203993757972398</v>
      </c>
      <c r="G75" s="166">
        <f>(CPI!G89-CPI!G77)/CPI!G77*100</f>
        <v>-11.897304576658897</v>
      </c>
      <c r="H75" s="166" t="e">
        <f>+(CPI!AC89-CPI!AC77)/CPI!AC77*100</f>
        <v>#DIV/0!</v>
      </c>
      <c r="I75" s="166">
        <f>(CPI!I89-CPI!I77)/CPI!I77*100</f>
        <v>-20.332674967142875</v>
      </c>
      <c r="J75" s="166" t="e">
        <f>(CPI!J89-CPI!J77)/CPI!J77*100</f>
        <v>#DIV/0!</v>
      </c>
      <c r="K75" s="166" t="e">
        <f>(CPI!K89-CPI!K77)/CPI!K77*100</f>
        <v>#DIV/0!</v>
      </c>
      <c r="L75" s="167">
        <f>+(CPI!AG89-CPI!AG77)/CPI!AG77*100</f>
        <v>0.94130599310517094</v>
      </c>
      <c r="M75" s="166">
        <f>(CPI!M89-CPI!M77)/CPI!M77*100</f>
        <v>-8.0026055471412789</v>
      </c>
      <c r="N75" s="166" t="e">
        <f>(CPI!N89-CPI!N77)/CPI!N77*100</f>
        <v>#DIV/0!</v>
      </c>
      <c r="O75" s="166">
        <f>(CPI!O89-CPI!O77)/CPI!O77*100</f>
        <v>-12.682956142032644</v>
      </c>
      <c r="P75" s="166">
        <f>+(CPI!AK89-CPI!AK77)/CPI!AK77*100</f>
        <v>9.3918918918918965</v>
      </c>
      <c r="Q75" s="166">
        <f>(CPI!Q89-CPI!Q77)/CPI!Q77*100</f>
        <v>-17.315198414089188</v>
      </c>
      <c r="R75" s="166">
        <f>(CPI!R89-CPI!R77)/CPI!R77*100</f>
        <v>-12.577277449460972</v>
      </c>
      <c r="S75" s="166"/>
      <c r="T75" s="166">
        <f>((CPI!T89/CPI!T77)-1)*100</f>
        <v>-12.895005357479338</v>
      </c>
    </row>
    <row r="76" spans="1:20">
      <c r="A76" s="25">
        <v>40909</v>
      </c>
      <c r="B76" s="130"/>
      <c r="C76" s="130"/>
      <c r="D76" s="130">
        <f>+(CPI!D90-CPI!D78)/CPI!D78*100</f>
        <v>5.9949319273702271</v>
      </c>
      <c r="E76" s="130">
        <f>+(CPI!E90-CPI!E78)/CPI!E78*100</f>
        <v>-7.0542463428065831</v>
      </c>
      <c r="F76" s="130">
        <f>+(CPI!F90-CPI!F78)/CPI!F78*100</f>
        <v>-20.311628798668856</v>
      </c>
      <c r="G76" s="166"/>
      <c r="H76" s="166"/>
      <c r="I76" s="166"/>
      <c r="J76" s="166"/>
      <c r="K76" s="166"/>
      <c r="L76" s="166"/>
      <c r="M76" s="166"/>
      <c r="N76" s="166"/>
      <c r="O76" s="166">
        <f>+(CPI!O90-CPI!O78)/CPI!O78*100</f>
        <v>-16.167908650388004</v>
      </c>
      <c r="P76" s="166">
        <f>+(CPI!P90-CPI!P78)/CPI!P78*100</f>
        <v>2.5174931644489931</v>
      </c>
      <c r="Q76" s="166">
        <f>+(CPI!Q90-CPI!Q78)/CPI!Q78*100</f>
        <v>-18.988817379843439</v>
      </c>
      <c r="R76" s="166"/>
      <c r="S76" s="166"/>
      <c r="T76" s="166"/>
    </row>
    <row r="77" spans="1:20">
      <c r="A77" s="25">
        <v>40940</v>
      </c>
      <c r="B77" s="130"/>
      <c r="C77" s="130"/>
      <c r="D77" s="130">
        <f>+(CPI!D91-CPI!D79)/CPI!D79*100</f>
        <v>5.7846444756235034</v>
      </c>
      <c r="E77" s="130">
        <f>+(CPI!E91-CPI!E79)/CPI!E79*100</f>
        <v>-7.1031170871205589</v>
      </c>
      <c r="F77" s="130">
        <f>+(CPI!F91-CPI!F79)/CPI!F79*100</f>
        <v>-20.380822753402306</v>
      </c>
      <c r="G77" s="166"/>
      <c r="H77" s="166"/>
      <c r="I77" s="166"/>
      <c r="J77" s="166"/>
      <c r="K77" s="166"/>
      <c r="L77" s="166"/>
      <c r="M77" s="166"/>
      <c r="N77" s="166"/>
      <c r="O77" s="166">
        <f>+(CPI!O91-CPI!O79)/CPI!O79*100</f>
        <v>-17.426562772761184</v>
      </c>
      <c r="P77" s="166">
        <f>+(CPI!P91-CPI!P79)/CPI!P79*100</f>
        <v>3.7558354797166684</v>
      </c>
      <c r="Q77" s="166">
        <f>+(CPI!Q91-CPI!Q79)/CPI!Q79*100</f>
        <v>-18.41952698679237</v>
      </c>
      <c r="R77" s="166"/>
      <c r="S77" s="166"/>
      <c r="T77" s="166"/>
    </row>
    <row r="78" spans="1:20">
      <c r="A78" s="25">
        <v>40969</v>
      </c>
      <c r="B78" s="130">
        <f>+(CPI!B92-CPI!B80)/CPI!B80*100</f>
        <v>1.6276703967446764</v>
      </c>
      <c r="C78" s="130">
        <f>+(CPI!C92-CPI!C80)/CPI!C80*100</f>
        <v>1.5706806282722567</v>
      </c>
      <c r="D78" s="130">
        <f>+(CPI!D92-CPI!D80)/CPI!D80*100</f>
        <v>5.2500742468073867</v>
      </c>
      <c r="E78" s="130">
        <f>+(CPI!E92-CPI!E80)/CPI!E80*100</f>
        <v>2.6513981930217767</v>
      </c>
      <c r="F78" s="130">
        <f>+(CPI!F92-CPI!F80)/CPI!F80*100</f>
        <v>3.9700000000000131</v>
      </c>
      <c r="G78" s="166">
        <f>+(CPI!G92-CPI!G80)/CPI!G80*100</f>
        <v>4.0191075752405823</v>
      </c>
      <c r="H78" s="166">
        <f>+(CPI!H92-CPI!H80)/CPI!H80*100</f>
        <v>4.4150827375048323</v>
      </c>
      <c r="I78" s="166">
        <f>+(CPI!I92-CPI!I80)/CPI!I80*100</f>
        <v>-2.0196695599153571</v>
      </c>
      <c r="J78" s="166">
        <f>+(CPI!J92-CPI!J80)/CPI!J80*100</f>
        <v>6.7252321487601279</v>
      </c>
      <c r="K78" s="166">
        <f>+(CPI!K92-CPI!K80)/CPI!K80*100</f>
        <v>6.6664354939584465</v>
      </c>
      <c r="L78" s="166">
        <f>+(CPI!L92-CPI!L80)/CPI!L80*100</f>
        <v>-1.552757438870259</v>
      </c>
      <c r="M78" s="166">
        <f>+(CPI!M92-CPI!M80)/CPI!M80*100</f>
        <v>7.9393205372897597</v>
      </c>
      <c r="N78" s="166">
        <f>+(CPI!N92-CPI!N80)/CPI!N80*100</f>
        <v>4.3203371970495112</v>
      </c>
      <c r="O78" s="166">
        <f>+(CPI!O92-CPI!O80)/CPI!O80*100</f>
        <v>4.7251687560270028</v>
      </c>
      <c r="P78" s="166">
        <f>+(CPI!P92-CPI!P80)/CPI!P80*100</f>
        <v>8.306503541532507</v>
      </c>
      <c r="Q78" s="166">
        <f>+(CPI!Q92-CPI!Q80)/CPI!Q80*100</f>
        <v>1.600693940943728</v>
      </c>
      <c r="R78" s="166">
        <f>+(CPI!R92-CPI!R80)/CPI!R80*100</f>
        <v>10.882708585247897</v>
      </c>
      <c r="S78" s="166"/>
      <c r="T78" s="166">
        <f>+(CPI!T92-CPI!T80)/CPI!T80*100</f>
        <v>2.0618556701030855</v>
      </c>
    </row>
    <row r="79" spans="1:20">
      <c r="A79" s="25">
        <v>41000</v>
      </c>
      <c r="B79" s="130"/>
      <c r="C79" s="130"/>
      <c r="D79" s="130">
        <f>+(CPI!D93-CPI!D81)/CPI!D81*100</f>
        <v>5.4455174228058461</v>
      </c>
      <c r="E79" s="130">
        <f>+(CPI!E93-CPI!E81)/CPI!E81*100</f>
        <v>2.3027398112989577</v>
      </c>
      <c r="F79" s="130">
        <f>+(CPI!F93-CPI!F81)/CPI!F81*100</f>
        <v>4.4999999999999849</v>
      </c>
      <c r="G79" s="166"/>
      <c r="H79" s="166">
        <f>+(CPI!H93-CPI!H81)/CPI!H81*100</f>
        <v>5.338365081474457</v>
      </c>
      <c r="I79" s="166"/>
      <c r="J79" s="166"/>
      <c r="K79" s="166"/>
      <c r="L79" s="166">
        <f>+(CPI!L93-CPI!L81)/CPI!L81*100</f>
        <v>-1.3370018097735481</v>
      </c>
      <c r="M79" s="166"/>
      <c r="N79" s="166"/>
      <c r="O79" s="166">
        <f>+(CPI!O93-CPI!O81)/CPI!O81*100</f>
        <v>6.6538090646094341</v>
      </c>
      <c r="P79" s="166">
        <f>+(CPI!P93-CPI!P81)/CPI!P81*100</f>
        <v>8.1388012618296575</v>
      </c>
      <c r="Q79" s="166">
        <f>+(CPI!Q93-CPI!Q81)/CPI!Q81*100</f>
        <v>1.3211543497436162</v>
      </c>
      <c r="R79" s="166"/>
      <c r="S79" s="166"/>
      <c r="T79" s="166"/>
    </row>
    <row r="80" spans="1:20">
      <c r="A80" s="25">
        <v>41030</v>
      </c>
      <c r="B80" s="130"/>
      <c r="C80" s="130"/>
      <c r="D80" s="130">
        <f>+(CPI!D94-CPI!D82)/CPI!D82*100</f>
        <v>5.036065287977511</v>
      </c>
      <c r="E80" s="130">
        <f>+(CPI!E94-CPI!E82)/CPI!E82*100</f>
        <v>1.7042537749375968</v>
      </c>
      <c r="F80" s="130">
        <f>+(CPI!F94-CPI!F82)/CPI!F82*100</f>
        <v>4.4499999999999904</v>
      </c>
      <c r="G80" s="166"/>
      <c r="H80" s="166">
        <f>+(CPI!H94-CPI!H82)/CPI!H82*100</f>
        <v>3.8873689362360158</v>
      </c>
      <c r="I80" s="166"/>
      <c r="J80" s="166"/>
      <c r="K80" s="166"/>
      <c r="L80" s="166">
        <f>+(CPI!L94-CPI!L82)/CPI!L82*100</f>
        <v>-0.48261417460438472</v>
      </c>
      <c r="M80" s="166"/>
      <c r="N80" s="166"/>
      <c r="O80" s="166">
        <f>+(CPI!O94-CPI!O82)/CPI!O82*100</f>
        <v>4.2348411934552095</v>
      </c>
      <c r="P80" s="166">
        <f>+(CPI!P94-CPI!P82)/CPI!P82*100</f>
        <v>7.0979899497487589</v>
      </c>
      <c r="Q80" s="166">
        <f>+(CPI!Q94-CPI!Q82)/CPI!Q82*100</f>
        <v>0.37959824034793532</v>
      </c>
      <c r="R80" s="166"/>
      <c r="S80" s="166"/>
      <c r="T80" s="166"/>
    </row>
    <row r="81" spans="1:20">
      <c r="A81" s="25">
        <v>41061</v>
      </c>
      <c r="B81" s="130">
        <f>+(CPI!B95-CPI!B83)/CPI!B83*100</f>
        <v>1.2096774193548336</v>
      </c>
      <c r="C81" s="130">
        <f>+(CPI!C95-CPI!C83)/CPI!C83*100</f>
        <v>0.95073465859982009</v>
      </c>
      <c r="D81" s="130">
        <f>+(CPI!D95-CPI!D83)/CPI!D83*100</f>
        <v>5.2926464324330045</v>
      </c>
      <c r="E81" s="130">
        <f>+(CPI!E95-CPI!E83)/CPI!E83*100</f>
        <v>1.6639937622385204</v>
      </c>
      <c r="F81" s="130">
        <f>+(CPI!F95-CPI!F83)/CPI!F83*100</f>
        <v>4.5299999999999994</v>
      </c>
      <c r="G81" s="166">
        <f>+(CPI!G95-CPI!G83)/CPI!G83*100</f>
        <v>1.8814753418980554</v>
      </c>
      <c r="H81" s="166">
        <f>+(CPI!H95-CPI!H83)/CPI!H83*100</f>
        <v>3.1626477852682044</v>
      </c>
      <c r="I81" s="166">
        <f>+(CPI!I95-CPI!I83)/CPI!I83*100</f>
        <v>-0.20361406279292513</v>
      </c>
      <c r="J81" s="166">
        <f>+(CPI!J95-CPI!J83)/CPI!J83*100</f>
        <v>7.0956197031589046</v>
      </c>
      <c r="K81" s="166">
        <f>+(CPI!K95-CPI!K83)/CPI!K83*100</f>
        <v>2.9337767109520829</v>
      </c>
      <c r="L81" s="166">
        <f>+(CPI!L95-CPI!L83)/CPI!L83*100</f>
        <v>0.31197696292040411</v>
      </c>
      <c r="M81" s="166">
        <f>+(CPI!M95-CPI!M83)/CPI!M83*100</f>
        <v>3.8095517830084349</v>
      </c>
      <c r="N81" s="166">
        <f>+(CPI!N95-CPI!N83)/CPI!N83*100</f>
        <v>4.2752867570385673</v>
      </c>
      <c r="O81" s="166">
        <f>+(CPI!O95-CPI!O83)/CPI!O83*100</f>
        <v>5.4807692307692371</v>
      </c>
      <c r="P81" s="166">
        <f>+(CPI!P95-CPI!P83)/CPI!P83*100</f>
        <v>6.0491493383742849</v>
      </c>
      <c r="Q81" s="166">
        <f>+(CPI!Q95-CPI!Q83)/CPI!Q83*100</f>
        <v>2.2820701090724924</v>
      </c>
      <c r="R81" s="166">
        <f>+(CPI!R95-CPI!R83)/CPI!R83*100</f>
        <v>10.977080820265368</v>
      </c>
      <c r="S81" s="166"/>
      <c r="T81" s="166">
        <f>+(CPI!T95-CPI!T83)/CPI!T83*100</f>
        <v>1.4630577907827453</v>
      </c>
    </row>
    <row r="82" spans="1:20">
      <c r="A82" s="25">
        <v>41091</v>
      </c>
      <c r="B82" s="130"/>
      <c r="C82" s="130"/>
      <c r="D82" s="130">
        <f>+(CPI!D96-CPI!D84)/CPI!D84*100</f>
        <v>4.0005166123147555</v>
      </c>
      <c r="E82" s="130">
        <f>+(CPI!E96-CPI!E84)/CPI!E84*100</f>
        <v>1.4084507042253656</v>
      </c>
      <c r="F82" s="130">
        <f>+(CPI!F96-CPI!F84)/CPI!F84*100</f>
        <v>4.5600000000000129</v>
      </c>
      <c r="G82" s="166"/>
      <c r="H82" s="166">
        <f>+(CPI!H96-CPI!H84)/CPI!H84*100</f>
        <v>2.4833019398904232</v>
      </c>
      <c r="I82" s="166"/>
      <c r="J82" s="166"/>
      <c r="K82" s="166"/>
      <c r="L82" s="166">
        <f>+(CPI!L96-CPI!L84)/CPI!L84*100</f>
        <v>2.0621273288468904E-2</v>
      </c>
      <c r="M82" s="166"/>
      <c r="N82" s="166"/>
      <c r="O82" s="166">
        <f>+(CPI!O96-CPI!O84)/CPI!O84*100</f>
        <v>3.7914691943127727</v>
      </c>
      <c r="P82" s="166">
        <f>+(CPI!P96-CPI!P84)/CPI!P84*100</f>
        <v>5.1186017478152417</v>
      </c>
      <c r="Q82" s="166">
        <f>+(CPI!Q96-CPI!Q84)/CPI!Q84*100</f>
        <v>0.66899748232831902</v>
      </c>
      <c r="R82" s="166"/>
      <c r="S82" s="166"/>
      <c r="T82" s="166"/>
    </row>
    <row r="83" spans="1:20">
      <c r="A83" s="25">
        <v>41122</v>
      </c>
      <c r="B83" s="130"/>
      <c r="C83" s="130"/>
      <c r="D83" s="130">
        <f>+(CPI!D97-CPI!D85)/CPI!D85*100</f>
        <v>3.8981438936559134</v>
      </c>
      <c r="E83" s="130">
        <f>+(CPI!E97-CPI!E85)/CPI!E85*100</f>
        <v>1.6923789975501615</v>
      </c>
      <c r="F83" s="130">
        <f>+(CPI!F97-CPI!F85)/CPI!F85*100</f>
        <v>4.5799999999999832</v>
      </c>
      <c r="G83" s="166"/>
      <c r="H83" s="166">
        <f>+(CPI!H97-CPI!H85)/CPI!H85*100</f>
        <v>2.2886781902764808</v>
      </c>
      <c r="I83" s="166"/>
      <c r="J83" s="166"/>
      <c r="K83" s="166"/>
      <c r="L83" s="166">
        <f>+(CPI!L97-CPI!L85)/CPI!L85*100</f>
        <v>-1.8259608330273329</v>
      </c>
      <c r="M83" s="166"/>
      <c r="N83" s="166"/>
      <c r="O83" s="166">
        <f>+(CPI!O97-CPI!O85)/CPI!O85*100</f>
        <v>2.8544243577545196</v>
      </c>
      <c r="P83" s="166">
        <f>+(CPI!P97-CPI!P85)/CPI!P85*100</f>
        <v>4.6286463864076444</v>
      </c>
      <c r="Q83" s="166">
        <f>+(CPI!Q97-CPI!Q85)/CPI!Q85*100</f>
        <v>-0.70330496503975248</v>
      </c>
      <c r="R83" s="166"/>
      <c r="S83" s="166"/>
      <c r="T83" s="166"/>
    </row>
    <row r="84" spans="1:20">
      <c r="A84" s="25">
        <v>41153</v>
      </c>
      <c r="B84" s="130">
        <f>+(CPI!B98-CPI!B86)/CPI!B86*100</f>
        <v>2.004008016032075</v>
      </c>
      <c r="C84" s="130">
        <f>+(CPI!C98-CPI!C86)/CPI!C86*100</f>
        <v>0.77452667814111764</v>
      </c>
      <c r="D84" s="130">
        <f>+(CPI!D98-CPI!D86)/CPI!D86*100</f>
        <v>4.6891058581706258</v>
      </c>
      <c r="E84" s="130">
        <f>+(CPI!E98-CPI!E86)/CPI!E86*100</f>
        <v>1.9912820806650151</v>
      </c>
      <c r="F84" s="130">
        <f>+(CPI!F98-CPI!F86)/CPI!F86*100</f>
        <v>4.3099999999999916</v>
      </c>
      <c r="G84" s="166">
        <f>+(CPI!G98-CPI!G86)/CPI!G86*100</f>
        <v>3.1789282470481415</v>
      </c>
      <c r="H84" s="166">
        <f>+(CPI!H98-CPI!H86)/CPI!H86*100</f>
        <v>2.9882542395268015</v>
      </c>
      <c r="I84" s="166">
        <f>+(CPI!I98-CPI!I86)/CPI!I86*100</f>
        <v>-6.1696825296088251</v>
      </c>
      <c r="J84" s="166">
        <f>+(CPI!J98-CPI!J86)/CPI!J86*100</f>
        <v>3.8140440868062995</v>
      </c>
      <c r="K84" s="166">
        <f>+(CPI!K98-CPI!K86)/CPI!K86*100</f>
        <v>1.6900169731312829</v>
      </c>
      <c r="L84" s="166">
        <f>+(CPI!L98-CPI!L86)/CPI!L86*100</f>
        <v>-2.2338904762932743</v>
      </c>
      <c r="M84" s="166">
        <f>+(CPI!M98-CPI!M86)/CPI!M86*100</f>
        <v>1.6652554703055136</v>
      </c>
      <c r="N84" s="166">
        <f>+(CPI!N98-CPI!N86)/CPI!N86*100</f>
        <v>3.7151702786377641</v>
      </c>
      <c r="O84" s="166">
        <f>+(CPI!O98-CPI!O86)/CPI!O86*100</f>
        <v>-0.19011406844105155</v>
      </c>
      <c r="P84" s="166">
        <f>+(CPI!P98-CPI!P86)/CPI!P86*100</f>
        <v>4.3640897755611148</v>
      </c>
      <c r="Q84" s="166">
        <f>+(CPI!Q98-CPI!Q86)/CPI!Q86*100</f>
        <v>-0.79686579748798203</v>
      </c>
      <c r="R84" s="166">
        <f>+(CPI!R98-CPI!R86)/CPI!R86*100</f>
        <v>11.018957345971545</v>
      </c>
      <c r="S84" s="166"/>
      <c r="T84" s="166">
        <f>+(CPI!T98-CPI!T86)/CPI!T86*100</f>
        <v>1.0917030567685622</v>
      </c>
    </row>
    <row r="85" spans="1:20">
      <c r="A85" s="25">
        <v>41183</v>
      </c>
      <c r="B85" s="130"/>
      <c r="C85" s="130"/>
      <c r="D85" s="130">
        <f>+(CPI!D99-CPI!D87)/CPI!D87*100</f>
        <v>4.0494290496955836</v>
      </c>
      <c r="E85" s="130">
        <f>+(CPI!E99-CPI!E87)/CPI!E87*100</f>
        <v>2.162343598871145</v>
      </c>
      <c r="F85" s="130">
        <f>+(CPI!F99-CPI!F87)/CPI!F87*100</f>
        <v>4.6099999999999763</v>
      </c>
      <c r="G85" s="166"/>
      <c r="H85" s="166">
        <f>+(CPI!H99-CPI!H87)/CPI!H87*100</f>
        <v>3.1745595399005921</v>
      </c>
      <c r="I85" s="166"/>
      <c r="J85" s="166"/>
      <c r="K85" s="166"/>
      <c r="L85" s="166">
        <f>+(CPI!L99-CPI!L87)/CPI!L87*100</f>
        <v>-1.6834774389307072</v>
      </c>
      <c r="M85" s="166"/>
      <c r="N85" s="166"/>
      <c r="O85" s="166">
        <f>+(CPI!O99-CPI!O87)/CPI!O87*100</f>
        <v>-2.4096385542168925</v>
      </c>
      <c r="P85" s="166">
        <f>+(CPI!P99-CPI!P87)/CPI!P87*100</f>
        <v>3.9852851011649189</v>
      </c>
      <c r="Q85" s="166">
        <f>+(CPI!Q99-CPI!Q87)/CPI!Q87*100</f>
        <v>1.014594404528868</v>
      </c>
      <c r="R85" s="166"/>
      <c r="S85" s="166"/>
      <c r="T85" s="166"/>
    </row>
    <row r="86" spans="1:20">
      <c r="A86" s="25">
        <v>41214</v>
      </c>
      <c r="B86" s="130"/>
      <c r="C86" s="130"/>
      <c r="D86" s="130">
        <f>+(CPI!D100-CPI!D88)/CPI!D88*100</f>
        <v>3.6049791123269088</v>
      </c>
      <c r="E86" s="130">
        <f>+(CPI!E100-CPI!E88)/CPI!E88*100</f>
        <v>1.7641338460858726</v>
      </c>
      <c r="F86" s="130">
        <f>+(CPI!F100-CPI!F88)/CPI!F88*100</f>
        <v>4.3199999999999887</v>
      </c>
      <c r="G86" s="166"/>
      <c r="H86" s="166">
        <f>+(CPI!H100-CPI!H88)/CPI!H88*100</f>
        <v>2.1528768864925301</v>
      </c>
      <c r="I86" s="166"/>
      <c r="J86" s="166"/>
      <c r="K86" s="166"/>
      <c r="L86" s="166">
        <f>+(CPI!L100-CPI!L88)/CPI!L88*100</f>
        <v>-1.4534301352266179</v>
      </c>
      <c r="M86" s="166"/>
      <c r="N86" s="166"/>
      <c r="O86" s="166">
        <f>+(CPI!O100-CPI!O88)/CPI!O88*100</f>
        <v>-4.813805631244314</v>
      </c>
      <c r="P86" s="166">
        <f>+(CPI!P100-CPI!P88)/CPI!P88*100</f>
        <v>4.741379310344823</v>
      </c>
      <c r="Q86" s="166">
        <f>+(CPI!Q100-CPI!Q88)/CPI!Q88*100</f>
        <v>1.4230164026487997</v>
      </c>
      <c r="R86" s="166"/>
      <c r="S86" s="166"/>
      <c r="T86" s="166"/>
    </row>
    <row r="87" spans="1:20">
      <c r="A87" s="25">
        <v>41244</v>
      </c>
      <c r="B87" s="130">
        <f>+(CPI!B101-CPI!B89)/CPI!B89*100</f>
        <v>2.2044088176352639</v>
      </c>
      <c r="C87" s="130">
        <f>+(CPI!C101-CPI!C89)/CPI!C89*100</f>
        <v>0.94991364421416968</v>
      </c>
      <c r="D87" s="130">
        <f>+(CPI!D101-CPI!D89)/CPI!D89*100</f>
        <v>4.3243701576063431</v>
      </c>
      <c r="E87" s="130">
        <f>+(CPI!E101-CPI!E89)/CPI!E89*100</f>
        <v>1.7410223687475783</v>
      </c>
      <c r="F87" s="130">
        <f>+(CPI!F101-CPI!F89)/CPI!F89*100</f>
        <v>4.2999999999999847</v>
      </c>
      <c r="G87" s="166">
        <f>+(CPI!G101-CPI!G89)/CPI!G89*100</f>
        <v>2.8784119106699557</v>
      </c>
      <c r="H87" s="166">
        <f>+(CPI!H101-CPI!H89)/CPI!H89*100</f>
        <v>2.548175886725335</v>
      </c>
      <c r="I87" s="166">
        <f>+(CPI!I101-CPI!I89)/CPI!I89*100</f>
        <v>-3.7591421225302386</v>
      </c>
      <c r="J87" s="166">
        <f>+(CPI!J101-CPI!J89)/CPI!J89*100</f>
        <v>2.5396575938581778</v>
      </c>
      <c r="K87" s="166">
        <f>+(CPI!K101-CPI!K89)/CPI!K89*100</f>
        <v>2.9058011768582936</v>
      </c>
      <c r="L87" s="166">
        <f>+(CPI!L101-CPI!L89)/CPI!L89*100</f>
        <v>1.7404766983508286</v>
      </c>
      <c r="M87" s="166">
        <f>+(CPI!M101-CPI!M89)/CPI!M89*100</f>
        <v>1.2434910645706614</v>
      </c>
      <c r="N87" s="166">
        <f>+(CPI!N101-CPI!N89)/CPI!N89*100</f>
        <v>5.8163265306122387</v>
      </c>
      <c r="O87" s="166">
        <f>+(CPI!O101-CPI!O89)/CPI!O89*100</f>
        <v>-6.6607460035523856</v>
      </c>
      <c r="P87" s="166">
        <f>+(CPI!P101-CPI!P89)/CPI!P89*100</f>
        <v>5.1266213712167854</v>
      </c>
      <c r="Q87" s="166">
        <f>+(CPI!Q101-CPI!Q89)/CPI!Q89*100</f>
        <v>2.5238899139030662</v>
      </c>
      <c r="R87" s="166">
        <f>+(CPI!R101-CPI!R89)/CPI!R89*100</f>
        <v>10.864745011086475</v>
      </c>
      <c r="S87" s="166"/>
      <c r="T87" s="166">
        <f>+(CPI!T101-CPI!T89)/CPI!T89*100</f>
        <v>0.80000000000000415</v>
      </c>
    </row>
    <row r="88" spans="1:20">
      <c r="A88" s="25">
        <v>41275</v>
      </c>
      <c r="B88" s="130"/>
      <c r="C88" s="130"/>
      <c r="D88" s="130">
        <f>+(CPI!D102-CPI!D90)/CPI!D90*100</f>
        <v>3.5599894985560585</v>
      </c>
      <c r="E88" s="130">
        <f>+(CPI!E102-CPI!E90)/CPI!E90*100</f>
        <v>1.5948646681225678</v>
      </c>
      <c r="F88" s="130">
        <f>+(CPI!F102-CPI!F90)/CPI!F90*100</f>
        <v>4.5699999999999932</v>
      </c>
      <c r="G88" s="166"/>
      <c r="H88" s="166">
        <f>+(CPI!H102-CPI!H90)/CPI!H90*100</f>
        <v>4.3510529592311089</v>
      </c>
      <c r="I88" s="166"/>
      <c r="J88" s="166"/>
      <c r="K88" s="166"/>
      <c r="L88" s="166">
        <f>+(CPI!L102-CPI!L90)/CPI!L90*100</f>
        <v>-4.9529470034670973E-2</v>
      </c>
      <c r="M88" s="166"/>
      <c r="N88" s="166"/>
      <c r="O88" s="166">
        <f>+(CPI!O102-CPI!O90)/CPI!O90*100</f>
        <v>-0.27002700270026475</v>
      </c>
      <c r="P88" s="166">
        <f>+(CPI!P102-CPI!P90)/CPI!P90*100</f>
        <v>8.0615384615384436</v>
      </c>
      <c r="Q88" s="166">
        <f>+(CPI!Q102-CPI!Q90)/CPI!Q90*100</f>
        <v>1.5545795481703772</v>
      </c>
      <c r="R88" s="166"/>
      <c r="S88" s="166"/>
      <c r="T88" s="166"/>
    </row>
    <row r="89" spans="1:20">
      <c r="A89" s="25">
        <v>41306</v>
      </c>
      <c r="B89" s="130"/>
      <c r="C89" s="130"/>
      <c r="D89" s="130">
        <f>+(CPI!D103-CPI!D91)/CPI!D91*100</f>
        <v>4.8849061769475526</v>
      </c>
      <c r="E89" s="130">
        <f>+(CPI!E103-CPI!E91)/CPI!E91*100</f>
        <v>1.9779235097490473</v>
      </c>
      <c r="F89" s="130">
        <f>+(CPI!F103-CPI!F91)/CPI!F91*100</f>
        <v>5.31</v>
      </c>
      <c r="G89" s="166"/>
      <c r="H89" s="166">
        <f>+(CPI!H103-CPI!H91)/CPI!H91*100</f>
        <v>2.9976856041791513</v>
      </c>
      <c r="I89" s="166"/>
      <c r="J89" s="166"/>
      <c r="K89" s="166"/>
      <c r="L89" s="166">
        <f>+(CPI!L103-CPI!L91)/CPI!L91*100</f>
        <v>0.79548887322525719</v>
      </c>
      <c r="M89" s="166"/>
      <c r="N89" s="166"/>
      <c r="O89" s="166">
        <f>+(CPI!O103-CPI!O91)/CPI!O91*100</f>
        <v>4.4117647058823479</v>
      </c>
      <c r="P89" s="166">
        <f>+(CPI!P103-CPI!P91)/CPI!P91*100</f>
        <v>7.454545454545455</v>
      </c>
      <c r="Q89" s="166">
        <f>+(CPI!Q103-CPI!Q91)/CPI!Q91*100</f>
        <v>1.1373841715580313</v>
      </c>
      <c r="R89" s="166"/>
      <c r="S89" s="166"/>
      <c r="T89" s="166"/>
    </row>
    <row r="90" spans="1:20">
      <c r="A90" s="25">
        <v>41334</v>
      </c>
      <c r="B90" s="130">
        <f>+(CPI!B104-CPI!B92)/CPI!B92*100</f>
        <v>2.5025025025025052</v>
      </c>
      <c r="C90" s="130">
        <f>+(CPI!C104-CPI!C92)/CPI!C92*100</f>
        <v>0.85910652920960939</v>
      </c>
      <c r="D90" s="130">
        <f>+(CPI!D104-CPI!D92)/CPI!D92*100</f>
        <v>3.5365675229396181</v>
      </c>
      <c r="E90" s="130">
        <f>+(CPI!E104-CPI!E92)/CPI!E92*100</f>
        <v>1.4738962125967838</v>
      </c>
      <c r="F90" s="130">
        <f>+(CPI!F104-CPI!F92)/CPI!F92*100</f>
        <v>5.9000000000000146</v>
      </c>
      <c r="G90" s="166">
        <f>+(CPI!G104-CPI!G92)/CPI!G92*100</f>
        <v>2.3612363695990726</v>
      </c>
      <c r="H90" s="166">
        <f>+(CPI!H104-CPI!H92)/CPI!H92*100</f>
        <v>4.0404139307908027</v>
      </c>
      <c r="I90" s="166">
        <f>+(CPI!I104-CPI!I92)/CPI!I92*100</f>
        <v>-1.4313289237650544</v>
      </c>
      <c r="J90" s="166">
        <f>+(CPI!J104-CPI!J92)/CPI!J92*100</f>
        <v>2.5544403321218652</v>
      </c>
      <c r="K90" s="166">
        <f>+(CPI!K104-CPI!K92)/CPI!K92*100</f>
        <v>2.1744488002871991</v>
      </c>
      <c r="L90" s="166">
        <f>+(CPI!L104-CPI!L92)/CPI!L92*100</f>
        <v>2.1280928622339865</v>
      </c>
      <c r="M90" s="166">
        <f>+(CPI!M104-CPI!M92)/CPI!M92*100</f>
        <v>2.1292240631796164</v>
      </c>
      <c r="N90" s="166">
        <f>+(CPI!N104-CPI!N92)/CPI!N92*100</f>
        <v>5.9595959595959842</v>
      </c>
      <c r="O90" s="166">
        <f>+(CPI!O104-CPI!O92)/CPI!O92*100</f>
        <v>2.670349907918975</v>
      </c>
      <c r="P90" s="166">
        <f>+(CPI!P104-CPI!P92)/CPI!P92*100</f>
        <v>5.766944114149819</v>
      </c>
      <c r="Q90" s="166">
        <f>+(CPI!Q104-CPI!Q92)/CPI!Q92*100</f>
        <v>0.79226815134455886</v>
      </c>
      <c r="R90" s="166">
        <f>+(CPI!R104-CPI!R92)/CPI!R92*100</f>
        <v>11.886586695746974</v>
      </c>
      <c r="S90" s="166"/>
      <c r="T90" s="166">
        <f>+(CPI!T104-CPI!T92)/CPI!T92*100</f>
        <v>1.4000000000000126</v>
      </c>
    </row>
    <row r="91" spans="1:20">
      <c r="A91" s="25">
        <v>41365</v>
      </c>
      <c r="B91" s="130"/>
      <c r="C91" s="130"/>
      <c r="D91" s="130">
        <f>+(CPI!D105-CPI!D93)/CPI!D93*100</f>
        <v>1.4573956070229341</v>
      </c>
      <c r="E91" s="130">
        <f>+(CPI!E105-CPI!E93)/CPI!E93*100</f>
        <v>1.0630853814894359</v>
      </c>
      <c r="F91" s="130">
        <f>+(CPI!F105-CPI!F93)/CPI!F93*100</f>
        <v>5.5700000000000331</v>
      </c>
      <c r="G91" s="166"/>
      <c r="H91" s="166">
        <f>+(CPI!H105-CPI!H93)/CPI!H93*100</f>
        <v>1.6026625074751659</v>
      </c>
      <c r="I91" s="166"/>
      <c r="J91" s="166"/>
      <c r="K91" s="166"/>
      <c r="L91" s="166">
        <f>+(CPI!L105-CPI!L93)/CPI!L93*100</f>
        <v>3.5017043693833205</v>
      </c>
      <c r="M91" s="166"/>
      <c r="N91" s="166"/>
      <c r="O91" s="166">
        <f>+(CPI!O105-CPI!O93)/CPI!O93*100</f>
        <v>-0.45207956600361221</v>
      </c>
      <c r="P91" s="166">
        <f>+(CPI!P105-CPI!P93)/CPI!P93*100</f>
        <v>4.4340723453909048</v>
      </c>
      <c r="Q91" s="166">
        <f>+(CPI!Q105-CPI!Q93)/CPI!Q93*100</f>
        <v>0.46118244497296657</v>
      </c>
      <c r="R91" s="166"/>
      <c r="S91" s="166"/>
      <c r="T91" s="166"/>
    </row>
    <row r="92" spans="1:20">
      <c r="A92" s="25">
        <v>41395</v>
      </c>
      <c r="B92" s="130"/>
      <c r="C92" s="130"/>
      <c r="D92" s="130">
        <f>+(CPI!D106-CPI!D94)/CPI!D94*100</f>
        <v>1.6058091286306926</v>
      </c>
      <c r="E92" s="130">
        <f>+(CPI!E106-CPI!E94)/CPI!E94*100</f>
        <v>1.3619650588516856</v>
      </c>
      <c r="F92" s="130">
        <f>+(CPI!F106-CPI!F94)/CPI!F94*100</f>
        <v>5.4770000000000127</v>
      </c>
      <c r="G92" s="166"/>
      <c r="H92" s="166">
        <f>+(CPI!H106-CPI!H94)/CPI!H94*100</f>
        <v>2.5039906686252751</v>
      </c>
      <c r="I92" s="166"/>
      <c r="J92" s="166"/>
      <c r="K92" s="166"/>
      <c r="L92" s="166">
        <f>+(CPI!L106-CPI!L94)/CPI!L94*100</f>
        <v>2.7558651777481691</v>
      </c>
      <c r="M92" s="166"/>
      <c r="N92" s="166"/>
      <c r="O92" s="166">
        <f>+(CPI!O106-CPI!O94)/CPI!O94*100</f>
        <v>0.83102493074794714</v>
      </c>
      <c r="P92" s="166">
        <f>+(CPI!P106-CPI!P94)/CPI!P94*100</f>
        <v>4.692082111436954</v>
      </c>
      <c r="Q92" s="166">
        <f>+(CPI!Q106-CPI!Q94)/CPI!Q94*100</f>
        <v>-0.10716382779996053</v>
      </c>
      <c r="R92" s="166"/>
      <c r="S92" s="166"/>
      <c r="T92" s="166"/>
    </row>
    <row r="93" spans="1:20">
      <c r="A93" s="25">
        <v>41426</v>
      </c>
      <c r="B93" s="130">
        <f>+(CPI!B107-CPI!B95)/CPI!B95*100</f>
        <v>2.3904382470119425</v>
      </c>
      <c r="C93" s="130">
        <f>+(CPI!C107-CPI!C95)/CPI!C95*100</f>
        <v>0.68493150684931903</v>
      </c>
      <c r="D93" s="130">
        <f>+(CPI!D107-CPI!D95)/CPI!D95*100</f>
        <v>1.8058854647484128</v>
      </c>
      <c r="E93" s="130">
        <f>+(CPI!E107-CPI!E95)/CPI!E95*100</f>
        <v>1.7544165453768819</v>
      </c>
      <c r="F93" s="130">
        <f>+(CPI!F107-CPI!F95)/CPI!F95*100</f>
        <v>5.8999999999999906</v>
      </c>
      <c r="G93" s="166">
        <f>+(CPI!G107-CPI!G95)/CPI!G95*100</f>
        <v>2.0017526511165293</v>
      </c>
      <c r="H93" s="166">
        <f>+(CPI!H107-CPI!H95)/CPI!H95*100</f>
        <v>1.6629291555280368</v>
      </c>
      <c r="I93" s="166"/>
      <c r="J93" s="166">
        <f>+(CPI!J107-CPI!J95)/CPI!J95*100</f>
        <v>1.6038316352263013</v>
      </c>
      <c r="K93" s="166">
        <f>+(CPI!K107-CPI!K95)/CPI!K95*100</f>
        <v>1.2245455343349785</v>
      </c>
      <c r="L93" s="166">
        <f>+(CPI!L107-CPI!L95)/CPI!L95*100</f>
        <v>3.7851037851037739</v>
      </c>
      <c r="M93" s="166">
        <f>+(CPI!M107-CPI!M95)/CPI!M95*100</f>
        <v>4.2175845091633937</v>
      </c>
      <c r="N93" s="166">
        <f>+(CPI!N107-CPI!N95)/CPI!N95*100</f>
        <v>4.9999999999999982</v>
      </c>
      <c r="O93" s="166">
        <f>+(CPI!O107-CPI!O95)/CPI!O95*100</f>
        <v>-1.7319963536919021</v>
      </c>
      <c r="P93" s="166">
        <f>+(CPI!P107-CPI!P95)/CPI!P95*100</f>
        <v>6.5359477124183067</v>
      </c>
      <c r="Q93" s="166">
        <f>+(CPI!Q107-CPI!Q95)/CPI!Q95*100</f>
        <v>0.17830679582262149</v>
      </c>
      <c r="R93" s="166">
        <f>+(CPI!R107-CPI!R95)/CPI!R95*100</f>
        <v>13.043478260869565</v>
      </c>
      <c r="S93" s="166"/>
      <c r="T93" s="166">
        <f>+(CPI!T107-CPI!T95)/CPI!T95*100</f>
        <v>1.5140591204037788</v>
      </c>
    </row>
    <row r="94" spans="1:20">
      <c r="A94" s="25">
        <v>41456</v>
      </c>
      <c r="B94" s="130"/>
      <c r="C94" s="130"/>
      <c r="D94" s="130">
        <f>+(CPI!D108-CPI!D96)/CPI!D96*100</f>
        <v>1.8544965331677512</v>
      </c>
      <c r="E94" s="130">
        <f>+(CPI!E108-CPI!E96)/CPI!E96*100</f>
        <v>1.9606816118444022</v>
      </c>
      <c r="F94" s="130">
        <f>+(CPI!F108-CPI!F96)/CPI!F96*100</f>
        <v>8.61</v>
      </c>
      <c r="G94" s="166"/>
      <c r="H94" s="166">
        <f>+(CPI!H108-CPI!H96)/CPI!H96*100</f>
        <v>1.9323245094617261</v>
      </c>
      <c r="I94" s="166"/>
      <c r="J94" s="166"/>
      <c r="K94" s="166"/>
      <c r="L94" s="166">
        <f>+(CPI!L108-CPI!L96)/CPI!L96*100</f>
        <v>1.8963205139634023</v>
      </c>
      <c r="M94" s="166"/>
      <c r="N94" s="166"/>
      <c r="O94" s="166">
        <f>+(CPI!O108-CPI!O96)/CPI!O96*100</f>
        <v>-1.6438356164383376</v>
      </c>
      <c r="P94" s="166">
        <f>+(CPI!P108-CPI!P96)/CPI!P96*100</f>
        <v>6.4726840855106911</v>
      </c>
      <c r="Q94" s="166">
        <f>+(CPI!Q108-CPI!Q96)/CPI!Q96*100</f>
        <v>0.20421648235303863</v>
      </c>
      <c r="R94" s="166"/>
      <c r="S94" s="166"/>
      <c r="T94" s="166"/>
    </row>
    <row r="95" spans="1:20">
      <c r="A95" s="25">
        <v>41487</v>
      </c>
      <c r="B95" s="130"/>
      <c r="C95" s="130"/>
      <c r="D95" s="130">
        <f>+(CPI!D109-CPI!D97)/CPI!D97*100</f>
        <v>2.0405014861515212</v>
      </c>
      <c r="E95" s="130">
        <f>+(CPI!E109-CPI!E97)/CPI!E97*100</f>
        <v>1.5183675595432082</v>
      </c>
      <c r="F95" s="130">
        <f>+(CPI!F109-CPI!F97)/CPI!F97*100</f>
        <v>8.7900000000000187</v>
      </c>
      <c r="G95" s="166"/>
      <c r="H95" s="166">
        <f>+(CPI!H109-CPI!H97)/CPI!H97*100</f>
        <v>2.5546037619337119</v>
      </c>
      <c r="I95" s="166"/>
      <c r="J95" s="166"/>
      <c r="K95" s="166"/>
      <c r="L95" s="166">
        <f>+(CPI!L109-CPI!L97)/CPI!L97*100</f>
        <v>7.5160773683885793</v>
      </c>
      <c r="M95" s="166"/>
      <c r="N95" s="166"/>
      <c r="O95" s="166">
        <f>+(CPI!O109-CPI!O97)/CPI!O97*100</f>
        <v>-0.83256244218314746</v>
      </c>
      <c r="P95" s="166">
        <f>+(CPI!P109-CPI!P97)/CPI!P97*100</f>
        <v>6.4477611940298374</v>
      </c>
      <c r="Q95" s="166">
        <f>+(CPI!Q109-CPI!Q97)/CPI!Q97*100</f>
        <v>0.83432754169998602</v>
      </c>
      <c r="R95" s="166"/>
      <c r="S95" s="166"/>
      <c r="T95" s="166"/>
    </row>
    <row r="96" spans="1:20">
      <c r="A96" s="25">
        <v>41518</v>
      </c>
      <c r="B96" s="130">
        <f>+(CPI!B110-CPI!B98)/CPI!B98*100</f>
        <v>2.1611001964636478</v>
      </c>
      <c r="C96" s="130">
        <f>+(CPI!C110-CPI!C98)/CPI!C98*100</f>
        <v>1.3663535439795127</v>
      </c>
      <c r="D96" s="130">
        <f>+(CPI!D110-CPI!D98)/CPI!D98*100</f>
        <v>1.6096044504438096</v>
      </c>
      <c r="E96" s="130">
        <f>+(CPI!E110-CPI!E98)/CPI!E98*100</f>
        <v>1.1849252615521324</v>
      </c>
      <c r="F96" s="130">
        <f>+(CPI!F110-CPI!F98)/CPI!F98*100</f>
        <v>8.3999999999999861</v>
      </c>
      <c r="G96" s="166">
        <f>+(CPI!G110-CPI!G98)/CPI!G98*100</f>
        <v>1.4376725561674095</v>
      </c>
      <c r="H96" s="166">
        <f>+(CPI!H110-CPI!H98)/CPI!H98*100</f>
        <v>3.1151602948217749</v>
      </c>
      <c r="I96" s="166"/>
      <c r="J96" s="166">
        <f>+(CPI!J110-CPI!J98)/CPI!J98*100</f>
        <v>1.9341214040220243</v>
      </c>
      <c r="K96" s="166">
        <f>+(CPI!K110-CPI!K98)/CPI!K98*100</f>
        <v>1.1262318610076782</v>
      </c>
      <c r="L96" s="166"/>
      <c r="M96" s="166">
        <f>+(CPI!M110-CPI!M98)/CPI!M98*100</f>
        <v>3.6749192019549799</v>
      </c>
      <c r="N96" s="166">
        <f>+(CPI!N110-CPI!N98)/CPI!N98*100</f>
        <v>6.0696517412935185</v>
      </c>
      <c r="O96" s="166">
        <f>+(CPI!O110-CPI!O98)/CPI!O98*100</f>
        <v>2.3809523809523712</v>
      </c>
      <c r="P96" s="166">
        <f>+(CPI!P110-CPI!P98)/CPI!P98*100</f>
        <v>5.9737156511349969</v>
      </c>
      <c r="Q96" s="166">
        <f>+(CPI!Q110-CPI!Q98)/CPI!Q98*100</f>
        <v>1.4713412526436664</v>
      </c>
      <c r="R96" s="166">
        <f>+(CPI!R110-CPI!R98)/CPI!R98*100</f>
        <v>10.352187833511231</v>
      </c>
      <c r="S96" s="166"/>
      <c r="T96" s="166">
        <f>+(CPI!T110-CPI!T98)/CPI!T98*100</f>
        <v>1.4398848092152576</v>
      </c>
    </row>
    <row r="97" spans="1:20">
      <c r="A97" s="25">
        <v>41548</v>
      </c>
      <c r="B97" s="130"/>
      <c r="C97" s="130"/>
      <c r="D97" s="130">
        <f>+(CPI!D111-CPI!D99)/CPI!D99*100</f>
        <v>1.9766572052178015</v>
      </c>
      <c r="E97" s="130">
        <f>+(CPI!E111-CPI!E99)/CPI!E99*100</f>
        <v>0.96361270464340043</v>
      </c>
      <c r="F97" s="130">
        <f>+(CPI!F111-CPI!F99)/CPI!F99*100</f>
        <v>8.320000000000018</v>
      </c>
      <c r="G97" s="166"/>
      <c r="H97" s="166">
        <f>+(CPI!H111-CPI!H99)/CPI!H99*100</f>
        <v>3.2886659006093111</v>
      </c>
      <c r="I97" s="166"/>
      <c r="J97" s="166"/>
      <c r="K97" s="166"/>
      <c r="L97" s="166"/>
      <c r="M97" s="166"/>
      <c r="N97" s="166"/>
      <c r="O97" s="166">
        <f>+(CPI!O111-CPI!O99)/CPI!O99*100</f>
        <v>0.75973409306741624</v>
      </c>
      <c r="P97" s="166">
        <f>+(CPI!P111-CPI!P99)/CPI!P99*100</f>
        <v>3.9504716981132164</v>
      </c>
      <c r="Q97" s="166">
        <f>+(CPI!Q111-CPI!Q99)/CPI!Q99*100</f>
        <v>1.4693910351568957</v>
      </c>
      <c r="R97" s="166"/>
      <c r="S97" s="166"/>
      <c r="T97" s="166"/>
    </row>
    <row r="98" spans="1:20">
      <c r="A98" s="25">
        <v>41579</v>
      </c>
      <c r="B98" s="130"/>
      <c r="C98" s="130"/>
      <c r="D98" s="130">
        <f>+(CPI!D112-CPI!D100)/CPI!D100*100</f>
        <v>2.5666741715619095</v>
      </c>
      <c r="E98" s="130">
        <f>+(CPI!E112-CPI!E100)/CPI!E100*100</f>
        <v>1.2370722045338916</v>
      </c>
      <c r="F98" s="130">
        <f>+(CPI!F112-CPI!F100)/CPI!F100*100</f>
        <v>8.3699999999999832</v>
      </c>
      <c r="G98" s="166"/>
      <c r="H98" s="166">
        <f>+(CPI!H112-CPI!H100)/CPI!H100*100</f>
        <v>3.4453781512604946</v>
      </c>
      <c r="I98" s="166"/>
      <c r="J98" s="166"/>
      <c r="K98" s="166"/>
      <c r="L98" s="166">
        <f>+(CPI!L112-CPI!L100)/CPI!L100*100</f>
        <v>0.36736975895876595</v>
      </c>
      <c r="M98" s="166"/>
      <c r="N98" s="166"/>
      <c r="O98" s="166">
        <f>+(CPI!O112-CPI!O100)/CPI!O100*100</f>
        <v>0.47709923664121673</v>
      </c>
      <c r="P98" s="166">
        <f>+(CPI!P112-CPI!P100)/CPI!P100*100</f>
        <v>2.6455026455026478</v>
      </c>
      <c r="Q98" s="166">
        <f>+(CPI!Q112-CPI!Q100)/CPI!Q100*100</f>
        <v>0.57509661657535083</v>
      </c>
      <c r="R98" s="166"/>
      <c r="S98" s="166"/>
      <c r="T98" s="166"/>
    </row>
    <row r="99" spans="1:20">
      <c r="A99" s="25">
        <v>41609</v>
      </c>
      <c r="B99" s="130">
        <f>+(CPI!B113-CPI!B101)/CPI!B101*100</f>
        <v>2.7450980392156978</v>
      </c>
      <c r="C99" s="130">
        <f>+(CPI!C113-CPI!C101)/CPI!C101*100</f>
        <v>1.6253207869974449</v>
      </c>
      <c r="D99" s="130">
        <f>+(CPI!D113-CPI!D101)/CPI!D101*100</f>
        <v>1.4985420963333875</v>
      </c>
      <c r="E99" s="130">
        <f>+(CPI!E113-CPI!E101)/CPI!E101*100</f>
        <v>1.5017356196183902</v>
      </c>
      <c r="F99" s="130">
        <f>+(CPI!F113-CPI!F101)/CPI!F101*100</f>
        <v>8.3799999999999901</v>
      </c>
      <c r="G99" s="166">
        <f>+(CPI!G113-CPI!G101)/CPI!G101*100</f>
        <v>1.7103433320193655</v>
      </c>
      <c r="H99" s="166">
        <f>+(CPI!H113-CPI!H101)/CPI!H101*100</f>
        <v>3.4271614817130138</v>
      </c>
      <c r="I99" s="166"/>
      <c r="J99" s="166">
        <f>+(CPI!J113-CPI!J101)/CPI!J101*100</f>
        <v>0.88087242833786716</v>
      </c>
      <c r="K99" s="166">
        <f>+(CPI!K113-CPI!K101)/CPI!K101*100</f>
        <v>0.76830260240779225</v>
      </c>
      <c r="L99" s="166">
        <f>+(CPI!L113-CPI!L101)/CPI!L101*100</f>
        <v>-2.0878143823317008</v>
      </c>
      <c r="M99" s="166">
        <f>+(CPI!M113-CPI!M101)/CPI!M101*100</f>
        <v>3.4452296819787875</v>
      </c>
      <c r="N99" s="166">
        <f>+(CPI!N113-CPI!N101)/CPI!N101*100</f>
        <v>2.892960462873686</v>
      </c>
      <c r="O99" s="166">
        <f>+(CPI!O113-CPI!O101)/CPI!O101*100</f>
        <v>0.85632730732636708</v>
      </c>
      <c r="P99" s="166">
        <f>+(CPI!P113-CPI!P101)/CPI!P101*100</f>
        <v>2.467685076380723</v>
      </c>
      <c r="Q99" s="166">
        <f>+(CPI!Q113-CPI!Q101)/CPI!Q101*100</f>
        <v>0.84559754856596159</v>
      </c>
      <c r="R99" s="166">
        <f>+(CPI!R113-CPI!R101)/CPI!R101*100</f>
        <v>3.999999999999996</v>
      </c>
      <c r="S99" s="166"/>
      <c r="T99" s="166">
        <f>+(CPI!T113-CPI!T101)/CPI!T101*100</f>
        <v>1.5084544816234324</v>
      </c>
    </row>
    <row r="100" spans="1:20">
      <c r="A100" s="25">
        <v>41640</v>
      </c>
      <c r="B100" s="130"/>
      <c r="C100" s="130"/>
      <c r="D100" s="130">
        <f>+(CPI!D114-CPI!D102)/CPI!D102*100</f>
        <v>1.4115499670435518</v>
      </c>
      <c r="E100" s="130">
        <f>+(CPI!E114-CPI!E102)/CPI!E102*100</f>
        <v>1.5789473684210378</v>
      </c>
      <c r="F100" s="130">
        <f>+(CPI!F114-CPI!F102)/CPI!F102*100</f>
        <v>8.2200000000000006</v>
      </c>
      <c r="G100" s="166"/>
      <c r="H100" s="166">
        <f>+(CPI!H114-CPI!H102)/CPI!H102*100</f>
        <v>2.3007395234182488</v>
      </c>
      <c r="I100" s="166"/>
      <c r="J100" s="166"/>
      <c r="K100" s="166"/>
      <c r="L100" s="166"/>
      <c r="M100" s="166"/>
      <c r="N100" s="166"/>
      <c r="O100" s="166">
        <f>+(CPI!O114-CPI!O102)/CPI!O102*100</f>
        <v>-3.2490974729241771</v>
      </c>
      <c r="P100" s="166">
        <f>+(CPI!P114-CPI!P102)/CPI!P102*100</f>
        <v>2.2779043280182254</v>
      </c>
      <c r="Q100" s="166">
        <f>+(CPI!Q114-CPI!Q102)/CPI!Q102*100</f>
        <v>4.2421278693074518</v>
      </c>
      <c r="R100" s="166">
        <f>+(CPI!R114-CPI!R102)/CPI!R102*100</f>
        <v>2.9615004935834275</v>
      </c>
      <c r="S100" s="166"/>
      <c r="T100" s="166"/>
    </row>
    <row r="101" spans="1:20">
      <c r="A101" s="25">
        <v>41671</v>
      </c>
      <c r="B101" s="130"/>
      <c r="C101" s="130"/>
      <c r="D101" s="130">
        <f>+(CPI!D115-CPI!D103)/CPI!D103*100</f>
        <v>0.3805029867978495</v>
      </c>
      <c r="E101" s="130">
        <f>+(CPI!E115-CPI!E103)/CPI!E103*100</f>
        <v>1.1263492501055414</v>
      </c>
      <c r="F101" s="130">
        <f>+(CPI!F115-CPI!F103)/CPI!F103*100</f>
        <v>7.7499999999999902</v>
      </c>
      <c r="G101" s="166"/>
      <c r="H101" s="166">
        <f>+(CPI!H115-CPI!H103)/CPI!H103*100</f>
        <v>0.24590163934425646</v>
      </c>
      <c r="I101" s="166"/>
      <c r="J101" s="166"/>
      <c r="K101" s="166"/>
      <c r="L101" s="166"/>
      <c r="M101" s="166"/>
      <c r="N101" s="166"/>
      <c r="O101" s="166">
        <f>+(CPI!O115-CPI!O103)/CPI!O103*100</f>
        <v>-6.073943661971815</v>
      </c>
      <c r="P101" s="166">
        <f>+(CPI!P115-CPI!P103)/CPI!P103*100</f>
        <v>4.0609137055837516</v>
      </c>
      <c r="Q101" s="166">
        <f>+(CPI!Q115-CPI!Q103)/CPI!Q103*100</f>
        <v>4.6713037137539368</v>
      </c>
      <c r="R101" s="166">
        <f>+(CPI!R115-CPI!R103)/CPI!R103*100</f>
        <v>2.35525024533856</v>
      </c>
      <c r="S101" s="166"/>
      <c r="T101" s="166"/>
    </row>
    <row r="102" spans="1:20">
      <c r="A102" s="25">
        <v>41699</v>
      </c>
      <c r="B102" s="130">
        <f>+(CPI!B116-CPI!B104)/CPI!B104*100</f>
        <v>2.9296874999999947</v>
      </c>
      <c r="C102" s="130">
        <f>+(CPI!C116-CPI!C104)/CPI!C104*100</f>
        <v>1.5332197614991674</v>
      </c>
      <c r="D102" s="130">
        <f>+(CPI!D116-CPI!D104)/CPI!D104*100</f>
        <v>1.1920864035530414</v>
      </c>
      <c r="E102" s="130">
        <f>+(CPI!E116-CPI!E104)/CPI!E104*100</f>
        <v>1.512202875763081</v>
      </c>
      <c r="F102" s="130">
        <f>+(CPI!F116-CPI!F104)/CPI!F104*100</f>
        <v>7.3199999999999692</v>
      </c>
      <c r="G102" s="166">
        <f>+(CPI!G116-CPI!G104)/CPI!G104*100</f>
        <v>0.91506480298952342</v>
      </c>
      <c r="H102" s="166">
        <f>+(CPI!H116-CPI!H104)/CPI!H104*100</f>
        <v>-0.19163634101288488</v>
      </c>
      <c r="I102" s="166"/>
      <c r="J102" s="166">
        <f>+(CPI!J116-CPI!J104)/CPI!J104*100</f>
        <v>0.72680248677012838</v>
      </c>
      <c r="K102" s="166">
        <f>+(CPI!K116-CPI!K104)/CPI!K104*100</f>
        <v>1.1181044463365284</v>
      </c>
      <c r="L102" s="166"/>
      <c r="M102" s="166">
        <f>+(CPI!M116-CPI!M104)/CPI!M104*100</f>
        <v>5.3275109170305592</v>
      </c>
      <c r="N102" s="166">
        <f>+(CPI!N116-CPI!N104)/CPI!N104*100</f>
        <v>3.7178265014299177</v>
      </c>
      <c r="O102" s="166">
        <f>+(CPI!O116-CPI!O104)/CPI!O104*100</f>
        <v>-2.7802690582959579</v>
      </c>
      <c r="P102" s="166">
        <f>+(CPI!P116-CPI!P104)/CPI!P104*100</f>
        <v>3.9910061832490227</v>
      </c>
      <c r="Q102" s="166">
        <f>+(CPI!Q116-CPI!Q104)/CPI!Q104*100</f>
        <v>4.7977422389463911</v>
      </c>
      <c r="R102" s="166">
        <f>+(CPI!R116-CPI!R104)/CPI!R104*100</f>
        <v>1.7543859649122899</v>
      </c>
      <c r="S102" s="166"/>
      <c r="T102" s="166">
        <f>+(CPI!T116-CPI!T104)/CPI!T104*100</f>
        <v>0.68279299048527164</v>
      </c>
    </row>
    <row r="103" spans="1:20">
      <c r="A103" s="25">
        <v>41730</v>
      </c>
      <c r="B103" s="130"/>
      <c r="C103" s="130"/>
      <c r="D103" s="130">
        <f>+(CPI!D117-CPI!D105)/CPI!D105*100</f>
        <v>2.2960830319361398</v>
      </c>
      <c r="E103" s="130">
        <f>+(CPI!E117-CPI!E105)/CPI!E105*100</f>
        <v>1.9528578985167551</v>
      </c>
      <c r="F103" s="130">
        <f>+(CPI!F117-CPI!F105)/CPI!F105*100</f>
        <v>7.2499999999999964</v>
      </c>
      <c r="G103" s="166"/>
      <c r="H103" s="166">
        <f>+(CPI!H117-CPI!H105)/CPI!H105*100</f>
        <v>5.2404144046697958E-2</v>
      </c>
      <c r="I103" s="166"/>
      <c r="J103" s="166"/>
      <c r="K103" s="166"/>
      <c r="L103" s="166"/>
      <c r="M103" s="166"/>
      <c r="N103" s="166"/>
      <c r="O103" s="166">
        <f>+(CPI!O117-CPI!O105)/CPI!O105*100</f>
        <v>-2.6339691189827228</v>
      </c>
      <c r="P103" s="166">
        <f>+(CPI!P117-CPI!P105)/CPI!P105*100</f>
        <v>7.430167597765351</v>
      </c>
      <c r="Q103" s="166">
        <f>+(CPI!Q117-CPI!Q105)/CPI!Q105*100</f>
        <v>3.9215686274509785</v>
      </c>
      <c r="R103" s="166">
        <f>+(CPI!R117-CPI!R105)/CPI!R105*100</f>
        <v>1.0638297872340301</v>
      </c>
      <c r="S103" s="166"/>
      <c r="T103" s="166"/>
    </row>
    <row r="104" spans="1:20">
      <c r="A104" s="25">
        <v>41760</v>
      </c>
      <c r="B104" s="130"/>
      <c r="C104" s="130"/>
      <c r="D104" s="130">
        <f>+(CPI!D118-CPI!D106)/CPI!D106*100</f>
        <v>2.2756973087760817</v>
      </c>
      <c r="E104" s="130">
        <f>+(CPI!E118-CPI!E106)/CPI!E106*100</f>
        <v>2.1271115499366817</v>
      </c>
      <c r="F104" s="130">
        <f>+(CPI!F118-CPI!F106)/CPI!F106*100</f>
        <v>7.3199999999999914</v>
      </c>
      <c r="G104" s="166"/>
      <c r="H104" s="166">
        <f>+(CPI!H118-CPI!H106)/CPI!H106*100</f>
        <v>0.79958756770335393</v>
      </c>
      <c r="I104" s="166"/>
      <c r="J104" s="166"/>
      <c r="K104" s="166"/>
      <c r="L104" s="166"/>
      <c r="M104" s="166"/>
      <c r="N104" s="166"/>
      <c r="O104" s="166">
        <f>+(CPI!O118-CPI!O106)/CPI!O106*100</f>
        <v>-1.6483516483516563</v>
      </c>
      <c r="P104" s="166">
        <f>+(CPI!P118-CPI!P106)/CPI!P106*100</f>
        <v>7.4509803921568762</v>
      </c>
      <c r="Q104" s="166">
        <f>+(CPI!Q118-CPI!Q106)/CPI!Q106*100</f>
        <v>2.9906542056074912</v>
      </c>
      <c r="R104" s="166">
        <f>+(CPI!R118-CPI!R106)/CPI!R106*100</f>
        <v>0</v>
      </c>
      <c r="S104" s="166"/>
      <c r="T104" s="166"/>
    </row>
    <row r="105" spans="1:20">
      <c r="A105" s="25">
        <v>41791</v>
      </c>
      <c r="B105" s="130">
        <f>+(CPI!B119-CPI!B107)/CPI!B107*100</f>
        <v>3.0155642023346378</v>
      </c>
      <c r="C105" s="130">
        <f>+(CPI!C119-CPI!C107)/CPI!C107*100</f>
        <v>1.6156462585033844</v>
      </c>
      <c r="D105" s="130">
        <f>+(CPI!D119-CPI!D107)/CPI!D107*100</f>
        <v>1.8961160696091679</v>
      </c>
      <c r="E105" s="130">
        <f>+(CPI!E119-CPI!E107)/CPI!E107*100</f>
        <v>2.0723413731670561</v>
      </c>
      <c r="F105" s="130">
        <f>+(CPI!F119-CPI!F107)/CPI!F107*100</f>
        <v>6.6999999999999904</v>
      </c>
      <c r="G105" s="166">
        <f>+(CPI!G119-CPI!G107)/CPI!G107*100</f>
        <v>2.1820159001926758</v>
      </c>
      <c r="H105" s="166">
        <f>+(CPI!H119-CPI!H107)/CPI!H107*100</f>
        <v>1.1023701763875067</v>
      </c>
      <c r="I105" s="166"/>
      <c r="J105" s="166">
        <f>+(CPI!J119-CPI!J107)/CPI!J107*100</f>
        <v>0.69917915476273762</v>
      </c>
      <c r="K105" s="166">
        <f>+(CPI!K119-CPI!K107)/CPI!K107*100</f>
        <v>1.1890954457289484</v>
      </c>
      <c r="L105" s="166"/>
      <c r="M105" s="166">
        <f>+(CPI!M119-CPI!M107)/CPI!M107*100</f>
        <v>3.3304867634500579</v>
      </c>
      <c r="N105" s="166">
        <f>+(CPI!N119-CPI!N107)/CPI!N107*100</f>
        <v>5.1428571428571459</v>
      </c>
      <c r="O105" s="166">
        <f>+(CPI!O119-CPI!O107)/CPI!O107*100</f>
        <v>0.185528756957343</v>
      </c>
      <c r="P105" s="166">
        <f>+(CPI!P119-CPI!P107)/CPI!P107*100</f>
        <v>6.5811489124372446</v>
      </c>
      <c r="Q105" s="166">
        <f>+(CPI!Q119-CPI!Q107)/CPI!Q107*100</f>
        <v>1.496725912067346</v>
      </c>
      <c r="R105" s="166">
        <f>+(CPI!R119-CPI!R107)/CPI!R107*100</f>
        <v>-0.57692307692306111</v>
      </c>
      <c r="S105" s="166"/>
      <c r="T105" s="166">
        <f>+(CPI!T119-CPI!T107)/CPI!T107*100</f>
        <v>0.63920454545452254</v>
      </c>
    </row>
    <row r="106" spans="1:20">
      <c r="A106" s="25">
        <v>41821</v>
      </c>
      <c r="B106" s="130"/>
      <c r="C106" s="130"/>
      <c r="D106" s="130">
        <f>+(CPI!D120-CPI!D108)/CPI!D108*100</f>
        <v>1.3106825709698993</v>
      </c>
      <c r="E106" s="130">
        <f>+(CPI!E120-CPI!E108)/CPI!E108*100</f>
        <v>1.9923286357643086</v>
      </c>
      <c r="F106" s="130">
        <f>+(CPI!F120-CPI!F108)/CPI!F108*100</f>
        <v>4.5299999999999949</v>
      </c>
      <c r="G106" s="166"/>
      <c r="H106" s="166">
        <f>+(CPI!H120-CPI!H108)/CPI!H108*100</f>
        <v>0.82576383154418109</v>
      </c>
      <c r="I106" s="166"/>
      <c r="J106" s="166"/>
      <c r="K106" s="166"/>
      <c r="L106" s="166"/>
      <c r="M106" s="166"/>
      <c r="N106" s="166"/>
      <c r="O106" s="166">
        <f>+(CPI!O120-CPI!O108)/CPI!O108*100</f>
        <v>-9.2850510677816023E-2</v>
      </c>
      <c r="P106" s="166">
        <f>+(CPI!P120-CPI!P108)/CPI!P108*100</f>
        <v>5.9676519799219037</v>
      </c>
      <c r="Q106" s="166">
        <f>+(CPI!Q120-CPI!Q108)/CPI!Q108*100</f>
        <v>1.8796992481202959</v>
      </c>
      <c r="R106" s="166">
        <f>+(CPI!R120-CPI!R108)/CPI!R108*100</f>
        <v>0</v>
      </c>
      <c r="S106" s="166"/>
      <c r="T106" s="166"/>
    </row>
    <row r="107" spans="1:20">
      <c r="A107" s="25">
        <v>41852</v>
      </c>
      <c r="B107" s="130"/>
      <c r="C107" s="130"/>
      <c r="D107" s="130">
        <f>+(CPI!D121-CPI!D109)/CPI!D109*100</f>
        <v>1.0371415612558701</v>
      </c>
      <c r="E107" s="130">
        <f>+(CPI!E121-CPI!E109)/CPI!E109*100</f>
        <v>1.6996113341628138</v>
      </c>
      <c r="F107" s="130">
        <f>+(CPI!F121-CPI!F109)/CPI!F109*100</f>
        <v>3.9900000000000055</v>
      </c>
      <c r="G107" s="166"/>
      <c r="H107" s="166">
        <f>+(CPI!H121-CPI!H109)/CPI!H109*100</f>
        <v>0.74074074074074958</v>
      </c>
      <c r="I107" s="166"/>
      <c r="J107" s="166"/>
      <c r="K107" s="166"/>
      <c r="L107" s="166"/>
      <c r="M107" s="166"/>
      <c r="N107" s="166"/>
      <c r="O107" s="166">
        <f>+(CPI!O121-CPI!O109)/CPI!O109*100</f>
        <v>0.18656716417909164</v>
      </c>
      <c r="P107" s="166">
        <f>+(CPI!P121-CPI!P109)/CPI!P109*100</f>
        <v>4.3746494671901281</v>
      </c>
      <c r="Q107" s="166">
        <f>+(CPI!Q121-CPI!Q109)/CPI!Q109*100</f>
        <v>2.4390243902439215</v>
      </c>
      <c r="R107" s="166">
        <f>+(CPI!R121-CPI!R109)/CPI!R109*100</f>
        <v>0</v>
      </c>
      <c r="S107" s="166"/>
      <c r="T107" s="166"/>
    </row>
    <row r="108" spans="1:20">
      <c r="A108" s="25">
        <v>41883</v>
      </c>
      <c r="B108" s="130">
        <f>+(CPI!B122-CPI!B110)/CPI!B110*100</f>
        <v>2.3076923076922986</v>
      </c>
      <c r="C108" s="130">
        <f>+(CPI!C122-CPI!C110)/CPI!C110*100</f>
        <v>1.0109519797809456</v>
      </c>
      <c r="D108" s="130">
        <f>+(CPI!D122-CPI!D110)/CPI!D110*100</f>
        <v>0.69644330830698864</v>
      </c>
      <c r="E108" s="130">
        <f>+(CPI!E122-CPI!E110)/CPI!E110*100</f>
        <v>1.6579186757150397</v>
      </c>
      <c r="F108" s="130">
        <f>+(CPI!F122-CPI!F110)/CPI!F110*100</f>
        <v>4.5299999999999869</v>
      </c>
      <c r="G108" s="166">
        <f>+(CPI!G122-CPI!G110)/CPI!G110*100</f>
        <v>2.7440490060606026</v>
      </c>
      <c r="H108" s="166">
        <f>+(CPI!H122-CPI!H110)/CPI!H110*100</f>
        <v>0.32733224222584706</v>
      </c>
      <c r="I108" s="166"/>
      <c r="J108" s="166">
        <f>+(CPI!J122-CPI!J110)/CPI!J110*100</f>
        <v>0.41203607806333498</v>
      </c>
      <c r="K108" s="166">
        <f>+(CPI!K122-CPI!K110)/CPI!K110*100</f>
        <v>1.3138920773570015</v>
      </c>
      <c r="L108" s="166"/>
      <c r="M108" s="166">
        <f>+(CPI!M122-CPI!M110)/CPI!M110*100</f>
        <v>3.8626609442060089</v>
      </c>
      <c r="N108" s="166">
        <f>+(CPI!N122-CPI!N110)/CPI!N110*100</f>
        <v>5.3470919324578068</v>
      </c>
      <c r="O108" s="166">
        <f>+(CPI!O122-CPI!O110)/CPI!O110*100</f>
        <v>-0.27906976744185497</v>
      </c>
      <c r="P108" s="166">
        <f>+(CPI!P122-CPI!P110)/CPI!P110*100</f>
        <v>5.4114994363021367</v>
      </c>
      <c r="Q108" s="166">
        <f>+(CPI!Q122-CPI!Q110)/CPI!Q110*100</f>
        <v>1.0299625468164879</v>
      </c>
      <c r="R108" s="166">
        <f>+(CPI!R122-CPI!R110)/CPI!R110*100</f>
        <v>0.48355899419728438</v>
      </c>
      <c r="S108" s="166"/>
      <c r="T108" s="166">
        <f>+(CPI!T122-CPI!T110)/CPI!T110*100</f>
        <v>0.78069552874378034</v>
      </c>
    </row>
    <row r="109" spans="1:20">
      <c r="A109" s="25">
        <v>41913</v>
      </c>
      <c r="B109" s="130"/>
      <c r="C109" s="130"/>
      <c r="D109" s="130">
        <f>+(CPI!D123-CPI!D111)/CPI!D111*100</f>
        <v>0.23714302940172094</v>
      </c>
      <c r="E109" s="130">
        <f>+(CPI!E123-CPI!E111)/CPI!E111*100</f>
        <v>1.6643402156320295</v>
      </c>
      <c r="F109" s="130">
        <f>+(CPI!F123-CPI!F111)/CPI!F111*100</f>
        <v>4.8299999999999841</v>
      </c>
      <c r="G109" s="166"/>
      <c r="H109" s="166">
        <f>+(CPI!H123-CPI!H111)/CPI!H111*100</f>
        <v>0.32626427406200431</v>
      </c>
      <c r="I109" s="166"/>
      <c r="J109" s="166"/>
      <c r="K109" s="166"/>
      <c r="L109" s="166"/>
      <c r="M109" s="166"/>
      <c r="N109" s="166"/>
      <c r="O109" s="166">
        <f>+(CPI!O123-CPI!O111)/CPI!O111*100</f>
        <v>2.8275212064090622</v>
      </c>
      <c r="P109" s="166">
        <f>+(CPI!P123-CPI!P111)/CPI!P111*100</f>
        <v>5.3318207600680552</v>
      </c>
      <c r="Q109" s="166">
        <f>+(CPI!Q123-CPI!Q111)/CPI!Q111*100</f>
        <v>0.74836295603367986</v>
      </c>
      <c r="R109" s="166">
        <f>+(CPI!R123-CPI!R111)/CPI!R111*100</f>
        <v>0.28929604628736511</v>
      </c>
      <c r="S109" s="166"/>
      <c r="T109" s="166"/>
    </row>
    <row r="110" spans="1:20">
      <c r="A110" s="25">
        <v>41944</v>
      </c>
      <c r="B110" s="130"/>
      <c r="C110" s="130"/>
      <c r="D110" s="130">
        <f>+(CPI!D124-CPI!D112)/CPI!D112*100</f>
        <v>-0.28037756181277196</v>
      </c>
      <c r="E110" s="130">
        <f>+(CPI!E124-CPI!E112)/CPI!E112*100</f>
        <v>1.3223551823708748</v>
      </c>
      <c r="F110" s="130">
        <f>+(CPI!F124-CPI!F112)/CPI!F112*100</f>
        <v>6.2299999999999951</v>
      </c>
      <c r="G110" s="166"/>
      <c r="H110" s="166">
        <f>+(CPI!H124-CPI!H112)/CPI!H112*100</f>
        <v>-0.24370430544273677</v>
      </c>
      <c r="I110" s="166"/>
      <c r="J110" s="166"/>
      <c r="K110" s="166"/>
      <c r="L110" s="166"/>
      <c r="M110" s="166"/>
      <c r="N110" s="166"/>
      <c r="O110" s="166">
        <f>+(CPI!O124-CPI!O112)/CPI!O112*100</f>
        <v>3.7037037037037153</v>
      </c>
      <c r="P110" s="166">
        <f>+(CPI!P124-CPI!P112)/CPI!P112*100</f>
        <v>4.8682703321878495</v>
      </c>
      <c r="Q110" s="166">
        <f>+(CPI!Q124-CPI!Q112)/CPI!Q112*100</f>
        <v>1.7941454202077272</v>
      </c>
      <c r="R110" s="166">
        <f>+(CPI!R124-CPI!R112)/CPI!R112*100</f>
        <v>0.19249278152068766</v>
      </c>
      <c r="S110" s="166"/>
      <c r="T110" s="166"/>
    </row>
    <row r="111" spans="1:20">
      <c r="A111" s="25">
        <v>41974</v>
      </c>
      <c r="B111" s="130">
        <f>+(CPI!B125-CPI!B113)/CPI!B113*100</f>
        <v>1.7175572519083699</v>
      </c>
      <c r="C111" s="130">
        <f>+(CPI!C125-CPI!C113)/CPI!C113*100</f>
        <v>0.75757575757573969</v>
      </c>
      <c r="D111" s="130">
        <f>+(CPI!D125-CPI!D113)/CPI!D113*100</f>
        <v>-7.6073030108891354E-2</v>
      </c>
      <c r="E111" s="130">
        <f>+(CPI!E125-CPI!E113)/CPI!E113*100</f>
        <v>0.75649326965573749</v>
      </c>
      <c r="F111" s="130">
        <f>+(CPI!F125-CPI!F113)/CPI!F113*100</f>
        <v>8.3599999999999799</v>
      </c>
      <c r="G111" s="166">
        <f>+(CPI!G125-CPI!G113)/CPI!G113*100</f>
        <v>2.5910074901998206</v>
      </c>
      <c r="H111" s="166">
        <f>+(CPI!H125-CPI!H113)/CPI!H113*100</f>
        <v>8.0971659919048117E-2</v>
      </c>
      <c r="I111" s="166"/>
      <c r="J111" s="166">
        <f>+(CPI!J125-CPI!J113)/CPI!J113*100</f>
        <v>0.76452449620188234</v>
      </c>
      <c r="K111" s="166">
        <f>+(CPI!K125-CPI!K113)/CPI!K113*100</f>
        <v>1.2893243886387857</v>
      </c>
      <c r="L111" s="166"/>
      <c r="M111" s="166">
        <f>+(CPI!M125-CPI!M113)/CPI!M113*100</f>
        <v>4.2000000000000171</v>
      </c>
      <c r="N111" s="166">
        <f>+(CPI!N125-CPI!N113)/CPI!N113*100</f>
        <v>6.6541705716963175</v>
      </c>
      <c r="O111" s="166">
        <f>+(CPI!O125-CPI!O113)/CPI!O113*100</f>
        <v>5.7547169811320549</v>
      </c>
      <c r="P111" s="166">
        <f>+(CPI!P125-CPI!P113)/CPI!P113*100</f>
        <v>4.1857798165137599</v>
      </c>
      <c r="Q111" s="166">
        <f>+(CPI!Q125-CPI!Q113)/CPI!Q113*100</f>
        <v>0.18674136321195922</v>
      </c>
      <c r="R111" s="166">
        <f>+(CPI!R125-CPI!R113)/CPI!R113*100</f>
        <v>0.28846153846153616</v>
      </c>
      <c r="S111" s="166"/>
      <c r="T111" s="166">
        <f>+(CPI!T125-CPI!T113)/CPI!T113*100</f>
        <v>1.063075832742739</v>
      </c>
    </row>
    <row r="112" spans="1:20">
      <c r="A112" s="25">
        <v>42005</v>
      </c>
      <c r="B112" s="130"/>
      <c r="C112" s="130"/>
      <c r="D112" s="130">
        <f>+(CPI!D126-CPI!D114)/CPI!D114*100</f>
        <v>-0.39397242193046011</v>
      </c>
      <c r="E112" s="130">
        <f>+(CPI!E126-CPI!E114)/CPI!E114*100</f>
        <v>-8.9348313069630966E-2</v>
      </c>
      <c r="F112" s="130">
        <f>+(CPI!F126-CPI!F114)/CPI!F114*100</f>
        <v>6.9599999999999929</v>
      </c>
      <c r="G112" s="166"/>
      <c r="H112" s="166">
        <f>+(CPI!H126-CPI!H114)/CPI!H114*100</f>
        <v>0.20107894812998556</v>
      </c>
      <c r="I112" s="166"/>
      <c r="J112" s="166"/>
      <c r="K112" s="166"/>
      <c r="L112" s="166"/>
      <c r="M112" s="166"/>
      <c r="N112" s="166"/>
      <c r="O112" s="166">
        <f>+(CPI!O126-CPI!O114)/CPI!O114*100</f>
        <v>3.8246268656716258</v>
      </c>
      <c r="P112" s="166">
        <f>+(CPI!P126-CPI!P114)/CPI!P114*100</f>
        <v>2.5055679287305272</v>
      </c>
      <c r="Q112" s="166">
        <f>+(CPI!Q126-CPI!Q114)/CPI!Q114*100</f>
        <v>9.1324200913239076E-2</v>
      </c>
      <c r="R112" s="166">
        <f>+(CPI!R126-CPI!R114)/CPI!R114*100</f>
        <v>0.57526366251199146</v>
      </c>
      <c r="S112" s="166"/>
      <c r="T112" s="166"/>
    </row>
    <row r="113" spans="1:20">
      <c r="A113" s="25">
        <v>42036</v>
      </c>
      <c r="B113" s="130"/>
      <c r="C113" s="130"/>
      <c r="D113" s="130">
        <f>+(CPI!D127-CPI!D115)/CPI!D115*100</f>
        <v>-0.27404384701552698</v>
      </c>
      <c r="E113" s="130">
        <f>+(CPI!E127-CPI!E115)/CPI!E115*100</f>
        <v>-2.5129801815295713E-2</v>
      </c>
      <c r="F113" s="130">
        <f>+(CPI!F127-CPI!F115)/CPI!F115*100</f>
        <v>6.2899999999999974</v>
      </c>
      <c r="G113" s="166"/>
      <c r="H113" s="166">
        <f>+(CPI!H127-CPI!H115)/CPI!H115*100</f>
        <v>2.0973908549632165</v>
      </c>
      <c r="I113" s="166"/>
      <c r="J113" s="166"/>
      <c r="K113" s="166"/>
      <c r="L113" s="166"/>
      <c r="M113" s="166"/>
      <c r="N113" s="166"/>
      <c r="O113" s="166">
        <f>+(CPI!O127-CPI!O115)/CPI!O115*100</f>
        <v>3.0927835051546055</v>
      </c>
      <c r="P113" s="166">
        <f>+(CPI!P127-CPI!P115)/CPI!P115*100</f>
        <v>-1.6260162601626149</v>
      </c>
      <c r="Q113" s="166">
        <f>+(CPI!Q127-CPI!Q115)/CPI!Q115*100</f>
        <v>-1.180744777475025</v>
      </c>
      <c r="R113" s="166">
        <f>+(CPI!R127-CPI!R115)/CPI!R115*100</f>
        <v>0.57526366251199146</v>
      </c>
      <c r="S113" s="166"/>
      <c r="T113" s="166"/>
    </row>
    <row r="114" spans="1:20">
      <c r="A114" s="25">
        <v>42064</v>
      </c>
      <c r="B114" s="130">
        <f>+(CPI!B128-CPI!B116)/CPI!B116*100</f>
        <v>1.3282732447817627</v>
      </c>
      <c r="C114" s="130">
        <f>+(CPI!C128-CPI!C116)/CPI!C116*100</f>
        <v>0.25167785234896906</v>
      </c>
      <c r="D114" s="130">
        <f>+(CPI!D128-CPI!D116)/CPI!D116*100</f>
        <v>-0.3012438778665526</v>
      </c>
      <c r="E114" s="130">
        <f>+(CPI!E128-CPI!E116)/CPI!E116*100</f>
        <v>-7.3637390866411676E-2</v>
      </c>
      <c r="F114" s="130">
        <f>+(CPI!F128-CPI!F116)/CPI!F116*100</f>
        <v>6.3800000000000123</v>
      </c>
      <c r="G114" s="166">
        <f>+(CPI!G128-CPI!G116)/CPI!G116*100</f>
        <v>3.601613558574797</v>
      </c>
      <c r="H114" s="166">
        <f>+(CPI!H128-CPI!H116)/CPI!H116*100</f>
        <v>2.3991327686619761</v>
      </c>
      <c r="I114" s="166"/>
      <c r="J114" s="166">
        <f>+(CPI!J128-CPI!J116)/CPI!J116*100</f>
        <v>-0.30662247246225538</v>
      </c>
      <c r="K114" s="166">
        <f>+(CPI!K128-CPI!K116)/CPI!K116*100</f>
        <v>-3.1635606178811262</v>
      </c>
      <c r="L114" s="166"/>
      <c r="M114" s="166">
        <f>+(CPI!M128-CPI!M116)/CPI!M116*100</f>
        <v>3.8999999999999946</v>
      </c>
      <c r="N114" s="166">
        <f>+(CPI!N128-CPI!N116)/CPI!N116*100</f>
        <v>6.158088235294124</v>
      </c>
      <c r="O114" s="166">
        <f>+(CPI!O128-CPI!O116)/CPI!O116*100</f>
        <v>0.36900369003688854</v>
      </c>
      <c r="P114" s="166">
        <f>+(CPI!P128-CPI!P116)/CPI!P116*100</f>
        <v>-1.7297297297297121</v>
      </c>
      <c r="Q114" s="166">
        <f>+(CPI!Q128-CPI!Q116)/CPI!Q116*100</f>
        <v>-4.0394973070017981</v>
      </c>
      <c r="R114" s="166">
        <f>+(CPI!R128-CPI!R116)/CPI!R116*100</f>
        <v>0.67049808429118618</v>
      </c>
      <c r="S114" s="166"/>
      <c r="T114" s="166">
        <f>+(CPI!T128-CPI!T116)/CPI!T116*100</f>
        <v>0.98939929328624299</v>
      </c>
    </row>
    <row r="115" spans="1:20">
      <c r="A115" s="25">
        <v>42095</v>
      </c>
      <c r="B115" s="130"/>
      <c r="C115" s="130"/>
      <c r="D115" s="130">
        <f>+(CPI!D129-CPI!D117)/CPI!D117*100</f>
        <v>-0.51681657018088611</v>
      </c>
      <c r="E115" s="130">
        <f>+(CPI!E129-CPI!E117)/CPI!E117*100</f>
        <v>-0.19951744617667982</v>
      </c>
      <c r="F115" s="130">
        <f>+(CPI!F129-CPI!F117)/CPI!F117*100</f>
        <v>6.7899999999999991</v>
      </c>
      <c r="G115" s="166"/>
      <c r="H115" s="166">
        <f>+(CPI!H129-CPI!H117)/CPI!H117*100</f>
        <v>1.5126807649750875</v>
      </c>
      <c r="I115" s="166"/>
      <c r="J115" s="166"/>
      <c r="K115" s="166"/>
      <c r="L115" s="166"/>
      <c r="M115" s="166"/>
      <c r="N115" s="166"/>
      <c r="O115" s="166">
        <f>+(CPI!O129-CPI!O117)/CPI!O117*100</f>
        <v>2.7985074626865529</v>
      </c>
      <c r="P115" s="166">
        <f>+(CPI!P129-CPI!P117)/CPI!P117*100</f>
        <v>-5.4082163286531486</v>
      </c>
      <c r="Q115" s="166">
        <f>+(CPI!Q129-CPI!Q117)/CPI!Q117*100</f>
        <v>-1.527403414195871</v>
      </c>
      <c r="R115" s="166">
        <f>+(CPI!R129-CPI!R117)/CPI!R117*100</f>
        <v>0.47846889952152355</v>
      </c>
      <c r="S115" s="166"/>
      <c r="T115" s="166"/>
    </row>
    <row r="116" spans="1:20">
      <c r="A116" s="25">
        <v>42125</v>
      </c>
      <c r="B116" s="130"/>
      <c r="C116" s="130"/>
      <c r="D116" s="130">
        <f>+(CPI!D130-CPI!D118)/CPI!D118*100</f>
        <v>-0.39829501781844706</v>
      </c>
      <c r="E116" s="130">
        <f>+(CPI!E130-CPI!E118)/CPI!E118*100</f>
        <v>-3.9932744850786586E-2</v>
      </c>
      <c r="F116" s="130">
        <f>+(CPI!F130-CPI!F118)/CPI!F118*100</f>
        <v>7.1500000000000021</v>
      </c>
      <c r="G116" s="166"/>
      <c r="H116" s="166">
        <f>+(CPI!H130-CPI!H118)/CPI!H118*100</f>
        <v>0.57175430304315544</v>
      </c>
      <c r="I116" s="166"/>
      <c r="J116" s="166"/>
      <c r="K116" s="166"/>
      <c r="L116" s="166"/>
      <c r="M116" s="166"/>
      <c r="N116" s="166"/>
      <c r="O116" s="166">
        <f>+(CPI!O130-CPI!O118)/CPI!O118*100</f>
        <v>0.65176908752327378</v>
      </c>
      <c r="P116" s="166">
        <f>+(CPI!P130-CPI!P118)/CPI!P118*100</f>
        <v>-5.3180396246089874</v>
      </c>
      <c r="Q116" s="166">
        <f>+(CPI!Q130-CPI!Q118)/CPI!Q118*100</f>
        <v>-0.63520871143376312</v>
      </c>
      <c r="R116" s="166">
        <f>+(CPI!R130-CPI!R118)/CPI!R118*100</f>
        <v>1.060752169720335</v>
      </c>
      <c r="S116" s="166"/>
      <c r="T116" s="166"/>
    </row>
    <row r="117" spans="1:20">
      <c r="A117" s="25">
        <v>42156</v>
      </c>
      <c r="B117" s="130">
        <f>+(CPI!B131-CPI!B119)/CPI!B119*100</f>
        <v>1.5108593012275626</v>
      </c>
      <c r="C117" s="130">
        <f>+(CPI!C131-CPI!C119)/CPI!C119*100</f>
        <v>0.41841004184101854</v>
      </c>
      <c r="D117" s="130">
        <f>+(CPI!D131-CPI!D119)/CPI!D119*100</f>
        <v>-0.33896949274566263</v>
      </c>
      <c r="E117" s="130">
        <f>+(CPI!E131-CPI!E119)/CPI!E119*100</f>
        <v>0.12377120368543409</v>
      </c>
      <c r="F117" s="130">
        <f>+(CPI!F131-CPI!F119)/CPI!F119*100</f>
        <v>7.2599999999999802</v>
      </c>
      <c r="G117" s="166">
        <f>+(CPI!G131-CPI!G119)/CPI!G119*100</f>
        <v>3.2420694953570277</v>
      </c>
      <c r="H117" s="166">
        <f>+(CPI!H131-CPI!H119)/CPI!H119*100</f>
        <v>0.81785158110932366</v>
      </c>
      <c r="I117" s="166"/>
      <c r="J117" s="166">
        <f>+(CPI!J131-CPI!J119)/CPI!J119*100</f>
        <v>-0.4019348367463792</v>
      </c>
      <c r="K117" s="166">
        <f>+(CPI!K131-CPI!K119)/CPI!K119*100</f>
        <v>-3.0181878497889087</v>
      </c>
      <c r="L117" s="166"/>
      <c r="M117" s="166">
        <f>+(CPI!M131-CPI!M119)/CPI!M119*100</f>
        <v>0.3999999999999902</v>
      </c>
      <c r="N117" s="166">
        <f>+(CPI!N131-CPI!N119)/CPI!N119*100</f>
        <v>5.7971014492753525</v>
      </c>
      <c r="O117" s="166">
        <f>+(CPI!O131-CPI!O119)/CPI!O119*100</f>
        <v>0.37037037037038584</v>
      </c>
      <c r="P117" s="166">
        <f>+(CPI!P131-CPI!P119)/CPI!P119*100</f>
        <v>-3.6106750392464684</v>
      </c>
      <c r="Q117" s="166">
        <f>+(CPI!Q131-CPI!Q119)/CPI!Q119*100</f>
        <v>0.18433179723501711</v>
      </c>
      <c r="R117" s="166">
        <f>+(CPI!R131-CPI!R119)/CPI!R119*100</f>
        <v>1.3539651837523918</v>
      </c>
      <c r="S117" s="166"/>
      <c r="T117" s="166">
        <f>+(CPI!T131-CPI!T119)/CPI!T119*100</f>
        <v>5.7163020465772902</v>
      </c>
    </row>
    <row r="118" spans="1:20">
      <c r="A118" s="25">
        <v>42186</v>
      </c>
      <c r="B118" s="130"/>
      <c r="C118" s="130"/>
      <c r="D118" s="130">
        <f>+(CPI!D132-CPI!D120)/CPI!D120*100</f>
        <v>-0.39814666238766089</v>
      </c>
      <c r="E118" s="130">
        <f>+(CPI!E132-CPI!E120)/CPI!E120*100</f>
        <v>0.16956977964323328</v>
      </c>
      <c r="F118" s="130">
        <f>+(CPI!F132-CPI!F120)/CPI!F120*100</f>
        <v>7.26</v>
      </c>
      <c r="G118" s="166"/>
      <c r="H118" s="166">
        <f>+(CPI!H132-CPI!H120)/CPI!H120*100</f>
        <v>1.4186875420445726</v>
      </c>
      <c r="I118" s="166"/>
      <c r="J118" s="166"/>
      <c r="K118" s="166"/>
      <c r="L118" s="166"/>
      <c r="M118" s="166"/>
      <c r="N118" s="166"/>
      <c r="O118" s="166">
        <f>+(CPI!O132-CPI!O120)/CPI!O120*100</f>
        <v>2.3234200743494333</v>
      </c>
      <c r="P118" s="166">
        <f>+(CPI!P132-CPI!P120)/CPI!P120*100</f>
        <v>-1.3157894736842117</v>
      </c>
      <c r="Q118" s="166">
        <f>+(CPI!Q132-CPI!Q120)/CPI!Q120*100</f>
        <v>1.5682656826568171</v>
      </c>
      <c r="R118" s="166">
        <f>+(CPI!R132-CPI!R120)/CPI!R120*100</f>
        <v>1.0617760617760723</v>
      </c>
      <c r="S118" s="166"/>
      <c r="T118" s="166"/>
    </row>
    <row r="119" spans="1:20">
      <c r="A119" s="25">
        <v>42217</v>
      </c>
      <c r="B119" s="130"/>
      <c r="C119" s="130"/>
      <c r="D119" s="130">
        <f>+(CPI!D133-CPI!D121)/CPI!D121*100</f>
        <v>-0.83296755915566945</v>
      </c>
      <c r="E119" s="130">
        <f>+(CPI!E133-CPI!E121)/CPI!E121*100</f>
        <v>0.19507929300573679</v>
      </c>
      <c r="F119" s="130">
        <f>+(CPI!F133-CPI!F121)/CPI!F121*100</f>
        <v>7.1800000000000006</v>
      </c>
      <c r="G119" s="166"/>
      <c r="H119" s="166">
        <f>+(CPI!H133-CPI!H121)/CPI!H121*100</f>
        <v>1.2638751748648338</v>
      </c>
      <c r="I119" s="166"/>
      <c r="J119" s="166"/>
      <c r="K119" s="166"/>
      <c r="L119" s="166"/>
      <c r="M119" s="166"/>
      <c r="N119" s="166"/>
      <c r="O119" s="166">
        <f>+(CPI!O133-CPI!O121)/CPI!O121*100</f>
        <v>0</v>
      </c>
      <c r="P119" s="166">
        <f>+(CPI!P133-CPI!P121)/CPI!P121*100</f>
        <v>1.4508328855454236</v>
      </c>
      <c r="Q119" s="166">
        <f>+(CPI!Q133-CPI!Q121)/CPI!Q121*100</f>
        <v>-0.91575091575091339</v>
      </c>
      <c r="R119" s="166">
        <f>+(CPI!R133-CPI!R121)/CPI!R121*100</f>
        <v>0.7714561234329812</v>
      </c>
      <c r="S119" s="166"/>
      <c r="T119" s="166"/>
    </row>
    <row r="120" spans="1:20">
      <c r="A120" s="25">
        <v>42248</v>
      </c>
      <c r="B120" s="130">
        <f>+(CPI!B134-CPI!B122)/CPI!B122*100</f>
        <v>1.5037593984962303</v>
      </c>
      <c r="C120" s="130">
        <f>+(CPI!C134-CPI!C122)/CPI!C122*100</f>
        <v>0.41701417848208278</v>
      </c>
      <c r="D120" s="130">
        <f>+(CPI!D134-CPI!D122)/CPI!D122*100</f>
        <v>-0.6436524276890444</v>
      </c>
      <c r="E120" s="130">
        <f>+(CPI!E134-CPI!E122)/CPI!E122*100</f>
        <v>-3.6129747805951545E-2</v>
      </c>
      <c r="F120" s="130">
        <f>+(CPI!F134-CPI!F122)/CPI!F122*100</f>
        <v>6.8299999999999974</v>
      </c>
      <c r="G120" s="166">
        <f>+(CPI!G134-CPI!G122)/CPI!G122*100</f>
        <v>0.14990117989398594</v>
      </c>
      <c r="H120" s="166">
        <f>+(CPI!H134-CPI!H122)/CPI!H122*100</f>
        <v>1.4731208114415208</v>
      </c>
      <c r="I120" s="166"/>
      <c r="J120" s="166">
        <f>+(CPI!J134-CPI!J122)/CPI!J122*100</f>
        <v>-0.68084866754170403</v>
      </c>
      <c r="K120" s="166">
        <f>+(CPI!K134-CPI!K122)/CPI!K122*100</f>
        <v>-3.7521240336586379</v>
      </c>
      <c r="L120" s="166"/>
      <c r="M120" s="166">
        <f>+(CPI!M134-CPI!M122)/CPI!M122*100</f>
        <v>0.33057851239670127</v>
      </c>
      <c r="N120" s="166">
        <f>+(CPI!N134-CPI!N122)/CPI!N122*100</f>
        <v>5.6990204808548555</v>
      </c>
      <c r="O120" s="166">
        <f>+(CPI!O134-CPI!O122)/CPI!O122*100</f>
        <v>-0.93283582089554073</v>
      </c>
      <c r="P120" s="166">
        <f>+(CPI!P134-CPI!P122)/CPI!P122*100</f>
        <v>0.21390374331551765</v>
      </c>
      <c r="Q120" s="166">
        <f>+(CPI!Q134-CPI!Q122)/CPI!Q122*100</f>
        <v>-1.8535681186283546</v>
      </c>
      <c r="R120" s="166">
        <f>+(CPI!R134-CPI!R122)/CPI!R122*100</f>
        <v>0.48123195380172484</v>
      </c>
      <c r="S120" s="166"/>
      <c r="T120" s="166">
        <f>+(CPI!T134-CPI!T122)/CPI!T122*100</f>
        <v>1.7605633802817044</v>
      </c>
    </row>
    <row r="121" spans="1:20">
      <c r="A121" s="25">
        <v>42278</v>
      </c>
      <c r="B121" s="130"/>
      <c r="C121" s="130"/>
      <c r="D121" s="130">
        <f>+(CPI!D135-CPI!D123)/CPI!D123*100</f>
        <v>-0.77390380335626197</v>
      </c>
      <c r="E121" s="130">
        <f>+(CPI!E135-CPI!E123)/CPI!E123*100</f>
        <v>0.17057443573555653</v>
      </c>
      <c r="F121" s="130">
        <f>+(CPI!F135-CPI!F123)/CPI!F123*100</f>
        <v>6.2500000000000107</v>
      </c>
      <c r="G121" s="166"/>
      <c r="H121" s="166">
        <f>+(CPI!H135-CPI!H123)/CPI!H123*100</f>
        <v>1.423043325546189</v>
      </c>
      <c r="I121" s="166"/>
      <c r="J121" s="166"/>
      <c r="K121" s="166"/>
      <c r="L121" s="166"/>
      <c r="M121" s="166"/>
      <c r="N121" s="166"/>
      <c r="O121" s="166">
        <f>+(CPI!O135-CPI!O123)/CPI!O123*100</f>
        <v>-0.82493125572868664</v>
      </c>
      <c r="P121" s="166">
        <f>+(CPI!P135-CPI!P123)/CPI!P123*100</f>
        <v>1.938610662358659</v>
      </c>
      <c r="Q121" s="166">
        <f>+(CPI!Q135-CPI!Q123)/CPI!Q123*100</f>
        <v>-1.2999071494893351</v>
      </c>
      <c r="R121" s="166">
        <f>+(CPI!R135-CPI!R123)/CPI!R123*100</f>
        <v>0.28846153846153616</v>
      </c>
      <c r="S121" s="166"/>
      <c r="T121" s="166"/>
    </row>
    <row r="122" spans="1:20">
      <c r="A122" s="25">
        <v>42309</v>
      </c>
      <c r="B122" s="130"/>
      <c r="C122" s="130"/>
      <c r="D122" s="130">
        <f>+(CPI!D136-CPI!D124)/CPI!D124*100</f>
        <v>-0.76144925506048378</v>
      </c>
      <c r="E122" s="130">
        <f>+(CPI!E136-CPI!E124)/CPI!E124*100</f>
        <v>0.50179757866789754</v>
      </c>
      <c r="F122" s="130">
        <f>+(CPI!F136-CPI!F124)/CPI!F124*100</f>
        <v>4.8899999999999988</v>
      </c>
      <c r="G122" s="166"/>
      <c r="H122" s="166">
        <f>+(CPI!H136-CPI!H124)/CPI!H124*100</f>
        <v>1.7751422970832476</v>
      </c>
      <c r="I122" s="166"/>
      <c r="J122" s="166"/>
      <c r="K122" s="166"/>
      <c r="L122" s="166"/>
      <c r="M122" s="166"/>
      <c r="N122" s="166"/>
      <c r="O122" s="166">
        <f>+(CPI!O136-CPI!O124)/CPI!O124*100</f>
        <v>-0.45787545787546685</v>
      </c>
      <c r="P122" s="166">
        <f>+(CPI!P136-CPI!P124)/CPI!P124*100</f>
        <v>3.3315128345166629</v>
      </c>
      <c r="Q122" s="166">
        <f>+(CPI!Q136-CPI!Q124)/CPI!Q124*100</f>
        <v>-1.8552875695732791</v>
      </c>
      <c r="R122" s="166">
        <f>+(CPI!R136-CPI!R124)/CPI!R124*100</f>
        <v>-9.6061479346784939E-2</v>
      </c>
      <c r="S122" s="166"/>
      <c r="T122" s="166"/>
    </row>
    <row r="123" spans="1:20">
      <c r="A123" s="25">
        <v>42339</v>
      </c>
      <c r="B123" s="130">
        <f>+(CPI!B137-CPI!B125)/CPI!B125*100</f>
        <v>1.688555347091959</v>
      </c>
      <c r="C123" s="130">
        <f>+(CPI!C137-CPI!C125)/CPI!C125*100</f>
        <v>8.3542188805365902E-2</v>
      </c>
      <c r="D123" s="130">
        <f>+(CPI!D137-CPI!D125)/CPI!D125*100</f>
        <v>-0.64010097367472651</v>
      </c>
      <c r="E123" s="130">
        <f>+(CPI!E137-CPI!E125)/CPI!E125*100</f>
        <v>0.72951978604158729</v>
      </c>
      <c r="F123" s="130">
        <f>+(CPI!F137-CPI!F125)/CPI!F125*100</f>
        <v>3.3500000000000107</v>
      </c>
      <c r="G123" s="166">
        <f>+(CPI!G137-CPI!G125)/CPI!G125*100</f>
        <v>0.72031412941891182</v>
      </c>
      <c r="H123" s="166">
        <f>+(CPI!H137-CPI!H125)/CPI!H125*100</f>
        <v>1.5806661543762952</v>
      </c>
      <c r="I123" s="166"/>
      <c r="J123" s="166">
        <f>+(CPI!J137-CPI!J125)/CPI!J125*100</f>
        <v>-0.67269379581050703</v>
      </c>
      <c r="K123" s="166">
        <f>+(CPI!K137-CPI!K125)/CPI!K125*100</f>
        <v>-3.4535810796405877</v>
      </c>
      <c r="L123" s="166"/>
      <c r="M123" s="166">
        <f>+(CPI!M137-CPI!M125)/CPI!M125*100</f>
        <v>-0.75251069102805368</v>
      </c>
      <c r="N123" s="166">
        <f>+(CPI!N137-CPI!N125)/CPI!N125*100</f>
        <v>6.3268892794376228</v>
      </c>
      <c r="O123" s="166">
        <f>+(CPI!O137-CPI!O125)/CPI!O125*100</f>
        <v>-2.3193577163247086</v>
      </c>
      <c r="P123" s="166">
        <f>+(CPI!P137-CPI!P125)/CPI!P125*100</f>
        <v>3.5222894881673095</v>
      </c>
      <c r="Q123" s="166">
        <f>+(CPI!Q137-CPI!Q125)/CPI!Q125*100</f>
        <v>-1.1183597390494131</v>
      </c>
      <c r="R123" s="166">
        <f>+(CPI!R137-CPI!R125)/CPI!R125*100</f>
        <v>-0.57526366251198013</v>
      </c>
      <c r="S123" s="166"/>
      <c r="T123" s="166">
        <f>+(CPI!T137-CPI!T125)/CPI!T125*100</f>
        <v>1.4025245441795184</v>
      </c>
    </row>
    <row r="124" spans="1:20">
      <c r="A124" s="25">
        <v>42370</v>
      </c>
      <c r="B124" s="130"/>
      <c r="C124" s="130"/>
      <c r="D124" s="130">
        <f>+(CPI!D138-CPI!D126)/CPI!D126*100</f>
        <v>-0.64449419252506701</v>
      </c>
      <c r="E124" s="130">
        <f>+(CPI!E138-CPI!E126)/CPI!E126*100</f>
        <v>1.3730868138309993</v>
      </c>
      <c r="F124" s="130">
        <f>+(CPI!F138-CPI!F126)/CPI!F126*100</f>
        <v>4.1400000000000308</v>
      </c>
      <c r="G124" s="166"/>
      <c r="H124" s="166">
        <f>+(CPI!H138-CPI!H126)/CPI!H126*100</f>
        <v>0.18399264029440585</v>
      </c>
      <c r="I124" s="166"/>
      <c r="J124" s="166"/>
      <c r="K124" s="166"/>
      <c r="L124" s="166"/>
      <c r="M124" s="166"/>
      <c r="N124" s="166"/>
      <c r="O124" s="166">
        <f>+(CPI!O138-CPI!O126)/CPI!O126*100</f>
        <v>-6.1997903289430827</v>
      </c>
      <c r="P124" s="166">
        <f>+(CPI!P138-CPI!P126)/CPI!P126*100</f>
        <v>2.8788701792504168</v>
      </c>
      <c r="Q124" s="166">
        <f>+(CPI!Q138-CPI!Q126)/CPI!Q126*100</f>
        <v>-1.368613138686128</v>
      </c>
      <c r="R124" s="166">
        <f>+(CPI!R138-CPI!R126)/CPI!R126*100</f>
        <v>-0.95328884652049195</v>
      </c>
      <c r="S124" s="166"/>
      <c r="T124" s="166"/>
    </row>
    <row r="125" spans="1:20">
      <c r="A125" s="25">
        <v>42401</v>
      </c>
      <c r="B125" s="130"/>
      <c r="C125" s="130"/>
      <c r="D125" s="130">
        <f>+(CPI!D139-CPI!D127)/CPI!D127*100</f>
        <v>-0.84244308494634423</v>
      </c>
      <c r="E125" s="130">
        <f>+(CPI!E139-CPI!E127)/CPI!E127*100</f>
        <v>1.0177997801654588</v>
      </c>
      <c r="F125" s="130">
        <f>+(CPI!F139-CPI!F127)/CPI!F127*100</f>
        <v>4.4199999999999928</v>
      </c>
      <c r="G125" s="166"/>
      <c r="H125" s="166">
        <f>+(CPI!H139-CPI!H127)/CPI!H127*100</f>
        <v>1.1948529411764692</v>
      </c>
      <c r="I125" s="166"/>
      <c r="J125" s="166"/>
      <c r="K125" s="166"/>
      <c r="L125" s="166"/>
      <c r="M125" s="166"/>
      <c r="N125" s="166"/>
      <c r="O125" s="166">
        <f>+(CPI!O139-CPI!O127)/CPI!O127*100</f>
        <v>-9.0909090909090846</v>
      </c>
      <c r="P125" s="166">
        <f>+(CPI!P139-CPI!P127)/CPI!P127*100</f>
        <v>4.3526170798898329</v>
      </c>
      <c r="Q125" s="166">
        <f>+(CPI!Q139-CPI!Q127)/CPI!Q127*100</f>
        <v>-0.27573529411763825</v>
      </c>
      <c r="R125" s="166">
        <f>+(CPI!R139-CPI!R127)/CPI!R127*100</f>
        <v>-1.525262154432796</v>
      </c>
      <c r="S125" s="166"/>
      <c r="T125" s="166"/>
    </row>
    <row r="126" spans="1:20">
      <c r="A126" s="25">
        <v>42430</v>
      </c>
      <c r="B126" s="130">
        <f>+(CPI!B140-CPI!B128)/CPI!B128*100</f>
        <v>1.3108614232209796</v>
      </c>
      <c r="C126" s="130">
        <f>+(CPI!C140-CPI!C128)/CPI!C128*100</f>
        <v>0.41841004184101854</v>
      </c>
      <c r="D126" s="130">
        <f>+(CPI!D140-CPI!D128)/CPI!D128*100</f>
        <v>-1.0385296501215537</v>
      </c>
      <c r="E126" s="130">
        <f>+(CPI!E140-CPI!E128)/CPI!E128*100</f>
        <v>0.85253622114272076</v>
      </c>
      <c r="F126" s="130">
        <f>+(CPI!F140-CPI!F128)/CPI!F128*100</f>
        <v>4.449999999999986</v>
      </c>
      <c r="G126" s="166">
        <f>+(CPI!G140-CPI!G128)/CPI!G128*100</f>
        <v>-5.3795872981007221E-2</v>
      </c>
      <c r="H126" s="166">
        <f>+(CPI!H140-CPI!H128)/CPI!H128*100</f>
        <v>0.8234217749313707</v>
      </c>
      <c r="I126" s="166"/>
      <c r="J126" s="166"/>
      <c r="K126" s="166">
        <f>+(CPI!K140-CPI!K128)/CPI!K128*100</f>
        <v>0.37168432312294358</v>
      </c>
      <c r="L126" s="166"/>
      <c r="M126" s="166">
        <f>+(CPI!M140-CPI!M128)/CPI!M128*100</f>
        <v>-3.913221827979104</v>
      </c>
      <c r="N126" s="166">
        <f>+(CPI!N140-CPI!N128)/CPI!N128*100</f>
        <v>6.4935064935064846</v>
      </c>
      <c r="O126" s="166">
        <f>+(CPI!O140-CPI!O128)/CPI!O128*100</f>
        <v>-8.4541023467171428</v>
      </c>
      <c r="P126" s="166">
        <f>+(CPI!P140-CPI!P128)/CPI!P128*100</f>
        <v>4.4554455445544363</v>
      </c>
      <c r="Q126" s="166">
        <f>+(CPI!Q140-CPI!Q128)/CPI!Q128*100</f>
        <v>1.4031805425631394</v>
      </c>
      <c r="R126" s="166">
        <f>+(CPI!R140-CPI!R128)/CPI!R128*100</f>
        <v>-1.6175071360608779</v>
      </c>
      <c r="S126" s="166"/>
      <c r="T126" s="166">
        <f>+(CPI!T140-CPI!T128)/CPI!T128*100</f>
        <v>1.9594121763470755</v>
      </c>
    </row>
    <row r="127" spans="1:20">
      <c r="A127" s="25">
        <v>42461</v>
      </c>
      <c r="B127" s="130"/>
      <c r="C127" s="130"/>
      <c r="D127" s="130">
        <f>+(CPI!D141-CPI!D129)/CPI!D129*100</f>
        <v>-0.46916215291059682</v>
      </c>
      <c r="E127" s="130">
        <f>+(CPI!E141-CPI!E129)/CPI!E129*100</f>
        <v>1.1251104188944137</v>
      </c>
      <c r="F127" s="130">
        <f>+(CPI!F141-CPI!F129)/CPI!F129*100</f>
        <v>3.6000000000000107</v>
      </c>
      <c r="G127" s="166"/>
      <c r="H127" s="166">
        <f>+(CPI!H141-CPI!H129)/CPI!H129*100</f>
        <v>3.7962962962962967</v>
      </c>
      <c r="I127" s="166"/>
      <c r="J127" s="166"/>
      <c r="K127" s="166"/>
      <c r="L127" s="166"/>
      <c r="M127" s="166"/>
      <c r="N127" s="166"/>
      <c r="O127" s="166">
        <f>+(CPI!O141-CPI!O129)/CPI!O129*100</f>
        <v>-9.8003629764065288</v>
      </c>
      <c r="P127" s="166">
        <f>+(CPI!P141-CPI!P129)/CPI!P129*100</f>
        <v>4.2330951072017555</v>
      </c>
      <c r="Q127" s="166">
        <f>+(CPI!Q141-CPI!Q129)/CPI!Q129*100</f>
        <v>-0.9124087591240988</v>
      </c>
      <c r="R127" s="166">
        <f>+(CPI!R141-CPI!R129)/CPI!R129*100</f>
        <v>-1.714285714285712</v>
      </c>
      <c r="S127" s="166"/>
      <c r="T127" s="166"/>
    </row>
    <row r="128" spans="1:20">
      <c r="A128" s="25">
        <v>42491</v>
      </c>
      <c r="B128" s="130"/>
      <c r="C128" s="130"/>
      <c r="D128" s="130">
        <f>+(CPI!D142-CPI!D130)/CPI!D130*100</f>
        <v>-1.5654753552887639</v>
      </c>
      <c r="E128" s="130">
        <f>+(CPI!E142-CPI!E130)/CPI!E130*100</f>
        <v>1.0193225541935838</v>
      </c>
      <c r="F128" s="130">
        <f>+(CPI!F142-CPI!F130)/CPI!F130*100</f>
        <v>3.3300000000000036</v>
      </c>
      <c r="G128" s="166"/>
      <c r="H128" s="166">
        <f>+(CPI!H142-CPI!H130)/CPI!H130*100</f>
        <v>5.1996285979572923</v>
      </c>
      <c r="I128" s="166"/>
      <c r="J128" s="166"/>
      <c r="K128" s="166"/>
      <c r="L128" s="166"/>
      <c r="M128" s="166"/>
      <c r="N128" s="166"/>
      <c r="O128" s="166">
        <f>+(CPI!O142-CPI!O130)/CPI!O130*100</f>
        <v>-7.215541165587414</v>
      </c>
      <c r="P128" s="166">
        <f>+(CPI!P142-CPI!P130)/CPI!P130*100</f>
        <v>3.4691629955947239</v>
      </c>
      <c r="Q128" s="166">
        <f>+(CPI!Q142-CPI!Q130)/CPI!Q130*100</f>
        <v>-1.0045662100456569</v>
      </c>
      <c r="R128" s="166">
        <f>+(CPI!R142-CPI!R130)/CPI!R130*100</f>
        <v>-1.717557251908395</v>
      </c>
      <c r="S128" s="166"/>
      <c r="T128" s="166"/>
    </row>
    <row r="129" spans="1:20">
      <c r="A129" s="25">
        <v>42522</v>
      </c>
      <c r="B129" s="130">
        <f>+(CPI!B143-CPI!B131)/CPI!B131*100</f>
        <v>1.0232558139534984</v>
      </c>
      <c r="C129" s="130">
        <f>+(CPI!C143-CPI!C131)/CPI!C131*100</f>
        <v>0.41666666666666735</v>
      </c>
      <c r="D129" s="130">
        <f>+(CPI!D143-CPI!D131)/CPI!D131*100</f>
        <v>-0.72840373231661926</v>
      </c>
      <c r="E129" s="130">
        <f>+(CPI!E143-CPI!E131)/CPI!E131*100</f>
        <v>0.99732649452309652</v>
      </c>
      <c r="F129" s="130">
        <f>+(CPI!F143-CPI!F131)/CPI!F131*100</f>
        <v>3.4499999999999953</v>
      </c>
      <c r="G129" s="166">
        <f>+(CPI!G143-CPI!G131)/CPI!G131*100</f>
        <v>-1.0357601874952718</v>
      </c>
      <c r="H129" s="166">
        <f>+(CPI!H143-CPI!H131)/CPI!H131*100</f>
        <v>5.2924791086351108</v>
      </c>
      <c r="I129" s="166"/>
      <c r="J129" s="166"/>
      <c r="K129" s="166"/>
      <c r="L129" s="166"/>
      <c r="M129" s="166">
        <f>+(CPI!M143-CPI!M131)/CPI!M131*100</f>
        <v>-0.88122027960673888</v>
      </c>
      <c r="N129" s="166">
        <f>+(CPI!N143-CPI!N131)/CPI!N131*100</f>
        <v>6.7636986301369824</v>
      </c>
      <c r="O129" s="166">
        <f>+(CPI!O143-CPI!O131)/CPI!O131*100</f>
        <v>-4.1512915129151287</v>
      </c>
      <c r="P129" s="166">
        <f>+(CPI!P143-CPI!P131)/CPI!P131*100</f>
        <v>1.0314875135722026</v>
      </c>
      <c r="Q129" s="166">
        <f>+(CPI!Q143-CPI!Q131)/CPI!Q131*100</f>
        <v>0.18399264029439591</v>
      </c>
      <c r="R129" s="166">
        <f>+(CPI!R143-CPI!R131)/CPI!R131*100</f>
        <v>-1.717557251908395</v>
      </c>
      <c r="S129" s="166"/>
      <c r="T129" s="166">
        <f>+(CPI!T143-CPI!T131)/CPI!T131*100</f>
        <v>-2.5367156208277741</v>
      </c>
    </row>
    <row r="130" spans="1:20">
      <c r="A130" s="25">
        <v>42552</v>
      </c>
      <c r="B130" s="130"/>
      <c r="C130" s="130"/>
      <c r="D130" s="130">
        <f>+(CPI!D144-CPI!D132)/CPI!D132*100</f>
        <v>-0.65246941549614768</v>
      </c>
      <c r="E130" s="130">
        <f>+(CPI!E144-CPI!E132)/CPI!E132*100</f>
        <v>0.82713887049870971</v>
      </c>
      <c r="F130" s="130">
        <f>+(CPI!F144-CPI!F132)/CPI!F132*100</f>
        <v>3.2099999999999977</v>
      </c>
      <c r="G130" s="166"/>
      <c r="H130" s="166">
        <f>+(CPI!H144-CPI!H132)/CPI!H132*100</f>
        <v>5.4680259499536517</v>
      </c>
      <c r="I130" s="166"/>
      <c r="J130" s="166"/>
      <c r="K130" s="166"/>
      <c r="L130" s="166"/>
      <c r="M130" s="166"/>
      <c r="N130" s="166"/>
      <c r="O130" s="166">
        <f>+(CPI!O144-CPI!O132)/CPI!O132*100</f>
        <v>-4.7229791099000744</v>
      </c>
      <c r="P130" s="166">
        <f>+(CPI!P144-CPI!P132)/CPI!P132*100</f>
        <v>-1.0133333333333319</v>
      </c>
      <c r="Q130" s="166">
        <f>+(CPI!Q144-CPI!Q132)/CPI!Q132*100</f>
        <v>1.7257039055404162</v>
      </c>
      <c r="R130" s="166">
        <f>+(CPI!R144-CPI!R132)/CPI!R132*100</f>
        <v>-1.7191977077363874</v>
      </c>
      <c r="S130" s="166"/>
      <c r="T130" s="166"/>
    </row>
    <row r="131" spans="1:20">
      <c r="A131" s="25">
        <v>42583</v>
      </c>
      <c r="B131" s="130"/>
      <c r="C131" s="130"/>
      <c r="D131" s="130">
        <f>+(CPI!D145-CPI!D133)/CPI!D133*100</f>
        <v>-0.2575219547525931</v>
      </c>
      <c r="E131" s="130">
        <f>+(CPI!E145-CPI!E133)/CPI!E133*100</f>
        <v>1.0628745027610338</v>
      </c>
      <c r="F131" s="130">
        <f>+(CPI!F145-CPI!F133)/CPI!F133*100</f>
        <v>2.7900000000000014</v>
      </c>
      <c r="G131" s="166"/>
      <c r="H131" s="166">
        <f>+(CPI!H145-CPI!H133)/CPI!H133*100</f>
        <v>5.9259259259259363</v>
      </c>
      <c r="I131" s="166"/>
      <c r="J131" s="166"/>
      <c r="K131" s="166"/>
      <c r="L131" s="166"/>
      <c r="M131" s="166"/>
      <c r="N131" s="166"/>
      <c r="O131" s="166">
        <f>+(CPI!O145-CPI!O133)/CPI!O133*100</f>
        <v>-2.3277467411545532</v>
      </c>
      <c r="P131" s="166">
        <f>+(CPI!P145-CPI!P133)/CPI!P133*100</f>
        <v>-2.3834745762711997</v>
      </c>
      <c r="Q131" s="166">
        <f>+(CPI!Q145-CPI!Q133)/CPI!Q133*100</f>
        <v>5.0831792975970291</v>
      </c>
      <c r="R131" s="166">
        <f>+(CPI!R145-CPI!R133)/CPI!R133*100</f>
        <v>-1.6267942583732116</v>
      </c>
      <c r="S131" s="166"/>
      <c r="T131" s="166"/>
    </row>
    <row r="132" spans="1:20">
      <c r="A132" s="25">
        <v>42614</v>
      </c>
      <c r="B132" s="130">
        <f>+(CPI!B146-CPI!B134)/CPI!B134*100</f>
        <v>1.2962962962963278</v>
      </c>
      <c r="C132" s="130">
        <f>+(CPI!C146-CPI!C134)/CPI!C134*100</f>
        <v>0.41528239202657879</v>
      </c>
      <c r="D132" s="130">
        <f>+(CPI!D146-CPI!D134)/CPI!D134*100</f>
        <v>-0.24947188411627291</v>
      </c>
      <c r="E132" s="130">
        <f>+(CPI!E146-CPI!E134)/CPI!E134*100</f>
        <v>1.4637836474815642</v>
      </c>
      <c r="F132" s="130">
        <f>+(CPI!F146-CPI!F134)/CPI!F134*100</f>
        <v>3.0699999999999914</v>
      </c>
      <c r="G132" s="166">
        <f>+(CPI!G146-CPI!G134)/CPI!G134*100</f>
        <v>0.69769224871580227</v>
      </c>
      <c r="H132" s="166">
        <f>+(CPI!H146-CPI!H134)/CPI!H134*100</f>
        <v>5.627306273062727</v>
      </c>
      <c r="I132" s="166"/>
      <c r="J132" s="166"/>
      <c r="K132" s="166"/>
      <c r="L132" s="166"/>
      <c r="M132" s="166">
        <f>+(CPI!M146-CPI!M134)/CPI!M134*100</f>
        <v>0.33459096988499554</v>
      </c>
      <c r="N132" s="166">
        <f>+(CPI!N146-CPI!N134)/CPI!N134*100</f>
        <v>6.8239258635214695</v>
      </c>
      <c r="O132" s="166">
        <f>+(CPI!O146-CPI!O134)/CPI!O134*100</f>
        <v>-2.3540489642184466</v>
      </c>
      <c r="P132" s="166">
        <f>+(CPI!P146-CPI!P134)/CPI!P134*100</f>
        <v>-2.0811099252935126</v>
      </c>
      <c r="Q132" s="166">
        <f>+(CPI!Q146-CPI!Q134)/CPI!Q134*100</f>
        <v>7.0821529745042442</v>
      </c>
      <c r="R132" s="166">
        <f>+(CPI!R146-CPI!R134)/CPI!R134*100</f>
        <v>-1.3409961685823837</v>
      </c>
      <c r="S132" s="166"/>
      <c r="T132" s="166">
        <f>+(CPI!T146-CPI!T134)/CPI!T134*100</f>
        <v>1.9377162629757718</v>
      </c>
    </row>
    <row r="133" spans="1:20">
      <c r="A133" s="25">
        <v>42644</v>
      </c>
      <c r="B133" s="130"/>
      <c r="C133" s="130"/>
      <c r="D133" s="130">
        <f>+(CPI!D147-CPI!D135)/CPI!D135*100</f>
        <v>-0.10506960861570069</v>
      </c>
      <c r="E133" s="130">
        <f>+(CPI!E147-CPI!E135)/CPI!E135*100</f>
        <v>1.6359875209176187</v>
      </c>
      <c r="F133" s="130">
        <f>+(CPI!F147-CPI!F135)/CPI!F135*100</f>
        <v>3.3099999999999699</v>
      </c>
      <c r="G133" s="166"/>
      <c r="H133" s="166">
        <f>+(CPI!H147-CPI!H135)/CPI!H135*100</f>
        <v>4.691812327506911</v>
      </c>
      <c r="I133" s="166"/>
      <c r="J133" s="166"/>
      <c r="K133" s="166"/>
      <c r="L133" s="166"/>
      <c r="M133" s="166"/>
      <c r="N133" s="166"/>
      <c r="O133" s="166">
        <f>+(CPI!O147-CPI!O135)/CPI!O135*100</f>
        <v>-4.251386321626625</v>
      </c>
      <c r="P133" s="166">
        <f>+(CPI!P147-CPI!P135)/CPI!P135*100</f>
        <v>-2.9582673005811042</v>
      </c>
      <c r="Q133" s="166">
        <f>+(CPI!Q147-CPI!Q135)/CPI!Q135*100</f>
        <v>6.1147695202257744</v>
      </c>
      <c r="R133" s="166">
        <f>+(CPI!R147-CPI!R135)/CPI!R135*100</f>
        <v>-1.3422818791946167</v>
      </c>
      <c r="S133" s="166"/>
      <c r="T133" s="166"/>
    </row>
    <row r="134" spans="1:20">
      <c r="A134" s="25">
        <v>42675</v>
      </c>
      <c r="B134" s="130"/>
      <c r="C134" s="130"/>
      <c r="D134" s="130">
        <f>+(CPI!D148-CPI!D136)/CPI!D136*100</f>
        <v>1.5124016938883149E-2</v>
      </c>
      <c r="E134" s="130">
        <f>+(CPI!E148-CPI!E136)/CPI!E136*100</f>
        <v>1.6925371625037871</v>
      </c>
      <c r="F134" s="130">
        <f>+(CPI!F148-CPI!F136)/CPI!F136*100</f>
        <v>3.58</v>
      </c>
      <c r="G134" s="166"/>
      <c r="H134" s="166">
        <f>+(CPI!H148-CPI!H136)/CPI!H136*100</f>
        <v>4.3158861340679282</v>
      </c>
      <c r="I134" s="166"/>
      <c r="J134" s="166"/>
      <c r="K134" s="166"/>
      <c r="L134" s="166"/>
      <c r="M134" s="166"/>
      <c r="N134" s="166"/>
      <c r="O134" s="166">
        <f>+(CPI!O148-CPI!O136)/CPI!O136*100</f>
        <v>-4.2318307267709372</v>
      </c>
      <c r="P134" s="166">
        <f>+(CPI!P148-CPI!P136)/CPI!P136*100</f>
        <v>-3.2769556025369821</v>
      </c>
      <c r="Q134" s="166">
        <f>+(CPI!Q148-CPI!Q136)/CPI!Q136*100</f>
        <v>6.7107750472589878</v>
      </c>
      <c r="R134" s="166">
        <f>+(CPI!R148-CPI!R136)/CPI!R136*100</f>
        <v>-0.76923076923077072</v>
      </c>
      <c r="S134" s="166"/>
      <c r="T134" s="166"/>
    </row>
    <row r="135" spans="1:20">
      <c r="A135" s="25">
        <v>42705</v>
      </c>
      <c r="B135" s="130">
        <f>+(CPI!B149-CPI!B137)/CPI!B137*100</f>
        <v>1.4760147601475913</v>
      </c>
      <c r="C135" s="130">
        <f>+(CPI!C149-CPI!C137)/CPI!C137*100</f>
        <v>1.3355592654424115</v>
      </c>
      <c r="D135" s="130">
        <f>+(CPI!D149-CPI!D137)/CPI!D137*100</f>
        <v>0.16332456219943073</v>
      </c>
      <c r="E135" s="130">
        <f>+(CPI!E149-CPI!E137)/CPI!E137*100</f>
        <v>2.0746221329669208</v>
      </c>
      <c r="F135" s="130">
        <f>+(CPI!F149-CPI!F137)/CPI!F137*100</f>
        <v>3.0200000000000014</v>
      </c>
      <c r="G135" s="166">
        <f>+(CPI!G149-CPI!G137)/CPI!G137*100</f>
        <v>-0.69614443084454369</v>
      </c>
      <c r="H135" s="166">
        <f>+(CPI!H149-CPI!H137)/CPI!H137*100</f>
        <v>3.9305301645338133</v>
      </c>
      <c r="I135" s="166"/>
      <c r="J135" s="166"/>
      <c r="K135" s="166"/>
      <c r="L135" s="166"/>
      <c r="M135" s="166">
        <f>+(CPI!M149-CPI!M137)/CPI!M137*100</f>
        <v>0.44062838431892704</v>
      </c>
      <c r="N135" s="166"/>
      <c r="O135" s="166">
        <f>+(CPI!O149-CPI!O137)/CPI!O137*100</f>
        <v>-4.4748858447488473</v>
      </c>
      <c r="P135" s="166">
        <f>+(CPI!P149-CPI!P137)/CPI!P137*100</f>
        <v>-2.2328548644338069</v>
      </c>
      <c r="Q135" s="166">
        <f>+(CPI!Q149-CPI!Q137)/CPI!Q137*100</f>
        <v>6.6918001885014222</v>
      </c>
      <c r="R135" s="166">
        <f>+(CPI!R149-CPI!R137)/CPI!R137*100</f>
        <v>0</v>
      </c>
      <c r="S135" s="166"/>
      <c r="T135" s="166">
        <f>+(CPI!T149-CPI!T137)/CPI!T137*100</f>
        <v>2.2130013831258837</v>
      </c>
    </row>
    <row r="136" spans="1:20">
      <c r="A136" s="25">
        <v>42736</v>
      </c>
      <c r="B136" s="130"/>
      <c r="C136" s="130"/>
      <c r="D136" s="130">
        <f>+(CPI!D150-CPI!D138)/CPI!D138*100</f>
        <v>0.55874953269138083</v>
      </c>
      <c r="E136" s="130">
        <f>+(CPI!E150-CPI!E138)/CPI!E138*100</f>
        <v>2.5000422090529861</v>
      </c>
      <c r="F136" s="130">
        <f>+(CPI!F150-CPI!F138)/CPI!F138*100</f>
        <v>3.4899999999999829</v>
      </c>
      <c r="G136" s="166"/>
      <c r="H136" s="166">
        <f>+(CPI!H150-CPI!H138)/CPI!H138*100</f>
        <v>6.7952249770431532</v>
      </c>
      <c r="I136" s="166"/>
      <c r="J136" s="166"/>
      <c r="K136" s="166"/>
      <c r="L136" s="166"/>
      <c r="M136" s="166"/>
      <c r="N136" s="166"/>
      <c r="O136" s="166">
        <f>+(CPI!O150-CPI!O138)/CPI!O138*100</f>
        <v>-9.5434591747143624E-2</v>
      </c>
      <c r="P136" s="166"/>
      <c r="Q136" s="175">
        <v>5.4</v>
      </c>
      <c r="R136" s="166">
        <f>+(CPI!R150-CPI!R138)/CPI!R138*100</f>
        <v>-0.28873917228104845</v>
      </c>
      <c r="S136" s="166"/>
      <c r="T136" s="166"/>
    </row>
    <row r="137" spans="1:20">
      <c r="A137" s="25">
        <v>42767</v>
      </c>
      <c r="B137" s="130"/>
      <c r="C137" s="130"/>
      <c r="D137" s="130">
        <f>+(CPI!D151-CPI!D139)/CPI!D139*100</f>
        <v>0.65844037625164487</v>
      </c>
      <c r="E137" s="130">
        <f>+(CPI!E151-CPI!E139)/CPI!E139*100</f>
        <v>2.7379581714893044</v>
      </c>
      <c r="F137" s="130">
        <f>+(CPI!F151-CPI!F139)/CPI!F139*100</f>
        <v>3.8300000000000232</v>
      </c>
      <c r="G137" s="166"/>
      <c r="H137" s="166">
        <f>+(CPI!H151-CPI!H139)/CPI!H139*100</f>
        <v>5.5404178019981796</v>
      </c>
      <c r="I137" s="166"/>
      <c r="J137" s="166"/>
      <c r="K137" s="166"/>
      <c r="L137" s="166"/>
      <c r="M137" s="166"/>
      <c r="N137" s="166"/>
      <c r="O137" s="166">
        <f>+(CPI!O151-CPI!O139)/CPI!O139*100</f>
        <v>5.0000000000000249</v>
      </c>
      <c r="P137" s="166"/>
      <c r="Q137" s="175">
        <v>8.9</v>
      </c>
      <c r="R137" s="166">
        <f>+(CPI!R151-CPI!R139)/CPI!R139*100</f>
        <v>0.19361084220716965</v>
      </c>
      <c r="S137" s="166"/>
      <c r="T137" s="166"/>
    </row>
    <row r="138" spans="1:20">
      <c r="A138" s="25">
        <v>42795</v>
      </c>
      <c r="B138" s="130">
        <f>+(CPI!B152-CPI!B140)/CPI!B140*100</f>
        <v>2.1256931608133014</v>
      </c>
      <c r="C138" s="130">
        <f>+(CPI!C152-CPI!C140)/CPI!C140*100</f>
        <v>2.1666666666666621</v>
      </c>
      <c r="D138" s="130">
        <f>+(CPI!D152-CPI!D140)/CPI!D140*100</f>
        <v>0.65816744345925959</v>
      </c>
      <c r="E138" s="130">
        <f>+(CPI!E152-CPI!E140)/CPI!E140*100</f>
        <v>2.3806124334402727</v>
      </c>
      <c r="F138" s="130">
        <f>+(CPI!F152-CPI!F140)/CPI!F140*100</f>
        <v>3.609999999999991</v>
      </c>
      <c r="G138" s="166">
        <f>+(CPI!G152-CPI!G140)/CPI!G140*100</f>
        <v>-0.29127701977616804</v>
      </c>
      <c r="H138" s="166">
        <f>+(CPI!H152-CPI!H140)/CPI!H140*100</f>
        <v>5.6261343012704224</v>
      </c>
      <c r="I138" s="166"/>
      <c r="J138" s="166"/>
      <c r="K138" s="166"/>
      <c r="L138" s="166"/>
      <c r="M138" s="166"/>
      <c r="N138" s="166"/>
      <c r="O138" s="166">
        <f>+(CPI!O152-CPI!O140)/CPI!O140*100</f>
        <v>5.520036596001713</v>
      </c>
      <c r="P138" s="166"/>
      <c r="Q138" s="175">
        <v>9.4</v>
      </c>
      <c r="R138" s="166">
        <f>+(CPI!R152-CPI!R140)/CPI!R140*100</f>
        <v>0.29013539651836157</v>
      </c>
      <c r="S138" s="166"/>
      <c r="T138" s="166"/>
    </row>
    <row r="139" spans="1:20">
      <c r="A139" s="25">
        <v>42826</v>
      </c>
      <c r="B139" s="130"/>
      <c r="C139" s="130"/>
      <c r="D139" s="130">
        <f>+(CPI!D153-CPI!D141)/CPI!D141*100</f>
        <v>0.40360105199270246</v>
      </c>
      <c r="E139" s="130">
        <f>+(CPI!E153-CPI!E141)/CPI!E141*100</f>
        <v>2.1996898784173005</v>
      </c>
      <c r="F139" s="130">
        <f>+(CPI!F153-CPI!F141)/CPI!F141*100</f>
        <v>4.17</v>
      </c>
      <c r="G139" s="166"/>
      <c r="H139" s="166">
        <f>+(CPI!H153-CPI!H141)/CPI!H141*100</f>
        <v>4.1034790365744804</v>
      </c>
      <c r="I139" s="166"/>
      <c r="J139" s="166"/>
      <c r="K139" s="166"/>
      <c r="L139" s="166"/>
      <c r="M139" s="166"/>
      <c r="N139" s="166"/>
      <c r="O139" s="166">
        <f>+(CPI!O153-CPI!O141)/CPI!O141*100</f>
        <v>5.2313883299798754</v>
      </c>
      <c r="P139" s="166"/>
      <c r="Q139" s="175">
        <v>9.5</v>
      </c>
      <c r="R139" s="166">
        <f>+(CPI!R153-CPI!R141)/CPI!R141*100</f>
        <v>0.48449612403101155</v>
      </c>
      <c r="S139" s="166"/>
      <c r="T139" s="166"/>
    </row>
    <row r="140" spans="1:20">
      <c r="A140" s="25">
        <v>42856</v>
      </c>
      <c r="H140" s="166">
        <f>+(CPI!H154-CPI!H142)/CPI!H142*100</f>
        <v>2.4713150926743053</v>
      </c>
      <c r="Q140" s="176">
        <v>10</v>
      </c>
    </row>
    <row r="141" spans="1:20">
      <c r="A141" s="25">
        <v>42887</v>
      </c>
      <c r="H141" s="166">
        <f>+(CPI!H155-CPI!H143)/CPI!H143*100</f>
        <v>2.028218694885346</v>
      </c>
      <c r="Q141" s="176">
        <v>10.3</v>
      </c>
    </row>
    <row r="142" spans="1:20">
      <c r="A142" s="25">
        <v>42917</v>
      </c>
      <c r="H142" s="166">
        <f>+(CPI!H156-CPI!H144)/CPI!H144*100</f>
        <v>2.021089630931443</v>
      </c>
      <c r="Q142" s="176">
        <v>7.1</v>
      </c>
    </row>
    <row r="143" spans="1:20">
      <c r="A143" s="25">
        <v>42948</v>
      </c>
      <c r="H143" s="166">
        <f>+(CPI!H157-CPI!H145)/CPI!H145*100</f>
        <v>1.9230769230769114</v>
      </c>
    </row>
    <row r="144" spans="1:20">
      <c r="A144" s="25">
        <v>42979</v>
      </c>
      <c r="H144" s="166">
        <f>+(CPI!H158-CPI!H146)/CPI!H146*100</f>
        <v>2.0087336244541452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R281"/>
  <sheetViews>
    <sheetView workbookViewId="0">
      <pane xSplit="1" ySplit="3" topLeftCell="D114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defaultColWidth="9" defaultRowHeight="10"/>
  <cols>
    <col min="1" max="7" width="9" style="4"/>
    <col min="8" max="8" width="9.5" style="4" bestFit="1" customWidth="1"/>
    <col min="9" max="20" width="9" style="4"/>
    <col min="21" max="22" width="9" style="10"/>
    <col min="23" max="23" width="9" style="46"/>
    <col min="24" max="24" width="9" style="92"/>
    <col min="25" max="25" width="9" style="120"/>
    <col min="26" max="26" width="9" style="93"/>
    <col min="27" max="28" width="9" style="10"/>
    <col min="29" max="29" width="9" style="46"/>
    <col min="30" max="35" width="9" style="10"/>
    <col min="36" max="36" width="9" style="46" hidden="1" customWidth="1"/>
    <col min="37" max="37" width="9" style="46"/>
    <col min="38" max="38" width="9.58203125" style="10" hidden="1" customWidth="1"/>
    <col min="39" max="39" width="9" style="10"/>
    <col min="40" max="40" width="9.58203125" style="10" customWidth="1"/>
    <col min="41" max="41" width="9.58203125" style="46" customWidth="1"/>
    <col min="42" max="42" width="9" style="46" customWidth="1"/>
    <col min="43" max="43" width="9" style="46"/>
    <col min="44" max="44" width="9" style="10"/>
    <col min="45" max="16384" width="9" style="4"/>
  </cols>
  <sheetData>
    <row r="1" spans="1:44" ht="10.5">
      <c r="A1" s="24" t="s">
        <v>98</v>
      </c>
      <c r="V1" s="131"/>
      <c r="W1" s="231" t="s">
        <v>99</v>
      </c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131"/>
      <c r="AO1" s="132"/>
      <c r="AP1" s="132"/>
      <c r="AQ1" s="132"/>
    </row>
    <row r="2" spans="1:44" ht="10.5">
      <c r="A2" s="24" t="s">
        <v>91</v>
      </c>
      <c r="V2" s="131"/>
      <c r="W2" s="133"/>
      <c r="X2" s="134"/>
      <c r="Y2" s="135"/>
      <c r="Z2" s="136"/>
      <c r="AA2" s="221"/>
      <c r="AB2" s="221"/>
      <c r="AC2" s="133"/>
      <c r="AD2" s="221"/>
      <c r="AE2" s="221"/>
      <c r="AF2" s="221"/>
      <c r="AG2" s="221"/>
      <c r="AH2" s="221"/>
      <c r="AI2" s="221"/>
      <c r="AJ2" s="133"/>
      <c r="AK2" s="133"/>
      <c r="AL2" s="221"/>
      <c r="AM2" s="221"/>
      <c r="AN2" s="131"/>
      <c r="AO2" s="132"/>
      <c r="AP2" s="132"/>
      <c r="AQ2" s="132"/>
    </row>
    <row r="3" spans="1:44" ht="10.5">
      <c r="A3" s="10"/>
      <c r="B3" s="158" t="s">
        <v>92</v>
      </c>
      <c r="C3" s="158" t="s">
        <v>93</v>
      </c>
      <c r="D3" s="159" t="s">
        <v>94</v>
      </c>
      <c r="E3" s="158" t="s">
        <v>95</v>
      </c>
      <c r="F3" s="158" t="s">
        <v>96</v>
      </c>
      <c r="G3" s="162" t="s">
        <v>19</v>
      </c>
      <c r="H3" s="162" t="s">
        <v>20</v>
      </c>
      <c r="I3" s="162" t="s">
        <v>21</v>
      </c>
      <c r="J3" s="162" t="s">
        <v>23</v>
      </c>
      <c r="K3" s="162" t="s">
        <v>22</v>
      </c>
      <c r="L3" s="162" t="s">
        <v>24</v>
      </c>
      <c r="M3" s="162" t="s">
        <v>25</v>
      </c>
      <c r="N3" s="162" t="s">
        <v>26</v>
      </c>
      <c r="O3" s="162" t="s">
        <v>27</v>
      </c>
      <c r="P3" s="162" t="s">
        <v>28</v>
      </c>
      <c r="Q3" s="162" t="s">
        <v>29</v>
      </c>
      <c r="R3" s="162" t="s">
        <v>97</v>
      </c>
      <c r="S3" s="162" t="s">
        <v>30</v>
      </c>
      <c r="T3" s="162" t="s">
        <v>31</v>
      </c>
      <c r="V3" s="131"/>
      <c r="W3" s="132" t="s">
        <v>92</v>
      </c>
      <c r="X3" s="137" t="s">
        <v>93</v>
      </c>
      <c r="Y3" s="138" t="s">
        <v>94</v>
      </c>
      <c r="Z3" s="139" t="s">
        <v>95</v>
      </c>
      <c r="AA3" s="140" t="s">
        <v>96</v>
      </c>
      <c r="AB3" s="140" t="s">
        <v>19</v>
      </c>
      <c r="AC3" s="132" t="s">
        <v>20</v>
      </c>
      <c r="AD3" s="140" t="s">
        <v>21</v>
      </c>
      <c r="AE3" s="140" t="s">
        <v>23</v>
      </c>
      <c r="AF3" s="140" t="s">
        <v>22</v>
      </c>
      <c r="AG3" s="140" t="s">
        <v>24</v>
      </c>
      <c r="AH3" s="140" t="s">
        <v>25</v>
      </c>
      <c r="AI3" s="140" t="s">
        <v>26</v>
      </c>
      <c r="AJ3" s="132" t="s">
        <v>27</v>
      </c>
      <c r="AK3" s="132" t="s">
        <v>28</v>
      </c>
      <c r="AL3" s="140" t="s">
        <v>29</v>
      </c>
      <c r="AM3" s="140" t="s">
        <v>97</v>
      </c>
      <c r="AN3" s="131" t="s">
        <v>30</v>
      </c>
      <c r="AO3" s="132" t="s">
        <v>31</v>
      </c>
      <c r="AP3" s="132" t="s">
        <v>29</v>
      </c>
      <c r="AQ3" s="132" t="s">
        <v>27</v>
      </c>
    </row>
    <row r="4" spans="1:44" s="68" customFormat="1" ht="50">
      <c r="A4" s="67" t="s">
        <v>100</v>
      </c>
      <c r="B4" s="129"/>
      <c r="C4" s="129"/>
      <c r="D4" s="160"/>
      <c r="E4" s="129"/>
      <c r="F4" s="129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67"/>
      <c r="V4" s="141"/>
      <c r="W4" s="142"/>
      <c r="X4" s="143"/>
      <c r="Y4" s="144"/>
      <c r="Z4" s="145"/>
      <c r="AA4" s="146"/>
      <c r="AB4" s="146" t="s">
        <v>101</v>
      </c>
      <c r="AC4" s="142"/>
      <c r="AD4" s="146"/>
      <c r="AE4" s="146"/>
      <c r="AF4" s="146"/>
      <c r="AG4" s="146"/>
      <c r="AH4" s="146"/>
      <c r="AI4" s="146"/>
      <c r="AJ4" s="142" t="s">
        <v>102</v>
      </c>
      <c r="AK4" s="142" t="s">
        <v>103</v>
      </c>
      <c r="AL4" s="146" t="s">
        <v>104</v>
      </c>
      <c r="AM4" s="146" t="s">
        <v>105</v>
      </c>
      <c r="AN4" s="141" t="s">
        <v>106</v>
      </c>
      <c r="AO4" s="142" t="s">
        <v>107</v>
      </c>
      <c r="AP4" s="142" t="s">
        <v>104</v>
      </c>
      <c r="AQ4" s="142"/>
      <c r="AR4" s="67"/>
    </row>
    <row r="5" spans="1:44">
      <c r="A5" s="10" t="s">
        <v>108</v>
      </c>
      <c r="B5" s="126"/>
      <c r="C5" s="126"/>
      <c r="D5" s="161"/>
      <c r="E5" s="126"/>
      <c r="F5" s="126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31"/>
      <c r="W5" s="132"/>
      <c r="X5" s="137"/>
      <c r="Y5" s="138"/>
      <c r="Z5" s="139"/>
      <c r="AA5" s="140"/>
      <c r="AB5" s="140" t="s">
        <v>109</v>
      </c>
      <c r="AC5" s="132" t="s">
        <v>110</v>
      </c>
      <c r="AD5" s="140"/>
      <c r="AE5" s="140"/>
      <c r="AF5" s="140"/>
      <c r="AG5" s="140"/>
      <c r="AH5" s="140"/>
      <c r="AI5" s="140"/>
      <c r="AJ5" s="132" t="s">
        <v>111</v>
      </c>
      <c r="AK5" s="132"/>
      <c r="AL5" s="140" t="s">
        <v>112</v>
      </c>
      <c r="AM5" s="132"/>
      <c r="AN5" s="131" t="s">
        <v>113</v>
      </c>
      <c r="AO5" s="132" t="s">
        <v>114</v>
      </c>
      <c r="AP5" s="132" t="s">
        <v>115</v>
      </c>
      <c r="AQ5" s="132" t="s">
        <v>116</v>
      </c>
    </row>
    <row r="6" spans="1:44" hidden="1">
      <c r="A6" s="50">
        <v>38353</v>
      </c>
      <c r="B6" s="127"/>
      <c r="C6" s="127"/>
      <c r="D6" s="128">
        <f t="shared" ref="D6:D59" si="0">Y6/Y$29*100</f>
        <v>97.276662388793426</v>
      </c>
      <c r="E6" s="127">
        <f t="shared" ref="E6:E69" si="1">Z6/Z$29*100</f>
        <v>94.499504459861242</v>
      </c>
      <c r="F6" s="127">
        <f t="shared" ref="F6:F53" si="2">AA6/AA$29*100</f>
        <v>81.534000385769374</v>
      </c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V6" s="147">
        <v>38353</v>
      </c>
      <c r="W6" s="132"/>
      <c r="X6" s="137"/>
      <c r="Y6" s="138">
        <v>89.441999999999993</v>
      </c>
      <c r="Z6" s="139">
        <v>190.7</v>
      </c>
      <c r="AA6" s="140">
        <v>79.014581602172441</v>
      </c>
      <c r="AB6" s="140"/>
      <c r="AC6" s="132"/>
      <c r="AD6" s="140"/>
      <c r="AE6" s="140"/>
      <c r="AF6" s="140"/>
      <c r="AG6" s="140"/>
      <c r="AH6" s="140"/>
      <c r="AI6" s="140"/>
      <c r="AJ6" s="132">
        <v>100.7</v>
      </c>
      <c r="AK6" s="132"/>
      <c r="AL6" s="140"/>
      <c r="AM6" s="132"/>
      <c r="AN6" s="131"/>
      <c r="AO6" s="132"/>
      <c r="AP6" s="132"/>
      <c r="AQ6" s="132"/>
    </row>
    <row r="7" spans="1:44" hidden="1">
      <c r="A7" s="50">
        <v>38384</v>
      </c>
      <c r="B7" s="127"/>
      <c r="C7" s="127"/>
      <c r="D7" s="128">
        <f t="shared" si="0"/>
        <v>97.993387423052653</v>
      </c>
      <c r="E7" s="127">
        <f t="shared" si="1"/>
        <v>95.044598612487604</v>
      </c>
      <c r="F7" s="127">
        <f t="shared" si="2"/>
        <v>81.237635236412046</v>
      </c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V7" s="147">
        <v>38384</v>
      </c>
      <c r="W7" s="132"/>
      <c r="X7" s="137"/>
      <c r="Y7" s="138">
        <v>90.100999999999999</v>
      </c>
      <c r="Z7" s="139">
        <v>191.8</v>
      </c>
      <c r="AA7" s="140">
        <v>78.72737420198186</v>
      </c>
      <c r="AB7" s="140"/>
      <c r="AC7" s="132"/>
      <c r="AD7" s="140"/>
      <c r="AE7" s="140"/>
      <c r="AF7" s="140"/>
      <c r="AG7" s="140"/>
      <c r="AH7" s="140"/>
      <c r="AI7" s="140"/>
      <c r="AJ7" s="132">
        <v>100.4</v>
      </c>
      <c r="AK7" s="132"/>
      <c r="AL7" s="140"/>
      <c r="AM7" s="132"/>
      <c r="AN7" s="131"/>
      <c r="AO7" s="132"/>
      <c r="AP7" s="132"/>
      <c r="AQ7" s="132"/>
    </row>
    <row r="8" spans="1:44" hidden="1">
      <c r="A8" s="50">
        <v>38412</v>
      </c>
      <c r="B8" s="127">
        <f>W8/W$71*100</f>
        <v>85.699373695198318</v>
      </c>
      <c r="C8" s="127">
        <f>X8/X$29*100</f>
        <v>94.866764378109451</v>
      </c>
      <c r="D8" s="128">
        <f t="shared" si="0"/>
        <v>97.704087181606596</v>
      </c>
      <c r="E8" s="127">
        <f t="shared" si="1"/>
        <v>95.787908820614462</v>
      </c>
      <c r="F8" s="127">
        <f t="shared" si="2"/>
        <v>82.685835648324357</v>
      </c>
      <c r="G8" s="165">
        <f>AB8/AB$29*100</f>
        <v>95.22</v>
      </c>
      <c r="H8" s="165"/>
      <c r="I8" s="165"/>
      <c r="J8" s="165">
        <f>+AE8/AE$71*100</f>
        <v>76.963628146466192</v>
      </c>
      <c r="K8" s="165">
        <f>+AF8/AF$71*100</f>
        <v>76.51710552430356</v>
      </c>
      <c r="L8" s="165"/>
      <c r="M8" s="165">
        <f>AH8/AH$29*100</f>
        <v>93.701443511154395</v>
      </c>
      <c r="N8" s="165" t="e">
        <f>AI8/AI$29*100</f>
        <v>#DIV/0!</v>
      </c>
      <c r="O8" s="165"/>
      <c r="P8" s="165"/>
      <c r="Q8" s="165"/>
      <c r="R8" s="165">
        <f>AM8/AM$29*100</f>
        <v>92.811501597444092</v>
      </c>
      <c r="S8" s="165"/>
      <c r="T8" s="165">
        <f>AO8/AO$29*100</f>
        <v>96.834901625320782</v>
      </c>
      <c r="V8" s="147">
        <v>38412</v>
      </c>
      <c r="W8" s="132">
        <v>82.1</v>
      </c>
      <c r="X8" s="137">
        <v>953.41098199999999</v>
      </c>
      <c r="Y8" s="138">
        <v>89.834999999999994</v>
      </c>
      <c r="Z8" s="139">
        <v>193.3</v>
      </c>
      <c r="AA8" s="140">
        <v>80.13082489840221</v>
      </c>
      <c r="AB8" s="140">
        <v>95.22</v>
      </c>
      <c r="AC8" s="132"/>
      <c r="AD8" s="140"/>
      <c r="AE8" s="140">
        <v>87.273828765708927</v>
      </c>
      <c r="AF8" s="140">
        <v>105.08</v>
      </c>
      <c r="AG8" s="140"/>
      <c r="AH8" s="140">
        <v>82.382916686842663</v>
      </c>
      <c r="AI8" s="148"/>
      <c r="AJ8" s="132">
        <v>101.5</v>
      </c>
      <c r="AK8" s="132"/>
      <c r="AL8" s="140">
        <v>127.5</v>
      </c>
      <c r="AM8" s="132">
        <v>58.1</v>
      </c>
      <c r="AN8" s="131"/>
      <c r="AO8" s="132">
        <v>113.2</v>
      </c>
      <c r="AP8" s="132"/>
      <c r="AQ8" s="132"/>
    </row>
    <row r="9" spans="1:44" hidden="1">
      <c r="A9" s="50">
        <v>38443</v>
      </c>
      <c r="B9" s="127"/>
      <c r="C9" s="127"/>
      <c r="D9" s="128">
        <f t="shared" si="0"/>
        <v>98.30987753681508</v>
      </c>
      <c r="E9" s="127">
        <f t="shared" si="1"/>
        <v>96.432111000991071</v>
      </c>
      <c r="F9" s="127">
        <f t="shared" si="2"/>
        <v>83.14642931856136</v>
      </c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V9" s="147">
        <v>38443</v>
      </c>
      <c r="W9" s="132"/>
      <c r="X9" s="137"/>
      <c r="Y9" s="138">
        <v>90.391999999999996</v>
      </c>
      <c r="Z9" s="139">
        <v>194.6</v>
      </c>
      <c r="AA9" s="140">
        <v>80.577186121575281</v>
      </c>
      <c r="AB9" s="140"/>
      <c r="AC9" s="132"/>
      <c r="AD9" s="140"/>
      <c r="AE9" s="140"/>
      <c r="AF9" s="140"/>
      <c r="AG9" s="140"/>
      <c r="AH9" s="140"/>
      <c r="AI9" s="140"/>
      <c r="AJ9" s="132">
        <v>101.2</v>
      </c>
      <c r="AK9" s="132"/>
      <c r="AL9" s="140"/>
      <c r="AM9" s="132"/>
      <c r="AN9" s="131"/>
      <c r="AO9" s="132"/>
      <c r="AP9" s="132"/>
      <c r="AQ9" s="132"/>
    </row>
    <row r="10" spans="1:44" hidden="1">
      <c r="A10" s="50">
        <v>38473</v>
      </c>
      <c r="B10" s="127"/>
      <c r="C10" s="127"/>
      <c r="D10" s="128">
        <f t="shared" si="0"/>
        <v>98.154351467165512</v>
      </c>
      <c r="E10" s="127">
        <f t="shared" si="1"/>
        <v>96.333002973240838</v>
      </c>
      <c r="F10" s="127">
        <f t="shared" si="2"/>
        <v>83.326707648763971</v>
      </c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V10" s="147">
        <v>38473</v>
      </c>
      <c r="W10" s="132"/>
      <c r="X10" s="137"/>
      <c r="Y10" s="138">
        <v>90.248999999999995</v>
      </c>
      <c r="Z10" s="139">
        <v>194.4</v>
      </c>
      <c r="AA10" s="140">
        <v>80.751893811195572</v>
      </c>
      <c r="AB10" s="140"/>
      <c r="AC10" s="132"/>
      <c r="AD10" s="140"/>
      <c r="AE10" s="140"/>
      <c r="AF10" s="140"/>
      <c r="AG10" s="140"/>
      <c r="AH10" s="140"/>
      <c r="AI10" s="140"/>
      <c r="AJ10" s="132">
        <v>101.5</v>
      </c>
      <c r="AK10" s="132"/>
      <c r="AL10" s="140"/>
      <c r="AM10" s="132"/>
      <c r="AN10" s="131"/>
      <c r="AO10" s="132"/>
      <c r="AP10" s="132"/>
      <c r="AQ10" s="132"/>
    </row>
    <row r="11" spans="1:44" hidden="1">
      <c r="A11" s="50">
        <v>38504</v>
      </c>
      <c r="B11" s="127">
        <f>W11/W$71*100</f>
        <v>86.221294363256789</v>
      </c>
      <c r="C11" s="127">
        <f>X11/X$29*100</f>
        <v>95.694572039801002</v>
      </c>
      <c r="D11" s="128">
        <f t="shared" si="0"/>
        <v>97.251647706262361</v>
      </c>
      <c r="E11" s="127">
        <f t="shared" si="1"/>
        <v>96.382556987115947</v>
      </c>
      <c r="F11" s="127">
        <f t="shared" si="2"/>
        <v>83.525615751945836</v>
      </c>
      <c r="G11" s="165">
        <f>AB11/AB$29*100</f>
        <v>96.3</v>
      </c>
      <c r="H11" s="165"/>
      <c r="I11" s="165"/>
      <c r="J11" s="165">
        <f>+AE17/AE$71*100</f>
        <v>79.054335589655437</v>
      </c>
      <c r="K11" s="165">
        <f>+AF17/AF$71*100</f>
        <v>80.711419645163744</v>
      </c>
      <c r="L11" s="165"/>
      <c r="M11" s="165">
        <f t="shared" ref="M11:M71" si="3">AH11/AH$29*100</f>
        <v>94.664606242910438</v>
      </c>
      <c r="N11" s="165" t="e">
        <f>AI11/AI$29*100</f>
        <v>#DIV/0!</v>
      </c>
      <c r="O11" s="165"/>
      <c r="P11" s="165"/>
      <c r="Q11" s="165">
        <f>AP11/AP$29*100</f>
        <v>0</v>
      </c>
      <c r="R11" s="165">
        <f>AM11/AM$29*100</f>
        <v>92.811501597444092</v>
      </c>
      <c r="S11" s="165"/>
      <c r="T11" s="165">
        <f>AO11/AO$29*100</f>
        <v>97.177074422583402</v>
      </c>
      <c r="V11" s="147">
        <v>38504</v>
      </c>
      <c r="W11" s="132">
        <v>82.6</v>
      </c>
      <c r="X11" s="137">
        <v>961.73044900000002</v>
      </c>
      <c r="Y11" s="138">
        <v>89.418999999999997</v>
      </c>
      <c r="Z11" s="139">
        <v>194.5</v>
      </c>
      <c r="AA11" s="140">
        <v>80.944655609658</v>
      </c>
      <c r="AB11" s="140">
        <v>96.3</v>
      </c>
      <c r="AC11" s="132"/>
      <c r="AD11" s="140"/>
      <c r="AE11" s="140">
        <v>87.985484962030739</v>
      </c>
      <c r="AF11" s="140">
        <v>106.66</v>
      </c>
      <c r="AG11" s="140"/>
      <c r="AH11" s="140">
        <v>83.229735605664175</v>
      </c>
      <c r="AI11" s="148"/>
      <c r="AJ11" s="132">
        <v>101.9</v>
      </c>
      <c r="AK11" s="132"/>
      <c r="AL11" s="140">
        <v>128.1</v>
      </c>
      <c r="AM11" s="132">
        <v>58.1</v>
      </c>
      <c r="AN11" s="131"/>
      <c r="AO11" s="132">
        <v>113.6</v>
      </c>
      <c r="AP11" s="132"/>
      <c r="AQ11" s="132"/>
    </row>
    <row r="12" spans="1:44" hidden="1">
      <c r="A12" s="50">
        <v>38534</v>
      </c>
      <c r="B12" s="127"/>
      <c r="C12" s="127"/>
      <c r="D12" s="128">
        <f t="shared" si="0"/>
        <v>98.273986905357489</v>
      </c>
      <c r="E12" s="127">
        <f t="shared" si="1"/>
        <v>96.828543111992076</v>
      </c>
      <c r="F12" s="127">
        <f t="shared" si="2"/>
        <v>84.176741114783894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>
        <f t="shared" ref="Q12:Q71" si="4">AP12/AP$29*100</f>
        <v>0</v>
      </c>
      <c r="R12" s="165"/>
      <c r="S12" s="165"/>
      <c r="T12" s="165"/>
      <c r="V12" s="147">
        <v>38534</v>
      </c>
      <c r="W12" s="132"/>
      <c r="X12" s="137"/>
      <c r="Y12" s="138">
        <v>90.358999999999995</v>
      </c>
      <c r="Z12" s="139">
        <v>195.4</v>
      </c>
      <c r="AA12" s="140">
        <v>81.575661053666494</v>
      </c>
      <c r="AB12" s="140"/>
      <c r="AC12" s="132"/>
      <c r="AD12" s="140"/>
      <c r="AE12" s="140"/>
      <c r="AF12" s="140"/>
      <c r="AG12" s="140"/>
      <c r="AH12" s="140"/>
      <c r="AI12" s="140"/>
      <c r="AJ12" s="132">
        <v>101.8</v>
      </c>
      <c r="AK12" s="132"/>
      <c r="AL12" s="140">
        <v>129.5</v>
      </c>
      <c r="AM12" s="132"/>
      <c r="AN12" s="131"/>
      <c r="AO12" s="132"/>
      <c r="AP12" s="132"/>
      <c r="AQ12" s="132"/>
    </row>
    <row r="13" spans="1:44" hidden="1">
      <c r="A13" s="50">
        <v>38565</v>
      </c>
      <c r="B13" s="127"/>
      <c r="C13" s="127"/>
      <c r="D13" s="128">
        <f t="shared" si="0"/>
        <v>98.742740304091541</v>
      </c>
      <c r="E13" s="127">
        <f t="shared" si="1"/>
        <v>97.324083250743314</v>
      </c>
      <c r="F13" s="127">
        <f t="shared" si="2"/>
        <v>84.636024952630521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>
        <f t="shared" si="4"/>
        <v>0</v>
      </c>
      <c r="R13" s="165"/>
      <c r="S13" s="165"/>
      <c r="T13" s="165"/>
      <c r="V13" s="147">
        <v>38565</v>
      </c>
      <c r="W13" s="132"/>
      <c r="X13" s="137"/>
      <c r="Y13" s="138">
        <v>90.79</v>
      </c>
      <c r="Z13" s="139">
        <v>196.4</v>
      </c>
      <c r="AA13" s="140">
        <v>82.020752918561982</v>
      </c>
      <c r="AB13" s="140"/>
      <c r="AC13" s="132"/>
      <c r="AD13" s="140"/>
      <c r="AE13" s="140"/>
      <c r="AF13" s="140"/>
      <c r="AG13" s="140"/>
      <c r="AH13" s="140"/>
      <c r="AI13" s="140"/>
      <c r="AJ13" s="132">
        <v>101.5</v>
      </c>
      <c r="AK13" s="132"/>
      <c r="AL13" s="140">
        <v>130.6</v>
      </c>
      <c r="AM13" s="132"/>
      <c r="AN13" s="131"/>
      <c r="AO13" s="132"/>
      <c r="AP13" s="132"/>
      <c r="AQ13" s="132"/>
    </row>
    <row r="14" spans="1:44" hidden="1">
      <c r="A14" s="50">
        <v>38596</v>
      </c>
      <c r="B14" s="127">
        <f>W14/W$71*100</f>
        <v>87.05636743215031</v>
      </c>
      <c r="C14" s="127">
        <f>X14/X$29*100</f>
        <v>96.770722089552237</v>
      </c>
      <c r="D14" s="128">
        <f t="shared" si="0"/>
        <v>98.881952450351307</v>
      </c>
      <c r="E14" s="127">
        <f t="shared" si="1"/>
        <v>98.513379583746286</v>
      </c>
      <c r="F14" s="127">
        <f t="shared" si="2"/>
        <v>85.227385975154917</v>
      </c>
      <c r="G14" s="165">
        <f>AB14/AB$29*100</f>
        <v>96.47</v>
      </c>
      <c r="H14" s="165"/>
      <c r="I14" s="165"/>
      <c r="J14" s="165">
        <f>+AE26/AE$71*100</f>
        <v>82.635218456321439</v>
      </c>
      <c r="K14" s="165">
        <f>+AF26/AF$71*100</f>
        <v>82.25516025909144</v>
      </c>
      <c r="L14" s="165"/>
      <c r="M14" s="165">
        <f t="shared" si="3"/>
        <v>96.369975900505437</v>
      </c>
      <c r="N14" s="165" t="e">
        <f>AI14/AI$29*100</f>
        <v>#DIV/0!</v>
      </c>
      <c r="O14" s="165"/>
      <c r="P14" s="165"/>
      <c r="Q14" s="165">
        <f t="shared" si="4"/>
        <v>0</v>
      </c>
      <c r="R14" s="165">
        <f>AM14/AM$29*100</f>
        <v>93.130990415335461</v>
      </c>
      <c r="S14" s="165"/>
      <c r="T14" s="165">
        <f>AO14/AO$29*100</f>
        <v>97.690333618477325</v>
      </c>
      <c r="V14" s="147">
        <v>38596</v>
      </c>
      <c r="W14" s="132">
        <v>83.4</v>
      </c>
      <c r="X14" s="137">
        <v>972.54575699999998</v>
      </c>
      <c r="Y14" s="138">
        <v>90.918000000000006</v>
      </c>
      <c r="Z14" s="139">
        <v>198.8</v>
      </c>
      <c r="AA14" s="140">
        <v>82.593840753692348</v>
      </c>
      <c r="AB14" s="140">
        <v>96.47</v>
      </c>
      <c r="AC14" s="132"/>
      <c r="AD14" s="140"/>
      <c r="AE14" s="140">
        <v>89.17799352672624</v>
      </c>
      <c r="AF14" s="140">
        <v>108.26</v>
      </c>
      <c r="AG14" s="140"/>
      <c r="AH14" s="140">
        <v>84.72910766608706</v>
      </c>
      <c r="AI14" s="148"/>
      <c r="AJ14" s="132">
        <v>101.9</v>
      </c>
      <c r="AK14" s="132"/>
      <c r="AL14" s="140">
        <v>131.1</v>
      </c>
      <c r="AM14" s="132">
        <v>58.3</v>
      </c>
      <c r="AN14" s="131"/>
      <c r="AO14" s="132">
        <v>114.2</v>
      </c>
      <c r="AP14" s="132"/>
      <c r="AQ14" s="132"/>
    </row>
    <row r="15" spans="1:44" hidden="1">
      <c r="A15" s="50">
        <v>38626</v>
      </c>
      <c r="B15" s="127"/>
      <c r="C15" s="127"/>
      <c r="D15" s="128">
        <f t="shared" si="0"/>
        <v>99.281099775955454</v>
      </c>
      <c r="E15" s="127">
        <f t="shared" si="1"/>
        <v>98.711595639246767</v>
      </c>
      <c r="F15" s="127">
        <f t="shared" si="2"/>
        <v>92.63554642787112</v>
      </c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>
        <f t="shared" si="4"/>
        <v>0</v>
      </c>
      <c r="R15" s="165"/>
      <c r="S15" s="165"/>
      <c r="T15" s="165"/>
      <c r="V15" s="147">
        <v>38626</v>
      </c>
      <c r="W15" s="132"/>
      <c r="X15" s="137"/>
      <c r="Y15" s="138">
        <v>91.284999999999997</v>
      </c>
      <c r="Z15" s="139">
        <v>199.2</v>
      </c>
      <c r="AA15" s="140">
        <v>89.773087397345265</v>
      </c>
      <c r="AB15" s="140"/>
      <c r="AC15" s="132"/>
      <c r="AD15" s="140"/>
      <c r="AE15" s="140"/>
      <c r="AF15" s="140"/>
      <c r="AG15" s="140"/>
      <c r="AH15" s="140"/>
      <c r="AI15" s="140"/>
      <c r="AJ15" s="132">
        <v>103.5</v>
      </c>
      <c r="AK15" s="132"/>
      <c r="AL15" s="140">
        <v>133.1</v>
      </c>
      <c r="AM15" s="132"/>
      <c r="AN15" s="131"/>
      <c r="AO15" s="132"/>
      <c r="AP15" s="132"/>
      <c r="AQ15" s="132"/>
    </row>
    <row r="16" spans="1:44" hidden="1">
      <c r="A16" s="50">
        <v>38657</v>
      </c>
      <c r="B16" s="127"/>
      <c r="C16" s="127"/>
      <c r="D16" s="128">
        <f t="shared" si="0"/>
        <v>99.165814717334086</v>
      </c>
      <c r="E16" s="127">
        <f t="shared" si="1"/>
        <v>97.918731417244786</v>
      </c>
      <c r="F16" s="127">
        <f t="shared" si="2"/>
        <v>93.682908934157652</v>
      </c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>
        <f t="shared" si="4"/>
        <v>0</v>
      </c>
      <c r="R16" s="165"/>
      <c r="S16" s="165"/>
      <c r="T16" s="165"/>
      <c r="V16" s="147">
        <v>38657</v>
      </c>
      <c r="W16" s="132"/>
      <c r="X16" s="137"/>
      <c r="Y16" s="138">
        <v>91.179000000000002</v>
      </c>
      <c r="Z16" s="139">
        <v>197.6</v>
      </c>
      <c r="AA16" s="140">
        <v>90.788086168759364</v>
      </c>
      <c r="AB16" s="140"/>
      <c r="AC16" s="132"/>
      <c r="AD16" s="140"/>
      <c r="AE16" s="140"/>
      <c r="AF16" s="140"/>
      <c r="AG16" s="140"/>
      <c r="AH16" s="140"/>
      <c r="AI16" s="140"/>
      <c r="AJ16" s="132">
        <v>102.7</v>
      </c>
      <c r="AK16" s="132"/>
      <c r="AL16" s="140">
        <v>134.69999999999999</v>
      </c>
      <c r="AM16" s="132"/>
      <c r="AN16" s="131"/>
      <c r="AO16" s="132"/>
      <c r="AP16" s="132"/>
      <c r="AQ16" s="132"/>
    </row>
    <row r="17" spans="1:43" hidden="1">
      <c r="A17" s="50">
        <v>38687</v>
      </c>
      <c r="B17" s="127">
        <f>W17/W$71*100</f>
        <v>87.473903966597078</v>
      </c>
      <c r="C17" s="127">
        <f>X17/X$29*100</f>
        <v>97.432968258706467</v>
      </c>
      <c r="D17" s="128">
        <f t="shared" si="0"/>
        <v>99.199530159006372</v>
      </c>
      <c r="E17" s="127">
        <f t="shared" si="1"/>
        <v>97.522299306243809</v>
      </c>
      <c r="F17" s="127">
        <f t="shared" si="2"/>
        <v>93.807282423244772</v>
      </c>
      <c r="G17" s="165">
        <f>AB17/AB$29*100</f>
        <v>98.29</v>
      </c>
      <c r="H17" s="165"/>
      <c r="I17" s="165"/>
      <c r="J17" s="165">
        <f>+AE35/AE$71*100</f>
        <v>83.757684486690053</v>
      </c>
      <c r="K17" s="165">
        <f>+AF35/AF$71*100</f>
        <v>83.837298264118928</v>
      </c>
      <c r="L17" s="165"/>
      <c r="M17" s="165">
        <f t="shared" si="3"/>
        <v>96.574236897173265</v>
      </c>
      <c r="N17" s="165" t="e">
        <f>AI17/AI$29*100</f>
        <v>#DIV/0!</v>
      </c>
      <c r="O17" s="165"/>
      <c r="P17" s="165"/>
      <c r="Q17" s="165">
        <f t="shared" si="4"/>
        <v>0</v>
      </c>
      <c r="R17" s="165">
        <f>AM17/AM$29*100</f>
        <v>93.769968051118212</v>
      </c>
      <c r="S17" s="165"/>
      <c r="T17" s="165">
        <f>AO17/AO$29*100</f>
        <v>98.032506415739945</v>
      </c>
      <c r="V17" s="147">
        <v>38687</v>
      </c>
      <c r="W17" s="132">
        <v>83.8</v>
      </c>
      <c r="X17" s="137">
        <v>979.20133099999998</v>
      </c>
      <c r="Y17" s="138">
        <v>91.21</v>
      </c>
      <c r="Z17" s="139">
        <v>196.8</v>
      </c>
      <c r="AA17" s="140">
        <v>90.908616489314284</v>
      </c>
      <c r="AB17" s="140">
        <v>98.29</v>
      </c>
      <c r="AC17" s="132"/>
      <c r="AD17" s="140"/>
      <c r="AE17" s="140">
        <v>89.644611534016747</v>
      </c>
      <c r="AF17" s="140">
        <v>110.84</v>
      </c>
      <c r="AG17" s="140"/>
      <c r="AH17" s="140">
        <v>84.908695258767565</v>
      </c>
      <c r="AI17" s="148"/>
      <c r="AJ17" s="132">
        <v>104.2</v>
      </c>
      <c r="AK17" s="132"/>
      <c r="AL17" s="140">
        <v>136</v>
      </c>
      <c r="AM17" s="132">
        <v>58.7</v>
      </c>
      <c r="AN17" s="131"/>
      <c r="AO17" s="132">
        <v>114.6</v>
      </c>
      <c r="AP17" s="132"/>
      <c r="AQ17" s="132"/>
    </row>
    <row r="18" spans="1:43" hidden="1">
      <c r="A18" s="50">
        <v>38718</v>
      </c>
      <c r="B18" s="127"/>
      <c r="C18" s="127"/>
      <c r="D18" s="128">
        <f t="shared" si="0"/>
        <v>98.967872446870999</v>
      </c>
      <c r="E18" s="127">
        <f t="shared" si="1"/>
        <v>98.265609514370666</v>
      </c>
      <c r="F18" s="127">
        <f t="shared" si="2"/>
        <v>95.418242655944937</v>
      </c>
      <c r="G18" s="165"/>
      <c r="H18" s="165"/>
      <c r="I18" s="165"/>
      <c r="J18" s="165"/>
      <c r="K18" s="165"/>
      <c r="L18" s="165"/>
      <c r="M18" s="165"/>
      <c r="N18" s="165"/>
      <c r="O18" s="165">
        <f t="shared" ref="O18:O70" si="5">AQ18/AQ$29*100</f>
        <v>98.277982779827809</v>
      </c>
      <c r="P18" s="165"/>
      <c r="Q18" s="165">
        <f t="shared" si="4"/>
        <v>95.674361264586921</v>
      </c>
      <c r="R18" s="165"/>
      <c r="S18" s="165"/>
      <c r="T18" s="165"/>
      <c r="V18" s="147">
        <v>38718</v>
      </c>
      <c r="W18" s="132"/>
      <c r="X18" s="137"/>
      <c r="Y18" s="138">
        <v>90.997</v>
      </c>
      <c r="Z18" s="139">
        <v>198.3</v>
      </c>
      <c r="AA18" s="140">
        <v>92.469797691785473</v>
      </c>
      <c r="AB18" s="140"/>
      <c r="AC18" s="132"/>
      <c r="AD18" s="140"/>
      <c r="AE18" s="140"/>
      <c r="AF18" s="140"/>
      <c r="AG18" s="140"/>
      <c r="AH18" s="140"/>
      <c r="AI18" s="140"/>
      <c r="AJ18" s="132">
        <v>106</v>
      </c>
      <c r="AK18" s="132"/>
      <c r="AL18" s="140">
        <v>136.4</v>
      </c>
      <c r="AM18" s="132"/>
      <c r="AN18" s="131"/>
      <c r="AO18" s="132"/>
      <c r="AP18" s="132">
        <v>79.086238494845702</v>
      </c>
      <c r="AQ18" s="132">
        <v>79.900000000000006</v>
      </c>
    </row>
    <row r="19" spans="1:43" hidden="1">
      <c r="A19" s="50">
        <v>38749</v>
      </c>
      <c r="B19" s="127"/>
      <c r="C19" s="127"/>
      <c r="D19" s="128">
        <f t="shared" si="0"/>
        <v>99.175603071367973</v>
      </c>
      <c r="E19" s="127">
        <f t="shared" si="1"/>
        <v>98.463825569871148</v>
      </c>
      <c r="F19" s="127">
        <f t="shared" si="2"/>
        <v>95.790295953167075</v>
      </c>
      <c r="G19" s="165"/>
      <c r="H19" s="165"/>
      <c r="I19" s="165"/>
      <c r="J19" s="165"/>
      <c r="K19" s="165"/>
      <c r="L19" s="165"/>
      <c r="M19" s="165"/>
      <c r="N19" s="165"/>
      <c r="O19" s="165">
        <f t="shared" si="5"/>
        <v>98.154981549815503</v>
      </c>
      <c r="P19" s="165"/>
      <c r="Q19" s="165">
        <f t="shared" si="4"/>
        <v>95.742397986965941</v>
      </c>
      <c r="R19" s="165"/>
      <c r="S19" s="165"/>
      <c r="T19" s="165"/>
      <c r="V19" s="147">
        <v>38749</v>
      </c>
      <c r="W19" s="132"/>
      <c r="X19" s="137"/>
      <c r="Y19" s="138">
        <v>91.188000000000002</v>
      </c>
      <c r="Z19" s="139">
        <v>198.7</v>
      </c>
      <c r="AA19" s="140">
        <v>92.830354459203036</v>
      </c>
      <c r="AB19" s="140"/>
      <c r="AC19" s="132"/>
      <c r="AD19" s="140"/>
      <c r="AE19" s="140"/>
      <c r="AF19" s="140"/>
      <c r="AG19" s="140"/>
      <c r="AH19" s="140"/>
      <c r="AI19" s="140"/>
      <c r="AJ19" s="132">
        <v>105.9</v>
      </c>
      <c r="AK19" s="132"/>
      <c r="AL19" s="140">
        <v>136.5</v>
      </c>
      <c r="AM19" s="132"/>
      <c r="AN19" s="131"/>
      <c r="AO19" s="132"/>
      <c r="AP19" s="132">
        <v>79.142478937753864</v>
      </c>
      <c r="AQ19" s="132">
        <v>79.8</v>
      </c>
    </row>
    <row r="20" spans="1:43" hidden="1">
      <c r="A20" s="50">
        <v>38777</v>
      </c>
      <c r="B20" s="127">
        <f>W20/W$71*100</f>
        <v>88.204592901878925</v>
      </c>
      <c r="C20" s="127">
        <f>X20/X$29*100</f>
        <v>98.012433631840793</v>
      </c>
      <c r="D20" s="128">
        <f t="shared" si="0"/>
        <v>98.833010680181857</v>
      </c>
      <c r="E20" s="127">
        <f t="shared" si="1"/>
        <v>99.008919722497524</v>
      </c>
      <c r="F20" s="127">
        <f t="shared" si="2"/>
        <v>95.773071052544282</v>
      </c>
      <c r="G20" s="165">
        <f>AB20/AB$29*100</f>
        <v>98.75</v>
      </c>
      <c r="H20" s="165"/>
      <c r="I20" s="165">
        <f>AD20/AD$29*100</f>
        <v>99.847562814628859</v>
      </c>
      <c r="J20" s="165">
        <f>+AE44/AE$71*100</f>
        <v>87.013168300376293</v>
      </c>
      <c r="K20" s="165">
        <f>+AF44/AF$71*100</f>
        <v>88.819727072330807</v>
      </c>
      <c r="L20" s="165"/>
      <c r="M20" s="165">
        <f t="shared" si="3"/>
        <v>98.060074140228537</v>
      </c>
      <c r="N20" s="165" t="e">
        <f>AI20/AI$29*100</f>
        <v>#DIV/0!</v>
      </c>
      <c r="O20" s="165">
        <f t="shared" si="5"/>
        <v>96.678966789667896</v>
      </c>
      <c r="P20" s="165"/>
      <c r="Q20" s="165">
        <f t="shared" si="4"/>
        <v>95.701014825931281</v>
      </c>
      <c r="R20" s="165">
        <f>AM20/AM$29*100</f>
        <v>93.769968051118212</v>
      </c>
      <c r="S20" s="165">
        <f>AN20/AN$29*100</f>
        <v>95.495591006767484</v>
      </c>
      <c r="T20" s="165">
        <f>AO20/AO$29*100</f>
        <v>98.716852010265185</v>
      </c>
      <c r="V20" s="147">
        <v>38777</v>
      </c>
      <c r="W20" s="132">
        <v>84.5</v>
      </c>
      <c r="X20" s="137">
        <v>985.02495799999997</v>
      </c>
      <c r="Y20" s="138">
        <v>90.873000000000005</v>
      </c>
      <c r="Z20" s="139">
        <v>199.8</v>
      </c>
      <c r="AA20" s="140">
        <v>92.813661811848448</v>
      </c>
      <c r="AB20" s="140">
        <v>98.75</v>
      </c>
      <c r="AC20" s="132"/>
      <c r="AD20" s="140">
        <v>99.849891329221691</v>
      </c>
      <c r="AE20" s="140">
        <v>90.670029147845312</v>
      </c>
      <c r="AF20" s="140">
        <v>111.28</v>
      </c>
      <c r="AG20" s="140"/>
      <c r="AH20" s="140">
        <v>86.21505299689845</v>
      </c>
      <c r="AI20" s="148"/>
      <c r="AJ20" s="132">
        <v>104.3</v>
      </c>
      <c r="AK20" s="132"/>
      <c r="AL20" s="140">
        <v>136.4</v>
      </c>
      <c r="AM20" s="132">
        <v>58.7</v>
      </c>
      <c r="AN20" s="140">
        <f>'[3]CPI-Indicators'!$J$4</f>
        <v>897.20842133276074</v>
      </c>
      <c r="AO20" s="132">
        <v>115.4</v>
      </c>
      <c r="AP20" s="132">
        <v>79.108270833304573</v>
      </c>
      <c r="AQ20" s="132">
        <v>78.599999999999994</v>
      </c>
    </row>
    <row r="21" spans="1:43" hidden="1">
      <c r="A21" s="50">
        <v>38808</v>
      </c>
      <c r="B21" s="127"/>
      <c r="C21" s="127"/>
      <c r="D21" s="128">
        <f t="shared" si="0"/>
        <v>99.375720531616381</v>
      </c>
      <c r="E21" s="127">
        <f t="shared" si="1"/>
        <v>99.851337958374614</v>
      </c>
      <c r="F21" s="127">
        <f t="shared" si="2"/>
        <v>95.949890574698543</v>
      </c>
      <c r="G21" s="165"/>
      <c r="H21" s="165"/>
      <c r="I21" s="165"/>
      <c r="J21" s="165"/>
      <c r="K21" s="165"/>
      <c r="L21" s="165"/>
      <c r="M21" s="165"/>
      <c r="N21" s="165"/>
      <c r="O21" s="165">
        <f t="shared" si="5"/>
        <v>97.539975399753999</v>
      </c>
      <c r="P21" s="165"/>
      <c r="Q21" s="165">
        <f t="shared" si="4"/>
        <v>94.986979945706139</v>
      </c>
      <c r="R21" s="165"/>
      <c r="S21" s="165"/>
      <c r="T21" s="165"/>
      <c r="V21" s="147">
        <v>38808</v>
      </c>
      <c r="W21" s="132"/>
      <c r="X21" s="137"/>
      <c r="Y21" s="138">
        <v>91.372</v>
      </c>
      <c r="Z21" s="139">
        <v>201.5</v>
      </c>
      <c r="AA21" s="140">
        <v>92.985017571359947</v>
      </c>
      <c r="AB21" s="140"/>
      <c r="AC21" s="132"/>
      <c r="AD21" s="140"/>
      <c r="AE21" s="140"/>
      <c r="AF21" s="140"/>
      <c r="AG21" s="140"/>
      <c r="AH21" s="140"/>
      <c r="AI21" s="140"/>
      <c r="AJ21" s="132">
        <v>105.2</v>
      </c>
      <c r="AK21" s="132"/>
      <c r="AL21" s="140">
        <v>135.4</v>
      </c>
      <c r="AM21" s="132"/>
      <c r="AN21" s="140"/>
      <c r="AO21" s="132"/>
      <c r="AP21" s="132">
        <v>78.518036081959266</v>
      </c>
      <c r="AQ21" s="132">
        <v>79.3</v>
      </c>
    </row>
    <row r="22" spans="1:43" hidden="1">
      <c r="A22" s="50">
        <v>38838</v>
      </c>
      <c r="B22" s="127"/>
      <c r="C22" s="127"/>
      <c r="D22" s="128">
        <f t="shared" si="0"/>
        <v>99.228895221108033</v>
      </c>
      <c r="E22" s="127">
        <f t="shared" si="1"/>
        <v>100.34687809712585</v>
      </c>
      <c r="F22" s="127">
        <f t="shared" si="2"/>
        <v>96.32153100664938</v>
      </c>
      <c r="G22" s="165"/>
      <c r="H22" s="165"/>
      <c r="I22" s="165"/>
      <c r="J22" s="165"/>
      <c r="K22" s="165"/>
      <c r="L22" s="165"/>
      <c r="M22" s="165"/>
      <c r="N22" s="165"/>
      <c r="O22" s="165">
        <f t="shared" si="5"/>
        <v>97.662976629766305</v>
      </c>
      <c r="P22" s="165"/>
      <c r="Q22" s="165">
        <f t="shared" si="4"/>
        <v>95.205819712533497</v>
      </c>
      <c r="R22" s="165"/>
      <c r="S22" s="165"/>
      <c r="T22" s="165"/>
      <c r="V22" s="147">
        <v>38838</v>
      </c>
      <c r="W22" s="132"/>
      <c r="X22" s="137"/>
      <c r="Y22" s="138">
        <v>91.236999999999995</v>
      </c>
      <c r="Z22" s="139">
        <v>202.5</v>
      </c>
      <c r="AA22" s="140">
        <v>93.345174231135132</v>
      </c>
      <c r="AB22" s="140"/>
      <c r="AC22" s="132"/>
      <c r="AD22" s="140"/>
      <c r="AE22" s="140"/>
      <c r="AF22" s="140"/>
      <c r="AG22" s="140"/>
      <c r="AH22" s="140"/>
      <c r="AI22" s="140"/>
      <c r="AJ22" s="132">
        <v>105.3</v>
      </c>
      <c r="AK22" s="132"/>
      <c r="AL22" s="140">
        <v>135.69999999999999</v>
      </c>
      <c r="AM22" s="132"/>
      <c r="AN22" s="140"/>
      <c r="AO22" s="132"/>
      <c r="AP22" s="132">
        <v>78.698933176674146</v>
      </c>
      <c r="AQ22" s="132">
        <v>79.400000000000006</v>
      </c>
    </row>
    <row r="23" spans="1:43" hidden="1">
      <c r="A23" s="50">
        <v>38869</v>
      </c>
      <c r="B23" s="127">
        <f>W23/W$71*100</f>
        <v>89.665970772442591</v>
      </c>
      <c r="C23" s="127">
        <f>X23/X$29*100</f>
        <v>99.50248756218906</v>
      </c>
      <c r="D23" s="128">
        <f t="shared" si="0"/>
        <v>98.620929676114244</v>
      </c>
      <c r="E23" s="127">
        <f t="shared" si="1"/>
        <v>100.54509415262636</v>
      </c>
      <c r="F23" s="127">
        <f t="shared" si="2"/>
        <v>96.501940347969011</v>
      </c>
      <c r="G23" s="165">
        <f>AB23/AB$29*100</f>
        <v>100.11000000000001</v>
      </c>
      <c r="H23" s="165"/>
      <c r="I23" s="165">
        <f>AD23/AD$29*100</f>
        <v>100.30830935128479</v>
      </c>
      <c r="J23" s="165">
        <f>+AE53/AE$71*100</f>
        <v>94.950182178398535</v>
      </c>
      <c r="K23" s="165">
        <f>+AF53/AF$71*100</f>
        <v>100.72216654462692</v>
      </c>
      <c r="L23" s="165"/>
      <c r="M23" s="165">
        <f t="shared" si="3"/>
        <v>98.684421690487525</v>
      </c>
      <c r="N23" s="165" t="e">
        <f>AI23/AI$29*100</f>
        <v>#DIV/0!</v>
      </c>
      <c r="O23" s="165">
        <f t="shared" si="5"/>
        <v>96.432964329643312</v>
      </c>
      <c r="P23" s="165"/>
      <c r="Q23" s="165">
        <f t="shared" si="4"/>
        <v>95.580372390372617</v>
      </c>
      <c r="R23" s="165">
        <f>AM23/AM$29*100</f>
        <v>99.201277955271564</v>
      </c>
      <c r="S23" s="165">
        <f>AN23/AN$29*100</f>
        <v>95.601532140062787</v>
      </c>
      <c r="T23" s="165">
        <f>AO23/AO$29*100</f>
        <v>99.315654405474746</v>
      </c>
      <c r="V23" s="147">
        <v>38869</v>
      </c>
      <c r="W23" s="132">
        <v>85.9</v>
      </c>
      <c r="X23" s="137">
        <v>1000</v>
      </c>
      <c r="Y23" s="138">
        <v>90.677999999999997</v>
      </c>
      <c r="Z23" s="139">
        <v>202.9</v>
      </c>
      <c r="AA23" s="140">
        <v>93.520008883599715</v>
      </c>
      <c r="AB23" s="140">
        <v>100.11</v>
      </c>
      <c r="AC23" s="132"/>
      <c r="AD23" s="140">
        <v>100.31064861080722</v>
      </c>
      <c r="AE23" s="140">
        <v>92.107755936294339</v>
      </c>
      <c r="AF23" s="140">
        <v>111.6</v>
      </c>
      <c r="AG23" s="140"/>
      <c r="AH23" s="140">
        <v>86.763983411300202</v>
      </c>
      <c r="AI23" s="148"/>
      <c r="AJ23" s="132">
        <v>104.1</v>
      </c>
      <c r="AK23" s="132"/>
      <c r="AL23" s="140">
        <v>136.30000000000001</v>
      </c>
      <c r="AM23" s="132">
        <v>62.1</v>
      </c>
      <c r="AN23" s="140">
        <f>'[3]CPI-Indicators'!$J$5</f>
        <v>898.20376861482885</v>
      </c>
      <c r="AO23" s="132">
        <v>116.1</v>
      </c>
      <c r="AP23" s="132">
        <v>79.008545511859197</v>
      </c>
      <c r="AQ23" s="132">
        <v>78.400000000000006</v>
      </c>
    </row>
    <row r="24" spans="1:43" hidden="1">
      <c r="A24" s="50">
        <v>38899</v>
      </c>
      <c r="B24" s="127"/>
      <c r="C24" s="127"/>
      <c r="D24" s="128">
        <f t="shared" si="0"/>
        <v>99.365932177582494</v>
      </c>
      <c r="E24" s="127">
        <f t="shared" si="1"/>
        <v>100.84241823587709</v>
      </c>
      <c r="F24" s="127">
        <f t="shared" si="2"/>
        <v>96.934960093375267</v>
      </c>
      <c r="G24" s="165"/>
      <c r="H24" s="165"/>
      <c r="I24" s="165"/>
      <c r="J24" s="165"/>
      <c r="K24" s="165"/>
      <c r="L24" s="165"/>
      <c r="M24" s="165"/>
      <c r="N24" s="165"/>
      <c r="O24" s="165">
        <f t="shared" si="5"/>
        <v>96.801968019680203</v>
      </c>
      <c r="P24" s="165"/>
      <c r="Q24" s="165">
        <f t="shared" si="4"/>
        <v>97.310048239719578</v>
      </c>
      <c r="R24" s="165"/>
      <c r="S24" s="165"/>
      <c r="T24" s="165"/>
      <c r="V24" s="147">
        <v>38899</v>
      </c>
      <c r="W24" s="132"/>
      <c r="X24" s="137"/>
      <c r="Y24" s="138">
        <v>91.363</v>
      </c>
      <c r="Z24" s="139">
        <v>203.5</v>
      </c>
      <c r="AA24" s="140">
        <v>93.939648222364781</v>
      </c>
      <c r="AB24" s="140"/>
      <c r="AC24" s="132"/>
      <c r="AD24" s="140"/>
      <c r="AE24" s="140"/>
      <c r="AF24" s="140"/>
      <c r="AG24" s="140"/>
      <c r="AH24" s="140"/>
      <c r="AI24" s="140"/>
      <c r="AJ24" s="132">
        <v>104.5</v>
      </c>
      <c r="AK24" s="132"/>
      <c r="AL24" s="140">
        <v>138.69999999999999</v>
      </c>
      <c r="AM24" s="132"/>
      <c r="AN24" s="140"/>
      <c r="AO24" s="132"/>
      <c r="AP24" s="132">
        <v>80.438328318163244</v>
      </c>
      <c r="AQ24" s="132">
        <v>78.7</v>
      </c>
    </row>
    <row r="25" spans="1:43" hidden="1">
      <c r="A25" s="50">
        <v>38930</v>
      </c>
      <c r="B25" s="127"/>
      <c r="C25" s="127"/>
      <c r="D25" s="128">
        <f t="shared" si="0"/>
        <v>99.414873947751943</v>
      </c>
      <c r="E25" s="127">
        <f t="shared" si="1"/>
        <v>101.0406342913776</v>
      </c>
      <c r="F25" s="127">
        <f t="shared" si="2"/>
        <v>97.24446227750478</v>
      </c>
      <c r="G25" s="165"/>
      <c r="H25" s="165"/>
      <c r="I25" s="165"/>
      <c r="J25" s="165"/>
      <c r="K25" s="165"/>
      <c r="L25" s="165"/>
      <c r="M25" s="165"/>
      <c r="N25" s="165"/>
      <c r="O25" s="165">
        <f t="shared" si="5"/>
        <v>97.293972939729386</v>
      </c>
      <c r="P25" s="165"/>
      <c r="Q25" s="165">
        <f t="shared" si="4"/>
        <v>97.727386897611481</v>
      </c>
      <c r="R25" s="165"/>
      <c r="S25" s="165"/>
      <c r="T25" s="165"/>
      <c r="V25" s="147">
        <v>38930</v>
      </c>
      <c r="W25" s="132"/>
      <c r="X25" s="137"/>
      <c r="Y25" s="138">
        <v>91.408000000000001</v>
      </c>
      <c r="Z25" s="139">
        <v>203.9</v>
      </c>
      <c r="AA25" s="140">
        <v>94.239586720025201</v>
      </c>
      <c r="AB25" s="140"/>
      <c r="AC25" s="132"/>
      <c r="AD25" s="140"/>
      <c r="AE25" s="140"/>
      <c r="AF25" s="140"/>
      <c r="AG25" s="140"/>
      <c r="AH25" s="140"/>
      <c r="AI25" s="140"/>
      <c r="AJ25" s="132">
        <v>105</v>
      </c>
      <c r="AK25" s="132"/>
      <c r="AL25" s="140">
        <v>139.30000000000001</v>
      </c>
      <c r="AM25" s="132"/>
      <c r="AN25" s="140"/>
      <c r="AO25" s="132"/>
      <c r="AP25" s="132">
        <v>80.783308354558585</v>
      </c>
      <c r="AQ25" s="132">
        <v>79.099999999999994</v>
      </c>
    </row>
    <row r="26" spans="1:43" hidden="1">
      <c r="A26" s="50">
        <v>38961</v>
      </c>
      <c r="B26" s="127">
        <f>W26/W$71*100</f>
        <v>90.501043841336127</v>
      </c>
      <c r="C26" s="127">
        <f>X26/X$29*100</f>
        <v>100.19900497512437</v>
      </c>
      <c r="D26" s="128">
        <f t="shared" si="0"/>
        <v>99.325691166554279</v>
      </c>
      <c r="E26" s="127">
        <f t="shared" si="1"/>
        <v>100.54509415262636</v>
      </c>
      <c r="F26" s="127">
        <f t="shared" si="2"/>
        <v>97.626619122757091</v>
      </c>
      <c r="G26" s="165">
        <f>AB26/AB$29*100</f>
        <v>100.4</v>
      </c>
      <c r="H26" s="165"/>
      <c r="I26" s="165">
        <f>AD26/AD$29*100</f>
        <v>100.28264575670356</v>
      </c>
      <c r="J26" s="165">
        <f>+AE62/AE$71*100</f>
        <v>97.53883176962222</v>
      </c>
      <c r="K26" s="165">
        <f>+AF62/AF$71*100</f>
        <v>94.716488851628526</v>
      </c>
      <c r="L26" s="165"/>
      <c r="M26" s="165">
        <f t="shared" si="3"/>
        <v>100.13268234136335</v>
      </c>
      <c r="N26" s="165" t="e">
        <f>AI26/AI$29*100</f>
        <v>#DIV/0!</v>
      </c>
      <c r="O26" s="165">
        <f t="shared" si="5"/>
        <v>97.416974169741692</v>
      </c>
      <c r="P26" s="165"/>
      <c r="Q26" s="165">
        <f t="shared" si="4"/>
        <v>97.57798667218124</v>
      </c>
      <c r="R26" s="165">
        <f>AM26/AM$29*100</f>
        <v>99.04153354632588</v>
      </c>
      <c r="S26" s="165">
        <f>AN26/AN$29*100</f>
        <v>97.235778368606546</v>
      </c>
      <c r="T26" s="165">
        <f>AO26/AO$29*100</f>
        <v>99.743370402053017</v>
      </c>
      <c r="V26" s="147">
        <v>38961</v>
      </c>
      <c r="W26" s="132">
        <v>86.7</v>
      </c>
      <c r="X26" s="137">
        <v>1007</v>
      </c>
      <c r="Y26" s="138">
        <v>91.325999999999993</v>
      </c>
      <c r="Z26" s="139">
        <v>202.9</v>
      </c>
      <c r="AA26" s="140">
        <v>94.609934833587019</v>
      </c>
      <c r="AB26" s="140">
        <v>100.4</v>
      </c>
      <c r="AC26" s="132"/>
      <c r="AD26" s="140">
        <v>100.28498441773313</v>
      </c>
      <c r="AE26" s="140">
        <v>93.705196587786958</v>
      </c>
      <c r="AF26" s="140">
        <v>112.96</v>
      </c>
      <c r="AG26" s="140"/>
      <c r="AH26" s="140">
        <v>88.037303565943631</v>
      </c>
      <c r="AI26" s="148"/>
      <c r="AJ26" s="132">
        <v>105.1</v>
      </c>
      <c r="AK26" s="132"/>
      <c r="AL26" s="140">
        <v>139.1</v>
      </c>
      <c r="AM26" s="132">
        <v>62</v>
      </c>
      <c r="AN26" s="140">
        <f>'[3]CPI-Indicators'!$J$6</f>
        <v>913.55797987550216</v>
      </c>
      <c r="AO26" s="132">
        <v>116.6</v>
      </c>
      <c r="AP26" s="132">
        <v>80.659811299512839</v>
      </c>
      <c r="AQ26" s="132">
        <v>79.2</v>
      </c>
    </row>
    <row r="27" spans="1:43" hidden="1">
      <c r="A27" s="50">
        <v>38991</v>
      </c>
      <c r="B27" s="127"/>
      <c r="C27" s="127"/>
      <c r="D27" s="128">
        <f t="shared" si="0"/>
        <v>99.709612163661291</v>
      </c>
      <c r="E27" s="127">
        <f t="shared" si="1"/>
        <v>100</v>
      </c>
      <c r="F27" s="127">
        <f t="shared" si="2"/>
        <v>98.463045655709365</v>
      </c>
      <c r="G27" s="165"/>
      <c r="H27" s="165"/>
      <c r="I27" s="165"/>
      <c r="J27" s="165"/>
      <c r="K27" s="165"/>
      <c r="L27" s="165"/>
      <c r="M27" s="165"/>
      <c r="N27" s="165"/>
      <c r="O27" s="165">
        <f t="shared" si="5"/>
        <v>99.630996309963109</v>
      </c>
      <c r="P27" s="165"/>
      <c r="Q27" s="165">
        <f t="shared" si="4"/>
        <v>98.2569510769533</v>
      </c>
      <c r="R27" s="165"/>
      <c r="S27" s="165"/>
      <c r="T27" s="165"/>
      <c r="U27" s="46"/>
      <c r="V27" s="147">
        <v>38991</v>
      </c>
      <c r="W27" s="132"/>
      <c r="X27" s="137"/>
      <c r="Y27" s="138">
        <v>91.679000000000002</v>
      </c>
      <c r="Z27" s="139">
        <v>201.8</v>
      </c>
      <c r="AA27" s="140">
        <v>95.420515600254689</v>
      </c>
      <c r="AB27" s="140"/>
      <c r="AC27" s="132"/>
      <c r="AD27" s="140"/>
      <c r="AE27" s="140"/>
      <c r="AF27" s="140"/>
      <c r="AG27" s="140"/>
      <c r="AH27" s="140"/>
      <c r="AI27" s="148"/>
      <c r="AJ27" s="132">
        <v>107.5</v>
      </c>
      <c r="AK27" s="132"/>
      <c r="AL27" s="140">
        <v>140.1</v>
      </c>
      <c r="AM27" s="132"/>
      <c r="AN27" s="140"/>
      <c r="AO27" s="132"/>
      <c r="AP27" s="132">
        <v>81.221056131833336</v>
      </c>
      <c r="AQ27" s="132">
        <v>81</v>
      </c>
    </row>
    <row r="28" spans="1:43" hidden="1">
      <c r="A28" s="50">
        <v>39022</v>
      </c>
      <c r="B28" s="127"/>
      <c r="C28" s="127"/>
      <c r="D28" s="128">
        <f t="shared" si="0"/>
        <v>99.700911404520056</v>
      </c>
      <c r="E28" s="127">
        <f t="shared" si="1"/>
        <v>99.851337958374614</v>
      </c>
      <c r="F28" s="127">
        <f t="shared" si="2"/>
        <v>98.618588309861408</v>
      </c>
      <c r="G28" s="165"/>
      <c r="H28" s="165"/>
      <c r="I28" s="165"/>
      <c r="J28" s="165"/>
      <c r="K28" s="165"/>
      <c r="L28" s="165"/>
      <c r="M28" s="165"/>
      <c r="N28" s="165"/>
      <c r="O28" s="165">
        <f t="shared" si="5"/>
        <v>99.630996309963109</v>
      </c>
      <c r="P28" s="165"/>
      <c r="Q28" s="165">
        <f t="shared" si="4"/>
        <v>98.71216584833455</v>
      </c>
      <c r="R28" s="165"/>
      <c r="S28" s="165"/>
      <c r="T28" s="165"/>
      <c r="U28" s="46"/>
      <c r="V28" s="147">
        <v>39022</v>
      </c>
      <c r="W28" s="132"/>
      <c r="X28" s="137"/>
      <c r="Y28" s="138">
        <v>91.671000000000006</v>
      </c>
      <c r="Z28" s="139">
        <v>201.5</v>
      </c>
      <c r="AA28" s="140">
        <v>95.571251951727277</v>
      </c>
      <c r="AB28" s="140"/>
      <c r="AC28" s="132"/>
      <c r="AD28" s="140"/>
      <c r="AE28" s="140"/>
      <c r="AF28" s="140"/>
      <c r="AG28" s="140"/>
      <c r="AH28" s="140"/>
      <c r="AI28" s="140"/>
      <c r="AJ28" s="132">
        <v>107.5</v>
      </c>
      <c r="AK28" s="132"/>
      <c r="AL28" s="140">
        <v>140.69999999999999</v>
      </c>
      <c r="AM28" s="132"/>
      <c r="AN28" s="140"/>
      <c r="AO28" s="132"/>
      <c r="AP28" s="132">
        <v>81.597345280775471</v>
      </c>
      <c r="AQ28" s="132">
        <v>81</v>
      </c>
    </row>
    <row r="29" spans="1:43" hidden="1">
      <c r="A29" s="50">
        <v>39052</v>
      </c>
      <c r="B29" s="127">
        <f>W29/W$71*100</f>
        <v>90.396659707724424</v>
      </c>
      <c r="C29" s="127">
        <f>X29/X$29*100</f>
        <v>100</v>
      </c>
      <c r="D29" s="128">
        <f t="shared" si="0"/>
        <v>100</v>
      </c>
      <c r="E29" s="127">
        <f t="shared" si="1"/>
        <v>100</v>
      </c>
      <c r="F29" s="127">
        <f t="shared" si="2"/>
        <v>100</v>
      </c>
      <c r="G29" s="165">
        <f>AB29/AB$29*100</f>
        <v>100</v>
      </c>
      <c r="H29" s="165"/>
      <c r="I29" s="165">
        <f>AD29/AD$29*100</f>
        <v>100</v>
      </c>
      <c r="J29" s="165">
        <f>+AE71/AE$71*100</f>
        <v>100</v>
      </c>
      <c r="K29" s="165">
        <f>+AF71/AF$71*100</f>
        <v>100</v>
      </c>
      <c r="L29" s="165"/>
      <c r="M29" s="165">
        <f t="shared" si="3"/>
        <v>100</v>
      </c>
      <c r="N29" s="165" t="e">
        <f>AI29/AI$29*100</f>
        <v>#DIV/0!</v>
      </c>
      <c r="O29" s="165">
        <f t="shared" si="5"/>
        <v>100</v>
      </c>
      <c r="P29" s="165"/>
      <c r="Q29" s="165">
        <f t="shared" si="4"/>
        <v>100</v>
      </c>
      <c r="R29" s="165">
        <f>AM29/AM$29*100</f>
        <v>100</v>
      </c>
      <c r="S29" s="165">
        <f>AN29/AN$29*100</f>
        <v>100</v>
      </c>
      <c r="T29" s="165">
        <f>AO29/AO$29*100</f>
        <v>100</v>
      </c>
      <c r="U29" s="46"/>
      <c r="V29" s="147">
        <v>39052</v>
      </c>
      <c r="W29" s="132">
        <v>86.6</v>
      </c>
      <c r="X29" s="137">
        <v>1005</v>
      </c>
      <c r="Y29" s="138">
        <v>91.945999999999998</v>
      </c>
      <c r="Z29" s="139">
        <v>201.8</v>
      </c>
      <c r="AA29" s="140">
        <v>96.909977712762071</v>
      </c>
      <c r="AB29" s="140">
        <v>100</v>
      </c>
      <c r="AC29" s="132"/>
      <c r="AD29" s="140">
        <v>100.00233206953399</v>
      </c>
      <c r="AE29" s="140">
        <v>94.006005408986226</v>
      </c>
      <c r="AF29" s="140">
        <v>113.6939433548327</v>
      </c>
      <c r="AG29" s="140"/>
      <c r="AH29" s="140">
        <v>87.920648391116458</v>
      </c>
      <c r="AI29" s="140"/>
      <c r="AJ29" s="132">
        <v>108.6</v>
      </c>
      <c r="AK29" s="132"/>
      <c r="AL29" s="140">
        <v>142.6</v>
      </c>
      <c r="AM29" s="132">
        <v>62.6</v>
      </c>
      <c r="AN29" s="140">
        <f>'[3]CPI-Indicators'!$J$7</f>
        <v>939.52863359856917</v>
      </c>
      <c r="AO29" s="132">
        <v>116.9</v>
      </c>
      <c r="AP29" s="132">
        <v>82.6618933740599</v>
      </c>
      <c r="AQ29" s="132">
        <v>81.3</v>
      </c>
    </row>
    <row r="30" spans="1:43" hidden="1">
      <c r="A30" s="50">
        <v>39083</v>
      </c>
      <c r="B30" s="127"/>
      <c r="C30" s="127"/>
      <c r="D30" s="128">
        <f t="shared" si="0"/>
        <v>98.332717029560825</v>
      </c>
      <c r="E30" s="127">
        <f t="shared" si="1"/>
        <v>100.30525272547075</v>
      </c>
      <c r="F30" s="127">
        <f t="shared" si="2"/>
        <v>101.39306841163389</v>
      </c>
      <c r="G30" s="165"/>
      <c r="H30" s="165"/>
      <c r="I30" s="165"/>
      <c r="J30" s="165"/>
      <c r="K30" s="165"/>
      <c r="L30" s="165"/>
      <c r="M30" s="165"/>
      <c r="N30" s="165"/>
      <c r="O30" s="165">
        <f t="shared" si="5"/>
        <v>101.72201722017221</v>
      </c>
      <c r="P30" s="165"/>
      <c r="Q30" s="165">
        <f t="shared" si="4"/>
        <v>98.841926607511027</v>
      </c>
      <c r="R30" s="165"/>
      <c r="S30" s="165"/>
      <c r="T30" s="165"/>
      <c r="U30" s="46"/>
      <c r="V30" s="147">
        <v>39083</v>
      </c>
      <c r="W30" s="132"/>
      <c r="X30" s="137"/>
      <c r="Y30" s="138">
        <v>90.412999999999997</v>
      </c>
      <c r="Z30" s="139">
        <v>202.416</v>
      </c>
      <c r="AA30" s="140">
        <v>98.26</v>
      </c>
      <c r="AB30" s="140"/>
      <c r="AC30" s="132"/>
      <c r="AD30" s="140"/>
      <c r="AE30" s="140"/>
      <c r="AF30" s="140"/>
      <c r="AG30" s="140"/>
      <c r="AH30" s="140"/>
      <c r="AI30" s="140"/>
      <c r="AJ30" s="132">
        <v>109.8</v>
      </c>
      <c r="AK30" s="132">
        <v>114.7</v>
      </c>
      <c r="AL30" s="140">
        <v>140.9</v>
      </c>
      <c r="AM30" s="132"/>
      <c r="AN30" s="140"/>
      <c r="AO30" s="132"/>
      <c r="AP30" s="132">
        <v>81.7046079811673</v>
      </c>
      <c r="AQ30" s="132">
        <v>82.7</v>
      </c>
    </row>
    <row r="31" spans="1:43" hidden="1">
      <c r="A31" s="50">
        <v>39114</v>
      </c>
      <c r="B31" s="127"/>
      <c r="C31" s="127"/>
      <c r="D31" s="128">
        <f t="shared" si="0"/>
        <v>99.101646618667488</v>
      </c>
      <c r="E31" s="127">
        <f t="shared" si="1"/>
        <v>100.84192269573835</v>
      </c>
      <c r="F31" s="127">
        <f t="shared" si="2"/>
        <v>101.82646031813589</v>
      </c>
      <c r="G31" s="165"/>
      <c r="H31" s="165"/>
      <c r="I31" s="165"/>
      <c r="J31" s="165"/>
      <c r="K31" s="165"/>
      <c r="L31" s="165"/>
      <c r="M31" s="165"/>
      <c r="N31" s="165"/>
      <c r="O31" s="165">
        <f t="shared" si="5"/>
        <v>102.58302583025831</v>
      </c>
      <c r="P31" s="165"/>
      <c r="Q31" s="165">
        <f t="shared" si="4"/>
        <v>98.951346490924692</v>
      </c>
      <c r="R31" s="165"/>
      <c r="S31" s="165"/>
      <c r="T31" s="165"/>
      <c r="U31" s="46"/>
      <c r="V31" s="147">
        <v>39114</v>
      </c>
      <c r="W31" s="132"/>
      <c r="X31" s="137"/>
      <c r="Y31" s="138">
        <v>91.12</v>
      </c>
      <c r="Z31" s="139">
        <v>203.499</v>
      </c>
      <c r="AA31" s="140">
        <v>98.68</v>
      </c>
      <c r="AB31" s="140"/>
      <c r="AC31" s="132"/>
      <c r="AD31" s="140"/>
      <c r="AE31" s="140"/>
      <c r="AF31" s="140"/>
      <c r="AG31" s="140"/>
      <c r="AH31" s="140"/>
      <c r="AI31" s="140"/>
      <c r="AJ31" s="132">
        <v>110.7</v>
      </c>
      <c r="AK31" s="132">
        <v>113.5</v>
      </c>
      <c r="AL31" s="140">
        <v>141.1</v>
      </c>
      <c r="AM31" s="132"/>
      <c r="AN31" s="140"/>
      <c r="AO31" s="132"/>
      <c r="AP31" s="132">
        <v>81.795056528524725</v>
      </c>
      <c r="AQ31" s="132">
        <v>83.4</v>
      </c>
    </row>
    <row r="32" spans="1:43" hidden="1">
      <c r="A32" s="50">
        <v>39142</v>
      </c>
      <c r="B32" s="127">
        <f>W32/W$71*100</f>
        <v>90.396659707724424</v>
      </c>
      <c r="C32" s="127">
        <f>X32/X$29*100</f>
        <v>100.49751243781095</v>
      </c>
      <c r="D32" s="128">
        <f t="shared" si="0"/>
        <v>99.062493202531925</v>
      </c>
      <c r="E32" s="127">
        <f t="shared" si="1"/>
        <v>101.76015857284439</v>
      </c>
      <c r="F32" s="127">
        <f t="shared" si="2"/>
        <v>102.01219970663674</v>
      </c>
      <c r="G32" s="165">
        <f>AB32/AB$29*100</f>
        <v>100.21</v>
      </c>
      <c r="H32" s="165"/>
      <c r="I32" s="165">
        <f>AD32/AD$29*100</f>
        <v>105.02315466934596</v>
      </c>
      <c r="J32" s="165">
        <f>+AE80/AE$71*100</f>
        <v>102.37821131693165</v>
      </c>
      <c r="K32" s="165">
        <f>+AF80/AF$71*100</f>
        <v>100.38717284149037</v>
      </c>
      <c r="L32" s="165"/>
      <c r="M32" s="165">
        <f t="shared" si="3"/>
        <v>100.64615106233742</v>
      </c>
      <c r="N32" s="165" t="e">
        <f>AI32/AI$29*100</f>
        <v>#DIV/0!</v>
      </c>
      <c r="O32" s="165">
        <f t="shared" si="5"/>
        <v>102.0910209102091</v>
      </c>
      <c r="P32" s="165"/>
      <c r="Q32" s="165">
        <f t="shared" si="4"/>
        <v>99.424657627639746</v>
      </c>
      <c r="R32" s="165">
        <f>AM32/AM$29*100</f>
        <v>106.54952076677317</v>
      </c>
      <c r="S32" s="165">
        <f>AN32/AN$29*100</f>
        <v>98.202701529510875</v>
      </c>
      <c r="T32" s="165">
        <f>AO32/AO$29*100</f>
        <v>102.13857998289136</v>
      </c>
      <c r="U32" s="46"/>
      <c r="V32" s="147">
        <v>39142</v>
      </c>
      <c r="W32" s="132">
        <v>86.6</v>
      </c>
      <c r="X32" s="137">
        <v>1010</v>
      </c>
      <c r="Y32" s="138">
        <v>91.084000000000003</v>
      </c>
      <c r="Z32" s="139">
        <v>205.352</v>
      </c>
      <c r="AA32" s="140">
        <v>98.86</v>
      </c>
      <c r="AB32" s="140">
        <v>100.21</v>
      </c>
      <c r="AC32" s="132"/>
      <c r="AD32" s="140">
        <v>105.02560388233962</v>
      </c>
      <c r="AE32" s="140">
        <v>94.545364324758367</v>
      </c>
      <c r="AF32" s="140">
        <v>113.21615734323893</v>
      </c>
      <c r="AG32" s="140"/>
      <c r="AH32" s="140">
        <v>88.48874859470962</v>
      </c>
      <c r="AI32" s="140"/>
      <c r="AJ32" s="132">
        <v>110.1</v>
      </c>
      <c r="AK32" s="132">
        <v>113.7</v>
      </c>
      <c r="AL32" s="140">
        <v>141.69999999999999</v>
      </c>
      <c r="AM32" s="132">
        <v>66.7</v>
      </c>
      <c r="AN32" s="140">
        <f>'[3]CPI-Indicators'!$J$8</f>
        <v>922.64249983709465</v>
      </c>
      <c r="AO32" s="132">
        <v>119.4</v>
      </c>
      <c r="AP32" s="132">
        <v>82.186304475683684</v>
      </c>
      <c r="AQ32" s="132">
        <v>83</v>
      </c>
    </row>
    <row r="33" spans="1:43" hidden="1">
      <c r="A33" s="50">
        <v>39173</v>
      </c>
      <c r="B33" s="127"/>
      <c r="C33" s="127"/>
      <c r="D33" s="128">
        <f t="shared" si="0"/>
        <v>99.820546842712034</v>
      </c>
      <c r="E33" s="127">
        <f t="shared" si="1"/>
        <v>102.42120911793855</v>
      </c>
      <c r="F33" s="127">
        <f t="shared" si="2"/>
        <v>101.99156199680333</v>
      </c>
      <c r="G33" s="165"/>
      <c r="H33" s="165"/>
      <c r="I33" s="165"/>
      <c r="J33" s="165"/>
      <c r="K33" s="165"/>
      <c r="L33" s="165"/>
      <c r="M33" s="165"/>
      <c r="N33" s="165"/>
      <c r="O33" s="165">
        <f t="shared" si="5"/>
        <v>102.82902829028291</v>
      </c>
      <c r="P33" s="165"/>
      <c r="Q33" s="165">
        <f t="shared" si="4"/>
        <v>99.62343708250792</v>
      </c>
      <c r="R33" s="165"/>
      <c r="S33" s="165"/>
      <c r="T33" s="165"/>
      <c r="U33" s="46"/>
      <c r="V33" s="147">
        <v>39173</v>
      </c>
      <c r="W33" s="132"/>
      <c r="X33" s="137"/>
      <c r="Y33" s="138">
        <v>91.781000000000006</v>
      </c>
      <c r="Z33" s="139">
        <v>206.68600000000001</v>
      </c>
      <c r="AA33" s="140">
        <v>98.84</v>
      </c>
      <c r="AB33" s="140"/>
      <c r="AC33" s="132"/>
      <c r="AD33" s="140"/>
      <c r="AE33" s="140"/>
      <c r="AF33" s="140"/>
      <c r="AG33" s="140"/>
      <c r="AH33" s="140"/>
      <c r="AI33" s="140"/>
      <c r="AJ33" s="132">
        <v>111</v>
      </c>
      <c r="AK33" s="132">
        <v>114.5</v>
      </c>
      <c r="AL33" s="140">
        <v>142</v>
      </c>
      <c r="AM33" s="132"/>
      <c r="AN33" s="140"/>
      <c r="AO33" s="132"/>
      <c r="AP33" s="132">
        <v>82.350619336716349</v>
      </c>
      <c r="AQ33" s="132">
        <v>83.6</v>
      </c>
    </row>
    <row r="34" spans="1:43" hidden="1">
      <c r="A34" s="50">
        <v>39203</v>
      </c>
      <c r="B34" s="127"/>
      <c r="C34" s="127"/>
      <c r="D34" s="128">
        <f t="shared" si="0"/>
        <v>100.49594327105041</v>
      </c>
      <c r="E34" s="127">
        <f t="shared" si="1"/>
        <v>103.04707631318138</v>
      </c>
      <c r="F34" s="127">
        <f t="shared" si="2"/>
        <v>102.10506940088717</v>
      </c>
      <c r="G34" s="165"/>
      <c r="H34" s="165"/>
      <c r="I34" s="165"/>
      <c r="J34" s="165"/>
      <c r="K34" s="165"/>
      <c r="L34" s="165"/>
      <c r="M34" s="165"/>
      <c r="N34" s="165"/>
      <c r="O34" s="165">
        <f t="shared" si="5"/>
        <v>102.95202952029521</v>
      </c>
      <c r="P34" s="165"/>
      <c r="Q34" s="165">
        <f t="shared" si="4"/>
        <v>100.12550600909451</v>
      </c>
      <c r="R34" s="165"/>
      <c r="S34" s="165"/>
      <c r="T34" s="165"/>
      <c r="U34" s="46"/>
      <c r="V34" s="147">
        <v>39203</v>
      </c>
      <c r="W34" s="132"/>
      <c r="X34" s="137"/>
      <c r="Y34" s="138">
        <v>92.402000000000001</v>
      </c>
      <c r="Z34" s="139">
        <v>207.94900000000001</v>
      </c>
      <c r="AA34" s="140">
        <v>98.95</v>
      </c>
      <c r="AB34" s="140"/>
      <c r="AC34" s="132"/>
      <c r="AD34" s="140"/>
      <c r="AE34" s="140"/>
      <c r="AF34" s="140"/>
      <c r="AG34" s="140"/>
      <c r="AH34" s="140"/>
      <c r="AI34" s="140"/>
      <c r="AJ34" s="132">
        <v>111.1</v>
      </c>
      <c r="AK34" s="132">
        <v>115</v>
      </c>
      <c r="AL34" s="140">
        <v>142.80000000000001</v>
      </c>
      <c r="AM34" s="132"/>
      <c r="AN34" s="140"/>
      <c r="AO34" s="132"/>
      <c r="AP34" s="132">
        <v>82.76563901747565</v>
      </c>
      <c r="AQ34" s="132">
        <v>83.7</v>
      </c>
    </row>
    <row r="35" spans="1:43" hidden="1">
      <c r="A35" s="50">
        <v>39234</v>
      </c>
      <c r="B35" s="127">
        <f>W35/W$71*100</f>
        <v>91.544885177453025</v>
      </c>
      <c r="C35" s="127">
        <f>X35/X$29*100</f>
        <v>101.49253731343283</v>
      </c>
      <c r="D35" s="128">
        <f t="shared" si="0"/>
        <v>100.29147543123138</v>
      </c>
      <c r="E35" s="127">
        <f t="shared" si="1"/>
        <v>103.2467789890981</v>
      </c>
      <c r="F35" s="127">
        <f t="shared" si="2"/>
        <v>102.30112764430474</v>
      </c>
      <c r="G35" s="165">
        <f>AB35/AB$29*100</f>
        <v>101.83</v>
      </c>
      <c r="H35" s="165"/>
      <c r="I35" s="165">
        <f>AD35/AD$29*100</f>
        <v>104.01007671237856</v>
      </c>
      <c r="J35" s="165">
        <f>+AE89/AE$71*100</f>
        <v>108.94117709726861</v>
      </c>
      <c r="K35" s="165">
        <f>+AF89/AF$71*100</f>
        <v>106.13559878819807</v>
      </c>
      <c r="L35" s="165"/>
      <c r="M35" s="165">
        <f t="shared" si="3"/>
        <v>101.93075748276257</v>
      </c>
      <c r="N35" s="165" t="e">
        <f>AI35/AI$29*100</f>
        <v>#DIV/0!</v>
      </c>
      <c r="O35" s="165">
        <f t="shared" si="5"/>
        <v>104.18204182041822</v>
      </c>
      <c r="P35" s="165"/>
      <c r="Q35" s="165">
        <f t="shared" si="4"/>
        <v>101.00787917149454</v>
      </c>
      <c r="R35" s="165">
        <f>AM35/AM$29*100</f>
        <v>105.59105431309904</v>
      </c>
      <c r="S35" s="165">
        <f>AN35/AN$29*100</f>
        <v>98.853169488979447</v>
      </c>
      <c r="T35" s="165">
        <f>AO35/AO$29*100</f>
        <v>103.42172797262617</v>
      </c>
      <c r="U35" s="46"/>
      <c r="V35" s="147">
        <v>39234</v>
      </c>
      <c r="W35" s="132">
        <v>87.7</v>
      </c>
      <c r="X35" s="137">
        <v>1020</v>
      </c>
      <c r="Y35" s="138">
        <v>92.213999999999999</v>
      </c>
      <c r="Z35" s="139">
        <v>208.352</v>
      </c>
      <c r="AA35" s="140">
        <v>99.14</v>
      </c>
      <c r="AB35" s="140">
        <v>101.83</v>
      </c>
      <c r="AC35" s="132"/>
      <c r="AD35" s="140">
        <v>104.01250229968986</v>
      </c>
      <c r="AE35" s="140">
        <v>94.978030398886503</v>
      </c>
      <c r="AF35" s="140">
        <v>115.13273066498161</v>
      </c>
      <c r="AG35" s="140"/>
      <c r="AH35" s="140">
        <v>89.618182888821309</v>
      </c>
      <c r="AI35" s="140"/>
      <c r="AJ35" s="132">
        <v>112.4</v>
      </c>
      <c r="AK35" s="132">
        <v>115.3</v>
      </c>
      <c r="AL35" s="140">
        <v>144</v>
      </c>
      <c r="AM35" s="132">
        <v>66.099999999999994</v>
      </c>
      <c r="AN35" s="140">
        <f>'[3]CPI-Indicators'!$J$9</f>
        <v>928.75383256868633</v>
      </c>
      <c r="AO35" s="132">
        <v>120.9</v>
      </c>
      <c r="AP35" s="132">
        <v>83.495025380140078</v>
      </c>
      <c r="AQ35" s="132">
        <v>84.7</v>
      </c>
    </row>
    <row r="36" spans="1:43" hidden="1">
      <c r="A36" s="50">
        <v>39264</v>
      </c>
      <c r="B36" s="127"/>
      <c r="C36" s="127"/>
      <c r="D36" s="128">
        <f t="shared" si="0"/>
        <v>102.30787636221261</v>
      </c>
      <c r="E36" s="127">
        <f t="shared" si="1"/>
        <v>103.2205153617443</v>
      </c>
      <c r="F36" s="127">
        <f t="shared" si="2"/>
        <v>102.89962122947416</v>
      </c>
      <c r="G36" s="165"/>
      <c r="H36" s="165"/>
      <c r="I36" s="165"/>
      <c r="J36" s="165"/>
      <c r="K36" s="165"/>
      <c r="L36" s="165"/>
      <c r="M36" s="165"/>
      <c r="N36" s="165"/>
      <c r="O36" s="165">
        <f t="shared" si="5"/>
        <v>103.81303813038132</v>
      </c>
      <c r="P36" s="165"/>
      <c r="Q36" s="165">
        <f t="shared" si="4"/>
        <v>103.70409732432894</v>
      </c>
      <c r="R36" s="165"/>
      <c r="S36" s="165"/>
      <c r="T36" s="165"/>
      <c r="U36" s="46"/>
      <c r="V36" s="147">
        <v>39264</v>
      </c>
      <c r="W36" s="132"/>
      <c r="X36" s="137"/>
      <c r="Y36" s="138">
        <v>94.067999999999998</v>
      </c>
      <c r="Z36" s="139">
        <v>208.29900000000001</v>
      </c>
      <c r="AA36" s="140">
        <v>99.72</v>
      </c>
      <c r="AB36" s="140"/>
      <c r="AC36" s="132"/>
      <c r="AD36" s="140"/>
      <c r="AE36" s="140"/>
      <c r="AF36" s="140"/>
      <c r="AG36" s="140"/>
      <c r="AH36" s="140"/>
      <c r="AI36" s="140"/>
      <c r="AJ36" s="132">
        <v>112</v>
      </c>
      <c r="AK36" s="132">
        <v>115</v>
      </c>
      <c r="AL36" s="140">
        <v>147.9</v>
      </c>
      <c r="AM36" s="132"/>
      <c r="AN36" s="140"/>
      <c r="AO36" s="132"/>
      <c r="AP36" s="132">
        <v>85.723770354768106</v>
      </c>
      <c r="AQ36" s="132">
        <v>84.4</v>
      </c>
    </row>
    <row r="37" spans="1:43" hidden="1">
      <c r="A37" s="50">
        <v>39295</v>
      </c>
      <c r="B37" s="127"/>
      <c r="C37" s="127"/>
      <c r="D37" s="128">
        <f t="shared" si="0"/>
        <v>102.8756008961782</v>
      </c>
      <c r="E37" s="127">
        <f t="shared" si="1"/>
        <v>103.03121902874133</v>
      </c>
      <c r="F37" s="127">
        <f t="shared" si="2"/>
        <v>103.47747710481016</v>
      </c>
      <c r="G37" s="165"/>
      <c r="H37" s="165"/>
      <c r="I37" s="165"/>
      <c r="J37" s="165"/>
      <c r="K37" s="165"/>
      <c r="L37" s="165"/>
      <c r="M37" s="165"/>
      <c r="N37" s="165"/>
      <c r="O37" s="165">
        <f t="shared" si="5"/>
        <v>104.18204182041822</v>
      </c>
      <c r="P37" s="165"/>
      <c r="Q37" s="165">
        <f t="shared" si="4"/>
        <v>104.50300275515059</v>
      </c>
      <c r="R37" s="165"/>
      <c r="S37" s="165"/>
      <c r="T37" s="165"/>
      <c r="U37" s="46"/>
      <c r="V37" s="147">
        <v>39295</v>
      </c>
      <c r="W37" s="132"/>
      <c r="X37" s="137"/>
      <c r="Y37" s="138">
        <v>94.59</v>
      </c>
      <c r="Z37" s="139">
        <v>207.917</v>
      </c>
      <c r="AA37" s="140">
        <v>100.28</v>
      </c>
      <c r="AB37" s="140"/>
      <c r="AC37" s="132"/>
      <c r="AD37" s="140"/>
      <c r="AE37" s="140"/>
      <c r="AF37" s="140"/>
      <c r="AG37" s="140"/>
      <c r="AH37" s="140"/>
      <c r="AI37" s="140"/>
      <c r="AJ37" s="132">
        <v>112.4</v>
      </c>
      <c r="AK37" s="132">
        <v>115.3</v>
      </c>
      <c r="AL37" s="140">
        <v>149</v>
      </c>
      <c r="AM37" s="132"/>
      <c r="AN37" s="140"/>
      <c r="AO37" s="132"/>
      <c r="AP37" s="132">
        <v>86.384160710153466</v>
      </c>
      <c r="AQ37" s="132">
        <v>84.7</v>
      </c>
    </row>
    <row r="38" spans="1:43" hidden="1">
      <c r="A38" s="50">
        <v>39326</v>
      </c>
      <c r="B38" s="127">
        <f>W38/W$71*100</f>
        <v>92.17118997912317</v>
      </c>
      <c r="C38" s="127">
        <f>X38/X$29*100</f>
        <v>101.99004975124377</v>
      </c>
      <c r="D38" s="128">
        <f t="shared" si="0"/>
        <v>102.34485458856287</v>
      </c>
      <c r="E38" s="127">
        <f t="shared" si="1"/>
        <v>103.31516352824579</v>
      </c>
      <c r="F38" s="127">
        <f t="shared" si="2"/>
        <v>104.21011580389685</v>
      </c>
      <c r="G38" s="165">
        <f>AB38/AB$29*100</f>
        <v>103.10999999999999</v>
      </c>
      <c r="H38" s="165"/>
      <c r="I38" s="165">
        <f>AD38/AD$29*100</f>
        <v>103.54740477309809</v>
      </c>
      <c r="J38" s="165">
        <f>+AE98/AE$71*100</f>
        <v>111.14129870427351</v>
      </c>
      <c r="K38" s="165">
        <f>+AF98/AF$71*100</f>
        <v>108.67866092177397</v>
      </c>
      <c r="L38" s="165"/>
      <c r="M38" s="165">
        <f t="shared" si="3"/>
        <v>102.75730208814456</v>
      </c>
      <c r="N38" s="165" t="e">
        <f>AI38/AI$29*100</f>
        <v>#DIV/0!</v>
      </c>
      <c r="O38" s="165">
        <f t="shared" si="5"/>
        <v>103.93603936039362</v>
      </c>
      <c r="P38" s="165"/>
      <c r="Q38" s="165">
        <f t="shared" si="4"/>
        <v>105.48848311538272</v>
      </c>
      <c r="R38" s="165">
        <f>AM38/AM$29*100</f>
        <v>106.0702875399361</v>
      </c>
      <c r="S38" s="165">
        <f>AN38/AN$29*100</f>
        <v>99.231737197173587</v>
      </c>
      <c r="T38" s="165">
        <f>AO38/AO$29*100</f>
        <v>103.76390076988879</v>
      </c>
      <c r="U38" s="46"/>
      <c r="V38" s="147">
        <v>39326</v>
      </c>
      <c r="W38" s="132">
        <v>88.3</v>
      </c>
      <c r="X38" s="137">
        <v>1025</v>
      </c>
      <c r="Y38" s="138">
        <v>94.102000000000004</v>
      </c>
      <c r="Z38" s="139">
        <v>208.49</v>
      </c>
      <c r="AA38" s="140">
        <v>100.99</v>
      </c>
      <c r="AB38" s="140">
        <v>103.11</v>
      </c>
      <c r="AC38" s="132"/>
      <c r="AD38" s="140">
        <v>103.54981957057805</v>
      </c>
      <c r="AE38" s="140">
        <v>95.922947156882543</v>
      </c>
      <c r="AF38" s="140">
        <v>116.41482208639488</v>
      </c>
      <c r="AG38" s="140"/>
      <c r="AH38" s="140">
        <v>90.344886265114937</v>
      </c>
      <c r="AI38" s="140"/>
      <c r="AJ38" s="132">
        <v>112.1</v>
      </c>
      <c r="AK38" s="132">
        <v>117.7</v>
      </c>
      <c r="AL38" s="140">
        <v>150.4</v>
      </c>
      <c r="AM38" s="132">
        <v>66.400000000000006</v>
      </c>
      <c r="AN38" s="140">
        <f>'[3]CPI-Indicators'!$J$10</f>
        <v>932.31058458472808</v>
      </c>
      <c r="AO38" s="132">
        <v>121.3</v>
      </c>
      <c r="AP38" s="132">
        <v>87.198777434750852</v>
      </c>
      <c r="AQ38" s="132">
        <v>84.5</v>
      </c>
    </row>
    <row r="39" spans="1:43" hidden="1">
      <c r="A39" s="50">
        <v>39356</v>
      </c>
      <c r="B39" s="127"/>
      <c r="C39" s="127"/>
      <c r="D39" s="128">
        <f t="shared" si="0"/>
        <v>103.8174580732169</v>
      </c>
      <c r="E39" s="127">
        <f t="shared" si="1"/>
        <v>103.53617443012884</v>
      </c>
      <c r="F39" s="127">
        <f t="shared" si="2"/>
        <v>105.02530534231728</v>
      </c>
      <c r="G39" s="165"/>
      <c r="H39" s="165"/>
      <c r="I39" s="165"/>
      <c r="J39" s="165"/>
      <c r="K39" s="165"/>
      <c r="L39" s="165"/>
      <c r="M39" s="165"/>
      <c r="N39" s="165"/>
      <c r="O39" s="165">
        <f t="shared" si="5"/>
        <v>103.5670356703567</v>
      </c>
      <c r="P39" s="165"/>
      <c r="Q39" s="165">
        <f t="shared" si="4"/>
        <v>105.81183289906031</v>
      </c>
      <c r="R39" s="165"/>
      <c r="S39" s="165"/>
      <c r="T39" s="165"/>
      <c r="U39" s="46"/>
      <c r="V39" s="147">
        <v>39356</v>
      </c>
      <c r="W39" s="132"/>
      <c r="X39" s="137"/>
      <c r="Y39" s="138">
        <v>95.456000000000003</v>
      </c>
      <c r="Z39" s="139">
        <v>208.93600000000001</v>
      </c>
      <c r="AA39" s="140">
        <v>101.78</v>
      </c>
      <c r="AB39" s="140"/>
      <c r="AC39" s="132"/>
      <c r="AD39" s="140"/>
      <c r="AE39" s="140"/>
      <c r="AF39" s="140"/>
      <c r="AG39" s="140"/>
      <c r="AH39" s="140"/>
      <c r="AI39" s="140"/>
      <c r="AJ39" s="132">
        <v>111.7</v>
      </c>
      <c r="AK39" s="132">
        <v>119.1</v>
      </c>
      <c r="AL39" s="140">
        <v>150.9</v>
      </c>
      <c r="AM39" s="132"/>
      <c r="AN39" s="140"/>
      <c r="AO39" s="132"/>
      <c r="AP39" s="132">
        <v>87.46606448815966</v>
      </c>
      <c r="AQ39" s="132">
        <v>84.2</v>
      </c>
    </row>
    <row r="40" spans="1:43" hidden="1">
      <c r="A40" s="50">
        <v>39387</v>
      </c>
      <c r="B40" s="127"/>
      <c r="C40" s="127"/>
      <c r="D40" s="128">
        <f t="shared" si="0"/>
        <v>104.56681095425576</v>
      </c>
      <c r="E40" s="127">
        <f t="shared" si="1"/>
        <v>104.15113974231912</v>
      </c>
      <c r="F40" s="127">
        <f t="shared" si="2"/>
        <v>105.24200129556829</v>
      </c>
      <c r="G40" s="165"/>
      <c r="H40" s="165"/>
      <c r="I40" s="165"/>
      <c r="J40" s="165"/>
      <c r="K40" s="165"/>
      <c r="L40" s="165"/>
      <c r="M40" s="165"/>
      <c r="N40" s="165"/>
      <c r="O40" s="165">
        <f t="shared" si="5"/>
        <v>104.0590405904059</v>
      </c>
      <c r="P40" s="165"/>
      <c r="Q40" s="165">
        <f t="shared" si="4"/>
        <v>105.99672304283003</v>
      </c>
      <c r="R40" s="165"/>
      <c r="S40" s="165"/>
      <c r="T40" s="165"/>
      <c r="U40" s="46"/>
      <c r="V40" s="147">
        <v>39387</v>
      </c>
      <c r="W40" s="132"/>
      <c r="X40" s="137"/>
      <c r="Y40" s="138">
        <v>96.144999999999996</v>
      </c>
      <c r="Z40" s="139">
        <v>210.17699999999999</v>
      </c>
      <c r="AA40" s="140">
        <v>101.99</v>
      </c>
      <c r="AB40" s="140"/>
      <c r="AC40" s="132"/>
      <c r="AD40" s="140"/>
      <c r="AE40" s="140"/>
      <c r="AF40" s="140"/>
      <c r="AG40" s="140"/>
      <c r="AH40" s="140"/>
      <c r="AI40" s="140"/>
      <c r="AJ40" s="132">
        <v>112.2</v>
      </c>
      <c r="AK40" s="132">
        <v>122.8</v>
      </c>
      <c r="AL40" s="140">
        <v>151.1</v>
      </c>
      <c r="AM40" s="132"/>
      <c r="AN40" s="140"/>
      <c r="AO40" s="132"/>
      <c r="AP40" s="132">
        <v>87.618898181661734</v>
      </c>
      <c r="AQ40" s="132">
        <v>84.6</v>
      </c>
    </row>
    <row r="41" spans="1:43" hidden="1">
      <c r="A41" s="50">
        <v>39417</v>
      </c>
      <c r="B41" s="127">
        <f>W41/W$71*100</f>
        <v>93.006263048016706</v>
      </c>
      <c r="C41" s="127">
        <f>X41/X$29*100</f>
        <v>103.18407960199005</v>
      </c>
      <c r="D41" s="128">
        <f t="shared" si="0"/>
        <v>103.67607073717183</v>
      </c>
      <c r="E41" s="127">
        <f t="shared" si="1"/>
        <v>104.0812685827552</v>
      </c>
      <c r="F41" s="127">
        <f t="shared" si="2"/>
        <v>105.78890060615413</v>
      </c>
      <c r="G41" s="165">
        <f>AB41/AB$29*100</f>
        <v>104.23</v>
      </c>
      <c r="H41" s="165"/>
      <c r="I41" s="165">
        <f>AD41/AD$29*100</f>
        <v>103.79760868797214</v>
      </c>
      <c r="J41" s="165">
        <f>+AE107/AE$71*100</f>
        <v>112.87554171754446</v>
      </c>
      <c r="K41" s="165">
        <f>+AF107/AF$71*100</f>
        <v>109.75052732507986</v>
      </c>
      <c r="L41" s="165"/>
      <c r="M41" s="165">
        <f t="shared" si="3"/>
        <v>104.61567109722412</v>
      </c>
      <c r="N41" s="165" t="e">
        <f>AI41/AI$29*100</f>
        <v>#DIV/0!</v>
      </c>
      <c r="O41" s="165">
        <f t="shared" si="5"/>
        <v>105.1660516605166</v>
      </c>
      <c r="P41" s="165"/>
      <c r="Q41" s="165">
        <f t="shared" si="4"/>
        <v>106.80292453536495</v>
      </c>
      <c r="R41" s="165">
        <f>AM41/AM$29*100</f>
        <v>107.66773162939299</v>
      </c>
      <c r="S41" s="165">
        <f>AN41/AN$29*100</f>
        <v>100.47887078984957</v>
      </c>
      <c r="T41" s="165">
        <f>AO41/AO$29*100</f>
        <v>104.19161676646706</v>
      </c>
      <c r="U41" s="46"/>
      <c r="V41" s="147">
        <v>39417</v>
      </c>
      <c r="W41" s="132">
        <v>89.1</v>
      </c>
      <c r="X41" s="137">
        <v>1037</v>
      </c>
      <c r="Y41" s="138">
        <v>95.325999999999993</v>
      </c>
      <c r="Z41" s="139">
        <v>210.036</v>
      </c>
      <c r="AA41" s="140">
        <v>102.52</v>
      </c>
      <c r="AB41" s="140">
        <v>104.23</v>
      </c>
      <c r="AC41" s="132"/>
      <c r="AD41" s="140">
        <v>103.80002932038137</v>
      </c>
      <c r="AE41" s="140">
        <v>97.304941145494524</v>
      </c>
      <c r="AF41" s="140">
        <v>118.6139318505613</v>
      </c>
      <c r="AG41" s="140"/>
      <c r="AH41" s="140">
        <v>91.978776347397257</v>
      </c>
      <c r="AI41" s="140"/>
      <c r="AJ41" s="132">
        <v>113.4</v>
      </c>
      <c r="AK41" s="132">
        <v>122.2</v>
      </c>
      <c r="AL41" s="140">
        <v>152.30000000000001</v>
      </c>
      <c r="AM41" s="132">
        <v>67.400000000000006</v>
      </c>
      <c r="AN41" s="140">
        <f>'[3]CPI-Indicators'!$J$11</f>
        <v>944.02776178714544</v>
      </c>
      <c r="AO41" s="132">
        <v>121.8</v>
      </c>
      <c r="AP41" s="132">
        <v>88.285319599801028</v>
      </c>
      <c r="AQ41" s="132">
        <v>85.5</v>
      </c>
    </row>
    <row r="42" spans="1:43" hidden="1">
      <c r="A42" s="50">
        <v>39448</v>
      </c>
      <c r="B42" s="127"/>
      <c r="C42" s="127"/>
      <c r="D42" s="128">
        <f t="shared" si="0"/>
        <v>104.86154917016511</v>
      </c>
      <c r="E42" s="127">
        <f t="shared" si="1"/>
        <v>104.59861248761149</v>
      </c>
      <c r="F42" s="127">
        <f t="shared" si="2"/>
        <v>107.54310594199556</v>
      </c>
      <c r="G42" s="165"/>
      <c r="H42" s="165"/>
      <c r="I42" s="165"/>
      <c r="J42" s="165"/>
      <c r="K42" s="165"/>
      <c r="L42" s="165"/>
      <c r="M42" s="165"/>
      <c r="N42" s="165"/>
      <c r="O42" s="165">
        <f t="shared" si="5"/>
        <v>109.10209102091022</v>
      </c>
      <c r="P42" s="165"/>
      <c r="Q42" s="165">
        <f t="shared" si="4"/>
        <v>109.26487191217262</v>
      </c>
      <c r="R42" s="165"/>
      <c r="S42" s="165"/>
      <c r="T42" s="165"/>
      <c r="U42" s="46"/>
      <c r="V42" s="147">
        <v>39448</v>
      </c>
      <c r="W42" s="132"/>
      <c r="X42" s="137"/>
      <c r="Y42" s="138">
        <v>96.415999999999997</v>
      </c>
      <c r="Z42" s="149">
        <v>211.08</v>
      </c>
      <c r="AA42" s="140">
        <v>104.22</v>
      </c>
      <c r="AB42" s="140"/>
      <c r="AC42" s="132"/>
      <c r="AD42" s="140"/>
      <c r="AE42" s="140"/>
      <c r="AF42" s="140"/>
      <c r="AG42" s="140"/>
      <c r="AH42" s="140"/>
      <c r="AI42" s="140"/>
      <c r="AJ42" s="132">
        <v>117.7</v>
      </c>
      <c r="AK42" s="132">
        <v>124.8</v>
      </c>
      <c r="AL42" s="140">
        <v>155.80000000000001</v>
      </c>
      <c r="AM42" s="132"/>
      <c r="AN42" s="140"/>
      <c r="AO42" s="132"/>
      <c r="AP42" s="132">
        <v>90.320411915343257</v>
      </c>
      <c r="AQ42" s="132">
        <v>88.7</v>
      </c>
    </row>
    <row r="43" spans="1:43" hidden="1">
      <c r="A43" s="50">
        <v>39479</v>
      </c>
      <c r="B43" s="127"/>
      <c r="C43" s="127"/>
      <c r="D43" s="128">
        <f t="shared" si="0"/>
        <v>105.57392382485371</v>
      </c>
      <c r="E43" s="127">
        <f t="shared" si="1"/>
        <v>104.902378592666</v>
      </c>
      <c r="F43" s="127">
        <f t="shared" si="2"/>
        <v>108.33765777058255</v>
      </c>
      <c r="G43" s="165"/>
      <c r="H43" s="165"/>
      <c r="I43" s="165"/>
      <c r="J43" s="165"/>
      <c r="K43" s="165"/>
      <c r="L43" s="165"/>
      <c r="M43" s="165"/>
      <c r="N43" s="165"/>
      <c r="O43" s="165">
        <f t="shared" si="5"/>
        <v>108.11808118081181</v>
      </c>
      <c r="P43" s="165"/>
      <c r="Q43" s="165">
        <f t="shared" si="4"/>
        <v>111.03172246549985</v>
      </c>
      <c r="R43" s="165"/>
      <c r="S43" s="165"/>
      <c r="T43" s="165"/>
      <c r="U43" s="46"/>
      <c r="V43" s="147">
        <v>39479</v>
      </c>
      <c r="W43" s="132"/>
      <c r="X43" s="137"/>
      <c r="Y43" s="138">
        <v>97.070999999999998</v>
      </c>
      <c r="Z43" s="149">
        <v>211.69300000000001</v>
      </c>
      <c r="AA43" s="140">
        <v>104.99</v>
      </c>
      <c r="AB43" s="140"/>
      <c r="AC43" s="132"/>
      <c r="AD43" s="140"/>
      <c r="AE43" s="140"/>
      <c r="AF43" s="140"/>
      <c r="AG43" s="140"/>
      <c r="AH43" s="140"/>
      <c r="AI43" s="140"/>
      <c r="AJ43" s="132">
        <v>116.6</v>
      </c>
      <c r="AK43" s="132">
        <v>125.6</v>
      </c>
      <c r="AL43" s="140">
        <v>158.30000000000001</v>
      </c>
      <c r="AM43" s="132"/>
      <c r="AN43" s="140"/>
      <c r="AO43" s="132"/>
      <c r="AP43" s="132">
        <v>91.780924035813612</v>
      </c>
      <c r="AQ43" s="132">
        <v>87.9</v>
      </c>
    </row>
    <row r="44" spans="1:43" hidden="1">
      <c r="A44" s="50">
        <v>39508</v>
      </c>
      <c r="B44" s="127">
        <f>W44/W$71*100</f>
        <v>94.258872651356995</v>
      </c>
      <c r="C44" s="127">
        <f>X44/X$29*100</f>
        <v>103.88059701492539</v>
      </c>
      <c r="D44" s="128">
        <f t="shared" si="0"/>
        <v>105.69247166815305</v>
      </c>
      <c r="E44" s="127">
        <f t="shared" si="1"/>
        <v>105.81169474727452</v>
      </c>
      <c r="F44" s="127">
        <f t="shared" si="2"/>
        <v>109.25603585817012</v>
      </c>
      <c r="G44" s="165">
        <f>AB44/AB$29*100</f>
        <v>106.13999999999999</v>
      </c>
      <c r="H44" s="165"/>
      <c r="I44" s="165">
        <f>AD44/AD$29*100</f>
        <v>107.3953430546148</v>
      </c>
      <c r="J44" s="165">
        <f>+AE116/AE$71*100</f>
        <v>112.86886618020979</v>
      </c>
      <c r="K44" s="165">
        <f>+AF116/AF$71*100</f>
        <v>110.63109964886624</v>
      </c>
      <c r="L44" s="165"/>
      <c r="M44" s="165">
        <f t="shared" si="3"/>
        <v>107.24469769383693</v>
      </c>
      <c r="N44" s="165" t="e">
        <f>AI44/AI$29*100</f>
        <v>#DIV/0!</v>
      </c>
      <c r="O44" s="165">
        <f t="shared" si="5"/>
        <v>108.48708487084873</v>
      </c>
      <c r="P44" s="165"/>
      <c r="Q44" s="165">
        <f t="shared" si="4"/>
        <v>111.31368908814278</v>
      </c>
      <c r="R44" s="165">
        <f>AM44/AM$29*100</f>
        <v>110.54313099041534</v>
      </c>
      <c r="S44" s="165">
        <f>AN44/AN$29*100</f>
        <v>102.73658190393272</v>
      </c>
      <c r="T44" s="165">
        <f>AO44/AO$29*100</f>
        <v>105.81693755346451</v>
      </c>
      <c r="U44" s="46"/>
      <c r="V44" s="147">
        <v>39508</v>
      </c>
      <c r="W44" s="132">
        <v>90.3</v>
      </c>
      <c r="X44" s="137">
        <f>'[4]Table 1'!$P$29</f>
        <v>1044</v>
      </c>
      <c r="Y44" s="138">
        <v>97.18</v>
      </c>
      <c r="Z44" s="149">
        <v>213.52799999999999</v>
      </c>
      <c r="AA44" s="140">
        <v>105.88</v>
      </c>
      <c r="AB44" s="140">
        <v>106.14</v>
      </c>
      <c r="AC44" s="132"/>
      <c r="AD44" s="140">
        <v>107.39784758869111</v>
      </c>
      <c r="AE44" s="140">
        <v>98.669625295692782</v>
      </c>
      <c r="AF44" s="140">
        <v>121.97503887279288</v>
      </c>
      <c r="AG44" s="140"/>
      <c r="AH44" s="140">
        <v>94.290233577514144</v>
      </c>
      <c r="AI44" s="140"/>
      <c r="AJ44" s="132">
        <v>117</v>
      </c>
      <c r="AK44" s="132">
        <v>124.8</v>
      </c>
      <c r="AL44" s="140">
        <v>158.69999999999999</v>
      </c>
      <c r="AM44" s="132">
        <v>69.2</v>
      </c>
      <c r="AN44" s="140">
        <f>'[3]CPI-Indicators'!$J$12</f>
        <v>965.23960416789384</v>
      </c>
      <c r="AO44" s="132">
        <v>123.7</v>
      </c>
      <c r="AP44" s="132">
        <v>92.014002984773143</v>
      </c>
      <c r="AQ44" s="132">
        <v>88.2</v>
      </c>
    </row>
    <row r="45" spans="1:43" hidden="1">
      <c r="A45" s="50">
        <v>39539</v>
      </c>
      <c r="B45" s="127"/>
      <c r="C45" s="127"/>
      <c r="D45" s="128">
        <f t="shared" si="0"/>
        <v>107.35540425902161</v>
      </c>
      <c r="E45" s="127">
        <f t="shared" si="1"/>
        <v>106.45341922695739</v>
      </c>
      <c r="F45" s="127">
        <f t="shared" si="2"/>
        <v>109.54496379583811</v>
      </c>
      <c r="G45" s="165"/>
      <c r="H45" s="165"/>
      <c r="I45" s="165"/>
      <c r="J45" s="165"/>
      <c r="K45" s="165"/>
      <c r="L45" s="165"/>
      <c r="M45" s="165"/>
      <c r="N45" s="165"/>
      <c r="O45" s="165">
        <f t="shared" si="5"/>
        <v>109.22509225092251</v>
      </c>
      <c r="P45" s="165"/>
      <c r="Q45" s="165">
        <f t="shared" si="4"/>
        <v>111.52411194086143</v>
      </c>
      <c r="R45" s="165"/>
      <c r="S45" s="165"/>
      <c r="T45" s="165"/>
      <c r="U45" s="46"/>
      <c r="V45" s="147">
        <v>39539</v>
      </c>
      <c r="W45" s="132"/>
      <c r="X45" s="137"/>
      <c r="Y45" s="138">
        <v>98.709000000000003</v>
      </c>
      <c r="Z45" s="149">
        <v>214.82300000000001</v>
      </c>
      <c r="AA45" s="140">
        <v>106.16</v>
      </c>
      <c r="AB45" s="140"/>
      <c r="AC45" s="132"/>
      <c r="AD45" s="140"/>
      <c r="AE45" s="140"/>
      <c r="AF45" s="140"/>
      <c r="AG45" s="140"/>
      <c r="AH45" s="140"/>
      <c r="AI45" s="140"/>
      <c r="AJ45" s="132">
        <v>117.9</v>
      </c>
      <c r="AK45" s="132">
        <v>128.80000000000001</v>
      </c>
      <c r="AL45" s="140">
        <v>159</v>
      </c>
      <c r="AM45" s="132"/>
      <c r="AN45" s="140"/>
      <c r="AO45" s="132"/>
      <c r="AP45" s="132">
        <v>92.187942498922069</v>
      </c>
      <c r="AQ45" s="132">
        <v>88.8</v>
      </c>
    </row>
    <row r="46" spans="1:43" hidden="1">
      <c r="A46" s="50">
        <v>39569</v>
      </c>
      <c r="B46" s="127"/>
      <c r="C46" s="127"/>
      <c r="D46" s="128">
        <f t="shared" si="0"/>
        <v>108.01883714354076</v>
      </c>
      <c r="E46" s="127">
        <f t="shared" si="1"/>
        <v>107.34985133795838</v>
      </c>
      <c r="F46" s="127">
        <f t="shared" si="2"/>
        <v>110.9070526448444</v>
      </c>
      <c r="G46" s="165"/>
      <c r="H46" s="165"/>
      <c r="I46" s="165"/>
      <c r="J46" s="165"/>
      <c r="K46" s="165"/>
      <c r="L46" s="165"/>
      <c r="M46" s="165"/>
      <c r="N46" s="165"/>
      <c r="O46" s="165">
        <f t="shared" si="5"/>
        <v>109.71709717097171</v>
      </c>
      <c r="P46" s="165"/>
      <c r="Q46" s="165">
        <f t="shared" si="4"/>
        <v>112.73755039153872</v>
      </c>
      <c r="R46" s="165"/>
      <c r="S46" s="165"/>
      <c r="T46" s="165"/>
      <c r="U46" s="46"/>
      <c r="V46" s="147">
        <v>39569</v>
      </c>
      <c r="W46" s="132"/>
      <c r="X46" s="137"/>
      <c r="Y46" s="138">
        <v>99.319000000000003</v>
      </c>
      <c r="Z46" s="149">
        <v>216.63200000000001</v>
      </c>
      <c r="AA46" s="140">
        <v>107.48</v>
      </c>
      <c r="AB46" s="140"/>
      <c r="AC46" s="132"/>
      <c r="AD46" s="140"/>
      <c r="AE46" s="140"/>
      <c r="AF46" s="140"/>
      <c r="AG46" s="140"/>
      <c r="AH46" s="140"/>
      <c r="AI46" s="140"/>
      <c r="AJ46" s="132">
        <v>118.4</v>
      </c>
      <c r="AK46" s="132">
        <v>134.5</v>
      </c>
      <c r="AL46" s="140">
        <v>160.69999999999999</v>
      </c>
      <c r="AM46" s="132"/>
      <c r="AN46" s="140"/>
      <c r="AO46" s="132"/>
      <c r="AP46" s="132">
        <v>93.190993697180787</v>
      </c>
      <c r="AQ46" s="132">
        <v>89.2</v>
      </c>
    </row>
    <row r="47" spans="1:43" hidden="1">
      <c r="A47" s="50">
        <v>39600</v>
      </c>
      <c r="B47" s="127">
        <f>W47/W$71*100</f>
        <v>95.615866388308973</v>
      </c>
      <c r="C47" s="127">
        <f>X47/X$29*100</f>
        <v>105.57213930348259</v>
      </c>
      <c r="D47" s="128">
        <f t="shared" si="0"/>
        <v>107.82089487307769</v>
      </c>
      <c r="E47" s="127">
        <f t="shared" si="1"/>
        <v>108.43161546085231</v>
      </c>
      <c r="F47" s="127">
        <f t="shared" si="2"/>
        <v>113.58995492319008</v>
      </c>
      <c r="G47" s="165">
        <f>AB47/AB$29*100</f>
        <v>106.24</v>
      </c>
      <c r="H47" s="165"/>
      <c r="I47" s="165">
        <f>AD47/AD$29*100</f>
        <v>111.45590158098109</v>
      </c>
      <c r="J47" s="165">
        <f>+AE125/AE$71*100</f>
        <v>113.55347144243586</v>
      </c>
      <c r="K47" s="165">
        <f>+AF125/AF$71*100</f>
        <v>111.47784125928122</v>
      </c>
      <c r="L47" s="165"/>
      <c r="M47" s="165">
        <f t="shared" si="3"/>
        <v>113.74383450437979</v>
      </c>
      <c r="N47" s="165" t="e">
        <f>AI47/AI$29*100</f>
        <v>#DIV/0!</v>
      </c>
      <c r="O47" s="165">
        <f t="shared" si="5"/>
        <v>113.40713407134074</v>
      </c>
      <c r="P47" s="165"/>
      <c r="Q47" s="165">
        <f t="shared" si="4"/>
        <v>113.37583304478515</v>
      </c>
      <c r="R47" s="165">
        <f>AM47/AM$29*100</f>
        <v>116.77316293929711</v>
      </c>
      <c r="S47" s="165">
        <f>AN47/AN$29*100</f>
        <v>110.10179599626882</v>
      </c>
      <c r="T47" s="165">
        <f>AO47/AO$29*100</f>
        <v>107.44225834046193</v>
      </c>
      <c r="U47" s="46"/>
      <c r="V47" s="147">
        <v>39600</v>
      </c>
      <c r="W47" s="132">
        <v>91.6</v>
      </c>
      <c r="X47" s="137">
        <f>'[4]Table 1'!$P$30</f>
        <v>1061</v>
      </c>
      <c r="Y47" s="138">
        <v>99.137</v>
      </c>
      <c r="Z47" s="149">
        <v>218.815</v>
      </c>
      <c r="AA47" s="140">
        <v>110.08</v>
      </c>
      <c r="AB47" s="140">
        <v>106.24</v>
      </c>
      <c r="AC47" s="132"/>
      <c r="AD47" s="140">
        <v>111.45850081010569</v>
      </c>
      <c r="AE47" s="140">
        <v>100</v>
      </c>
      <c r="AF47" s="140">
        <v>134.51351859228245</v>
      </c>
      <c r="AG47" s="140"/>
      <c r="AH47" s="140">
        <v>100.00431680116915</v>
      </c>
      <c r="AI47" s="140"/>
      <c r="AJ47" s="132">
        <v>122.3</v>
      </c>
      <c r="AK47" s="132">
        <v>138.30000000000001</v>
      </c>
      <c r="AL47" s="140">
        <v>161.6</v>
      </c>
      <c r="AM47" s="132">
        <v>73.099999999999994</v>
      </c>
      <c r="AN47" s="140">
        <f>'[3]CPI-Indicators'!$J$13</f>
        <v>1034.4378994912286</v>
      </c>
      <c r="AO47" s="132">
        <v>125.6</v>
      </c>
      <c r="AP47" s="132">
        <v>93.718610223432478</v>
      </c>
      <c r="AQ47" s="132">
        <v>92.2</v>
      </c>
    </row>
    <row r="48" spans="1:43" hidden="1">
      <c r="A48" s="50">
        <v>39630</v>
      </c>
      <c r="B48" s="127"/>
      <c r="C48" s="127"/>
      <c r="D48" s="128">
        <f t="shared" si="0"/>
        <v>109.00746090096361</v>
      </c>
      <c r="E48" s="127">
        <f t="shared" si="1"/>
        <v>109.0009910802775</v>
      </c>
      <c r="F48" s="127">
        <f t="shared" si="2"/>
        <v>115.14810201561394</v>
      </c>
      <c r="G48" s="165"/>
      <c r="H48" s="165"/>
      <c r="I48" s="165"/>
      <c r="J48" s="165"/>
      <c r="K48" s="165"/>
      <c r="L48" s="165"/>
      <c r="M48" s="165"/>
      <c r="N48" s="165"/>
      <c r="O48" s="165">
        <f t="shared" si="5"/>
        <v>116.35916359163592</v>
      </c>
      <c r="P48" s="165"/>
      <c r="Q48" s="165">
        <f t="shared" si="4"/>
        <v>113.36180485460395</v>
      </c>
      <c r="R48" s="165"/>
      <c r="S48" s="165"/>
      <c r="T48" s="165"/>
      <c r="U48" s="46"/>
      <c r="V48" s="147">
        <v>39630</v>
      </c>
      <c r="W48" s="132"/>
      <c r="X48" s="137"/>
      <c r="Y48" s="138">
        <v>100.22799999999999</v>
      </c>
      <c r="Z48" s="149">
        <v>219.964</v>
      </c>
      <c r="AA48" s="140">
        <v>111.59</v>
      </c>
      <c r="AB48" s="140"/>
      <c r="AC48" s="132"/>
      <c r="AD48" s="140"/>
      <c r="AE48" s="140"/>
      <c r="AF48" s="140"/>
      <c r="AG48" s="140"/>
      <c r="AH48" s="140"/>
      <c r="AI48" s="140"/>
      <c r="AJ48" s="132">
        <v>125.5</v>
      </c>
      <c r="AK48" s="132">
        <v>141.69999999999999</v>
      </c>
      <c r="AL48" s="140">
        <v>161.6</v>
      </c>
      <c r="AM48" s="132"/>
      <c r="AN48" s="140"/>
      <c r="AO48" s="132"/>
      <c r="AP48" s="132">
        <v>93.707014255822571</v>
      </c>
      <c r="AQ48" s="132">
        <v>94.6</v>
      </c>
    </row>
    <row r="49" spans="1:43" hidden="1">
      <c r="A49" s="50">
        <v>39661</v>
      </c>
      <c r="B49" s="127"/>
      <c r="C49" s="127"/>
      <c r="D49" s="128">
        <f t="shared" si="0"/>
        <v>109.45772518652252</v>
      </c>
      <c r="E49" s="127">
        <f t="shared" si="1"/>
        <v>108.56590683845391</v>
      </c>
      <c r="F49" s="127">
        <f t="shared" si="2"/>
        <v>115.73627674586663</v>
      </c>
      <c r="G49" s="165"/>
      <c r="H49" s="165"/>
      <c r="I49" s="165"/>
      <c r="J49" s="165"/>
      <c r="K49" s="165"/>
      <c r="L49" s="165"/>
      <c r="M49" s="165"/>
      <c r="N49" s="165"/>
      <c r="O49" s="165">
        <f t="shared" si="5"/>
        <v>117.95817958179582</v>
      </c>
      <c r="P49" s="165"/>
      <c r="Q49" s="165">
        <f t="shared" si="4"/>
        <v>115.87285089704595</v>
      </c>
      <c r="R49" s="165"/>
      <c r="S49" s="165"/>
      <c r="T49" s="165"/>
      <c r="U49" s="46"/>
      <c r="V49" s="147">
        <v>39661</v>
      </c>
      <c r="W49" s="132"/>
      <c r="X49" s="137"/>
      <c r="Y49" s="138">
        <v>100.642</v>
      </c>
      <c r="Z49" s="149">
        <v>219.08600000000001</v>
      </c>
      <c r="AA49" s="140">
        <v>112.16</v>
      </c>
      <c r="AB49" s="140"/>
      <c r="AC49" s="132"/>
      <c r="AD49" s="140"/>
      <c r="AE49" s="140"/>
      <c r="AF49" s="140"/>
      <c r="AG49" s="140">
        <f>[5]Summary!I3</f>
        <v>100</v>
      </c>
      <c r="AH49" s="140"/>
      <c r="AI49" s="140"/>
      <c r="AJ49" s="132">
        <v>127.2</v>
      </c>
      <c r="AK49" s="132">
        <v>144.1</v>
      </c>
      <c r="AL49" s="140">
        <v>165.2</v>
      </c>
      <c r="AM49" s="132"/>
      <c r="AN49" s="140"/>
      <c r="AO49" s="132"/>
      <c r="AP49" s="132">
        <v>95.782692457999545</v>
      </c>
      <c r="AQ49" s="132">
        <v>95.9</v>
      </c>
    </row>
    <row r="50" spans="1:43" hidden="1">
      <c r="A50" s="50">
        <v>39692</v>
      </c>
      <c r="B50" s="127">
        <f>W50/W$71*100</f>
        <v>96.764091858037588</v>
      </c>
      <c r="C50" s="127">
        <f>X50/X$29*100</f>
        <v>107.16417910447763</v>
      </c>
      <c r="D50" s="128">
        <f t="shared" si="0"/>
        <v>109.22389228460183</v>
      </c>
      <c r="E50" s="127">
        <f t="shared" si="1"/>
        <v>108.41575817641227</v>
      </c>
      <c r="F50" s="127">
        <f t="shared" si="2"/>
        <v>116.86103193178849</v>
      </c>
      <c r="G50" s="165">
        <f>AB50/AB$29*100</f>
        <v>115.25000000000001</v>
      </c>
      <c r="H50" s="165"/>
      <c r="I50" s="165">
        <f>AD50/AD$29*100</f>
        <v>125.86737928634646</v>
      </c>
      <c r="J50" s="165">
        <f>+AE134/AE$71*100</f>
        <v>112.98318793466977</v>
      </c>
      <c r="K50" s="165">
        <f>+AF134/AF$71*100</f>
        <v>107.16877272246117</v>
      </c>
      <c r="L50" s="165"/>
      <c r="M50" s="165">
        <f t="shared" si="3"/>
        <v>119.98384147436032</v>
      </c>
      <c r="N50" s="165" t="e">
        <f>AI50/AI$29*100</f>
        <v>#DIV/0!</v>
      </c>
      <c r="O50" s="165">
        <f t="shared" si="5"/>
        <v>121.15621156211563</v>
      </c>
      <c r="P50" s="165"/>
      <c r="Q50" s="165">
        <f t="shared" si="4"/>
        <v>116.35682345829876</v>
      </c>
      <c r="R50" s="165">
        <f>AM50/AM$29*100</f>
        <v>115.81469648562299</v>
      </c>
      <c r="S50" s="165">
        <f>AN50/AN$29*100</f>
        <v>112.48653977466545</v>
      </c>
      <c r="T50" s="165">
        <f>AO50/AO$29*100</f>
        <v>110.00855431993155</v>
      </c>
      <c r="U50" s="46"/>
      <c r="V50" s="147">
        <v>39692</v>
      </c>
      <c r="W50" s="132">
        <v>92.7</v>
      </c>
      <c r="X50" s="137">
        <f>'[4]Table 1'!$P$31</f>
        <v>1077</v>
      </c>
      <c r="Y50" s="138">
        <v>100.42700000000001</v>
      </c>
      <c r="Z50" s="149">
        <v>218.78299999999999</v>
      </c>
      <c r="AA50" s="140">
        <v>113.25</v>
      </c>
      <c r="AB50" s="140">
        <v>115.25</v>
      </c>
      <c r="AC50" s="132"/>
      <c r="AD50" s="140">
        <v>125.87031460115203</v>
      </c>
      <c r="AE50" s="140">
        <v>108.34755944057389</v>
      </c>
      <c r="AF50" s="140">
        <v>150.63397561684727</v>
      </c>
      <c r="AG50" s="140">
        <f>[5]Summary!I4</f>
        <v>103.82323329007883</v>
      </c>
      <c r="AH50" s="140">
        <v>105.49057138882691</v>
      </c>
      <c r="AI50" s="140"/>
      <c r="AJ50" s="132">
        <v>130.69999999999999</v>
      </c>
      <c r="AK50" s="132">
        <v>143.9</v>
      </c>
      <c r="AL50" s="140">
        <v>165.9</v>
      </c>
      <c r="AM50" s="132">
        <v>72.5</v>
      </c>
      <c r="AN50" s="140">
        <f>'[3]CPI-Indicators'!$J$14</f>
        <v>1056.8432501272252</v>
      </c>
      <c r="AO50" s="132">
        <v>128.6</v>
      </c>
      <c r="AP50" s="132">
        <v>96.182753340542035</v>
      </c>
      <c r="AQ50" s="132">
        <v>98.5</v>
      </c>
    </row>
    <row r="51" spans="1:43" hidden="1">
      <c r="A51" s="50">
        <v>39722</v>
      </c>
      <c r="B51" s="127"/>
      <c r="C51" s="127"/>
      <c r="D51" s="128">
        <f t="shared" si="0"/>
        <v>110.43329780523352</v>
      </c>
      <c r="E51" s="127">
        <f t="shared" si="1"/>
        <v>107.32061446977205</v>
      </c>
      <c r="F51" s="127">
        <f t="shared" si="2"/>
        <v>117.38729353254094</v>
      </c>
      <c r="G51" s="165"/>
      <c r="H51" s="165"/>
      <c r="I51" s="165"/>
      <c r="J51" s="165"/>
      <c r="K51" s="165"/>
      <c r="L51" s="165"/>
      <c r="M51" s="165"/>
      <c r="N51" s="165"/>
      <c r="O51" s="165">
        <f t="shared" si="5"/>
        <v>122.75522755227553</v>
      </c>
      <c r="P51" s="165"/>
      <c r="Q51" s="165">
        <f t="shared" si="4"/>
        <v>115.8798649921366</v>
      </c>
      <c r="R51" s="165"/>
      <c r="S51" s="165"/>
      <c r="T51" s="165"/>
      <c r="U51" s="46"/>
      <c r="V51" s="147">
        <v>39722</v>
      </c>
      <c r="W51" s="132"/>
      <c r="X51" s="137"/>
      <c r="Y51" s="138">
        <v>101.539</v>
      </c>
      <c r="Z51" s="149">
        <v>216.57300000000001</v>
      </c>
      <c r="AA51" s="140">
        <v>113.76</v>
      </c>
      <c r="AB51" s="140"/>
      <c r="AC51" s="132"/>
      <c r="AD51" s="140"/>
      <c r="AE51" s="140"/>
      <c r="AF51" s="140"/>
      <c r="AG51" s="140">
        <f>[5]Summary!I5</f>
        <v>105.29503319827653</v>
      </c>
      <c r="AH51" s="140"/>
      <c r="AI51" s="140"/>
      <c r="AJ51" s="132">
        <v>132.4</v>
      </c>
      <c r="AK51" s="132">
        <v>143.80000000000001</v>
      </c>
      <c r="AL51" s="140">
        <v>165.2</v>
      </c>
      <c r="AM51" s="132"/>
      <c r="AN51" s="140"/>
      <c r="AO51" s="132"/>
      <c r="AP51" s="132">
        <v>95.788490441804527</v>
      </c>
      <c r="AQ51" s="132">
        <v>99.8</v>
      </c>
    </row>
    <row r="52" spans="1:43" hidden="1">
      <c r="A52" s="50">
        <v>39753</v>
      </c>
      <c r="B52" s="127"/>
      <c r="C52" s="127"/>
      <c r="D52" s="128">
        <f t="shared" si="0"/>
        <v>110.33106388532399</v>
      </c>
      <c r="E52" s="127">
        <f t="shared" si="1"/>
        <v>105.26511397423191</v>
      </c>
      <c r="F52" s="127">
        <f t="shared" si="2"/>
        <v>117.53175750137493</v>
      </c>
      <c r="G52" s="165"/>
      <c r="H52" s="165"/>
      <c r="I52" s="165"/>
      <c r="J52" s="165"/>
      <c r="K52" s="165"/>
      <c r="L52" s="165"/>
      <c r="M52" s="165"/>
      <c r="N52" s="165"/>
      <c r="O52" s="165">
        <f t="shared" si="5"/>
        <v>123.61623616236163</v>
      </c>
      <c r="P52" s="165"/>
      <c r="Q52" s="165">
        <f t="shared" si="4"/>
        <v>114.36482045256264</v>
      </c>
      <c r="R52" s="165"/>
      <c r="S52" s="165"/>
      <c r="T52" s="165"/>
      <c r="U52" s="46"/>
      <c r="V52" s="147">
        <v>39753</v>
      </c>
      <c r="W52" s="132"/>
      <c r="X52" s="137"/>
      <c r="Y52" s="138">
        <v>101.44499999999999</v>
      </c>
      <c r="Z52" s="149">
        <v>212.42500000000001</v>
      </c>
      <c r="AA52" s="140">
        <v>113.9</v>
      </c>
      <c r="AB52" s="140"/>
      <c r="AC52" s="132"/>
      <c r="AD52" s="140"/>
      <c r="AE52" s="140"/>
      <c r="AF52" s="140"/>
      <c r="AG52" s="140">
        <f>[5]Summary!I6</f>
        <v>104.76015921496851</v>
      </c>
      <c r="AH52" s="140"/>
      <c r="AI52" s="140"/>
      <c r="AJ52" s="132">
        <v>133.30000000000001</v>
      </c>
      <c r="AK52" s="132">
        <v>146.4</v>
      </c>
      <c r="AL52" s="140">
        <v>163.1</v>
      </c>
      <c r="AM52" s="132"/>
      <c r="AN52" s="140"/>
      <c r="AO52" s="132"/>
      <c r="AP52" s="132">
        <v>94.536125939932376</v>
      </c>
      <c r="AQ52" s="132">
        <v>100.5</v>
      </c>
    </row>
    <row r="53" spans="1:43" hidden="1">
      <c r="A53" s="50">
        <v>39783</v>
      </c>
      <c r="B53" s="127">
        <f>W53/W$71*100</f>
        <v>96.450939457202509</v>
      </c>
      <c r="C53" s="127">
        <f>X53/X$29*100</f>
        <v>106.66666666666667</v>
      </c>
      <c r="D53" s="128">
        <f t="shared" si="0"/>
        <v>109.36201683596893</v>
      </c>
      <c r="E53" s="127">
        <f t="shared" si="1"/>
        <v>104.17641228939544</v>
      </c>
      <c r="F53" s="127">
        <f t="shared" si="2"/>
        <v>117.49048208170807</v>
      </c>
      <c r="G53" s="165">
        <f>AB53/AB$29*100</f>
        <v>113.79999999999998</v>
      </c>
      <c r="H53" s="165"/>
      <c r="I53" s="165">
        <f>AD53/AD$29*100</f>
        <v>128.55937161481759</v>
      </c>
      <c r="J53" s="165">
        <f>+AE141/AE$71*100</f>
        <v>0</v>
      </c>
      <c r="K53" s="165">
        <f>+AF141/AF$71*100</f>
        <v>0</v>
      </c>
      <c r="L53" s="165"/>
      <c r="M53" s="165">
        <f t="shared" si="3"/>
        <v>117.7558752864072</v>
      </c>
      <c r="N53" s="165" t="e">
        <f>AI53/AI$29*100</f>
        <v>#DIV/0!</v>
      </c>
      <c r="O53" s="165">
        <f t="shared" si="5"/>
        <v>124.72324723247235</v>
      </c>
      <c r="P53" s="165"/>
      <c r="Q53" s="165">
        <f t="shared" si="4"/>
        <v>113.64236865822875</v>
      </c>
      <c r="R53" s="165">
        <f>AM53/AM$29*100</f>
        <v>114.37699680511182</v>
      </c>
      <c r="S53" s="165">
        <f>AN53/AN$29*100</f>
        <v>112.87647872856003</v>
      </c>
      <c r="T53" s="165">
        <f>AO53/AO$29*100</f>
        <v>110.17964071856288</v>
      </c>
      <c r="U53" s="46"/>
      <c r="V53" s="147">
        <v>39783</v>
      </c>
      <c r="W53" s="132">
        <v>92.4</v>
      </c>
      <c r="X53" s="137">
        <f>'[4]Table 1'!$P$32</f>
        <v>1072</v>
      </c>
      <c r="Y53" s="138">
        <v>100.554</v>
      </c>
      <c r="Z53" s="149">
        <v>210.22800000000001</v>
      </c>
      <c r="AA53" s="140">
        <v>113.86</v>
      </c>
      <c r="AB53" s="140">
        <v>113.8</v>
      </c>
      <c r="AC53" s="132"/>
      <c r="AD53" s="140">
        <v>128.56236970875611</v>
      </c>
      <c r="AE53" s="140">
        <v>107.66989733046917</v>
      </c>
      <c r="AF53" s="140">
        <v>138.32051262247126</v>
      </c>
      <c r="AG53" s="140">
        <f>[5]Summary!I7</f>
        <v>105.28816038598515</v>
      </c>
      <c r="AH53" s="140">
        <v>103.53172907044369</v>
      </c>
      <c r="AI53" s="150"/>
      <c r="AJ53" s="132">
        <v>134.5</v>
      </c>
      <c r="AK53" s="132">
        <v>144.9</v>
      </c>
      <c r="AL53" s="140">
        <v>162</v>
      </c>
      <c r="AM53" s="132">
        <v>71.599999999999994</v>
      </c>
      <c r="AN53" s="140">
        <f>'[3]CPI-Indicators'!$J$15</f>
        <v>1060.5068382526197</v>
      </c>
      <c r="AO53" s="132">
        <v>128.80000000000001</v>
      </c>
      <c r="AP53" s="132">
        <v>93.938933608021117</v>
      </c>
      <c r="AQ53" s="132">
        <v>101.4</v>
      </c>
    </row>
    <row r="54" spans="1:43" hidden="1">
      <c r="A54" s="50">
        <v>39814</v>
      </c>
      <c r="B54" s="127"/>
      <c r="C54" s="127"/>
      <c r="D54" s="128">
        <f t="shared" si="0"/>
        <v>109.37071759511016</v>
      </c>
      <c r="E54" s="127">
        <f t="shared" si="1"/>
        <v>104.62983151635281</v>
      </c>
      <c r="F54" s="127">
        <f t="shared" ref="F54:F59" si="6">AA54/AA$29*100</f>
        <v>117.40793124237435</v>
      </c>
      <c r="G54" s="165"/>
      <c r="H54" s="165"/>
      <c r="I54" s="165"/>
      <c r="J54" s="165"/>
      <c r="K54" s="165"/>
      <c r="L54" s="165"/>
      <c r="M54" s="165"/>
      <c r="N54" s="165"/>
      <c r="O54" s="165">
        <f t="shared" si="5"/>
        <v>124.84624846248462</v>
      </c>
      <c r="P54" s="165"/>
      <c r="Q54" s="165">
        <f t="shared" si="4"/>
        <v>113.45298809078199</v>
      </c>
      <c r="R54" s="165"/>
      <c r="S54" s="165"/>
      <c r="T54" s="165"/>
      <c r="V54" s="147">
        <v>39814</v>
      </c>
      <c r="W54" s="132"/>
      <c r="X54" s="137"/>
      <c r="Y54" s="138">
        <v>100.562</v>
      </c>
      <c r="Z54" s="149">
        <v>211.143</v>
      </c>
      <c r="AA54" s="140">
        <v>113.78</v>
      </c>
      <c r="AB54" s="140"/>
      <c r="AC54" s="132"/>
      <c r="AD54" s="140"/>
      <c r="AE54" s="140"/>
      <c r="AF54" s="140"/>
      <c r="AG54" s="140">
        <f>[5]Summary!I8</f>
        <v>103.65958066135377</v>
      </c>
      <c r="AH54" s="140"/>
      <c r="AI54" s="150"/>
      <c r="AJ54" s="132">
        <v>134.69999999999999</v>
      </c>
      <c r="AK54" s="132">
        <v>144.80000000000001</v>
      </c>
      <c r="AL54" s="140">
        <v>161.80000000000001</v>
      </c>
      <c r="AM54" s="132"/>
      <c r="AN54" s="140"/>
      <c r="AO54" s="132"/>
      <c r="AP54" s="132">
        <v>93.782388045287092</v>
      </c>
      <c r="AQ54" s="132">
        <v>101.5</v>
      </c>
    </row>
    <row r="55" spans="1:43" hidden="1">
      <c r="A55" s="50">
        <v>39845</v>
      </c>
      <c r="B55" s="127"/>
      <c r="C55" s="127"/>
      <c r="D55" s="128">
        <f t="shared" si="0"/>
        <v>109.02268722946079</v>
      </c>
      <c r="E55" s="127">
        <f t="shared" si="1"/>
        <v>105.15014866204162</v>
      </c>
      <c r="F55" s="127">
        <f t="shared" si="6"/>
        <v>117.65558376037548</v>
      </c>
      <c r="G55" s="165"/>
      <c r="H55" s="165"/>
      <c r="I55" s="165"/>
      <c r="J55" s="165"/>
      <c r="K55" s="165"/>
      <c r="L55" s="165"/>
      <c r="M55" s="165"/>
      <c r="N55" s="164"/>
      <c r="O55" s="165">
        <f t="shared" si="5"/>
        <v>123.37023370233702</v>
      </c>
      <c r="P55" s="165"/>
      <c r="Q55" s="165">
        <f t="shared" si="4"/>
        <v>113.17242428715717</v>
      </c>
      <c r="R55" s="165"/>
      <c r="S55" s="165"/>
      <c r="T55" s="165"/>
      <c r="V55" s="147">
        <v>39845</v>
      </c>
      <c r="W55" s="132"/>
      <c r="X55" s="137"/>
      <c r="Y55" s="138">
        <v>100.242</v>
      </c>
      <c r="Z55" s="149">
        <v>212.19300000000001</v>
      </c>
      <c r="AA55" s="140">
        <v>114.02</v>
      </c>
      <c r="AB55" s="140"/>
      <c r="AC55" s="132"/>
      <c r="AD55" s="140"/>
      <c r="AE55" s="140"/>
      <c r="AF55" s="140"/>
      <c r="AG55" s="140">
        <f>[5]Summary!I9</f>
        <v>104.63272270944211</v>
      </c>
      <c r="AH55" s="140"/>
      <c r="AI55" s="150"/>
      <c r="AJ55" s="132">
        <v>133.1</v>
      </c>
      <c r="AK55" s="132">
        <v>146.30000000000001</v>
      </c>
      <c r="AL55" s="140">
        <v>161.4</v>
      </c>
      <c r="AM55" s="132"/>
      <c r="AN55" s="140"/>
      <c r="AO55" s="132"/>
      <c r="AP55" s="132">
        <v>93.550468693088533</v>
      </c>
      <c r="AQ55" s="132">
        <v>100.3</v>
      </c>
    </row>
    <row r="56" spans="1:43" hidden="1">
      <c r="A56" s="50">
        <v>39873</v>
      </c>
      <c r="B56" s="127">
        <f>W56/W$71*100</f>
        <v>96.555323590814197</v>
      </c>
      <c r="C56" s="127">
        <f>X56/X$29*100</f>
        <v>106.96517412935323</v>
      </c>
      <c r="D56" s="128">
        <f t="shared" si="0"/>
        <v>108.40384573554043</v>
      </c>
      <c r="E56" s="127">
        <f t="shared" si="1"/>
        <v>105.40584737363726</v>
      </c>
      <c r="F56" s="127">
        <f t="shared" si="6"/>
        <v>117.91355513329333</v>
      </c>
      <c r="G56" s="165">
        <f>AB56/AB$29*100</f>
        <v>115.52</v>
      </c>
      <c r="H56" s="165"/>
      <c r="I56" s="165">
        <f>AD56/AD$29*100</f>
        <v>130.92841303615671</v>
      </c>
      <c r="J56" s="165">
        <f>+AE144/AE$71*100</f>
        <v>0</v>
      </c>
      <c r="K56" s="165">
        <f>+AF144/AF$71*100</f>
        <v>0</v>
      </c>
      <c r="L56" s="165"/>
      <c r="M56" s="165">
        <f t="shared" si="3"/>
        <v>115.75424193337003</v>
      </c>
      <c r="N56" s="165" t="e">
        <f>AI56/AI$29*100</f>
        <v>#DIV/0!</v>
      </c>
      <c r="O56" s="165">
        <f t="shared" si="5"/>
        <v>122.75522755227553</v>
      </c>
      <c r="P56" s="165"/>
      <c r="Q56" s="165">
        <f t="shared" si="4"/>
        <v>113.97904522257851</v>
      </c>
      <c r="R56" s="165">
        <f>AM56/AM$29*100</f>
        <v>113.57827476038338</v>
      </c>
      <c r="S56" s="165">
        <f>AN56/AN$29*100</f>
        <v>109.18216784036483</v>
      </c>
      <c r="T56" s="165">
        <f>AO56/AO$29*100</f>
        <v>112.23267750213857</v>
      </c>
      <c r="V56" s="147">
        <v>39873</v>
      </c>
      <c r="W56" s="132">
        <v>92.5</v>
      </c>
      <c r="X56" s="137">
        <f>'[4]Table 1'!$P$33</f>
        <v>1075</v>
      </c>
      <c r="Y56" s="138">
        <v>99.673000000000002</v>
      </c>
      <c r="Z56" s="149">
        <v>212.709</v>
      </c>
      <c r="AA56" s="140">
        <v>114.27</v>
      </c>
      <c r="AB56" s="140">
        <v>115.52</v>
      </c>
      <c r="AC56" s="132"/>
      <c r="AD56" s="140">
        <v>130.93146637778847</v>
      </c>
      <c r="AE56" s="140">
        <v>107.71884022666835</v>
      </c>
      <c r="AF56" s="140">
        <v>129.64210031687799</v>
      </c>
      <c r="AG56" s="140">
        <f>[5]Summary!I10</f>
        <v>103.44568320687389</v>
      </c>
      <c r="AH56" s="140">
        <v>101.77188004804054</v>
      </c>
      <c r="AI56" s="150"/>
      <c r="AJ56" s="132">
        <v>132.5</v>
      </c>
      <c r="AK56" s="132">
        <v>148.6</v>
      </c>
      <c r="AL56" s="140">
        <v>162.5</v>
      </c>
      <c r="AM56" s="132">
        <v>71.099999999999994</v>
      </c>
      <c r="AN56" s="140">
        <f>'[3]CPI-Indicators'!$J$16</f>
        <v>1025.7977296438762</v>
      </c>
      <c r="AO56" s="132">
        <v>131.19999999999999</v>
      </c>
      <c r="AP56" s="132">
        <v>94.21723683065936</v>
      </c>
      <c r="AQ56" s="132">
        <v>99.8</v>
      </c>
    </row>
    <row r="57" spans="1:43" hidden="1">
      <c r="A57" s="51">
        <v>39904</v>
      </c>
      <c r="B57" s="127"/>
      <c r="C57" s="127"/>
      <c r="D57" s="128">
        <f t="shared" si="0"/>
        <v>107.70560981445631</v>
      </c>
      <c r="E57" s="127">
        <f t="shared" si="1"/>
        <v>105.66897918731416</v>
      </c>
      <c r="F57" s="127">
        <f t="shared" si="6"/>
        <v>117.55239521120835</v>
      </c>
      <c r="G57" s="165"/>
      <c r="H57" s="165"/>
      <c r="I57" s="165"/>
      <c r="J57" s="165"/>
      <c r="K57" s="165"/>
      <c r="L57" s="165"/>
      <c r="M57" s="165"/>
      <c r="N57" s="164"/>
      <c r="O57" s="165">
        <f t="shared" si="5"/>
        <v>123.61623616236163</v>
      </c>
      <c r="P57" s="165"/>
      <c r="Q57" s="165">
        <f t="shared" si="4"/>
        <v>113.03915648043541</v>
      </c>
      <c r="R57" s="165"/>
      <c r="S57" s="165"/>
      <c r="T57" s="165"/>
      <c r="V57" s="147">
        <v>39904</v>
      </c>
      <c r="W57" s="132"/>
      <c r="X57" s="137"/>
      <c r="Y57" s="138">
        <v>99.031000000000006</v>
      </c>
      <c r="Z57" s="149">
        <v>213.24</v>
      </c>
      <c r="AA57" s="140">
        <v>113.92</v>
      </c>
      <c r="AB57" s="140"/>
      <c r="AC57" s="132"/>
      <c r="AD57" s="140"/>
      <c r="AE57" s="140"/>
      <c r="AF57" s="140"/>
      <c r="AG57" s="140">
        <f>[5]Summary!I11</f>
        <v>103.59159494579082</v>
      </c>
      <c r="AH57" s="140"/>
      <c r="AI57" s="150"/>
      <c r="AJ57" s="132">
        <v>133.4</v>
      </c>
      <c r="AK57" s="132">
        <v>147.1</v>
      </c>
      <c r="AL57" s="140">
        <v>161.19999999999999</v>
      </c>
      <c r="AM57" s="132"/>
      <c r="AN57" s="140"/>
      <c r="AO57" s="132"/>
      <c r="AP57" s="132">
        <v>93.440307000794235</v>
      </c>
      <c r="AQ57" s="132">
        <v>100.5</v>
      </c>
    </row>
    <row r="58" spans="1:43" hidden="1">
      <c r="A58" s="50">
        <v>39934</v>
      </c>
      <c r="B58" s="127"/>
      <c r="C58" s="127"/>
      <c r="D58" s="128">
        <f t="shared" si="0"/>
        <v>108.28203510756313</v>
      </c>
      <c r="E58" s="127">
        <f t="shared" si="1"/>
        <v>105.97423191278492</v>
      </c>
      <c r="F58" s="127">
        <f t="shared" si="6"/>
        <v>117.60398948579191</v>
      </c>
      <c r="G58" s="165"/>
      <c r="H58" s="165"/>
      <c r="I58" s="165"/>
      <c r="J58" s="165"/>
      <c r="K58" s="165"/>
      <c r="L58" s="165"/>
      <c r="M58" s="165"/>
      <c r="N58" s="164"/>
      <c r="O58" s="165">
        <f t="shared" si="5"/>
        <v>124.72324723247235</v>
      </c>
      <c r="P58" s="165"/>
      <c r="Q58" s="165">
        <f t="shared" si="4"/>
        <v>114.85931415645135</v>
      </c>
      <c r="R58" s="165"/>
      <c r="S58" s="165"/>
      <c r="T58" s="165"/>
      <c r="V58" s="147">
        <v>39934</v>
      </c>
      <c r="W58" s="132"/>
      <c r="X58" s="137"/>
      <c r="Y58" s="138">
        <v>99.561000000000007</v>
      </c>
      <c r="Z58" s="149">
        <v>213.85599999999999</v>
      </c>
      <c r="AA58" s="140">
        <v>113.97</v>
      </c>
      <c r="AB58" s="140"/>
      <c r="AC58" s="132"/>
      <c r="AD58" s="140"/>
      <c r="AE58" s="140"/>
      <c r="AF58" s="140"/>
      <c r="AG58" s="140">
        <f>[5]Summary!I12</f>
        <v>103.74</v>
      </c>
      <c r="AH58" s="140"/>
      <c r="AI58" s="150"/>
      <c r="AJ58" s="132">
        <v>134.5</v>
      </c>
      <c r="AK58" s="132">
        <v>146</v>
      </c>
      <c r="AL58" s="140">
        <v>163.80000000000001</v>
      </c>
      <c r="AM58" s="132"/>
      <c r="AN58" s="140"/>
      <c r="AO58" s="132"/>
      <c r="AP58" s="132">
        <v>94.944883798182303</v>
      </c>
      <c r="AQ58" s="132">
        <v>101.4</v>
      </c>
    </row>
    <row r="59" spans="1:43" hidden="1">
      <c r="A59" s="51">
        <v>39965</v>
      </c>
      <c r="B59" s="127">
        <f>W59/W$71*100</f>
        <v>96.972860125260979</v>
      </c>
      <c r="C59" s="127">
        <f>X59/X$29*100</f>
        <v>107.56218905472636</v>
      </c>
      <c r="D59" s="128">
        <f t="shared" si="0"/>
        <v>107.80458094968786</v>
      </c>
      <c r="E59" s="127">
        <f t="shared" si="1"/>
        <v>106.88453914767095</v>
      </c>
      <c r="F59" s="127">
        <f t="shared" si="6"/>
        <v>117.73813459970921</v>
      </c>
      <c r="G59" s="165">
        <f>AB59/AB$29*100</f>
        <v>118.04999999999998</v>
      </c>
      <c r="H59" s="165"/>
      <c r="I59" s="165">
        <f>AD59/AD$29*100</f>
        <v>130.8804921466824</v>
      </c>
      <c r="J59" s="165">
        <f>+AE147/AE$71*100</f>
        <v>0</v>
      </c>
      <c r="K59" s="165">
        <f>+AF147/AF$71*100</f>
        <v>0</v>
      </c>
      <c r="L59" s="165"/>
      <c r="M59" s="165">
        <f t="shared" si="3"/>
        <v>115.91997525140343</v>
      </c>
      <c r="N59" s="165" t="e">
        <f>AI59/AI$29*100</f>
        <v>#DIV/0!</v>
      </c>
      <c r="O59" s="165">
        <f t="shared" si="5"/>
        <v>124.72324723247235</v>
      </c>
      <c r="P59" s="165"/>
      <c r="Q59" s="165">
        <f t="shared" si="4"/>
        <v>114.73937313040175</v>
      </c>
      <c r="R59" s="165">
        <f>AM59/AM$29*100</f>
        <v>113.57827476038338</v>
      </c>
      <c r="S59" s="165">
        <f>AN59/AN$29*100</f>
        <v>109.72813615748538</v>
      </c>
      <c r="T59" s="165">
        <f>AO59/AO$29*100</f>
        <v>114.28571428571428</v>
      </c>
      <c r="V59" s="147">
        <v>39965</v>
      </c>
      <c r="W59" s="132">
        <v>92.9</v>
      </c>
      <c r="X59" s="137">
        <f>'[4]Table 1'!$P$34</f>
        <v>1081</v>
      </c>
      <c r="Y59" s="138">
        <v>99.122</v>
      </c>
      <c r="Z59" s="149">
        <v>215.69300000000001</v>
      </c>
      <c r="AA59" s="140">
        <v>114.1</v>
      </c>
      <c r="AB59" s="140">
        <v>118.05</v>
      </c>
      <c r="AC59" s="132"/>
      <c r="AD59" s="140">
        <v>130.88354437076569</v>
      </c>
      <c r="AE59" s="140">
        <v>109.5110178083608</v>
      </c>
      <c r="AF59" s="140">
        <v>130.21187944843533</v>
      </c>
      <c r="AG59" s="140">
        <f>[5]Summary!I13</f>
        <v>104.8</v>
      </c>
      <c r="AH59" s="140">
        <v>101.91759385585563</v>
      </c>
      <c r="AI59" s="150"/>
      <c r="AJ59" s="132">
        <v>134.5</v>
      </c>
      <c r="AK59" s="132">
        <v>146.4</v>
      </c>
      <c r="AL59" s="140">
        <v>163.6</v>
      </c>
      <c r="AM59" s="132">
        <v>71.099999999999994</v>
      </c>
      <c r="AN59" s="140">
        <f>'[3]CPI-Indicators'!$J$17</f>
        <v>1030.9272583135999</v>
      </c>
      <c r="AO59" s="132">
        <v>133.6</v>
      </c>
      <c r="AP59" s="132">
        <v>94.845738275117426</v>
      </c>
      <c r="AQ59" s="132">
        <v>101.4</v>
      </c>
    </row>
    <row r="60" spans="1:43" hidden="1">
      <c r="A60" s="50">
        <v>39995</v>
      </c>
      <c r="B60" s="127"/>
      <c r="C60" s="127"/>
      <c r="D60" s="128">
        <f t="shared" ref="D60:E75" si="7">Y60/Y$29*100</f>
        <v>108.72468622887348</v>
      </c>
      <c r="E60" s="127">
        <f t="shared" si="1"/>
        <v>106.71506442021803</v>
      </c>
      <c r="F60" s="127">
        <f>AA60/AA$29*100</f>
        <v>118.26439620046163</v>
      </c>
      <c r="G60" s="165"/>
      <c r="H60" s="165"/>
      <c r="I60" s="165"/>
      <c r="J60" s="165"/>
      <c r="K60" s="165"/>
      <c r="L60" s="165"/>
      <c r="M60" s="165"/>
      <c r="N60" s="164"/>
      <c r="O60" s="165">
        <f t="shared" si="5"/>
        <v>123.61623616236163</v>
      </c>
      <c r="P60" s="165"/>
      <c r="Q60" s="165">
        <f t="shared" si="4"/>
        <v>114.76883232978234</v>
      </c>
      <c r="R60" s="165"/>
      <c r="S60" s="165"/>
      <c r="T60" s="165"/>
      <c r="V60" s="147">
        <v>39995</v>
      </c>
      <c r="W60" s="132"/>
      <c r="X60" s="137"/>
      <c r="Y60" s="138">
        <v>99.968000000000004</v>
      </c>
      <c r="Z60" s="149">
        <v>215.351</v>
      </c>
      <c r="AA60" s="140">
        <v>114.61</v>
      </c>
      <c r="AB60" s="140"/>
      <c r="AC60" s="132"/>
      <c r="AD60" s="140"/>
      <c r="AE60" s="140"/>
      <c r="AF60" s="140"/>
      <c r="AG60" s="140">
        <f>[5]Summary!I14</f>
        <v>107.5470072355122</v>
      </c>
      <c r="AH60" s="140"/>
      <c r="AI60" s="150"/>
      <c r="AJ60" s="132">
        <v>133.30000000000001</v>
      </c>
      <c r="AK60" s="132">
        <v>146.4</v>
      </c>
      <c r="AL60" s="140">
        <v>163.6</v>
      </c>
      <c r="AM60" s="132"/>
      <c r="AN60" s="140"/>
      <c r="AO60" s="132"/>
      <c r="AP60" s="132">
        <v>94.870089807098267</v>
      </c>
      <c r="AQ60" s="132">
        <v>100.5</v>
      </c>
    </row>
    <row r="61" spans="1:43" hidden="1">
      <c r="A61" s="50">
        <v>40026</v>
      </c>
      <c r="B61" s="127"/>
      <c r="C61" s="127"/>
      <c r="D61" s="128">
        <f t="shared" si="7"/>
        <v>109.11513279533639</v>
      </c>
      <c r="E61" s="127">
        <f t="shared" si="1"/>
        <v>106.95441030723487</v>
      </c>
      <c r="F61" s="127">
        <f>AA61/AA$29*100</f>
        <v>118.92480291513135</v>
      </c>
      <c r="G61" s="165"/>
      <c r="H61" s="165"/>
      <c r="I61" s="165"/>
      <c r="J61" s="165"/>
      <c r="K61" s="165"/>
      <c r="L61" s="165"/>
      <c r="M61" s="165"/>
      <c r="N61" s="164"/>
      <c r="O61" s="165">
        <f t="shared" si="5"/>
        <v>122.26322263222633</v>
      </c>
      <c r="P61" s="165"/>
      <c r="Q61" s="165">
        <f t="shared" si="4"/>
        <v>116.50891920047228</v>
      </c>
      <c r="R61" s="165"/>
      <c r="S61" s="165"/>
      <c r="T61" s="165"/>
      <c r="V61" s="147">
        <v>40026</v>
      </c>
      <c r="W61" s="132"/>
      <c r="X61" s="137"/>
      <c r="Y61" s="138">
        <v>100.327</v>
      </c>
      <c r="Z61" s="149">
        <v>215.834</v>
      </c>
      <c r="AA61" s="140">
        <v>115.25</v>
      </c>
      <c r="AB61" s="140"/>
      <c r="AC61" s="132"/>
      <c r="AD61" s="140"/>
      <c r="AE61" s="140"/>
      <c r="AF61" s="140"/>
      <c r="AG61" s="140">
        <f>[5]Summary!I15</f>
        <v>107.89618462110892</v>
      </c>
      <c r="AH61" s="140"/>
      <c r="AI61" s="150"/>
      <c r="AJ61" s="132">
        <v>131.9</v>
      </c>
      <c r="AK61" s="132">
        <v>145.9</v>
      </c>
      <c r="AL61" s="140">
        <v>166.1</v>
      </c>
      <c r="AM61" s="132"/>
      <c r="AN61" s="140"/>
      <c r="AO61" s="132"/>
      <c r="AP61" s="132">
        <v>96.308478560764001</v>
      </c>
      <c r="AQ61" s="132">
        <v>99.4</v>
      </c>
    </row>
    <row r="62" spans="1:43" hidden="1">
      <c r="A62" s="50">
        <v>40057</v>
      </c>
      <c r="B62" s="127">
        <f>W62/W$71*100</f>
        <v>97.912317327766175</v>
      </c>
      <c r="C62" s="127">
        <f>X62/X$29*100</f>
        <v>108.95522388059702</v>
      </c>
      <c r="D62" s="128">
        <f t="shared" si="7"/>
        <v>108.73229939312206</v>
      </c>
      <c r="E62" s="127">
        <f t="shared" si="1"/>
        <v>107.02130822596629</v>
      </c>
      <c r="F62" s="127">
        <f>AA62/AA$29*100</f>
        <v>120.17338436005376</v>
      </c>
      <c r="G62" s="165">
        <f>AB62/AB$29*100</f>
        <v>118.52000000000001</v>
      </c>
      <c r="H62" s="165"/>
      <c r="I62" s="165">
        <f>AD62/AD$29*100</f>
        <v>130.57835383654722</v>
      </c>
      <c r="J62" s="165">
        <f>+AE150/AE$71*100</f>
        <v>0</v>
      </c>
      <c r="K62" s="165">
        <f>+AF150/AF$71*100</f>
        <v>0</v>
      </c>
      <c r="L62" s="165"/>
      <c r="M62" s="165">
        <f t="shared" si="3"/>
        <v>117.02303292816998</v>
      </c>
      <c r="N62" s="165" t="e">
        <f>AI62/AI$29*100</f>
        <v>#DIV/0!</v>
      </c>
      <c r="O62" s="165">
        <f t="shared" si="5"/>
        <v>121.52521525215252</v>
      </c>
      <c r="P62" s="165"/>
      <c r="Q62" s="165">
        <f t="shared" si="4"/>
        <v>118.22050219153294</v>
      </c>
      <c r="R62" s="165">
        <f>AM62/AM$29*100</f>
        <v>113.89776357827475</v>
      </c>
      <c r="S62" s="165">
        <f>AN62/AN$29*100</f>
        <v>109.71771332322116</v>
      </c>
      <c r="T62" s="165">
        <f>AO62/AO$29*100</f>
        <v>113.77245508982034</v>
      </c>
      <c r="V62" s="147">
        <v>40057</v>
      </c>
      <c r="W62" s="132">
        <v>93.8</v>
      </c>
      <c r="X62" s="137">
        <f>'[4]Table 1'!$P$35</f>
        <v>1095</v>
      </c>
      <c r="Y62" s="138">
        <v>99.974999999999994</v>
      </c>
      <c r="Z62" s="149">
        <v>215.96899999999999</v>
      </c>
      <c r="AA62" s="140">
        <v>116.46</v>
      </c>
      <c r="AB62" s="140">
        <v>118.52</v>
      </c>
      <c r="AC62" s="132"/>
      <c r="AD62" s="140">
        <v>130.58139901455502</v>
      </c>
      <c r="AE62" s="140">
        <v>110.60532756680024</v>
      </c>
      <c r="AF62" s="140">
        <v>130.07298930522001</v>
      </c>
      <c r="AG62" s="140">
        <f>[5]Summary!I16</f>
        <v>107.42449107783507</v>
      </c>
      <c r="AH62" s="140">
        <v>102.88740931739676</v>
      </c>
      <c r="AI62" s="150"/>
      <c r="AJ62" s="132">
        <v>131.1</v>
      </c>
      <c r="AK62" s="132">
        <v>146.1</v>
      </c>
      <c r="AL62" s="140">
        <v>168.5</v>
      </c>
      <c r="AM62" s="132">
        <v>71.3</v>
      </c>
      <c r="AN62" s="140">
        <f>'[3]CPI-Indicators'!$J$18</f>
        <v>1030.8293328012551</v>
      </c>
      <c r="AO62" s="132">
        <v>133</v>
      </c>
      <c r="AP62" s="132">
        <v>97.723305467843119</v>
      </c>
      <c r="AQ62" s="132">
        <v>98.8</v>
      </c>
    </row>
    <row r="63" spans="1:43" hidden="1">
      <c r="A63" s="50">
        <v>40087</v>
      </c>
      <c r="B63" s="127"/>
      <c r="C63" s="127"/>
      <c r="D63" s="128">
        <f t="shared" si="7"/>
        <v>109.3870315185</v>
      </c>
      <c r="E63" s="127">
        <f t="shared" si="1"/>
        <v>107.12438057482656</v>
      </c>
      <c r="F63" s="127">
        <f t="shared" ref="F63:F74" si="8">AA63/AA$29*100</f>
        <v>120.40039916822147</v>
      </c>
      <c r="G63" s="165"/>
      <c r="H63" s="165"/>
      <c r="I63" s="165"/>
      <c r="J63" s="165"/>
      <c r="K63" s="165"/>
      <c r="L63" s="165"/>
      <c r="M63" s="165"/>
      <c r="N63" s="164"/>
      <c r="O63" s="165">
        <f t="shared" si="5"/>
        <v>120.17220172201723</v>
      </c>
      <c r="P63" s="165"/>
      <c r="Q63" s="165">
        <f t="shared" si="4"/>
        <v>115.43032322086459</v>
      </c>
      <c r="R63" s="165"/>
      <c r="S63" s="165"/>
      <c r="T63" s="165"/>
      <c r="V63" s="147">
        <v>40087</v>
      </c>
      <c r="W63" s="132"/>
      <c r="X63" s="137"/>
      <c r="Y63" s="138">
        <v>100.577</v>
      </c>
      <c r="Z63" s="149">
        <v>216.17699999999999</v>
      </c>
      <c r="AA63" s="140">
        <v>116.68</v>
      </c>
      <c r="AB63" s="140"/>
      <c r="AC63" s="132"/>
      <c r="AD63" s="140"/>
      <c r="AE63" s="140"/>
      <c r="AF63" s="140"/>
      <c r="AG63" s="140">
        <f>[5]Summary!I17</f>
        <v>102.08999999999997</v>
      </c>
      <c r="AH63" s="140"/>
      <c r="AI63" s="150"/>
      <c r="AJ63" s="132">
        <v>129.6</v>
      </c>
      <c r="AK63" s="132">
        <v>146.4</v>
      </c>
      <c r="AL63" s="140">
        <v>164.6</v>
      </c>
      <c r="AM63" s="132"/>
      <c r="AN63" s="140"/>
      <c r="AO63" s="132"/>
      <c r="AP63" s="132">
        <v>95.416890702163798</v>
      </c>
      <c r="AQ63" s="132">
        <v>97.7</v>
      </c>
    </row>
    <row r="64" spans="1:43" hidden="1">
      <c r="A64" s="50">
        <v>40118</v>
      </c>
      <c r="B64" s="127"/>
      <c r="C64" s="127"/>
      <c r="D64" s="128">
        <f t="shared" si="7"/>
        <v>109.44576164270332</v>
      </c>
      <c r="E64" s="127">
        <f t="shared" si="1"/>
        <v>107.20019821605551</v>
      </c>
      <c r="F64" s="127">
        <f t="shared" si="8"/>
        <v>120.36944260347133</v>
      </c>
      <c r="G64" s="165"/>
      <c r="H64" s="165"/>
      <c r="I64" s="165"/>
      <c r="J64" s="165"/>
      <c r="K64" s="165"/>
      <c r="L64" s="165"/>
      <c r="M64" s="165"/>
      <c r="N64" s="164"/>
      <c r="O64" s="165">
        <f t="shared" si="5"/>
        <v>119.06519065190653</v>
      </c>
      <c r="P64" s="165"/>
      <c r="Q64" s="165">
        <f t="shared" si="4"/>
        <v>114.8009891501348</v>
      </c>
      <c r="R64" s="165"/>
      <c r="S64" s="165"/>
      <c r="T64" s="165"/>
      <c r="V64" s="147">
        <v>40118</v>
      </c>
      <c r="W64" s="132"/>
      <c r="X64" s="137"/>
      <c r="Y64" s="138">
        <v>100.631</v>
      </c>
      <c r="Z64" s="149">
        <v>216.33</v>
      </c>
      <c r="AA64" s="140">
        <v>116.65</v>
      </c>
      <c r="AB64" s="140"/>
      <c r="AC64" s="132"/>
      <c r="AD64" s="140"/>
      <c r="AE64" s="140"/>
      <c r="AF64" s="140"/>
      <c r="AG64" s="140">
        <f>[5]Summary!I18</f>
        <v>102.53999999999999</v>
      </c>
      <c r="AH64" s="140"/>
      <c r="AI64" s="150"/>
      <c r="AJ64" s="132">
        <v>128.5</v>
      </c>
      <c r="AK64" s="132">
        <v>146.9</v>
      </c>
      <c r="AL64" s="140">
        <v>163.69999999999999</v>
      </c>
      <c r="AM64" s="132"/>
      <c r="AN64" s="140"/>
      <c r="AO64" s="132"/>
      <c r="AP64" s="132">
        <v>94.896671243650488</v>
      </c>
      <c r="AQ64" s="132">
        <v>96.8</v>
      </c>
    </row>
    <row r="65" spans="1:43" hidden="1">
      <c r="A65" s="50">
        <v>40148</v>
      </c>
      <c r="B65" s="127">
        <f>W65/W$71*100</f>
        <v>98.434237995824631</v>
      </c>
      <c r="C65" s="127">
        <f>X65/X$29*100</f>
        <v>108.75621890547265</v>
      </c>
      <c r="D65" s="128">
        <f t="shared" si="7"/>
        <v>108.78450394796945</v>
      </c>
      <c r="E65" s="127">
        <f t="shared" si="1"/>
        <v>107.01139742319128</v>
      </c>
      <c r="F65" s="127">
        <f t="shared" si="8"/>
        <v>120.76155909030648</v>
      </c>
      <c r="G65" s="165">
        <f>AB65/AB$29*100</f>
        <v>118.7</v>
      </c>
      <c r="H65" s="165"/>
      <c r="I65" s="165">
        <f>AD65/AD$29*100</f>
        <v>127.34978151649257</v>
      </c>
      <c r="J65" s="165">
        <f>+AE153/AE$71*100</f>
        <v>0</v>
      </c>
      <c r="K65" s="165">
        <f>+AF153/AF$71*100</f>
        <v>0</v>
      </c>
      <c r="L65" s="165"/>
      <c r="M65" s="165">
        <f t="shared" si="3"/>
        <v>116.56525663909656</v>
      </c>
      <c r="N65" s="165" t="e">
        <f>AI65/AI$29*100</f>
        <v>#DIV/0!</v>
      </c>
      <c r="O65" s="165">
        <f t="shared" si="5"/>
        <v>121.52521525215252</v>
      </c>
      <c r="P65" s="165"/>
      <c r="Q65" s="165">
        <f t="shared" si="4"/>
        <v>114.91856291909133</v>
      </c>
      <c r="R65" s="165">
        <f>AM65/AM$29*100</f>
        <v>115.49520766773162</v>
      </c>
      <c r="S65" s="165">
        <f>AN65/AN$29*100</f>
        <v>108.33340267906037</v>
      </c>
      <c r="T65" s="165">
        <f>AO65/AO$29*100</f>
        <v>112.74593669803249</v>
      </c>
      <c r="V65" s="147">
        <v>40148</v>
      </c>
      <c r="W65" s="132">
        <v>94.3</v>
      </c>
      <c r="X65" s="151">
        <f>'[4]Table 1'!$P$36</f>
        <v>1093</v>
      </c>
      <c r="Y65" s="138">
        <v>100.023</v>
      </c>
      <c r="Z65" s="149">
        <v>215.94900000000001</v>
      </c>
      <c r="AA65" s="140">
        <v>117.03</v>
      </c>
      <c r="AB65" s="140">
        <v>118.7</v>
      </c>
      <c r="AC65" s="132"/>
      <c r="AD65" s="140">
        <v>127.35275140194892</v>
      </c>
      <c r="AE65" s="140">
        <v>111.54278681504043</v>
      </c>
      <c r="AF65" s="140">
        <v>130.26313444472515</v>
      </c>
      <c r="AG65" s="140">
        <f>[5]Summary!I19</f>
        <v>101.36</v>
      </c>
      <c r="AH65" s="140">
        <v>102.48492943586261</v>
      </c>
      <c r="AI65" s="150"/>
      <c r="AJ65" s="132">
        <v>131.1</v>
      </c>
      <c r="AK65" s="132">
        <v>146.9</v>
      </c>
      <c r="AL65" s="140">
        <v>163.80000000000001</v>
      </c>
      <c r="AM65" s="132">
        <v>72.3</v>
      </c>
      <c r="AN65" s="140">
        <f>'[3]CPI-Indicators'!$J$19</f>
        <v>1017.8233379214117</v>
      </c>
      <c r="AO65" s="132">
        <v>131.80000000000001</v>
      </c>
      <c r="AP65" s="132">
        <v>94.993859947181207</v>
      </c>
      <c r="AQ65" s="132">
        <v>98.8</v>
      </c>
    </row>
    <row r="66" spans="1:43" hidden="1">
      <c r="A66" s="50">
        <v>40179</v>
      </c>
      <c r="B66" s="127"/>
      <c r="C66" s="127"/>
      <c r="D66" s="128">
        <f t="shared" si="7"/>
        <v>109.59149935831903</v>
      </c>
      <c r="E66" s="127">
        <f t="shared" si="1"/>
        <v>107.3771060455897</v>
      </c>
      <c r="F66" s="127">
        <f t="shared" si="8"/>
        <v>121.77280687214447</v>
      </c>
      <c r="G66" s="165"/>
      <c r="H66" s="165"/>
      <c r="I66" s="165"/>
      <c r="J66" s="165"/>
      <c r="K66" s="165"/>
      <c r="L66" s="165"/>
      <c r="M66" s="165"/>
      <c r="N66" s="164"/>
      <c r="O66" s="165">
        <f t="shared" si="5"/>
        <v>121.27921279212792</v>
      </c>
      <c r="P66" s="165"/>
      <c r="Q66" s="165">
        <f t="shared" si="4"/>
        <v>115.14530757108581</v>
      </c>
      <c r="R66" s="165"/>
      <c r="S66" s="165"/>
      <c r="T66" s="165"/>
      <c r="V66" s="147">
        <v>40179</v>
      </c>
      <c r="W66" s="132"/>
      <c r="X66" s="137"/>
      <c r="Y66" s="138">
        <v>100.765</v>
      </c>
      <c r="Z66" s="152">
        <v>216.68700000000001</v>
      </c>
      <c r="AA66" s="140">
        <v>118.01</v>
      </c>
      <c r="AB66" s="140"/>
      <c r="AC66" s="132"/>
      <c r="AD66" s="140"/>
      <c r="AE66" s="140"/>
      <c r="AF66" s="140"/>
      <c r="AG66" s="140">
        <f>[5]Summary!I20</f>
        <v>101.49321574186158</v>
      </c>
      <c r="AH66" s="140"/>
      <c r="AI66" s="150"/>
      <c r="AJ66" s="132">
        <v>130.80000000000001</v>
      </c>
      <c r="AK66" s="132">
        <v>148.30000000000001</v>
      </c>
      <c r="AL66" s="140">
        <v>164.2</v>
      </c>
      <c r="AM66" s="132"/>
      <c r="AN66" s="140"/>
      <c r="AO66" s="132"/>
      <c r="AP66" s="132">
        <v>95.181291369644271</v>
      </c>
      <c r="AQ66" s="132">
        <v>98.6</v>
      </c>
    </row>
    <row r="67" spans="1:43" hidden="1">
      <c r="A67" s="50">
        <v>40210</v>
      </c>
      <c r="B67" s="127"/>
      <c r="C67" s="127"/>
      <c r="D67" s="128">
        <f t="shared" si="7"/>
        <v>110.06242794683835</v>
      </c>
      <c r="E67" s="127">
        <f t="shared" si="1"/>
        <v>107.40386521308226</v>
      </c>
      <c r="F67" s="127">
        <f t="shared" si="8"/>
        <v>122.13396679422945</v>
      </c>
      <c r="G67" s="165"/>
      <c r="H67" s="165"/>
      <c r="I67" s="165"/>
      <c r="J67" s="165"/>
      <c r="K67" s="165"/>
      <c r="L67" s="165"/>
      <c r="M67" s="165"/>
      <c r="N67" s="164"/>
      <c r="O67" s="165">
        <f t="shared" si="5"/>
        <v>123.12423124231242</v>
      </c>
      <c r="P67" s="165"/>
      <c r="Q67" s="165">
        <f t="shared" si="4"/>
        <v>115.30241207856355</v>
      </c>
      <c r="R67" s="165"/>
      <c r="S67" s="165"/>
      <c r="T67" s="165"/>
      <c r="V67" s="147">
        <v>40210</v>
      </c>
      <c r="W67" s="132"/>
      <c r="X67" s="137"/>
      <c r="Y67" s="138">
        <v>101.19799999999999</v>
      </c>
      <c r="Z67" s="152">
        <v>216.74100000000001</v>
      </c>
      <c r="AA67" s="140">
        <v>118.36</v>
      </c>
      <c r="AB67" s="140"/>
      <c r="AC67" s="132"/>
      <c r="AD67" s="140"/>
      <c r="AE67" s="140"/>
      <c r="AF67" s="140"/>
      <c r="AG67" s="140">
        <f>[5]Summary!I21</f>
        <v>102.17393266734457</v>
      </c>
      <c r="AH67" s="140"/>
      <c r="AI67" s="150"/>
      <c r="AJ67" s="132">
        <v>132.80000000000001</v>
      </c>
      <c r="AK67" s="132">
        <v>148.4</v>
      </c>
      <c r="AL67" s="140">
        <v>164.4</v>
      </c>
      <c r="AM67" s="132"/>
      <c r="AN67" s="140"/>
      <c r="AO67" s="132"/>
      <c r="AP67" s="132">
        <v>95.311156930101362</v>
      </c>
      <c r="AQ67" s="132">
        <v>100.1</v>
      </c>
    </row>
    <row r="68" spans="1:43" hidden="1">
      <c r="A68" s="50">
        <v>40238</v>
      </c>
      <c r="B68" s="127">
        <f t="shared" ref="B68:G68" si="9">W68/W$68*100</f>
        <v>100</v>
      </c>
      <c r="C68" s="127">
        <f t="shared" si="9"/>
        <v>100</v>
      </c>
      <c r="D68" s="128">
        <f t="shared" si="9"/>
        <v>100</v>
      </c>
      <c r="E68" s="127">
        <f t="shared" si="9"/>
        <v>100</v>
      </c>
      <c r="F68" s="127">
        <f t="shared" si="9"/>
        <v>100</v>
      </c>
      <c r="G68" s="165">
        <f t="shared" si="9"/>
        <v>100</v>
      </c>
      <c r="H68" s="165"/>
      <c r="I68" s="165">
        <f>AD68/AD$68*100</f>
        <v>100</v>
      </c>
      <c r="J68" s="165">
        <f>+AE68/AE$68*100</f>
        <v>100</v>
      </c>
      <c r="K68" s="165">
        <f>+AF68/AF$68*100</f>
        <v>100</v>
      </c>
      <c r="L68" s="165"/>
      <c r="M68" s="165">
        <f>AH68/AH$68*100</f>
        <v>100</v>
      </c>
      <c r="N68" s="165">
        <f>AI68/AI$68*100</f>
        <v>100</v>
      </c>
      <c r="O68" s="165">
        <f>AQ68/AQ$68*100</f>
        <v>100</v>
      </c>
      <c r="P68" s="165">
        <f>+AK68/AK$68*100</f>
        <v>100</v>
      </c>
      <c r="Q68" s="165">
        <f>AP68/AP$68*100</f>
        <v>100</v>
      </c>
      <c r="R68" s="165">
        <f>AM68/AM$68*100</f>
        <v>100</v>
      </c>
      <c r="S68" s="165">
        <f>AN68/AN$68*100</f>
        <v>100</v>
      </c>
      <c r="T68" s="165">
        <f>AO68/AO$68*100</f>
        <v>100</v>
      </c>
      <c r="V68" s="147">
        <v>40238</v>
      </c>
      <c r="W68" s="132">
        <v>95.2</v>
      </c>
      <c r="X68" s="137">
        <f>'[4]Table 1'!$P$37</f>
        <v>1097</v>
      </c>
      <c r="Y68" s="138">
        <v>101.3</v>
      </c>
      <c r="Z68" s="149">
        <v>217.631</v>
      </c>
      <c r="AA68" s="140">
        <v>118.19</v>
      </c>
      <c r="AB68" s="140">
        <v>115.52</v>
      </c>
      <c r="AC68" s="132"/>
      <c r="AD68" s="140">
        <v>125.9750445570982</v>
      </c>
      <c r="AE68" s="140">
        <v>111.35905028574118</v>
      </c>
      <c r="AF68" s="140">
        <v>133.24959357962643</v>
      </c>
      <c r="AG68" s="140">
        <f>[5]Summary!I22</f>
        <v>101.42443045138673</v>
      </c>
      <c r="AH68" s="140">
        <v>103.5963522015717</v>
      </c>
      <c r="AI68" s="150">
        <v>90.8</v>
      </c>
      <c r="AJ68" s="132">
        <v>133.4</v>
      </c>
      <c r="AK68" s="132">
        <v>150</v>
      </c>
      <c r="AL68" s="140">
        <v>166.6</v>
      </c>
      <c r="AM68" s="132">
        <v>73.7</v>
      </c>
      <c r="AN68" s="140">
        <f>'[3]CPI-Indicators'!$J$20</f>
        <v>1007.2177160703975</v>
      </c>
      <c r="AO68" s="132">
        <v>134.9</v>
      </c>
      <c r="AP68" s="132">
        <v>96.585811780711694</v>
      </c>
      <c r="AQ68" s="132">
        <v>100.5</v>
      </c>
    </row>
    <row r="69" spans="1:43" hidden="1">
      <c r="A69" s="50">
        <v>40269</v>
      </c>
      <c r="B69" s="127"/>
      <c r="C69" s="127"/>
      <c r="D69" s="128">
        <f t="shared" si="7"/>
        <v>111.15219802927807</v>
      </c>
      <c r="E69" s="127">
        <f t="shared" si="1"/>
        <v>108.03221010901882</v>
      </c>
      <c r="F69" s="127">
        <f t="shared" si="8"/>
        <v>122.14428564914618</v>
      </c>
      <c r="G69" s="164"/>
      <c r="H69" s="165"/>
      <c r="I69" s="165"/>
      <c r="J69" s="165"/>
      <c r="K69" s="165"/>
      <c r="L69" s="165"/>
      <c r="M69" s="165"/>
      <c r="N69" s="164"/>
      <c r="O69" s="165">
        <f t="shared" si="5"/>
        <v>123.49323493234934</v>
      </c>
      <c r="P69" s="165">
        <f t="shared" ref="P69:P79" si="10">+AK69/AK$68*100</f>
        <v>99</v>
      </c>
      <c r="Q69" s="165">
        <f t="shared" si="4"/>
        <v>118.19895699564313</v>
      </c>
      <c r="R69" s="165"/>
      <c r="S69" s="165"/>
      <c r="T69" s="165"/>
      <c r="V69" s="147">
        <v>40269</v>
      </c>
      <c r="W69" s="132"/>
      <c r="X69" s="137"/>
      <c r="Y69" s="138">
        <v>102.2</v>
      </c>
      <c r="Z69" s="149">
        <v>218.00899999999999</v>
      </c>
      <c r="AA69" s="140">
        <v>118.37</v>
      </c>
      <c r="AB69" s="140"/>
      <c r="AC69" s="132"/>
      <c r="AD69" s="140"/>
      <c r="AE69" s="140"/>
      <c r="AF69" s="140"/>
      <c r="AG69" s="140">
        <f>[5]Summary!I23</f>
        <v>100.46</v>
      </c>
      <c r="AH69" s="140"/>
      <c r="AI69" s="150"/>
      <c r="AJ69" s="132">
        <v>133.19999999999999</v>
      </c>
      <c r="AK69" s="132">
        <v>148.5</v>
      </c>
      <c r="AL69" s="140">
        <v>168.5</v>
      </c>
      <c r="AM69" s="132"/>
      <c r="AN69" s="140"/>
      <c r="AO69" s="132"/>
      <c r="AP69" s="132">
        <v>97.705495800989439</v>
      </c>
      <c r="AQ69" s="132">
        <v>100.4</v>
      </c>
    </row>
    <row r="70" spans="1:43" hidden="1">
      <c r="A70" s="50">
        <v>40299</v>
      </c>
      <c r="B70" s="127"/>
      <c r="C70" s="126"/>
      <c r="D70" s="128">
        <f t="shared" si="7"/>
        <v>111.80475496487068</v>
      </c>
      <c r="E70" s="127">
        <f t="shared" si="7"/>
        <v>108.11595639246778</v>
      </c>
      <c r="F70" s="127">
        <f t="shared" si="8"/>
        <v>122.49512671631446</v>
      </c>
      <c r="G70" s="164"/>
      <c r="H70" s="165"/>
      <c r="I70" s="165"/>
      <c r="J70" s="165"/>
      <c r="K70" s="165"/>
      <c r="L70" s="165"/>
      <c r="M70" s="165"/>
      <c r="N70" s="164"/>
      <c r="O70" s="165">
        <f t="shared" si="5"/>
        <v>123.61623616236163</v>
      </c>
      <c r="P70" s="165">
        <f t="shared" si="10"/>
        <v>98.466666666666654</v>
      </c>
      <c r="Q70" s="165">
        <f t="shared" si="4"/>
        <v>117.69349044139463</v>
      </c>
      <c r="R70" s="165"/>
      <c r="S70" s="165"/>
      <c r="T70" s="165"/>
      <c r="V70" s="147">
        <v>40299</v>
      </c>
      <c r="W70" s="132"/>
      <c r="X70" s="137"/>
      <c r="Y70" s="138">
        <v>102.8</v>
      </c>
      <c r="Z70" s="149">
        <v>218.178</v>
      </c>
      <c r="AA70" s="140">
        <v>118.71</v>
      </c>
      <c r="AB70" s="140"/>
      <c r="AC70" s="132"/>
      <c r="AD70" s="140"/>
      <c r="AE70" s="140"/>
      <c r="AF70" s="140"/>
      <c r="AG70" s="140">
        <f>[5]Summary!I24</f>
        <v>98.055227826243268</v>
      </c>
      <c r="AH70" s="140"/>
      <c r="AI70" s="150"/>
      <c r="AJ70" s="132">
        <v>133.4</v>
      </c>
      <c r="AK70" s="132">
        <v>147.69999999999999</v>
      </c>
      <c r="AL70" s="140">
        <v>167.8</v>
      </c>
      <c r="AM70" s="132"/>
      <c r="AN70" s="140"/>
      <c r="AO70" s="132"/>
      <c r="AP70" s="132">
        <v>97.287667576875009</v>
      </c>
      <c r="AQ70" s="132">
        <v>100.5</v>
      </c>
    </row>
    <row r="71" spans="1:43" hidden="1">
      <c r="A71" s="50">
        <v>40330</v>
      </c>
      <c r="B71" s="127">
        <f>W71/W$71*100</f>
        <v>100</v>
      </c>
      <c r="C71" s="127">
        <f>X71/X$29*100</f>
        <v>109.35323383084577</v>
      </c>
      <c r="D71" s="128">
        <f t="shared" si="7"/>
        <v>110.7171600722163</v>
      </c>
      <c r="E71" s="127">
        <f t="shared" si="7"/>
        <v>108.01040634291377</v>
      </c>
      <c r="F71" s="127">
        <f t="shared" si="8"/>
        <v>123.6817950317366</v>
      </c>
      <c r="G71" s="165">
        <f>AB71/AB$29*100</f>
        <v>118.19999999999999</v>
      </c>
      <c r="H71" s="165"/>
      <c r="I71" s="165">
        <f>AD71/AD$29*100</f>
        <v>125.03776194798985</v>
      </c>
      <c r="J71" s="165">
        <f>+AE159/AE$71*100</f>
        <v>0</v>
      </c>
      <c r="K71" s="165">
        <f>+AF159/AF$71*100</f>
        <v>0</v>
      </c>
      <c r="L71" s="165"/>
      <c r="M71" s="165">
        <f t="shared" si="3"/>
        <v>118.64630310455394</v>
      </c>
      <c r="N71" s="165" t="e">
        <f>AI77/AI$29*100</f>
        <v>#DIV/0!</v>
      </c>
      <c r="O71" s="165">
        <f t="shared" ref="O71" si="11">AQ71/AQ$29*100</f>
        <v>124.35424354243543</v>
      </c>
      <c r="P71" s="165">
        <f t="shared" si="10"/>
        <v>98.4</v>
      </c>
      <c r="Q71" s="165">
        <f t="shared" si="4"/>
        <v>117.79058094845803</v>
      </c>
      <c r="R71" s="165">
        <f>AM71/AM$29*100</f>
        <v>117.89137380191693</v>
      </c>
      <c r="S71" s="165">
        <f>AN71/AN$29*100</f>
        <v>108.21284961849653</v>
      </c>
      <c r="T71" s="165">
        <f>AO71/AO$29*100</f>
        <v>116.22857142857141</v>
      </c>
      <c r="V71" s="147">
        <v>40330</v>
      </c>
      <c r="W71" s="132">
        <v>95.8</v>
      </c>
      <c r="X71" s="137">
        <f>'[4]Table 1'!$P$38</f>
        <v>1099</v>
      </c>
      <c r="Y71" s="138">
        <v>101.8</v>
      </c>
      <c r="Z71" s="149">
        <v>217.965</v>
      </c>
      <c r="AA71" s="140">
        <v>119.86</v>
      </c>
      <c r="AB71" s="140">
        <v>118.2</v>
      </c>
      <c r="AC71" s="132"/>
      <c r="AD71" s="140">
        <v>125.04067791554223</v>
      </c>
      <c r="AE71" s="140">
        <v>113.39619878577169</v>
      </c>
      <c r="AF71" s="140">
        <v>137.32877018802577</v>
      </c>
      <c r="AG71" s="140">
        <f>[5]Summary!I25</f>
        <v>98.94</v>
      </c>
      <c r="AH71" s="140">
        <v>104.31459898161314</v>
      </c>
      <c r="AI71" s="150">
        <v>91.8</v>
      </c>
      <c r="AJ71" s="132">
        <v>134.1</v>
      </c>
      <c r="AK71" s="132">
        <v>147.6</v>
      </c>
      <c r="AL71" s="140">
        <v>167.9</v>
      </c>
      <c r="AM71" s="132">
        <v>73.8</v>
      </c>
      <c r="AN71" s="140">
        <f>'[3]CPI-Indicators'!$J$21</f>
        <v>1016.6907073987348</v>
      </c>
      <c r="AO71" s="132">
        <v>135.87119999999999</v>
      </c>
      <c r="AP71" s="132">
        <v>97.367924428300086</v>
      </c>
      <c r="AQ71" s="132">
        <v>101.1</v>
      </c>
    </row>
    <row r="72" spans="1:43" hidden="1">
      <c r="A72" s="50">
        <v>40360</v>
      </c>
      <c r="B72" s="127"/>
      <c r="C72" s="126"/>
      <c r="D72" s="128">
        <f t="shared" si="7"/>
        <v>112.131033432667</v>
      </c>
      <c r="E72" s="127">
        <f t="shared" si="7"/>
        <v>108.03320118929634</v>
      </c>
      <c r="F72" s="127">
        <f t="shared" si="8"/>
        <v>125.62173975607887</v>
      </c>
      <c r="G72" s="165"/>
      <c r="H72" s="165"/>
      <c r="I72" s="165"/>
      <c r="J72" s="165"/>
      <c r="K72" s="165"/>
      <c r="L72" s="165"/>
      <c r="M72" s="165"/>
      <c r="N72" s="165"/>
      <c r="O72" s="165">
        <f t="shared" ref="O72:O79" si="12">AQ72/AQ$29*100</f>
        <v>123.86223862238623</v>
      </c>
      <c r="P72" s="165">
        <f t="shared" si="10"/>
        <v>98.6</v>
      </c>
      <c r="Q72" s="165">
        <f t="shared" ref="Q72:Q79" si="13">AP72/AP$29*100</f>
        <v>120.54074099958684</v>
      </c>
      <c r="R72" s="165"/>
      <c r="S72" s="165"/>
      <c r="T72" s="165"/>
      <c r="V72" s="147">
        <v>40360</v>
      </c>
      <c r="W72" s="132"/>
      <c r="X72" s="137"/>
      <c r="Y72" s="138">
        <v>103.1</v>
      </c>
      <c r="Z72" s="149">
        <v>218.011</v>
      </c>
      <c r="AA72" s="140">
        <v>121.74</v>
      </c>
      <c r="AB72" s="131"/>
      <c r="AC72" s="132"/>
      <c r="AD72" s="140"/>
      <c r="AE72" s="140"/>
      <c r="AF72" s="140"/>
      <c r="AG72" s="140">
        <f>[5]Summary!I26</f>
        <v>98.981086219434175</v>
      </c>
      <c r="AH72" s="140"/>
      <c r="AI72" s="150"/>
      <c r="AJ72" s="132">
        <v>133.6</v>
      </c>
      <c r="AK72" s="132">
        <v>147.9</v>
      </c>
      <c r="AL72" s="140">
        <v>171.9</v>
      </c>
      <c r="AM72" s="132"/>
      <c r="AN72" s="140"/>
      <c r="AO72" s="132"/>
      <c r="AP72" s="132">
        <v>99.641258797380189</v>
      </c>
      <c r="AQ72" s="132">
        <v>100.7</v>
      </c>
    </row>
    <row r="73" spans="1:43" hidden="1">
      <c r="A73" s="50">
        <v>40391</v>
      </c>
      <c r="B73" s="127"/>
      <c r="C73" s="126"/>
      <c r="D73" s="128">
        <f t="shared" si="7"/>
        <v>112.67483087899419</v>
      </c>
      <c r="E73" s="127">
        <f t="shared" si="7"/>
        <v>108.18235877106046</v>
      </c>
      <c r="F73" s="127">
        <f t="shared" si="8"/>
        <v>126.58139326333328</v>
      </c>
      <c r="G73" s="165"/>
      <c r="H73" s="165"/>
      <c r="I73" s="165"/>
      <c r="J73" s="165"/>
      <c r="K73" s="165"/>
      <c r="L73" s="165"/>
      <c r="M73" s="165"/>
      <c r="N73" s="165"/>
      <c r="O73" s="165">
        <f t="shared" si="12"/>
        <v>123.00123001230013</v>
      </c>
      <c r="P73" s="165">
        <f t="shared" si="10"/>
        <v>98.266666666666666</v>
      </c>
      <c r="Q73" s="165">
        <f t="shared" si="13"/>
        <v>121.36711292537386</v>
      </c>
      <c r="R73" s="165"/>
      <c r="S73" s="165"/>
      <c r="T73" s="165"/>
      <c r="V73" s="147">
        <v>40391</v>
      </c>
      <c r="W73" s="132"/>
      <c r="X73" s="137"/>
      <c r="Y73" s="138">
        <v>103.6</v>
      </c>
      <c r="Z73" s="149">
        <v>218.31200000000001</v>
      </c>
      <c r="AA73" s="140">
        <v>122.67</v>
      </c>
      <c r="AB73" s="131"/>
      <c r="AC73" s="132"/>
      <c r="AD73" s="140"/>
      <c r="AE73" s="140"/>
      <c r="AF73" s="140"/>
      <c r="AG73" s="140">
        <f>[5]Summary!I27</f>
        <v>98.855462283684076</v>
      </c>
      <c r="AH73" s="140"/>
      <c r="AI73" s="150"/>
      <c r="AJ73" s="132">
        <v>133.30000000000001</v>
      </c>
      <c r="AK73" s="132">
        <v>147.4</v>
      </c>
      <c r="AL73" s="140">
        <v>173</v>
      </c>
      <c r="AM73" s="132"/>
      <c r="AN73" s="140"/>
      <c r="AO73" s="132"/>
      <c r="AP73" s="132">
        <v>100.3243534775474</v>
      </c>
      <c r="AQ73" s="132">
        <v>100</v>
      </c>
    </row>
    <row r="74" spans="1:43" hidden="1">
      <c r="A74" s="50">
        <v>40422</v>
      </c>
      <c r="B74" s="127">
        <f t="shared" ref="B74:B77" si="14">W74/W$71*100</f>
        <v>100.73068893528183</v>
      </c>
      <c r="C74" s="127">
        <f>X74/X$29*100</f>
        <v>110.54726368159204</v>
      </c>
      <c r="D74" s="128">
        <f t="shared" si="7"/>
        <v>112.67483087899419</v>
      </c>
      <c r="E74" s="127">
        <f t="shared" si="7"/>
        <v>108.24529236868186</v>
      </c>
      <c r="F74" s="127">
        <f t="shared" si="8"/>
        <v>127.13861142883584</v>
      </c>
      <c r="G74" s="165">
        <f>AB74/AB$29*100</f>
        <v>118.85</v>
      </c>
      <c r="H74" s="165"/>
      <c r="I74" s="165">
        <f>AD74/AD$29*100</f>
        <v>124.21022662425136</v>
      </c>
      <c r="J74" s="165">
        <f>+AE162/AE$71*100</f>
        <v>0</v>
      </c>
      <c r="K74" s="165">
        <f>+AF162/AF$71*100</f>
        <v>0</v>
      </c>
      <c r="L74" s="165"/>
      <c r="M74" s="165">
        <f t="shared" ref="M74:M77" si="15">AH74/AH$29*100</f>
        <v>118.51414517360976</v>
      </c>
      <c r="N74" s="165" t="e">
        <f>AI86/AI$29*100</f>
        <v>#DIV/0!</v>
      </c>
      <c r="O74" s="165">
        <f t="shared" si="12"/>
        <v>124.10824108241083</v>
      </c>
      <c r="P74" s="165">
        <f t="shared" si="10"/>
        <v>97.399999999999991</v>
      </c>
      <c r="Q74" s="165">
        <f t="shared" si="13"/>
        <v>121.59943448437487</v>
      </c>
      <c r="R74" s="165">
        <f>AM74/AM$29*100</f>
        <v>119.80830670926517</v>
      </c>
      <c r="S74" s="165">
        <f t="shared" ref="S74:S77" si="16">AN74/AN$29*100</f>
        <v>107.0119252310122</v>
      </c>
      <c r="T74" s="165">
        <f>AO74/AO$29*100</f>
        <v>115.251497005988</v>
      </c>
      <c r="V74" s="147">
        <v>40422</v>
      </c>
      <c r="W74" s="132">
        <v>96.5</v>
      </c>
      <c r="X74" s="137">
        <f>'[4]Table 1'!$P$39</f>
        <v>1111</v>
      </c>
      <c r="Y74" s="138">
        <v>103.6</v>
      </c>
      <c r="Z74" s="149">
        <v>218.43899999999999</v>
      </c>
      <c r="AA74" s="140">
        <v>123.21</v>
      </c>
      <c r="AB74" s="131">
        <v>118.85</v>
      </c>
      <c r="AC74" s="132"/>
      <c r="AD74" s="140">
        <v>124.21312329310456</v>
      </c>
      <c r="AE74" s="140">
        <v>115.32678961565952</v>
      </c>
      <c r="AF74" s="140">
        <v>136.7442355664445</v>
      </c>
      <c r="AG74" s="140">
        <f>[5]Summary!I28</f>
        <v>99.817643507257415</v>
      </c>
      <c r="AH74" s="140">
        <v>104.19840487182675</v>
      </c>
      <c r="AI74" s="150">
        <v>92.8</v>
      </c>
      <c r="AJ74" s="132">
        <v>134</v>
      </c>
      <c r="AK74" s="132">
        <v>146.1</v>
      </c>
      <c r="AL74" s="131">
        <v>173.4</v>
      </c>
      <c r="AM74" s="132">
        <v>75</v>
      </c>
      <c r="AN74" s="140">
        <f>'[3]CPI-Indicators'!$J$22</f>
        <v>1005.4076789104514</v>
      </c>
      <c r="AO74" s="132">
        <v>134.72899999999998</v>
      </c>
      <c r="AP74" s="132">
        <v>100.51639487693379</v>
      </c>
      <c r="AQ74" s="132">
        <v>100.9</v>
      </c>
    </row>
    <row r="75" spans="1:43" hidden="1">
      <c r="A75" s="50">
        <v>40452</v>
      </c>
      <c r="B75" s="127"/>
      <c r="C75" s="127"/>
      <c r="D75" s="128">
        <f t="shared" ref="D75:F79" si="17">Y75/Y$29*100</f>
        <v>113.21862832532139</v>
      </c>
      <c r="E75" s="127">
        <f t="shared" si="7"/>
        <v>108.38007928642219</v>
      </c>
      <c r="F75" s="127">
        <f t="shared" si="17"/>
        <v>127.22710180105963</v>
      </c>
      <c r="G75" s="165"/>
      <c r="H75" s="165"/>
      <c r="I75" s="165"/>
      <c r="J75" s="165"/>
      <c r="K75" s="165"/>
      <c r="L75" s="165"/>
      <c r="M75" s="165"/>
      <c r="N75" s="165"/>
      <c r="O75" s="165">
        <f t="shared" si="12"/>
        <v>124.84624846248462</v>
      </c>
      <c r="P75" s="165">
        <f t="shared" si="10"/>
        <v>98.133333333333326</v>
      </c>
      <c r="Q75" s="165">
        <f t="shared" si="13"/>
        <v>120.97472719077709</v>
      </c>
      <c r="R75" s="165"/>
      <c r="S75" s="165"/>
      <c r="T75" s="165"/>
      <c r="V75" s="147">
        <v>40452</v>
      </c>
      <c r="W75" s="132"/>
      <c r="X75" s="137"/>
      <c r="Y75" s="153">
        <v>104.1</v>
      </c>
      <c r="Z75" s="149">
        <v>218.71100000000001</v>
      </c>
      <c r="AA75" s="140">
        <v>123.295756</v>
      </c>
      <c r="AB75" s="131"/>
      <c r="AC75" s="132"/>
      <c r="AD75" s="140"/>
      <c r="AE75" s="140"/>
      <c r="AF75" s="140"/>
      <c r="AG75" s="140">
        <f>[5]Summary!I29</f>
        <v>99.060130753816281</v>
      </c>
      <c r="AH75" s="140"/>
      <c r="AI75" s="150"/>
      <c r="AJ75" s="132">
        <v>134.9</v>
      </c>
      <c r="AK75" s="132">
        <v>147.19999999999999</v>
      </c>
      <c r="AL75" s="131"/>
      <c r="AM75" s="132"/>
      <c r="AN75" s="140"/>
      <c r="AO75" s="132"/>
      <c r="AP75" s="132">
        <v>100</v>
      </c>
      <c r="AQ75" s="132">
        <v>101.5</v>
      </c>
    </row>
    <row r="76" spans="1:43" hidden="1">
      <c r="A76" s="50">
        <v>40483</v>
      </c>
      <c r="B76" s="127"/>
      <c r="C76" s="127"/>
      <c r="D76" s="128">
        <f t="shared" si="17"/>
        <v>113.65366628238314</v>
      </c>
      <c r="E76" s="127">
        <f t="shared" si="17"/>
        <v>108.42566897918731</v>
      </c>
      <c r="F76" s="127">
        <f t="shared" si="17"/>
        <v>127.98475753200643</v>
      </c>
      <c r="G76" s="165"/>
      <c r="H76" s="165"/>
      <c r="I76" s="165"/>
      <c r="J76" s="165"/>
      <c r="K76" s="165"/>
      <c r="L76" s="165"/>
      <c r="M76" s="165"/>
      <c r="N76" s="165"/>
      <c r="O76" s="165">
        <f t="shared" si="12"/>
        <v>123.98523985239854</v>
      </c>
      <c r="P76" s="165">
        <f t="shared" si="10"/>
        <v>98.333333333333329</v>
      </c>
      <c r="Q76" s="165">
        <f t="shared" si="13"/>
        <v>120.34861726034126</v>
      </c>
      <c r="R76" s="165"/>
      <c r="S76" s="165"/>
      <c r="T76" s="165"/>
      <c r="V76" s="147">
        <v>40483</v>
      </c>
      <c r="W76" s="132"/>
      <c r="X76" s="137"/>
      <c r="Y76" s="138">
        <v>104.5</v>
      </c>
      <c r="Z76" s="149">
        <v>218.803</v>
      </c>
      <c r="AA76" s="131">
        <v>124.03</v>
      </c>
      <c r="AB76" s="131"/>
      <c r="AC76" s="132"/>
      <c r="AD76" s="140"/>
      <c r="AE76" s="140"/>
      <c r="AF76" s="140"/>
      <c r="AG76" s="140">
        <f>[5]Summary!I30</f>
        <v>98.302618000375176</v>
      </c>
      <c r="AH76" s="140"/>
      <c r="AI76" s="150"/>
      <c r="AJ76" s="154">
        <v>134.19999999999999</v>
      </c>
      <c r="AK76" s="132">
        <v>147.5</v>
      </c>
      <c r="AL76" s="131"/>
      <c r="AM76" s="132"/>
      <c r="AN76" s="140"/>
      <c r="AO76" s="132"/>
      <c r="AP76" s="132">
        <v>99.482445676898735</v>
      </c>
      <c r="AQ76" s="132">
        <v>100.8</v>
      </c>
    </row>
    <row r="77" spans="1:43" hidden="1">
      <c r="A77" s="50">
        <v>40513</v>
      </c>
      <c r="B77" s="127">
        <f t="shared" si="14"/>
        <v>101.14822546972862</v>
      </c>
      <c r="C77" s="127">
        <f>X77/X$29*100</f>
        <v>113.13432835820896</v>
      </c>
      <c r="D77" s="128">
        <f t="shared" si="17"/>
        <v>113.76242577164857</v>
      </c>
      <c r="E77" s="127">
        <f t="shared" si="17"/>
        <v>108.61199207135776</v>
      </c>
      <c r="F77" s="127">
        <f>AA77/AA$29*100</f>
        <v>129.16110699251183</v>
      </c>
      <c r="G77" s="165">
        <f>AB77/AB$29*100</f>
        <v>117.03000000000002</v>
      </c>
      <c r="H77" s="165"/>
      <c r="I77" s="165">
        <f>AD77/AD$29*100</f>
        <v>124.24953728663013</v>
      </c>
      <c r="J77" s="165">
        <f>+AE165/AE$71*100</f>
        <v>0</v>
      </c>
      <c r="K77" s="165">
        <f>+AF165/AF$71*100</f>
        <v>0</v>
      </c>
      <c r="L77" s="165"/>
      <c r="M77" s="165">
        <f t="shared" si="15"/>
        <v>117.0113561868873</v>
      </c>
      <c r="N77" s="165" t="e">
        <f>AI95/AI$29*100</f>
        <v>#DIV/0!</v>
      </c>
      <c r="O77" s="165">
        <f t="shared" si="12"/>
        <v>124.35424354243543</v>
      </c>
      <c r="P77" s="165">
        <f t="shared" si="10"/>
        <v>98.666666666666671</v>
      </c>
      <c r="Q77" s="165">
        <f t="shared" si="13"/>
        <v>120.69030671563135</v>
      </c>
      <c r="R77" s="165">
        <f>AM77/AM$29*100</f>
        <v>124.76038338658147</v>
      </c>
      <c r="S77" s="165">
        <f t="shared" si="16"/>
        <v>106.43635161706719</v>
      </c>
      <c r="T77" s="165">
        <f>AO77/AO$29*100</f>
        <v>116.57929854576561</v>
      </c>
      <c r="V77" s="147">
        <v>40513</v>
      </c>
      <c r="W77" s="132">
        <v>96.9</v>
      </c>
      <c r="X77" s="137">
        <f>'[4]Table 1'!$P$40</f>
        <v>1137</v>
      </c>
      <c r="Y77" s="138">
        <v>104.6</v>
      </c>
      <c r="Z77" s="149">
        <v>219.179</v>
      </c>
      <c r="AA77" s="140">
        <v>125.17</v>
      </c>
      <c r="AB77" s="131">
        <v>117.03</v>
      </c>
      <c r="AC77" s="132"/>
      <c r="AD77" s="140">
        <v>124.25243487223533</v>
      </c>
      <c r="AE77" s="140">
        <v>114.83221229780824</v>
      </c>
      <c r="AF77" s="140">
        <v>137.08545143550282</v>
      </c>
      <c r="AG77" s="140">
        <f>[5]Summary!I31</f>
        <v>97.818069481005566</v>
      </c>
      <c r="AH77" s="140">
        <v>102.87714305075008</v>
      </c>
      <c r="AI77" s="150">
        <v>93.9</v>
      </c>
      <c r="AJ77" s="154">
        <v>134.80000000000001</v>
      </c>
      <c r="AK77" s="132">
        <v>148</v>
      </c>
      <c r="AL77" s="154"/>
      <c r="AM77" s="132">
        <v>78.099999999999994</v>
      </c>
      <c r="AN77" s="140">
        <f>'[3]CPI-Indicators'!$J$23</f>
        <v>1000</v>
      </c>
      <c r="AO77" s="132">
        <f>AO65*1.034</f>
        <v>136.28120000000001</v>
      </c>
      <c r="AP77" s="132">
        <v>99.764892650101046</v>
      </c>
      <c r="AQ77" s="132">
        <v>101.1</v>
      </c>
    </row>
    <row r="78" spans="1:43" s="10" customFormat="1">
      <c r="A78" s="50">
        <v>40544</v>
      </c>
      <c r="B78" s="127"/>
      <c r="C78" s="127"/>
      <c r="D78" s="127">
        <f t="shared" si="17"/>
        <v>98.818871946577332</v>
      </c>
      <c r="E78" s="127">
        <f t="shared" si="17"/>
        <v>109.12933597621408</v>
      </c>
      <c r="F78" s="127">
        <f t="shared" ref="F78:F79" si="18">AA78/AA$29*100</f>
        <v>130.31681874318383</v>
      </c>
      <c r="G78" s="165"/>
      <c r="H78" s="165"/>
      <c r="I78" s="165"/>
      <c r="J78" s="165"/>
      <c r="K78" s="165"/>
      <c r="L78" s="165"/>
      <c r="M78" s="165"/>
      <c r="N78" s="165"/>
      <c r="O78" s="165">
        <f t="shared" si="12"/>
        <v>127.79827798277982</v>
      </c>
      <c r="P78" s="165">
        <f t="shared" si="10"/>
        <v>102.06666666666666</v>
      </c>
      <c r="Q78" s="165">
        <f t="shared" si="13"/>
        <v>123.00336559019007</v>
      </c>
      <c r="R78" s="165"/>
      <c r="S78" s="165"/>
      <c r="T78" s="165"/>
      <c r="V78" s="147">
        <v>40544</v>
      </c>
      <c r="W78" s="132"/>
      <c r="X78" s="137"/>
      <c r="Y78" s="132">
        <v>90.86</v>
      </c>
      <c r="Z78" s="149">
        <v>220.22300000000001</v>
      </c>
      <c r="AA78" s="140">
        <v>126.29</v>
      </c>
      <c r="AB78" s="131"/>
      <c r="AC78" s="132">
        <v>97.987920368871897</v>
      </c>
      <c r="AD78" s="140"/>
      <c r="AE78" s="140"/>
      <c r="AF78" s="140"/>
      <c r="AG78" s="132">
        <v>100.95476659620354</v>
      </c>
      <c r="AH78" s="140"/>
      <c r="AI78" s="150"/>
      <c r="AJ78" s="154">
        <v>137.69999999999999</v>
      </c>
      <c r="AK78" s="132">
        <v>153.1</v>
      </c>
      <c r="AL78" s="154"/>
      <c r="AM78" s="132"/>
      <c r="AN78" s="140"/>
      <c r="AO78" s="132"/>
      <c r="AP78" s="132">
        <v>101.676910910668</v>
      </c>
      <c r="AQ78" s="132">
        <v>103.9</v>
      </c>
    </row>
    <row r="79" spans="1:43" s="10" customFormat="1">
      <c r="A79" s="50">
        <v>40575</v>
      </c>
      <c r="B79" s="127"/>
      <c r="C79" s="127"/>
      <c r="D79" s="127">
        <f t="shared" si="17"/>
        <v>98.746003088769513</v>
      </c>
      <c r="E79" s="127">
        <f t="shared" si="17"/>
        <v>109.66749256689792</v>
      </c>
      <c r="F79" s="127">
        <f t="shared" si="18"/>
        <v>130.49223927676798</v>
      </c>
      <c r="G79" s="165"/>
      <c r="H79" s="165"/>
      <c r="I79" s="165"/>
      <c r="J79" s="165"/>
      <c r="K79" s="165"/>
      <c r="L79" s="165"/>
      <c r="M79" s="165"/>
      <c r="N79" s="165"/>
      <c r="O79" s="165">
        <f t="shared" si="12"/>
        <v>127.06027060270604</v>
      </c>
      <c r="P79" s="165">
        <f t="shared" si="10"/>
        <v>102.4</v>
      </c>
      <c r="Q79" s="165">
        <f t="shared" si="13"/>
        <v>122.81527292048109</v>
      </c>
      <c r="R79" s="165"/>
      <c r="S79" s="165"/>
      <c r="T79" s="165"/>
      <c r="V79" s="147">
        <v>40575</v>
      </c>
      <c r="W79" s="132"/>
      <c r="X79" s="137"/>
      <c r="Y79" s="132">
        <v>90.793000000000006</v>
      </c>
      <c r="Z79" s="149">
        <v>221.309</v>
      </c>
      <c r="AA79" s="140">
        <v>126.46</v>
      </c>
      <c r="AB79" s="140"/>
      <c r="AC79" s="132">
        <v>98.299267850167254</v>
      </c>
      <c r="AD79" s="140"/>
      <c r="AE79" s="140"/>
      <c r="AF79" s="140"/>
      <c r="AG79" s="132">
        <v>100.08382071475404</v>
      </c>
      <c r="AH79" s="140"/>
      <c r="AI79" s="150"/>
      <c r="AJ79" s="154">
        <f>AJ78*1.004</f>
        <v>138.2508</v>
      </c>
      <c r="AK79" s="132">
        <v>153.6</v>
      </c>
      <c r="AL79" s="154"/>
      <c r="AM79" s="132"/>
      <c r="AN79" s="140"/>
      <c r="AO79" s="132"/>
      <c r="AP79" s="132">
        <v>101.52142994858875</v>
      </c>
      <c r="AQ79" s="132">
        <v>103.3</v>
      </c>
    </row>
    <row r="80" spans="1:43" s="10" customFormat="1">
      <c r="A80" s="50">
        <v>40603</v>
      </c>
      <c r="B80" s="127">
        <f t="shared" ref="B80:G80" si="19">W80/W$80*100</f>
        <v>100</v>
      </c>
      <c r="C80" s="127">
        <f t="shared" si="19"/>
        <v>100</v>
      </c>
      <c r="D80" s="127">
        <f t="shared" si="19"/>
        <v>100</v>
      </c>
      <c r="E80" s="127">
        <f t="shared" si="19"/>
        <v>100</v>
      </c>
      <c r="F80" s="127">
        <f t="shared" si="19"/>
        <v>100</v>
      </c>
      <c r="G80" s="165">
        <f t="shared" si="19"/>
        <v>100</v>
      </c>
      <c r="H80" s="165">
        <f>+AC80/AC$80*100</f>
        <v>100</v>
      </c>
      <c r="I80" s="165">
        <f>AD80/AD$80*100</f>
        <v>100</v>
      </c>
      <c r="J80" s="165">
        <f>+AE80/AE$80*100</f>
        <v>100</v>
      </c>
      <c r="K80" s="165">
        <f>+AF80/AF$80*100</f>
        <v>100</v>
      </c>
      <c r="L80" s="165">
        <f>+AG80/AG$80*100</f>
        <v>100</v>
      </c>
      <c r="M80" s="165">
        <f>AH80/AH$80*100</f>
        <v>100</v>
      </c>
      <c r="N80" s="165">
        <f>AI80/AI$80*100</f>
        <v>100</v>
      </c>
      <c r="O80" s="165">
        <f>AQ80/AQ$80*100</f>
        <v>100</v>
      </c>
      <c r="P80" s="165">
        <f>+AK80/AK$80*100</f>
        <v>100</v>
      </c>
      <c r="Q80" s="165">
        <f>AP80/AP$80*100</f>
        <v>100</v>
      </c>
      <c r="R80" s="165">
        <f>AM80/AM$80*100</f>
        <v>100</v>
      </c>
      <c r="S80" s="165">
        <f>AN80/AN$80*100</f>
        <v>100</v>
      </c>
      <c r="T80" s="165">
        <f>AO80/AO$80*100</f>
        <v>100</v>
      </c>
      <c r="V80" s="147">
        <v>40603</v>
      </c>
      <c r="W80" s="132">
        <v>98.3</v>
      </c>
      <c r="X80" s="137">
        <f>'[4]Table 1'!$P$41</f>
        <v>1146</v>
      </c>
      <c r="Y80" s="132">
        <v>90.912999999999997</v>
      </c>
      <c r="Z80" s="149">
        <v>223.46700000000001</v>
      </c>
      <c r="AA80" s="140">
        <v>126.05</v>
      </c>
      <c r="AB80" s="140">
        <f>'[6]Table 1.1'!$B$45</f>
        <v>117.25730285829931</v>
      </c>
      <c r="AC80" s="132">
        <v>98.444541266837064</v>
      </c>
      <c r="AD80" s="140">
        <v>126.95682527579048</v>
      </c>
      <c r="AE80" s="140">
        <v>116.09300001826523</v>
      </c>
      <c r="AF80" s="140">
        <v>137.86046988974653</v>
      </c>
      <c r="AG80" s="132">
        <v>99.759015534658133</v>
      </c>
      <c r="AH80" s="140">
        <v>103.86656625561619</v>
      </c>
      <c r="AI80" s="131">
        <v>94.9</v>
      </c>
      <c r="AJ80" s="154"/>
      <c r="AK80" s="132">
        <v>155.30000000000001</v>
      </c>
      <c r="AL80" s="154"/>
      <c r="AM80" s="132">
        <v>82.7</v>
      </c>
      <c r="AN80" s="140">
        <f>'[3]CPI-Indicators'!$J$24</f>
        <v>1005.9853365096363</v>
      </c>
      <c r="AO80" s="132">
        <v>135.80000000000001</v>
      </c>
      <c r="AP80" s="132">
        <v>103.80287254866381</v>
      </c>
      <c r="AQ80" s="132">
        <v>103.7</v>
      </c>
    </row>
    <row r="81" spans="1:43" s="10" customFormat="1">
      <c r="A81" s="50">
        <v>40634</v>
      </c>
      <c r="B81" s="127">
        <f t="shared" ref="B81:B144" si="20">W81/W$80*100</f>
        <v>0</v>
      </c>
      <c r="C81" s="127">
        <f t="shared" ref="C81:C144" si="21">X81/X$80*100</f>
        <v>0</v>
      </c>
      <c r="D81" s="127">
        <f t="shared" ref="D81:D144" si="22">Y81/Y$80*100</f>
        <v>100.34978495924676</v>
      </c>
      <c r="E81" s="127">
        <f t="shared" ref="E81:E144" si="23">Z81/Z$80*100</f>
        <v>100.6439429535457</v>
      </c>
      <c r="F81" s="127">
        <f t="shared" ref="F81:F144" si="24">AA81/AA$80*100</f>
        <v>99.690598968663224</v>
      </c>
      <c r="G81" s="165">
        <f t="shared" ref="G81:G144" si="25">AB81/AB$80*100</f>
        <v>0</v>
      </c>
      <c r="H81" s="165">
        <f t="shared" ref="H81:H144" si="26">+AC81/AC$80*100</f>
        <v>100.92357544580834</v>
      </c>
      <c r="I81" s="165">
        <f t="shared" ref="I81:I144" si="27">AD81/AD$80*100</f>
        <v>0</v>
      </c>
      <c r="J81" s="165">
        <f t="shared" ref="J81:J144" si="28">+AE81/AE$80*100</f>
        <v>0</v>
      </c>
      <c r="K81" s="165">
        <f t="shared" ref="K81:K144" si="29">+AF81/AF$80*100</f>
        <v>0</v>
      </c>
      <c r="L81" s="165">
        <f t="shared" ref="L81:L144" si="30">+AG81/AG$80*100</f>
        <v>98.358921185000341</v>
      </c>
      <c r="M81" s="165">
        <f t="shared" ref="M81:M144" si="31">AH81/AH$80*100</f>
        <v>0</v>
      </c>
      <c r="N81" s="165">
        <f t="shared" ref="N81:N144" si="32">AI81/AI$80*100</f>
        <v>0</v>
      </c>
      <c r="O81" s="165">
        <f t="shared" ref="O81:O144" si="33">AQ81/AQ$80*100</f>
        <v>100</v>
      </c>
      <c r="P81" s="165">
        <f t="shared" ref="P81:P144" si="34">+AK81/AK$80*100</f>
        <v>102.06052801030263</v>
      </c>
      <c r="Q81" s="165">
        <f t="shared" ref="Q81:Q144" si="35">AP81/AP$80*100</f>
        <v>101.36352013591032</v>
      </c>
      <c r="R81" s="165">
        <f t="shared" ref="R81:R144" si="36">AM81/AM$80*100</f>
        <v>0</v>
      </c>
      <c r="S81" s="165">
        <f t="shared" ref="S81:S144" si="37">AN81/AN$80*100</f>
        <v>0</v>
      </c>
      <c r="T81" s="165">
        <f t="shared" ref="T81:T144" si="38">AO81/AO$80*100</f>
        <v>0</v>
      </c>
      <c r="V81" s="147">
        <v>40634</v>
      </c>
      <c r="W81" s="132"/>
      <c r="X81" s="137"/>
      <c r="Y81" s="132">
        <v>91.230999999999995</v>
      </c>
      <c r="Z81" s="149">
        <v>224.90600000000001</v>
      </c>
      <c r="AA81" s="140">
        <v>125.66</v>
      </c>
      <c r="AB81" s="131"/>
      <c r="AC81" s="132">
        <v>99.353750877716223</v>
      </c>
      <c r="AD81" s="140"/>
      <c r="AE81" s="140"/>
      <c r="AF81" s="140"/>
      <c r="AG81" s="132">
        <v>98.121891464666646</v>
      </c>
      <c r="AH81" s="140"/>
      <c r="AI81" s="131"/>
      <c r="AJ81" s="154"/>
      <c r="AK81" s="132">
        <v>158.5</v>
      </c>
      <c r="AL81" s="154"/>
      <c r="AM81" s="132"/>
      <c r="AN81" s="140"/>
      <c r="AO81" s="132"/>
      <c r="AP81" s="132">
        <v>105.21824561751816</v>
      </c>
      <c r="AQ81" s="132">
        <v>103.7</v>
      </c>
    </row>
    <row r="82" spans="1:43" s="10" customFormat="1">
      <c r="A82" s="50">
        <v>40664</v>
      </c>
      <c r="B82" s="127">
        <f t="shared" si="20"/>
        <v>0</v>
      </c>
      <c r="C82" s="127">
        <f t="shared" si="21"/>
        <v>0</v>
      </c>
      <c r="D82" s="127">
        <f t="shared" si="22"/>
        <v>100.95145908725927</v>
      </c>
      <c r="E82" s="127">
        <f t="shared" si="23"/>
        <v>101.11739093467939</v>
      </c>
      <c r="F82" s="127">
        <f t="shared" si="24"/>
        <v>99.809599365331223</v>
      </c>
      <c r="G82" s="165">
        <f t="shared" si="25"/>
        <v>0</v>
      </c>
      <c r="H82" s="165">
        <f t="shared" si="26"/>
        <v>101.34113449351445</v>
      </c>
      <c r="I82" s="165">
        <f t="shared" si="27"/>
        <v>0</v>
      </c>
      <c r="J82" s="165">
        <f t="shared" si="28"/>
        <v>0</v>
      </c>
      <c r="K82" s="165">
        <f t="shared" si="29"/>
        <v>0</v>
      </c>
      <c r="L82" s="165">
        <f t="shared" si="30"/>
        <v>98.32030087002218</v>
      </c>
      <c r="M82" s="165">
        <f t="shared" si="31"/>
        <v>0</v>
      </c>
      <c r="N82" s="165">
        <f t="shared" si="32"/>
        <v>0</v>
      </c>
      <c r="O82" s="165">
        <f t="shared" si="33"/>
        <v>100.19286403085826</v>
      </c>
      <c r="P82" s="165">
        <f t="shared" si="34"/>
        <v>102.51126851255631</v>
      </c>
      <c r="Q82" s="165">
        <f t="shared" si="35"/>
        <v>102.80035365835445</v>
      </c>
      <c r="R82" s="165">
        <f t="shared" si="36"/>
        <v>0</v>
      </c>
      <c r="S82" s="165">
        <f t="shared" si="37"/>
        <v>100.50047086251097</v>
      </c>
      <c r="T82" s="165">
        <f t="shared" si="38"/>
        <v>0</v>
      </c>
      <c r="V82" s="147">
        <v>40664</v>
      </c>
      <c r="W82" s="132"/>
      <c r="X82" s="137"/>
      <c r="Y82" s="132">
        <v>91.778000000000006</v>
      </c>
      <c r="Z82" s="149">
        <v>225.964</v>
      </c>
      <c r="AA82" s="140">
        <v>125.81</v>
      </c>
      <c r="AB82" s="140"/>
      <c r="AC82" s="132">
        <v>99.764814966748673</v>
      </c>
      <c r="AD82" s="140"/>
      <c r="AE82" s="140"/>
      <c r="AF82" s="140"/>
      <c r="AG82" s="132">
        <v>98.083364218648043</v>
      </c>
      <c r="AH82" s="140"/>
      <c r="AI82" s="131"/>
      <c r="AJ82" s="154"/>
      <c r="AK82" s="132">
        <v>159.19999999999999</v>
      </c>
      <c r="AL82" s="154"/>
      <c r="AM82" s="132"/>
      <c r="AN82" s="140">
        <v>1011.02</v>
      </c>
      <c r="AO82" s="132"/>
      <c r="AP82" s="132">
        <v>106.70972008755732</v>
      </c>
      <c r="AQ82" s="132">
        <v>103.9</v>
      </c>
    </row>
    <row r="83" spans="1:43" s="10" customFormat="1">
      <c r="A83" s="50">
        <v>40695</v>
      </c>
      <c r="B83" s="127">
        <f t="shared" si="20"/>
        <v>100.91556459816888</v>
      </c>
      <c r="C83" s="127">
        <f t="shared" si="21"/>
        <v>100.95986038394416</v>
      </c>
      <c r="D83" s="127">
        <f t="shared" si="22"/>
        <v>100.71276935091792</v>
      </c>
      <c r="E83" s="127">
        <f t="shared" si="23"/>
        <v>101.00909754012896</v>
      </c>
      <c r="F83" s="127">
        <f t="shared" si="24"/>
        <v>100.35700119000397</v>
      </c>
      <c r="G83" s="165">
        <f t="shared" si="25"/>
        <v>102.89337811718271</v>
      </c>
      <c r="H83" s="165">
        <f t="shared" si="26"/>
        <v>102.33876916426698</v>
      </c>
      <c r="I83" s="165">
        <f t="shared" si="27"/>
        <v>99.29375976267751</v>
      </c>
      <c r="J83" s="165">
        <f t="shared" si="28"/>
        <v>101.3235775815736</v>
      </c>
      <c r="K83" s="165">
        <f t="shared" si="29"/>
        <v>104.92637009566761</v>
      </c>
      <c r="L83" s="165">
        <f t="shared" si="30"/>
        <v>98.211015913053274</v>
      </c>
      <c r="M83" s="165">
        <f t="shared" si="31"/>
        <v>104.20841769465123</v>
      </c>
      <c r="N83" s="165">
        <f t="shared" si="32"/>
        <v>101.05374077976819</v>
      </c>
      <c r="O83" s="165">
        <f t="shared" si="33"/>
        <v>100.28929604628736</v>
      </c>
      <c r="P83" s="165">
        <f t="shared" si="34"/>
        <v>102.18931101094655</v>
      </c>
      <c r="Q83" s="165">
        <f t="shared" si="35"/>
        <v>100.50672852484379</v>
      </c>
      <c r="R83" s="165">
        <f t="shared" si="36"/>
        <v>100.24183796856107</v>
      </c>
      <c r="S83" s="165">
        <f t="shared" si="37"/>
        <v>0</v>
      </c>
      <c r="T83" s="165">
        <f t="shared" si="38"/>
        <v>100.66273932253311</v>
      </c>
      <c r="V83" s="147">
        <v>40695</v>
      </c>
      <c r="W83" s="132">
        <v>99.2</v>
      </c>
      <c r="X83" s="137">
        <f>'[4]Table 1'!$P$42</f>
        <v>1157</v>
      </c>
      <c r="Y83" s="132">
        <v>91.561000000000007</v>
      </c>
      <c r="Z83" s="149">
        <v>225.72200000000001</v>
      </c>
      <c r="AA83" s="140">
        <v>126.5</v>
      </c>
      <c r="AB83" s="155">
        <v>120.65</v>
      </c>
      <c r="AC83" s="132">
        <v>100.74693184188995</v>
      </c>
      <c r="AD83" s="140">
        <v>126.06020509166564</v>
      </c>
      <c r="AE83" s="140">
        <v>117.62958094028323</v>
      </c>
      <c r="AF83" s="140">
        <v>144.65198685214185</v>
      </c>
      <c r="AG83" s="132">
        <v>97.974342621448386</v>
      </c>
      <c r="AH83" s="140">
        <v>108.23770520874419</v>
      </c>
      <c r="AI83" s="154">
        <v>95.9</v>
      </c>
      <c r="AJ83" s="154"/>
      <c r="AK83" s="132">
        <v>158.69999999999999</v>
      </c>
      <c r="AL83" s="154"/>
      <c r="AM83" s="132">
        <v>82.9</v>
      </c>
      <c r="AN83" s="140"/>
      <c r="AO83" s="132">
        <v>136.69999999999999</v>
      </c>
      <c r="AP83" s="132">
        <v>104.32887131347513</v>
      </c>
      <c r="AQ83" s="132">
        <v>104</v>
      </c>
    </row>
    <row r="84" spans="1:43">
      <c r="A84" s="50">
        <v>40725</v>
      </c>
      <c r="B84" s="127">
        <f t="shared" si="20"/>
        <v>0</v>
      </c>
      <c r="C84" s="127">
        <f t="shared" si="21"/>
        <v>0</v>
      </c>
      <c r="D84" s="127">
        <f t="shared" si="22"/>
        <v>102.19990540406762</v>
      </c>
      <c r="E84" s="127">
        <f t="shared" si="23"/>
        <v>101.09859621331113</v>
      </c>
      <c r="F84" s="127">
        <f t="shared" si="24"/>
        <v>101.03133677112257</v>
      </c>
      <c r="G84" s="165">
        <f t="shared" si="25"/>
        <v>0</v>
      </c>
      <c r="H84" s="165">
        <f t="shared" si="26"/>
        <v>102.60659137773294</v>
      </c>
      <c r="I84" s="165">
        <f t="shared" si="27"/>
        <v>0</v>
      </c>
      <c r="J84" s="165">
        <f t="shared" si="28"/>
        <v>0</v>
      </c>
      <c r="K84" s="165">
        <f t="shared" si="29"/>
        <v>0</v>
      </c>
      <c r="L84" s="165">
        <f t="shared" si="30"/>
        <v>98.060692058717009</v>
      </c>
      <c r="M84" s="165">
        <f t="shared" si="31"/>
        <v>0</v>
      </c>
      <c r="N84" s="165">
        <f t="shared" si="32"/>
        <v>0</v>
      </c>
      <c r="O84" s="165">
        <f t="shared" si="33"/>
        <v>101.73577627772421</v>
      </c>
      <c r="P84" s="165">
        <f t="shared" si="34"/>
        <v>103.1551835157759</v>
      </c>
      <c r="Q84" s="165">
        <f t="shared" si="35"/>
        <v>101.61329064046247</v>
      </c>
      <c r="R84" s="165">
        <f t="shared" si="36"/>
        <v>0</v>
      </c>
      <c r="S84" s="165">
        <f t="shared" si="37"/>
        <v>0</v>
      </c>
      <c r="T84" s="165">
        <f t="shared" si="38"/>
        <v>0</v>
      </c>
      <c r="V84" s="147">
        <v>40725</v>
      </c>
      <c r="W84" s="132"/>
      <c r="X84" s="137"/>
      <c r="Y84" s="132">
        <v>92.912999999999997</v>
      </c>
      <c r="Z84" s="149">
        <v>225.922</v>
      </c>
      <c r="AA84" s="140">
        <v>127.35</v>
      </c>
      <c r="AB84" s="155"/>
      <c r="AC84" s="132">
        <v>101.01058819134718</v>
      </c>
      <c r="AD84" s="140"/>
      <c r="AE84" s="140"/>
      <c r="AF84" s="140"/>
      <c r="AG84" s="132">
        <v>97.82438102424878</v>
      </c>
      <c r="AH84" s="140"/>
      <c r="AI84" s="154"/>
      <c r="AJ84" s="132"/>
      <c r="AK84" s="132">
        <v>160.19999999999999</v>
      </c>
      <c r="AL84" s="156"/>
      <c r="AM84" s="132"/>
      <c r="AN84" s="131"/>
      <c r="AO84" s="132"/>
      <c r="AP84" s="132">
        <v>105.47751457602259</v>
      </c>
      <c r="AQ84" s="132">
        <v>105.5</v>
      </c>
    </row>
    <row r="85" spans="1:43">
      <c r="A85" s="50">
        <v>40756</v>
      </c>
      <c r="B85" s="127">
        <f t="shared" si="20"/>
        <v>0</v>
      </c>
      <c r="C85" s="127">
        <f t="shared" si="21"/>
        <v>0</v>
      </c>
      <c r="D85" s="127">
        <f t="shared" si="22"/>
        <v>102.93687371443028</v>
      </c>
      <c r="E85" s="127">
        <f t="shared" si="23"/>
        <v>101.37738458027358</v>
      </c>
      <c r="F85" s="127">
        <f t="shared" si="24"/>
        <v>101.97540658468863</v>
      </c>
      <c r="G85" s="165">
        <f t="shared" si="25"/>
        <v>0</v>
      </c>
      <c r="H85" s="165">
        <f t="shared" si="26"/>
        <v>102.51554043202123</v>
      </c>
      <c r="I85" s="165">
        <f t="shared" si="27"/>
        <v>0</v>
      </c>
      <c r="J85" s="165">
        <f t="shared" si="28"/>
        <v>0</v>
      </c>
      <c r="K85" s="165">
        <f t="shared" si="29"/>
        <v>0</v>
      </c>
      <c r="L85" s="165">
        <f t="shared" si="30"/>
        <v>98.956765984527621</v>
      </c>
      <c r="M85" s="165">
        <f t="shared" si="31"/>
        <v>0</v>
      </c>
      <c r="N85" s="165">
        <f t="shared" si="32"/>
        <v>0</v>
      </c>
      <c r="O85" s="165">
        <f t="shared" si="33"/>
        <v>101.35004821600771</v>
      </c>
      <c r="P85" s="165">
        <f t="shared" si="34"/>
        <v>103.08435286542176</v>
      </c>
      <c r="Q85" s="165">
        <f t="shared" si="35"/>
        <v>102.5662866853295</v>
      </c>
      <c r="R85" s="165">
        <f t="shared" si="36"/>
        <v>0</v>
      </c>
      <c r="S85" s="165">
        <f t="shared" si="37"/>
        <v>100.93586488278534</v>
      </c>
      <c r="T85" s="165">
        <f t="shared" si="38"/>
        <v>0</v>
      </c>
      <c r="V85" s="147">
        <v>40756</v>
      </c>
      <c r="W85" s="132"/>
      <c r="X85" s="137"/>
      <c r="Y85" s="132">
        <v>93.582999999999998</v>
      </c>
      <c r="Z85" s="149">
        <v>226.54499999999999</v>
      </c>
      <c r="AA85" s="140">
        <v>128.54</v>
      </c>
      <c r="AB85" s="131"/>
      <c r="AC85" s="132">
        <v>100.92095350552216</v>
      </c>
      <c r="AD85" s="140"/>
      <c r="AE85" s="140"/>
      <c r="AF85" s="140"/>
      <c r="AG85" s="132">
        <v>98.718295551100198</v>
      </c>
      <c r="AH85" s="140"/>
      <c r="AI85" s="154"/>
      <c r="AJ85" s="132"/>
      <c r="AK85" s="132">
        <v>160.09</v>
      </c>
      <c r="AL85" s="131"/>
      <c r="AM85" s="132"/>
      <c r="AN85" s="131">
        <v>1015.4</v>
      </c>
      <c r="AO85" s="132"/>
      <c r="AP85" s="132">
        <v>106.46675184586972</v>
      </c>
      <c r="AQ85" s="132">
        <v>105.1</v>
      </c>
    </row>
    <row r="86" spans="1:43">
      <c r="A86" s="50">
        <v>40787</v>
      </c>
      <c r="B86" s="127">
        <f t="shared" si="20"/>
        <v>101.52594099694812</v>
      </c>
      <c r="C86" s="127">
        <f t="shared" si="21"/>
        <v>101.39616055846423</v>
      </c>
      <c r="D86" s="127">
        <f t="shared" si="22"/>
        <v>102.74438199157436</v>
      </c>
      <c r="E86" s="127">
        <f t="shared" si="23"/>
        <v>101.53132229814692</v>
      </c>
      <c r="F86" s="127">
        <f t="shared" si="24"/>
        <v>102.25307417691391</v>
      </c>
      <c r="G86" s="165">
        <f t="shared" si="25"/>
        <v>103.28567777680892</v>
      </c>
      <c r="H86" s="165">
        <f t="shared" si="26"/>
        <v>101.84908772473304</v>
      </c>
      <c r="I86" s="165">
        <f t="shared" si="27"/>
        <v>101.03725390800888</v>
      </c>
      <c r="J86" s="165">
        <f t="shared" si="28"/>
        <v>104.57113464564675</v>
      </c>
      <c r="K86" s="165">
        <f t="shared" si="29"/>
        <v>106.46031215753808</v>
      </c>
      <c r="L86" s="165">
        <f t="shared" si="30"/>
        <v>99.169351885475777</v>
      </c>
      <c r="M86" s="165">
        <f t="shared" si="31"/>
        <v>106.41525475165017</v>
      </c>
      <c r="N86" s="165">
        <f t="shared" si="32"/>
        <v>102.10748155953635</v>
      </c>
      <c r="O86" s="165">
        <f t="shared" si="33"/>
        <v>101.44648023143684</v>
      </c>
      <c r="P86" s="165">
        <f t="shared" si="34"/>
        <v>103.28396651641982</v>
      </c>
      <c r="Q86" s="165">
        <f t="shared" si="35"/>
        <v>102.20992895629838</v>
      </c>
      <c r="R86" s="165">
        <f t="shared" si="36"/>
        <v>102.05562273276905</v>
      </c>
      <c r="S86" s="165">
        <f t="shared" si="37"/>
        <v>0</v>
      </c>
      <c r="T86" s="165">
        <f t="shared" si="38"/>
        <v>101.17820324005891</v>
      </c>
      <c r="V86" s="147">
        <v>40787</v>
      </c>
      <c r="W86" s="132">
        <v>99.8</v>
      </c>
      <c r="X86" s="137">
        <f>'[4]Table 1'!$P$43</f>
        <v>1162</v>
      </c>
      <c r="Y86" s="132">
        <v>93.408000000000001</v>
      </c>
      <c r="Z86" s="149">
        <v>226.88900000000001</v>
      </c>
      <c r="AA86" s="140">
        <v>128.88999999999999</v>
      </c>
      <c r="AB86" s="131">
        <v>121.11</v>
      </c>
      <c r="AC86" s="132">
        <v>100.2648671950719</v>
      </c>
      <c r="AD86" s="140">
        <v>128.27368990744762</v>
      </c>
      <c r="AE86" s="140">
        <v>121.39976736327084</v>
      </c>
      <c r="AF86" s="140">
        <v>146.76668658647296</v>
      </c>
      <c r="AG86" s="132">
        <v>98.930369153051572</v>
      </c>
      <c r="AH86" s="140">
        <v>110.52987108270547</v>
      </c>
      <c r="AI86" s="154">
        <v>96.9</v>
      </c>
      <c r="AJ86" s="132"/>
      <c r="AK86" s="132">
        <v>160.4</v>
      </c>
      <c r="AL86" s="131"/>
      <c r="AM86" s="132">
        <v>84.4</v>
      </c>
      <c r="AN86" s="131"/>
      <c r="AO86" s="132">
        <v>137.4</v>
      </c>
      <c r="AP86" s="132">
        <v>106.09684228658625</v>
      </c>
      <c r="AQ86" s="132">
        <v>105.2</v>
      </c>
    </row>
    <row r="87" spans="1:43">
      <c r="A87" s="50">
        <v>40817</v>
      </c>
      <c r="B87" s="127">
        <f t="shared" si="20"/>
        <v>0</v>
      </c>
      <c r="C87" s="127">
        <f t="shared" si="21"/>
        <v>0</v>
      </c>
      <c r="D87" s="127">
        <f t="shared" si="22"/>
        <v>103.16566387645332</v>
      </c>
      <c r="E87" s="127">
        <f t="shared" si="23"/>
        <v>101.32189540290064</v>
      </c>
      <c r="F87" s="127">
        <f t="shared" si="24"/>
        <v>102.13407378024596</v>
      </c>
      <c r="G87" s="165">
        <f t="shared" si="25"/>
        <v>0</v>
      </c>
      <c r="H87" s="165">
        <f t="shared" si="26"/>
        <v>101.82662130742341</v>
      </c>
      <c r="I87" s="165">
        <f t="shared" si="27"/>
        <v>0</v>
      </c>
      <c r="J87" s="165">
        <f t="shared" si="28"/>
        <v>0</v>
      </c>
      <c r="K87" s="165">
        <f t="shared" si="29"/>
        <v>0</v>
      </c>
      <c r="L87" s="165">
        <f t="shared" si="30"/>
        <v>98.663782817763177</v>
      </c>
      <c r="M87" s="165">
        <f t="shared" si="31"/>
        <v>0</v>
      </c>
      <c r="N87" s="165">
        <f t="shared" si="32"/>
        <v>0</v>
      </c>
      <c r="O87" s="165">
        <f t="shared" si="33"/>
        <v>104.05014464802316</v>
      </c>
      <c r="P87" s="165">
        <f t="shared" si="34"/>
        <v>105.02253702511268</v>
      </c>
      <c r="Q87" s="165">
        <f t="shared" si="35"/>
        <v>100.47295024343039</v>
      </c>
      <c r="R87" s="165">
        <f t="shared" si="36"/>
        <v>0</v>
      </c>
      <c r="S87" s="165">
        <f t="shared" si="37"/>
        <v>0</v>
      </c>
      <c r="T87" s="165">
        <f t="shared" si="38"/>
        <v>0</v>
      </c>
      <c r="V87" s="147">
        <v>40817</v>
      </c>
      <c r="W87" s="132"/>
      <c r="X87" s="137"/>
      <c r="Y87" s="132">
        <v>93.790999999999997</v>
      </c>
      <c r="Z87" s="149">
        <v>226.42099999999999</v>
      </c>
      <c r="AA87" s="131">
        <v>128.74</v>
      </c>
      <c r="AB87" s="131"/>
      <c r="AC87" s="132">
        <v>100.24275023361236</v>
      </c>
      <c r="AD87" s="140"/>
      <c r="AE87" s="140"/>
      <c r="AF87" s="140"/>
      <c r="AG87" s="132">
        <v>98.426018428253727</v>
      </c>
      <c r="AH87" s="140"/>
      <c r="AI87" s="154"/>
      <c r="AJ87" s="132"/>
      <c r="AK87" s="132">
        <v>163.1</v>
      </c>
      <c r="AL87" s="131"/>
      <c r="AM87" s="132"/>
      <c r="AN87" s="131"/>
      <c r="AO87" s="132"/>
      <c r="AP87" s="132">
        <v>104.29380848707046</v>
      </c>
      <c r="AQ87" s="132">
        <v>107.9</v>
      </c>
    </row>
    <row r="88" spans="1:43">
      <c r="A88" s="50">
        <v>40848</v>
      </c>
      <c r="B88" s="127">
        <f t="shared" si="20"/>
        <v>0</v>
      </c>
      <c r="C88" s="127">
        <f t="shared" si="21"/>
        <v>0</v>
      </c>
      <c r="D88" s="127">
        <f t="shared" si="22"/>
        <v>103.740939139617</v>
      </c>
      <c r="E88" s="127">
        <f t="shared" si="23"/>
        <v>101.23642417001166</v>
      </c>
      <c r="F88" s="127">
        <f t="shared" si="24"/>
        <v>102.48314161047205</v>
      </c>
      <c r="G88" s="165">
        <f t="shared" si="25"/>
        <v>0</v>
      </c>
      <c r="H88" s="165">
        <f t="shared" si="26"/>
        <v>103.10803600197606</v>
      </c>
      <c r="I88" s="165">
        <f t="shared" si="27"/>
        <v>0</v>
      </c>
      <c r="J88" s="165">
        <f t="shared" si="28"/>
        <v>0</v>
      </c>
      <c r="K88" s="165">
        <f t="shared" si="29"/>
        <v>0</v>
      </c>
      <c r="L88" s="165">
        <f t="shared" si="30"/>
        <v>98.550479135750265</v>
      </c>
      <c r="M88" s="165">
        <f t="shared" si="31"/>
        <v>0</v>
      </c>
      <c r="N88" s="165">
        <f t="shared" si="32"/>
        <v>0</v>
      </c>
      <c r="O88" s="165">
        <f t="shared" si="33"/>
        <v>106.17164898746383</v>
      </c>
      <c r="P88" s="165">
        <f t="shared" si="34"/>
        <v>104.57179652285897</v>
      </c>
      <c r="Q88" s="165">
        <f t="shared" si="35"/>
        <v>100.01372596782134</v>
      </c>
      <c r="R88" s="165">
        <f t="shared" si="36"/>
        <v>0</v>
      </c>
      <c r="S88" s="165">
        <f t="shared" si="37"/>
        <v>101.12771658578296</v>
      </c>
      <c r="T88" s="165">
        <f t="shared" si="38"/>
        <v>0</v>
      </c>
      <c r="V88" s="147">
        <v>40848</v>
      </c>
      <c r="W88" s="132"/>
      <c r="X88" s="137"/>
      <c r="Y88" s="132">
        <v>94.313999999999993</v>
      </c>
      <c r="Z88" s="149">
        <v>226.23</v>
      </c>
      <c r="AA88" s="131">
        <v>129.18</v>
      </c>
      <c r="AB88" s="131"/>
      <c r="AC88" s="132">
        <v>101.50423305139054</v>
      </c>
      <c r="AD88" s="140"/>
      <c r="AE88" s="140"/>
      <c r="AF88" s="140"/>
      <c r="AG88" s="132">
        <v>98.312987790513134</v>
      </c>
      <c r="AH88" s="140"/>
      <c r="AI88" s="154"/>
      <c r="AJ88" s="132"/>
      <c r="AK88" s="132">
        <v>162.4</v>
      </c>
      <c r="AL88" s="131"/>
      <c r="AM88" s="132"/>
      <c r="AN88" s="131">
        <v>1017.33</v>
      </c>
      <c r="AO88" s="132"/>
      <c r="AP88" s="132">
        <v>103.81712049754746</v>
      </c>
      <c r="AQ88" s="132">
        <v>110.1</v>
      </c>
    </row>
    <row r="89" spans="1:43">
      <c r="A89" s="50">
        <v>40878</v>
      </c>
      <c r="B89" s="127">
        <f t="shared" si="20"/>
        <v>101.52594099694812</v>
      </c>
      <c r="C89" s="127">
        <f t="shared" si="21"/>
        <v>101.04712041884815</v>
      </c>
      <c r="D89" s="127">
        <f t="shared" si="22"/>
        <v>103.77943748418818</v>
      </c>
      <c r="E89" s="127">
        <f t="shared" si="23"/>
        <v>100.98672287183341</v>
      </c>
      <c r="F89" s="127">
        <f t="shared" si="24"/>
        <v>103.06540499801669</v>
      </c>
      <c r="G89" s="165">
        <f t="shared" si="25"/>
        <v>103.10658445393611</v>
      </c>
      <c r="H89" s="165">
        <f t="shared" si="26"/>
        <v>103.06247491754377</v>
      </c>
      <c r="I89" s="165">
        <f t="shared" si="27"/>
        <v>98.986282721960634</v>
      </c>
      <c r="J89" s="165">
        <f t="shared" si="28"/>
        <v>106.41051029893462</v>
      </c>
      <c r="K89" s="165">
        <f t="shared" si="29"/>
        <v>105.72625544080654</v>
      </c>
      <c r="L89" s="165">
        <f t="shared" si="30"/>
        <v>98.977356885670503</v>
      </c>
      <c r="M89" s="165">
        <f t="shared" si="31"/>
        <v>107.64739890589021</v>
      </c>
      <c r="N89" s="165">
        <f t="shared" si="32"/>
        <v>103.26659641728135</v>
      </c>
      <c r="O89" s="165">
        <f t="shared" si="33"/>
        <v>108.58244937319188</v>
      </c>
      <c r="P89" s="165">
        <f t="shared" si="34"/>
        <v>104.2498390212492</v>
      </c>
      <c r="Q89" s="165">
        <f t="shared" si="35"/>
        <v>99.792540641246973</v>
      </c>
      <c r="R89" s="165">
        <f t="shared" si="36"/>
        <v>109.0689238210399</v>
      </c>
      <c r="S89" s="165">
        <f t="shared" si="37"/>
        <v>0</v>
      </c>
      <c r="T89" s="165">
        <f t="shared" si="38"/>
        <v>101.54639175257731</v>
      </c>
      <c r="V89" s="147">
        <v>40878</v>
      </c>
      <c r="W89" s="132">
        <v>99.8</v>
      </c>
      <c r="X89" s="137">
        <f>'[4]Table 1'!$P$44</f>
        <v>1158</v>
      </c>
      <c r="Y89" s="132">
        <v>94.349000000000004</v>
      </c>
      <c r="Z89" s="149">
        <v>225.672</v>
      </c>
      <c r="AA89" s="140">
        <v>129.91394300000002</v>
      </c>
      <c r="AB89" s="140">
        <v>120.9</v>
      </c>
      <c r="AC89" s="132">
        <v>101.45938065082498</v>
      </c>
      <c r="AD89" s="140">
        <v>125.66984200231953</v>
      </c>
      <c r="AE89" s="140">
        <v>123.53515374077828</v>
      </c>
      <c r="AF89" s="140">
        <v>145.75471254752961</v>
      </c>
      <c r="AG89" s="132">
        <v>98.738836831370051</v>
      </c>
      <c r="AH89" s="140">
        <v>111.80965690703391</v>
      </c>
      <c r="AI89" s="154">
        <v>98</v>
      </c>
      <c r="AJ89" s="132"/>
      <c r="AK89" s="132">
        <v>161.9</v>
      </c>
      <c r="AL89" s="131"/>
      <c r="AM89" s="132">
        <v>90.2</v>
      </c>
      <c r="AN89" s="131"/>
      <c r="AO89" s="132">
        <v>137.9</v>
      </c>
      <c r="AP89" s="132">
        <v>103.58752377490714</v>
      </c>
      <c r="AQ89" s="132">
        <v>112.6</v>
      </c>
    </row>
    <row r="90" spans="1:43">
      <c r="A90" s="50">
        <v>40909</v>
      </c>
      <c r="B90" s="127">
        <f t="shared" si="20"/>
        <v>0</v>
      </c>
      <c r="C90" s="127">
        <f t="shared" si="21"/>
        <v>0</v>
      </c>
      <c r="D90" s="127">
        <f t="shared" si="22"/>
        <v>104.7429960511698</v>
      </c>
      <c r="E90" s="127">
        <f t="shared" si="23"/>
        <v>101.43108378418289</v>
      </c>
      <c r="F90" s="127">
        <f t="shared" si="24"/>
        <v>103.84735025783421</v>
      </c>
      <c r="G90" s="165">
        <f t="shared" si="25"/>
        <v>0</v>
      </c>
      <c r="H90" s="165">
        <f t="shared" si="26"/>
        <v>103.22618987698115</v>
      </c>
      <c r="I90" s="165">
        <f t="shared" si="27"/>
        <v>0</v>
      </c>
      <c r="J90" s="165">
        <f t="shared" si="28"/>
        <v>0</v>
      </c>
      <c r="K90" s="165">
        <f t="shared" si="29"/>
        <v>0</v>
      </c>
      <c r="L90" s="165">
        <f t="shared" si="30"/>
        <v>101.19386148606098</v>
      </c>
      <c r="M90" s="165">
        <f t="shared" si="31"/>
        <v>0</v>
      </c>
      <c r="N90" s="165">
        <f t="shared" si="32"/>
        <v>0</v>
      </c>
      <c r="O90" s="165">
        <f t="shared" si="33"/>
        <v>107.13596914175506</v>
      </c>
      <c r="P90" s="165">
        <f t="shared" si="34"/>
        <v>104.63618802318094</v>
      </c>
      <c r="Q90" s="165">
        <f t="shared" si="35"/>
        <v>99.646481127207693</v>
      </c>
      <c r="R90" s="165">
        <f t="shared" si="36"/>
        <v>0</v>
      </c>
      <c r="S90" s="165">
        <f t="shared" si="37"/>
        <v>0</v>
      </c>
      <c r="T90" s="165">
        <f t="shared" si="38"/>
        <v>0</v>
      </c>
      <c r="V90" s="147">
        <v>40909</v>
      </c>
      <c r="W90" s="132"/>
      <c r="X90" s="137"/>
      <c r="Y90" s="132">
        <v>95.224999999999994</v>
      </c>
      <c r="Z90" s="149">
        <v>226.66499999999999</v>
      </c>
      <c r="AA90" s="140">
        <v>130.899585</v>
      </c>
      <c r="AB90" s="131"/>
      <c r="AC90" s="132">
        <v>101.62054909162831</v>
      </c>
      <c r="AD90" s="140"/>
      <c r="AE90" s="140"/>
      <c r="AF90" s="140"/>
      <c r="AG90" s="132">
        <v>100.95</v>
      </c>
      <c r="AH90" s="140"/>
      <c r="AI90" s="154"/>
      <c r="AJ90" s="132"/>
      <c r="AK90" s="132">
        <v>162.5</v>
      </c>
      <c r="AL90" s="131"/>
      <c r="AM90" s="132"/>
      <c r="AN90" s="131"/>
      <c r="AO90" s="132"/>
      <c r="AP90" s="132">
        <v>103.43590980370375</v>
      </c>
      <c r="AQ90" s="132">
        <v>111.1</v>
      </c>
    </row>
    <row r="91" spans="1:43">
      <c r="A91" s="50">
        <v>40940</v>
      </c>
      <c r="B91" s="127">
        <f t="shared" si="20"/>
        <v>0</v>
      </c>
      <c r="C91" s="127">
        <f t="shared" si="21"/>
        <v>0</v>
      </c>
      <c r="D91" s="127">
        <f t="shared" si="22"/>
        <v>104.45810830134303</v>
      </c>
      <c r="E91" s="127">
        <f t="shared" si="23"/>
        <v>101.87768216336192</v>
      </c>
      <c r="F91" s="127">
        <f t="shared" si="24"/>
        <v>103.89684728282427</v>
      </c>
      <c r="G91" s="165">
        <f t="shared" si="25"/>
        <v>0</v>
      </c>
      <c r="H91" s="165">
        <f t="shared" si="26"/>
        <v>104.8403639023817</v>
      </c>
      <c r="I91" s="165">
        <f t="shared" si="27"/>
        <v>0</v>
      </c>
      <c r="J91" s="165">
        <f t="shared" si="28"/>
        <v>0</v>
      </c>
      <c r="K91" s="165">
        <f t="shared" si="29"/>
        <v>0</v>
      </c>
      <c r="L91" s="165">
        <f t="shared" si="30"/>
        <v>99.549899793766372</v>
      </c>
      <c r="M91" s="165">
        <f t="shared" si="31"/>
        <v>0</v>
      </c>
      <c r="N91" s="165">
        <f t="shared" si="32"/>
        <v>0</v>
      </c>
      <c r="O91" s="165">
        <f t="shared" si="33"/>
        <v>104.91803278688525</v>
      </c>
      <c r="P91" s="165">
        <f t="shared" si="34"/>
        <v>106.24597553122987</v>
      </c>
      <c r="Q91" s="165">
        <f t="shared" si="35"/>
        <v>100.19328058099038</v>
      </c>
      <c r="R91" s="165">
        <f t="shared" si="36"/>
        <v>0</v>
      </c>
      <c r="S91" s="165">
        <f t="shared" si="37"/>
        <v>101.02532940749924</v>
      </c>
      <c r="T91" s="165">
        <f t="shared" si="38"/>
        <v>0</v>
      </c>
      <c r="V91" s="147">
        <v>40940</v>
      </c>
      <c r="W91" s="132"/>
      <c r="X91" s="137"/>
      <c r="Y91" s="132">
        <v>94.965999999999994</v>
      </c>
      <c r="Z91" s="149">
        <v>227.66300000000001</v>
      </c>
      <c r="AA91" s="140">
        <v>130.96197599999999</v>
      </c>
      <c r="AB91" s="131"/>
      <c r="AC91" s="132">
        <v>103.20961530618229</v>
      </c>
      <c r="AD91" s="140"/>
      <c r="AE91" s="140"/>
      <c r="AF91" s="140"/>
      <c r="AG91" s="132">
        <v>99.31</v>
      </c>
      <c r="AH91" s="140"/>
      <c r="AI91" s="154"/>
      <c r="AJ91" s="131"/>
      <c r="AK91" s="132">
        <v>165</v>
      </c>
      <c r="AL91" s="131"/>
      <c r="AM91" s="132"/>
      <c r="AN91" s="131">
        <v>1016.3</v>
      </c>
      <c r="AO91" s="132"/>
      <c r="AP91" s="132">
        <v>104.00350334381058</v>
      </c>
      <c r="AQ91" s="132">
        <v>108.8</v>
      </c>
    </row>
    <row r="92" spans="1:43">
      <c r="A92" s="50">
        <v>40969</v>
      </c>
      <c r="B92" s="127">
        <f t="shared" si="20"/>
        <v>101.62767039674468</v>
      </c>
      <c r="C92" s="127">
        <f t="shared" si="21"/>
        <v>101.57068062827226</v>
      </c>
      <c r="D92" s="127">
        <f t="shared" si="22"/>
        <v>105.25007424680739</v>
      </c>
      <c r="E92" s="127">
        <f t="shared" si="23"/>
        <v>102.65139819302178</v>
      </c>
      <c r="F92" s="127">
        <f t="shared" si="24"/>
        <v>103.97000000000001</v>
      </c>
      <c r="G92" s="165">
        <f t="shared" si="25"/>
        <v>104.01910757524058</v>
      </c>
      <c r="H92" s="165">
        <f t="shared" si="26"/>
        <v>104.41508273750483</v>
      </c>
      <c r="I92" s="165">
        <f t="shared" si="27"/>
        <v>97.980330440084643</v>
      </c>
      <c r="J92" s="165">
        <f t="shared" si="28"/>
        <v>106.72523214876013</v>
      </c>
      <c r="K92" s="165">
        <f t="shared" si="29"/>
        <v>106.66643549395845</v>
      </c>
      <c r="L92" s="165">
        <f t="shared" si="30"/>
        <v>98.447242561129741</v>
      </c>
      <c r="M92" s="165">
        <f t="shared" si="31"/>
        <v>107.93932053728976</v>
      </c>
      <c r="N92" s="165">
        <f t="shared" si="32"/>
        <v>104.32033719704951</v>
      </c>
      <c r="O92" s="165">
        <f t="shared" si="33"/>
        <v>104.725168756027</v>
      </c>
      <c r="P92" s="165">
        <f t="shared" si="34"/>
        <v>108.30650354153251</v>
      </c>
      <c r="Q92" s="165">
        <f t="shared" si="35"/>
        <v>101.60069394094373</v>
      </c>
      <c r="R92" s="165">
        <f t="shared" si="36"/>
        <v>110.8827085852479</v>
      </c>
      <c r="S92" s="165">
        <f t="shared" si="37"/>
        <v>0</v>
      </c>
      <c r="T92" s="165">
        <f t="shared" si="38"/>
        <v>102.06185567010309</v>
      </c>
      <c r="V92" s="147">
        <v>40969</v>
      </c>
      <c r="W92" s="132">
        <f>[7]Data1!$J$265</f>
        <v>99.9</v>
      </c>
      <c r="X92" s="137">
        <f>[8]matrix!$B$23</f>
        <v>1164</v>
      </c>
      <c r="Y92" s="132">
        <v>95.686000000000007</v>
      </c>
      <c r="Z92" s="149">
        <v>229.392</v>
      </c>
      <c r="AA92" s="140">
        <v>131.05418500000002</v>
      </c>
      <c r="AB92" s="131">
        <v>121.97</v>
      </c>
      <c r="AC92" s="132">
        <v>102.79094921432501</v>
      </c>
      <c r="AD92" s="140">
        <v>124.3927169214604</v>
      </c>
      <c r="AE92" s="140">
        <v>123.90052377795369</v>
      </c>
      <c r="AF92" s="140">
        <v>147.05084918661447</v>
      </c>
      <c r="AG92" s="132">
        <v>98.21</v>
      </c>
      <c r="AH92" s="140">
        <v>112.11286588172601</v>
      </c>
      <c r="AI92" s="154">
        <v>99</v>
      </c>
      <c r="AJ92" s="131"/>
      <c r="AK92" s="132">
        <v>168.2</v>
      </c>
      <c r="AL92" s="131"/>
      <c r="AM92" s="132">
        <v>91.7</v>
      </c>
      <c r="AN92" s="131"/>
      <c r="AO92" s="132">
        <v>138.6</v>
      </c>
      <c r="AP92" s="132">
        <v>105.46443884007583</v>
      </c>
      <c r="AQ92" s="132">
        <v>108.6</v>
      </c>
    </row>
    <row r="93" spans="1:43">
      <c r="A93" s="50">
        <v>41000</v>
      </c>
      <c r="B93" s="127">
        <f t="shared" si="20"/>
        <v>0</v>
      </c>
      <c r="C93" s="127">
        <f t="shared" si="21"/>
        <v>0</v>
      </c>
      <c r="D93" s="127">
        <f t="shared" si="22"/>
        <v>105.81434998295074</v>
      </c>
      <c r="E93" s="127">
        <f t="shared" si="23"/>
        <v>102.96151109559801</v>
      </c>
      <c r="F93" s="127">
        <f t="shared" si="24"/>
        <v>104.17667592225305</v>
      </c>
      <c r="G93" s="165">
        <f t="shared" si="25"/>
        <v>0</v>
      </c>
      <c r="H93" s="165">
        <f t="shared" si="26"/>
        <v>106.3112443563829</v>
      </c>
      <c r="I93" s="165">
        <f t="shared" si="27"/>
        <v>0</v>
      </c>
      <c r="J93" s="165">
        <f t="shared" si="28"/>
        <v>0</v>
      </c>
      <c r="K93" s="165">
        <f t="shared" si="29"/>
        <v>0</v>
      </c>
      <c r="L93" s="165">
        <f t="shared" si="30"/>
        <v>97.043860628683149</v>
      </c>
      <c r="M93" s="165">
        <f t="shared" si="31"/>
        <v>0</v>
      </c>
      <c r="N93" s="165">
        <f t="shared" si="32"/>
        <v>0</v>
      </c>
      <c r="O93" s="165">
        <f t="shared" si="33"/>
        <v>106.65380906460943</v>
      </c>
      <c r="P93" s="165">
        <f t="shared" si="34"/>
        <v>110.36703155183515</v>
      </c>
      <c r="Q93" s="165">
        <f t="shared" si="35"/>
        <v>102.70268869123915</v>
      </c>
      <c r="R93" s="165">
        <f t="shared" si="36"/>
        <v>0</v>
      </c>
      <c r="S93" s="165">
        <f t="shared" si="37"/>
        <v>0</v>
      </c>
      <c r="T93" s="165">
        <f t="shared" si="38"/>
        <v>0</v>
      </c>
      <c r="V93" s="147">
        <v>41000</v>
      </c>
      <c r="W93" s="132"/>
      <c r="X93" s="137"/>
      <c r="Y93" s="132">
        <v>96.198999999999998</v>
      </c>
      <c r="Z93" s="131">
        <v>230.08500000000001</v>
      </c>
      <c r="AA93" s="140">
        <v>131.31469999999999</v>
      </c>
      <c r="AB93" s="131"/>
      <c r="AC93" s="132">
        <v>104.65761682170735</v>
      </c>
      <c r="AD93" s="140"/>
      <c r="AE93" s="140"/>
      <c r="AF93" s="140"/>
      <c r="AG93" s="132">
        <v>96.81</v>
      </c>
      <c r="AH93" s="140"/>
      <c r="AI93" s="154"/>
      <c r="AJ93" s="131"/>
      <c r="AK93" s="132">
        <v>171.4</v>
      </c>
      <c r="AL93" s="131"/>
      <c r="AM93" s="132"/>
      <c r="AN93" s="131"/>
      <c r="AO93" s="132"/>
      <c r="AP93" s="132">
        <v>106.60834104621794</v>
      </c>
      <c r="AQ93" s="132">
        <v>110.6</v>
      </c>
    </row>
    <row r="94" spans="1:43">
      <c r="A94" s="50">
        <v>41030</v>
      </c>
      <c r="B94" s="127">
        <f t="shared" si="20"/>
        <v>0</v>
      </c>
      <c r="C94" s="127">
        <f t="shared" si="21"/>
        <v>0</v>
      </c>
      <c r="D94" s="127">
        <f t="shared" si="22"/>
        <v>106.03544047605955</v>
      </c>
      <c r="E94" s="127">
        <f t="shared" si="23"/>
        <v>102.84068788680207</v>
      </c>
      <c r="F94" s="127">
        <f t="shared" si="24"/>
        <v>104.25112653708845</v>
      </c>
      <c r="G94" s="165">
        <f t="shared" si="25"/>
        <v>0</v>
      </c>
      <c r="H94" s="165">
        <f t="shared" si="26"/>
        <v>105.28063827544449</v>
      </c>
      <c r="I94" s="165">
        <f t="shared" si="27"/>
        <v>0</v>
      </c>
      <c r="J94" s="165">
        <f t="shared" si="28"/>
        <v>0</v>
      </c>
      <c r="K94" s="165">
        <f t="shared" si="29"/>
        <v>0</v>
      </c>
      <c r="L94" s="165">
        <f t="shared" si="30"/>
        <v>97.845793161509775</v>
      </c>
      <c r="M94" s="165">
        <f t="shared" si="31"/>
        <v>0</v>
      </c>
      <c r="N94" s="165">
        <f t="shared" si="32"/>
        <v>0</v>
      </c>
      <c r="O94" s="165">
        <f t="shared" si="33"/>
        <v>104.43587270973961</v>
      </c>
      <c r="P94" s="165">
        <f t="shared" si="34"/>
        <v>109.78750804893753</v>
      </c>
      <c r="Q94" s="165">
        <f t="shared" si="35"/>
        <v>103.19058199191302</v>
      </c>
      <c r="R94" s="165">
        <f t="shared" si="36"/>
        <v>0</v>
      </c>
      <c r="S94" s="165">
        <f t="shared" si="37"/>
        <v>102.35735677546197</v>
      </c>
      <c r="T94" s="165">
        <f t="shared" si="38"/>
        <v>0</v>
      </c>
      <c r="V94" s="147">
        <v>41030</v>
      </c>
      <c r="W94" s="132"/>
      <c r="X94" s="137"/>
      <c r="Y94" s="132">
        <v>96.4</v>
      </c>
      <c r="Z94" s="139">
        <v>229.815</v>
      </c>
      <c r="AA94" s="140">
        <v>131.408545</v>
      </c>
      <c r="AB94" s="131"/>
      <c r="AC94" s="132">
        <v>103.64304139305941</v>
      </c>
      <c r="AD94" s="140"/>
      <c r="AE94" s="140"/>
      <c r="AF94" s="140"/>
      <c r="AG94" s="132">
        <v>97.61</v>
      </c>
      <c r="AH94" s="140"/>
      <c r="AI94" s="154"/>
      <c r="AJ94" s="132"/>
      <c r="AK94" s="132">
        <v>170.5</v>
      </c>
      <c r="AL94" s="131"/>
      <c r="AM94" s="132"/>
      <c r="AN94" s="131">
        <v>1029.7</v>
      </c>
      <c r="AO94" s="132"/>
      <c r="AP94" s="132">
        <v>107.1147883072899</v>
      </c>
      <c r="AQ94" s="132">
        <v>108.3</v>
      </c>
    </row>
    <row r="95" spans="1:43">
      <c r="A95" s="50">
        <v>41061</v>
      </c>
      <c r="B95" s="127">
        <f t="shared" si="20"/>
        <v>102.13631739572737</v>
      </c>
      <c r="C95" s="127">
        <f t="shared" si="21"/>
        <v>101.91972076788831</v>
      </c>
      <c r="D95" s="127">
        <f t="shared" si="22"/>
        <v>106.04314014497376</v>
      </c>
      <c r="E95" s="127">
        <f t="shared" si="23"/>
        <v>102.68988262249013</v>
      </c>
      <c r="F95" s="127">
        <f t="shared" si="24"/>
        <v>104.90317334391115</v>
      </c>
      <c r="G95" s="165">
        <f t="shared" si="25"/>
        <v>104.82929165490343</v>
      </c>
      <c r="H95" s="165">
        <f t="shared" si="26"/>
        <v>105.57538398071141</v>
      </c>
      <c r="I95" s="165">
        <f t="shared" si="27"/>
        <v>99.091583704324876</v>
      </c>
      <c r="J95" s="165">
        <f t="shared" si="28"/>
        <v>108.51311331639724</v>
      </c>
      <c r="K95" s="165">
        <f t="shared" si="29"/>
        <v>108.00467550518169</v>
      </c>
      <c r="L95" s="165">
        <f t="shared" si="30"/>
        <v>98.517411657752092</v>
      </c>
      <c r="M95" s="165">
        <f t="shared" si="31"/>
        <v>108.1782913289827</v>
      </c>
      <c r="N95" s="165">
        <f t="shared" si="32"/>
        <v>105.3740779768177</v>
      </c>
      <c r="O95" s="165">
        <f t="shared" si="33"/>
        <v>105.78592092574735</v>
      </c>
      <c r="P95" s="165">
        <f t="shared" si="34"/>
        <v>108.37089504185447</v>
      </c>
      <c r="Q95" s="165">
        <f t="shared" si="35"/>
        <v>102.80036253411589</v>
      </c>
      <c r="R95" s="165">
        <f t="shared" si="36"/>
        <v>111.24546553808948</v>
      </c>
      <c r="S95" s="165">
        <f t="shared" si="37"/>
        <v>0</v>
      </c>
      <c r="T95" s="165">
        <f t="shared" si="38"/>
        <v>102.13549337260676</v>
      </c>
      <c r="V95" s="147">
        <v>41061</v>
      </c>
      <c r="W95" s="132">
        <f>[7]Data1!$J$266</f>
        <v>100.4</v>
      </c>
      <c r="X95" s="137">
        <f>[8]matrix!$B$24</f>
        <v>1168</v>
      </c>
      <c r="Y95" s="132">
        <v>96.406999999999996</v>
      </c>
      <c r="Z95" s="139">
        <v>229.47800000000001</v>
      </c>
      <c r="AA95" s="140">
        <v>132.23044999999999</v>
      </c>
      <c r="AB95" s="131">
        <v>122.92</v>
      </c>
      <c r="AC95" s="132">
        <v>103.93320245051312</v>
      </c>
      <c r="AD95" s="140">
        <v>125.80352878651341</v>
      </c>
      <c r="AE95" s="140">
        <v>125.97612866222521</v>
      </c>
      <c r="AF95" s="140">
        <v>148.89575315433945</v>
      </c>
      <c r="AG95" s="132">
        <v>98.28</v>
      </c>
      <c r="AH95" s="140">
        <v>112.3610766374113</v>
      </c>
      <c r="AI95" s="154">
        <v>100</v>
      </c>
      <c r="AJ95" s="132"/>
      <c r="AK95" s="132">
        <v>168.3</v>
      </c>
      <c r="AL95" s="131"/>
      <c r="AM95" s="132">
        <v>92</v>
      </c>
      <c r="AN95" s="131"/>
      <c r="AO95" s="132">
        <v>138.69999999999999</v>
      </c>
      <c r="AP95" s="132">
        <v>106.70972930085266</v>
      </c>
      <c r="AQ95" s="132">
        <v>109.7</v>
      </c>
    </row>
    <row r="96" spans="1:43">
      <c r="A96" s="50">
        <v>41091</v>
      </c>
      <c r="B96" s="127">
        <f t="shared" si="20"/>
        <v>0</v>
      </c>
      <c r="C96" s="127">
        <f t="shared" si="21"/>
        <v>0</v>
      </c>
      <c r="D96" s="127">
        <f t="shared" si="22"/>
        <v>106.28842959752731</v>
      </c>
      <c r="E96" s="127">
        <f t="shared" si="23"/>
        <v>102.52252010363947</v>
      </c>
      <c r="F96" s="127">
        <f t="shared" si="24"/>
        <v>105.63836572788577</v>
      </c>
      <c r="G96" s="165">
        <f t="shared" si="25"/>
        <v>0</v>
      </c>
      <c r="H96" s="165">
        <f t="shared" si="26"/>
        <v>105.15462285187162</v>
      </c>
      <c r="I96" s="165">
        <f t="shared" si="27"/>
        <v>0</v>
      </c>
      <c r="J96" s="165">
        <f t="shared" si="28"/>
        <v>0</v>
      </c>
      <c r="K96" s="165">
        <f t="shared" si="29"/>
        <v>0</v>
      </c>
      <c r="L96" s="165">
        <f t="shared" si="30"/>
        <v>98.080913422015001</v>
      </c>
      <c r="M96" s="165">
        <f t="shared" si="31"/>
        <v>0</v>
      </c>
      <c r="N96" s="165">
        <f t="shared" si="32"/>
        <v>0</v>
      </c>
      <c r="O96" s="165">
        <f t="shared" si="33"/>
        <v>105.59305689488909</v>
      </c>
      <c r="P96" s="165">
        <f t="shared" si="34"/>
        <v>108.43528654217643</v>
      </c>
      <c r="Q96" s="165">
        <f t="shared" si="35"/>
        <v>102.29308099655812</v>
      </c>
      <c r="R96" s="165">
        <f t="shared" si="36"/>
        <v>0</v>
      </c>
      <c r="S96" s="165">
        <f t="shared" si="37"/>
        <v>0</v>
      </c>
      <c r="T96" s="165">
        <f t="shared" si="38"/>
        <v>0</v>
      </c>
      <c r="V96" s="147">
        <v>41091</v>
      </c>
      <c r="W96" s="132"/>
      <c r="X96" s="137"/>
      <c r="Y96" s="132">
        <v>96.63</v>
      </c>
      <c r="Z96" s="131">
        <v>229.10400000000001</v>
      </c>
      <c r="AA96" s="140">
        <v>133.15716</v>
      </c>
      <c r="AB96" s="131"/>
      <c r="AC96" s="132">
        <v>103.51898608739765</v>
      </c>
      <c r="AD96" s="140"/>
      <c r="AE96" s="140"/>
      <c r="AF96" s="140"/>
      <c r="AG96" s="132">
        <v>97.844553657202539</v>
      </c>
      <c r="AH96" s="140"/>
      <c r="AI96" s="154"/>
      <c r="AJ96" s="132"/>
      <c r="AK96" s="132">
        <v>168.4</v>
      </c>
      <c r="AL96" s="131"/>
      <c r="AM96" s="132"/>
      <c r="AN96" s="131"/>
      <c r="AO96" s="132"/>
      <c r="AP96" s="132">
        <v>106.18315649295866</v>
      </c>
      <c r="AQ96" s="132">
        <v>109.5</v>
      </c>
    </row>
    <row r="97" spans="1:43">
      <c r="A97" s="50">
        <v>41122</v>
      </c>
      <c r="B97" s="127">
        <f t="shared" si="20"/>
        <v>0</v>
      </c>
      <c r="C97" s="127">
        <f t="shared" si="21"/>
        <v>0</v>
      </c>
      <c r="D97" s="127">
        <f t="shared" si="22"/>
        <v>106.94950117144964</v>
      </c>
      <c r="E97" s="127">
        <f t="shared" si="23"/>
        <v>103.09307414517579</v>
      </c>
      <c r="F97" s="127">
        <f t="shared" si="24"/>
        <v>106.64588020626735</v>
      </c>
      <c r="G97" s="165">
        <f t="shared" si="25"/>
        <v>0</v>
      </c>
      <c r="H97" s="165">
        <f t="shared" si="26"/>
        <v>104.86179124753296</v>
      </c>
      <c r="I97" s="165">
        <f t="shared" si="27"/>
        <v>0</v>
      </c>
      <c r="J97" s="165">
        <f t="shared" si="28"/>
        <v>0</v>
      </c>
      <c r="K97" s="165">
        <f t="shared" si="29"/>
        <v>0</v>
      </c>
      <c r="L97" s="165">
        <f t="shared" si="30"/>
        <v>97.149854196019632</v>
      </c>
      <c r="M97" s="165">
        <f t="shared" si="31"/>
        <v>0</v>
      </c>
      <c r="N97" s="165">
        <f t="shared" si="32"/>
        <v>0</v>
      </c>
      <c r="O97" s="165">
        <f t="shared" si="33"/>
        <v>104.24300867888138</v>
      </c>
      <c r="P97" s="165">
        <f t="shared" si="34"/>
        <v>107.85576303927881</v>
      </c>
      <c r="Q97" s="165">
        <f t="shared" si="35"/>
        <v>101.84493289861467</v>
      </c>
      <c r="R97" s="165">
        <f t="shared" si="36"/>
        <v>0</v>
      </c>
      <c r="S97" s="165">
        <f t="shared" si="37"/>
        <v>0</v>
      </c>
      <c r="T97" s="165">
        <f t="shared" si="38"/>
        <v>0</v>
      </c>
      <c r="V97" s="147">
        <v>41122</v>
      </c>
      <c r="W97" s="132"/>
      <c r="X97" s="137"/>
      <c r="Y97" s="132">
        <v>97.230999999999995</v>
      </c>
      <c r="Z97" s="131">
        <v>230.37899999999999</v>
      </c>
      <c r="AA97" s="140">
        <v>134.427132</v>
      </c>
      <c r="AB97" s="131"/>
      <c r="AC97" s="132">
        <v>103.23070935782212</v>
      </c>
      <c r="AD97" s="140"/>
      <c r="AE97" s="140"/>
      <c r="AF97" s="140"/>
      <c r="AG97" s="132">
        <v>96.915738139304949</v>
      </c>
      <c r="AH97" s="140"/>
      <c r="AI97" s="154"/>
      <c r="AJ97" s="132"/>
      <c r="AK97" s="132">
        <v>167.5</v>
      </c>
      <c r="AL97" s="131"/>
      <c r="AM97" s="132"/>
      <c r="AN97" s="131"/>
      <c r="AO97" s="132"/>
      <c r="AP97" s="132">
        <v>105.71796589402118</v>
      </c>
      <c r="AQ97" s="132">
        <v>108.1</v>
      </c>
    </row>
    <row r="98" spans="1:43">
      <c r="A98" s="50">
        <v>41153</v>
      </c>
      <c r="B98" s="127">
        <f t="shared" si="20"/>
        <v>103.56052899287896</v>
      </c>
      <c r="C98" s="127">
        <f t="shared" si="21"/>
        <v>102.18150087260034</v>
      </c>
      <c r="D98" s="127">
        <f t="shared" si="22"/>
        <v>107.56217482648248</v>
      </c>
      <c r="E98" s="127">
        <f t="shared" si="23"/>
        <v>103.55309732533216</v>
      </c>
      <c r="F98" s="127">
        <f t="shared" si="24"/>
        <v>106.66018167393889</v>
      </c>
      <c r="G98" s="165">
        <f t="shared" si="25"/>
        <v>106.56905536281103</v>
      </c>
      <c r="H98" s="165">
        <f t="shared" si="26"/>
        <v>104.89259740658675</v>
      </c>
      <c r="I98" s="165">
        <f t="shared" si="27"/>
        <v>94.803576105249945</v>
      </c>
      <c r="J98" s="165">
        <f t="shared" si="28"/>
        <v>108.55952382310529</v>
      </c>
      <c r="K98" s="165">
        <f t="shared" si="29"/>
        <v>108.25950950264902</v>
      </c>
      <c r="L98" s="165">
        <f t="shared" si="30"/>
        <v>96.954017178304369</v>
      </c>
      <c r="M98" s="165">
        <f t="shared" si="31"/>
        <v>108.18734060264157</v>
      </c>
      <c r="N98" s="165">
        <f t="shared" si="32"/>
        <v>105.90094836670178</v>
      </c>
      <c r="O98" s="165">
        <f t="shared" si="33"/>
        <v>101.25361620057861</v>
      </c>
      <c r="P98" s="165">
        <f t="shared" si="34"/>
        <v>107.79137153895687</v>
      </c>
      <c r="Q98" s="165">
        <f t="shared" si="35"/>
        <v>101.39545299080888</v>
      </c>
      <c r="R98" s="165">
        <f t="shared" si="36"/>
        <v>113.30108827085851</v>
      </c>
      <c r="S98" s="165">
        <f t="shared" si="37"/>
        <v>0</v>
      </c>
      <c r="T98" s="165">
        <f t="shared" si="38"/>
        <v>102.28276877761414</v>
      </c>
      <c r="V98" s="147">
        <v>41153</v>
      </c>
      <c r="W98" s="132">
        <f>[7]Data1!$J$267</f>
        <v>101.8</v>
      </c>
      <c r="X98" s="137">
        <f>[8]matrix!$B$25</f>
        <v>1171</v>
      </c>
      <c r="Y98" s="132">
        <v>97.787999999999997</v>
      </c>
      <c r="Z98" s="139">
        <v>231.40700000000001</v>
      </c>
      <c r="AA98" s="140">
        <v>134.44515899999996</v>
      </c>
      <c r="AB98" s="131">
        <v>124.96</v>
      </c>
      <c r="AC98" s="132">
        <v>103.26103633978454</v>
      </c>
      <c r="AD98" s="140">
        <v>120.35961047114323</v>
      </c>
      <c r="AE98" s="140">
        <v>126.03000801178628</v>
      </c>
      <c r="AF98" s="140">
        <v>149.24706850068674</v>
      </c>
      <c r="AG98" s="132">
        <v>96.720373058379778</v>
      </c>
      <c r="AH98" s="140">
        <v>112.37047580723186</v>
      </c>
      <c r="AI98" s="154">
        <v>100.5</v>
      </c>
      <c r="AJ98" s="132"/>
      <c r="AK98" s="132">
        <v>167.4</v>
      </c>
      <c r="AL98" s="131"/>
      <c r="AM98" s="132">
        <v>93.7</v>
      </c>
      <c r="AN98" s="131"/>
      <c r="AO98" s="132">
        <v>138.9</v>
      </c>
      <c r="AP98" s="132">
        <v>105.25139283818966</v>
      </c>
      <c r="AQ98" s="132">
        <v>105</v>
      </c>
    </row>
    <row r="99" spans="1:43">
      <c r="A99" s="50">
        <v>41183</v>
      </c>
      <c r="B99" s="127">
        <f t="shared" si="20"/>
        <v>0</v>
      </c>
      <c r="C99" s="127">
        <f t="shared" si="21"/>
        <v>0</v>
      </c>
      <c r="D99" s="127">
        <f t="shared" si="22"/>
        <v>107.34328423877773</v>
      </c>
      <c r="E99" s="127">
        <f t="shared" si="23"/>
        <v>103.51282292240018</v>
      </c>
      <c r="F99" s="127">
        <f t="shared" si="24"/>
        <v>106.84245458151527</v>
      </c>
      <c r="G99" s="165">
        <f t="shared" si="25"/>
        <v>0</v>
      </c>
      <c r="H99" s="165">
        <f t="shared" si="26"/>
        <v>105.05916802829667</v>
      </c>
      <c r="I99" s="165">
        <f t="shared" si="27"/>
        <v>0</v>
      </c>
      <c r="J99" s="165">
        <f t="shared" si="28"/>
        <v>0</v>
      </c>
      <c r="K99" s="165">
        <f t="shared" si="29"/>
        <v>0</v>
      </c>
      <c r="L99" s="165">
        <f t="shared" si="30"/>
        <v>97.002800293630543</v>
      </c>
      <c r="M99" s="165">
        <f t="shared" si="31"/>
        <v>0</v>
      </c>
      <c r="N99" s="165">
        <f t="shared" si="32"/>
        <v>0</v>
      </c>
      <c r="O99" s="165">
        <f t="shared" si="33"/>
        <v>101.54291224686595</v>
      </c>
      <c r="P99" s="165">
        <f t="shared" si="34"/>
        <v>109.20798454603991</v>
      </c>
      <c r="Q99" s="165">
        <f t="shared" si="35"/>
        <v>101.49234317466531</v>
      </c>
      <c r="R99" s="165">
        <f t="shared" si="36"/>
        <v>0</v>
      </c>
      <c r="S99" s="165">
        <f t="shared" si="37"/>
        <v>0</v>
      </c>
      <c r="T99" s="165">
        <f t="shared" si="38"/>
        <v>0</v>
      </c>
      <c r="V99" s="147">
        <v>41183</v>
      </c>
      <c r="W99" s="132"/>
      <c r="X99" s="137"/>
      <c r="Y99" s="132">
        <v>97.588999999999999</v>
      </c>
      <c r="Z99" s="139">
        <v>231.31700000000001</v>
      </c>
      <c r="AA99" s="140">
        <v>134.674914</v>
      </c>
      <c r="AB99" s="131"/>
      <c r="AC99" s="132">
        <v>103.42501602421221</v>
      </c>
      <c r="AD99" s="140"/>
      <c r="AE99" s="140"/>
      <c r="AF99" s="140"/>
      <c r="AG99" s="132">
        <v>96.769038613976292</v>
      </c>
      <c r="AH99" s="140"/>
      <c r="AI99" s="154"/>
      <c r="AJ99" s="132"/>
      <c r="AK99" s="132">
        <v>169.6</v>
      </c>
      <c r="AL99" s="131"/>
      <c r="AM99" s="132"/>
      <c r="AN99" s="131"/>
      <c r="AO99" s="132"/>
      <c r="AP99" s="132">
        <v>105.35196763225032</v>
      </c>
      <c r="AQ99" s="132">
        <v>105.3</v>
      </c>
    </row>
    <row r="100" spans="1:43">
      <c r="A100" s="50">
        <v>41214</v>
      </c>
      <c r="B100" s="127">
        <f t="shared" si="20"/>
        <v>0</v>
      </c>
      <c r="C100" s="127">
        <f t="shared" si="21"/>
        <v>0</v>
      </c>
      <c r="D100" s="127">
        <f t="shared" si="22"/>
        <v>107.48077832653196</v>
      </c>
      <c r="E100" s="127">
        <f t="shared" si="23"/>
        <v>103.02237019336189</v>
      </c>
      <c r="F100" s="127">
        <f t="shared" si="24"/>
        <v>106.91041332804443</v>
      </c>
      <c r="G100" s="165">
        <f t="shared" si="25"/>
        <v>0</v>
      </c>
      <c r="H100" s="165">
        <f t="shared" si="26"/>
        <v>105.327825077179</v>
      </c>
      <c r="I100" s="165">
        <f t="shared" si="27"/>
        <v>0</v>
      </c>
      <c r="J100" s="165">
        <f t="shared" si="28"/>
        <v>0</v>
      </c>
      <c r="K100" s="165">
        <f t="shared" si="29"/>
        <v>0</v>
      </c>
      <c r="L100" s="165">
        <f t="shared" si="30"/>
        <v>97.11811677358105</v>
      </c>
      <c r="M100" s="165">
        <f t="shared" si="31"/>
        <v>0</v>
      </c>
      <c r="N100" s="165">
        <f t="shared" si="32"/>
        <v>0</v>
      </c>
      <c r="O100" s="165">
        <f t="shared" si="33"/>
        <v>101.06075216972035</v>
      </c>
      <c r="P100" s="165">
        <f t="shared" si="34"/>
        <v>109.5299420476497</v>
      </c>
      <c r="Q100" s="165">
        <f t="shared" si="35"/>
        <v>101.43693769324366</v>
      </c>
      <c r="R100" s="165">
        <f t="shared" si="36"/>
        <v>0</v>
      </c>
      <c r="S100" s="165">
        <f t="shared" si="37"/>
        <v>0</v>
      </c>
      <c r="T100" s="165">
        <f t="shared" si="38"/>
        <v>0</v>
      </c>
      <c r="V100" s="147">
        <v>41214</v>
      </c>
      <c r="W100" s="132"/>
      <c r="X100" s="137"/>
      <c r="Y100" s="132">
        <v>97.713999999999999</v>
      </c>
      <c r="Z100" s="139">
        <v>230.221</v>
      </c>
      <c r="AA100" s="140">
        <v>134.76057599999999</v>
      </c>
      <c r="AB100" s="131"/>
      <c r="AC100" s="132">
        <v>103.68949422356543</v>
      </c>
      <c r="AD100" s="140"/>
      <c r="AE100" s="140"/>
      <c r="AF100" s="140"/>
      <c r="AG100" s="132">
        <v>96.88407719912415</v>
      </c>
      <c r="AH100" s="140"/>
      <c r="AI100" s="154"/>
      <c r="AJ100" s="132"/>
      <c r="AK100" s="132">
        <v>170.1</v>
      </c>
      <c r="AL100" s="131"/>
      <c r="AM100" s="132"/>
      <c r="AN100" s="131"/>
      <c r="AO100" s="132"/>
      <c r="AP100" s="132">
        <v>105.29445515098526</v>
      </c>
      <c r="AQ100" s="132">
        <v>104.8</v>
      </c>
    </row>
    <row r="101" spans="1:43">
      <c r="A101" s="50">
        <v>41244</v>
      </c>
      <c r="B101" s="127">
        <f t="shared" si="20"/>
        <v>103.76398779247202</v>
      </c>
      <c r="C101" s="127">
        <f t="shared" si="21"/>
        <v>102.00698080279231</v>
      </c>
      <c r="D101" s="127">
        <f t="shared" si="22"/>
        <v>108.26724450848614</v>
      </c>
      <c r="E101" s="127">
        <f t="shared" si="23"/>
        <v>102.74492430649715</v>
      </c>
      <c r="F101" s="127">
        <f t="shared" si="24"/>
        <v>107.49721741293139</v>
      </c>
      <c r="G101" s="165">
        <f t="shared" si="25"/>
        <v>106.07441666154318</v>
      </c>
      <c r="H101" s="165">
        <f t="shared" si="26"/>
        <v>105.68868805165496</v>
      </c>
      <c r="I101" s="165">
        <f t="shared" si="27"/>
        <v>95.26524767263254</v>
      </c>
      <c r="J101" s="165">
        <f t="shared" si="28"/>
        <v>109.11297290440476</v>
      </c>
      <c r="K101" s="165">
        <f t="shared" si="29"/>
        <v>108.7984502156537</v>
      </c>
      <c r="L101" s="165">
        <f t="shared" si="30"/>
        <v>100.70003471890914</v>
      </c>
      <c r="M101" s="165">
        <f t="shared" si="31"/>
        <v>108.98598469252769</v>
      </c>
      <c r="N101" s="165">
        <f t="shared" si="32"/>
        <v>109.27291886195995</v>
      </c>
      <c r="O101" s="165">
        <f t="shared" si="33"/>
        <v>101.35004821600771</v>
      </c>
      <c r="P101" s="165">
        <f t="shared" si="34"/>
        <v>109.59433354797166</v>
      </c>
      <c r="Q101" s="165">
        <f t="shared" si="35"/>
        <v>102.31119450931902</v>
      </c>
      <c r="R101" s="165">
        <f t="shared" si="36"/>
        <v>120.91898428053204</v>
      </c>
      <c r="S101" s="165">
        <f t="shared" si="37"/>
        <v>0</v>
      </c>
      <c r="T101" s="165">
        <f t="shared" si="38"/>
        <v>102.35876288659793</v>
      </c>
      <c r="V101" s="147">
        <v>41244</v>
      </c>
      <c r="W101" s="132">
        <f>[7]Data1!$J$268</f>
        <v>102</v>
      </c>
      <c r="X101" s="137">
        <f>[8]matrix!$B$26</f>
        <v>1169</v>
      </c>
      <c r="Y101" s="132">
        <v>98.429000000000002</v>
      </c>
      <c r="Z101" s="139">
        <v>229.601</v>
      </c>
      <c r="AA101" s="140">
        <v>135.50024254900001</v>
      </c>
      <c r="AB101" s="131">
        <v>124.38</v>
      </c>
      <c r="AC101" s="132">
        <v>104.04474412339016</v>
      </c>
      <c r="AD101" s="140">
        <v>120.94573403629316</v>
      </c>
      <c r="AE101" s="140">
        <v>126.67252365384036</v>
      </c>
      <c r="AF101" s="140">
        <v>149.99005470006213</v>
      </c>
      <c r="AG101" s="132">
        <v>100.45736327864269</v>
      </c>
      <c r="AH101" s="140">
        <v>113.2</v>
      </c>
      <c r="AI101" s="154">
        <v>103.7</v>
      </c>
      <c r="AJ101" s="132"/>
      <c r="AK101" s="132">
        <v>170.2</v>
      </c>
      <c r="AL101" s="131"/>
      <c r="AM101" s="132">
        <v>100</v>
      </c>
      <c r="AN101" s="131"/>
      <c r="AO101" s="132">
        <f>+AO89*1.008</f>
        <v>139.00319999999999</v>
      </c>
      <c r="AP101" s="132">
        <v>106.20195883952397</v>
      </c>
      <c r="AQ101" s="132">
        <v>105.1</v>
      </c>
    </row>
    <row r="102" spans="1:43">
      <c r="A102" s="50">
        <v>41275</v>
      </c>
      <c r="B102" s="127">
        <f t="shared" si="20"/>
        <v>0</v>
      </c>
      <c r="C102" s="127">
        <f t="shared" si="21"/>
        <v>0</v>
      </c>
      <c r="D102" s="127">
        <f t="shared" si="22"/>
        <v>108.47183571106443</v>
      </c>
      <c r="E102" s="127">
        <f t="shared" si="23"/>
        <v>103.04877230195062</v>
      </c>
      <c r="F102" s="127">
        <f t="shared" si="24"/>
        <v>108.59317416461722</v>
      </c>
      <c r="G102" s="165">
        <f t="shared" si="25"/>
        <v>0</v>
      </c>
      <c r="H102" s="165">
        <f t="shared" si="26"/>
        <v>107.71761606632506</v>
      </c>
      <c r="I102" s="165">
        <f t="shared" si="27"/>
        <v>0</v>
      </c>
      <c r="J102" s="165">
        <f t="shared" si="28"/>
        <v>0</v>
      </c>
      <c r="K102" s="165">
        <f t="shared" si="29"/>
        <v>0</v>
      </c>
      <c r="L102" s="165">
        <f t="shared" si="30"/>
        <v>101.14374070275932</v>
      </c>
      <c r="M102" s="165">
        <f t="shared" si="31"/>
        <v>0</v>
      </c>
      <c r="N102" s="165">
        <f t="shared" si="32"/>
        <v>0</v>
      </c>
      <c r="O102" s="165">
        <f t="shared" si="33"/>
        <v>106.84667309546769</v>
      </c>
      <c r="P102" s="165">
        <f t="shared" si="34"/>
        <v>113.07147456535735</v>
      </c>
      <c r="Q102" s="165">
        <f t="shared" si="35"/>
        <v>101.19556494328272</v>
      </c>
      <c r="R102" s="165">
        <f t="shared" si="36"/>
        <v>122.49093107617894</v>
      </c>
      <c r="S102" s="165">
        <f t="shared" si="37"/>
        <v>0</v>
      </c>
      <c r="T102" s="165">
        <f t="shared" si="38"/>
        <v>0</v>
      </c>
      <c r="V102" s="147">
        <v>41275</v>
      </c>
      <c r="W102" s="132"/>
      <c r="X102" s="137"/>
      <c r="Y102" s="132">
        <v>98.614999999999995</v>
      </c>
      <c r="Z102" s="139">
        <v>230.28</v>
      </c>
      <c r="AA102" s="140">
        <v>136.88169603450001</v>
      </c>
      <c r="AB102" s="131"/>
      <c r="AC102" s="132">
        <v>106.04211300006649</v>
      </c>
      <c r="AD102" s="140"/>
      <c r="AE102" s="140"/>
      <c r="AF102" s="140"/>
      <c r="AG102" s="132">
        <v>100.9</v>
      </c>
      <c r="AH102" s="131"/>
      <c r="AI102" s="154"/>
      <c r="AJ102" s="132"/>
      <c r="AK102" s="132">
        <v>175.6</v>
      </c>
      <c r="AL102" s="131"/>
      <c r="AM102" s="132">
        <v>101.3</v>
      </c>
      <c r="AN102" s="131"/>
      <c r="AO102" s="132"/>
      <c r="AP102" s="132">
        <v>105.04390330297608</v>
      </c>
      <c r="AQ102" s="132">
        <v>110.8</v>
      </c>
    </row>
    <row r="103" spans="1:43">
      <c r="A103" s="50">
        <v>41306</v>
      </c>
      <c r="B103" s="127">
        <f t="shared" si="20"/>
        <v>0</v>
      </c>
      <c r="C103" s="127">
        <f t="shared" si="21"/>
        <v>0</v>
      </c>
      <c r="D103" s="127">
        <f t="shared" si="22"/>
        <v>109.5607888860779</v>
      </c>
      <c r="E103" s="127">
        <f t="shared" si="23"/>
        <v>103.89274479005847</v>
      </c>
      <c r="F103" s="127">
        <f t="shared" si="24"/>
        <v>109.41376987354224</v>
      </c>
      <c r="G103" s="165">
        <f t="shared" si="25"/>
        <v>0</v>
      </c>
      <c r="H103" s="165">
        <f t="shared" si="26"/>
        <v>107.98314839845243</v>
      </c>
      <c r="I103" s="165">
        <f t="shared" si="27"/>
        <v>0</v>
      </c>
      <c r="J103" s="165">
        <f t="shared" si="28"/>
        <v>0</v>
      </c>
      <c r="K103" s="165">
        <f t="shared" si="29"/>
        <v>0</v>
      </c>
      <c r="L103" s="165">
        <f t="shared" si="30"/>
        <v>100.34180816993268</v>
      </c>
      <c r="M103" s="165">
        <f t="shared" si="31"/>
        <v>0</v>
      </c>
      <c r="N103" s="165">
        <f t="shared" si="32"/>
        <v>0</v>
      </c>
      <c r="O103" s="165">
        <f t="shared" si="33"/>
        <v>109.54676952748312</v>
      </c>
      <c r="P103" s="165">
        <f t="shared" si="34"/>
        <v>114.16613007083065</v>
      </c>
      <c r="Q103" s="165">
        <f t="shared" si="35"/>
        <v>101.33286309528329</v>
      </c>
      <c r="R103" s="165">
        <f t="shared" si="36"/>
        <v>123.21644498186215</v>
      </c>
      <c r="S103" s="165">
        <f t="shared" si="37"/>
        <v>0</v>
      </c>
      <c r="T103" s="165">
        <f t="shared" si="38"/>
        <v>0</v>
      </c>
      <c r="V103" s="147">
        <v>41306</v>
      </c>
      <c r="W103" s="132"/>
      <c r="X103" s="137"/>
      <c r="Y103" s="132">
        <v>99.605000000000004</v>
      </c>
      <c r="Z103" s="139">
        <v>232.166</v>
      </c>
      <c r="AA103" s="140">
        <v>137.91605692559997</v>
      </c>
      <c r="AB103" s="131"/>
      <c r="AC103" s="132">
        <v>106.30351508634439</v>
      </c>
      <c r="AD103" s="140"/>
      <c r="AE103" s="140"/>
      <c r="AF103" s="140"/>
      <c r="AG103" s="132">
        <v>100.1</v>
      </c>
      <c r="AH103" s="131"/>
      <c r="AI103" s="154"/>
      <c r="AJ103" s="132"/>
      <c r="AK103" s="132">
        <v>177.3</v>
      </c>
      <c r="AL103" s="131"/>
      <c r="AM103" s="132">
        <v>101.9</v>
      </c>
      <c r="AN103" s="131"/>
      <c r="AO103" s="132"/>
      <c r="AP103" s="132">
        <v>105.18642272870891</v>
      </c>
      <c r="AQ103" s="132">
        <v>113.6</v>
      </c>
    </row>
    <row r="104" spans="1:43">
      <c r="A104" s="50">
        <v>41334</v>
      </c>
      <c r="B104" s="127">
        <f t="shared" si="20"/>
        <v>104.17090539165821</v>
      </c>
      <c r="C104" s="127">
        <f t="shared" si="21"/>
        <v>102.44328097731238</v>
      </c>
      <c r="D104" s="127">
        <f t="shared" si="22"/>
        <v>108.97231419048981</v>
      </c>
      <c r="E104" s="127">
        <f t="shared" si="23"/>
        <v>104.16437326316637</v>
      </c>
      <c r="F104" s="127">
        <f t="shared" si="24"/>
        <v>110.10423000000003</v>
      </c>
      <c r="G104" s="165">
        <f t="shared" si="25"/>
        <v>106.47524457463955</v>
      </c>
      <c r="H104" s="165">
        <f t="shared" si="26"/>
        <v>108.63388428627772</v>
      </c>
      <c r="I104" s="165">
        <f t="shared" si="27"/>
        <v>96.577909630895135</v>
      </c>
      <c r="J104" s="165">
        <f t="shared" si="28"/>
        <v>109.45146452331875</v>
      </c>
      <c r="K104" s="165">
        <f t="shared" si="29"/>
        <v>108.98584252086594</v>
      </c>
      <c r="L104" s="165">
        <f t="shared" si="30"/>
        <v>100.54229130313932</v>
      </c>
      <c r="M104" s="165">
        <f t="shared" si="31"/>
        <v>110.23759052380231</v>
      </c>
      <c r="N104" s="165">
        <f t="shared" si="32"/>
        <v>110.53740779768178</v>
      </c>
      <c r="O104" s="165">
        <f t="shared" si="33"/>
        <v>107.52169720347156</v>
      </c>
      <c r="P104" s="165">
        <f t="shared" si="34"/>
        <v>114.55247907276238</v>
      </c>
      <c r="Q104" s="165">
        <f t="shared" si="35"/>
        <v>102.40564388058289</v>
      </c>
      <c r="R104" s="165">
        <f t="shared" si="36"/>
        <v>124.06287787182586</v>
      </c>
      <c r="S104" s="165">
        <f t="shared" si="37"/>
        <v>0</v>
      </c>
      <c r="T104" s="165">
        <f t="shared" si="38"/>
        <v>103.49072164948454</v>
      </c>
      <c r="V104" s="147">
        <v>41334</v>
      </c>
      <c r="W104" s="132">
        <f>[7]!A2325846C_Latest</f>
        <v>102.4</v>
      </c>
      <c r="X104" s="137">
        <f>[8]matrix!$B$27</f>
        <v>1174</v>
      </c>
      <c r="Y104" s="132">
        <v>99.07</v>
      </c>
      <c r="Z104" s="139">
        <v>232.773</v>
      </c>
      <c r="AA104" s="140">
        <v>138.78638191500002</v>
      </c>
      <c r="AB104" s="131">
        <v>124.85</v>
      </c>
      <c r="AC104" s="132">
        <v>106.94412904597269</v>
      </c>
      <c r="AD104" s="140">
        <v>122.61224798510636</v>
      </c>
      <c r="AE104" s="140">
        <v>127.065488729048</v>
      </c>
      <c r="AF104" s="140">
        <v>150.24839461256497</v>
      </c>
      <c r="AG104" s="132">
        <v>100.3</v>
      </c>
      <c r="AH104" s="140">
        <v>114.5</v>
      </c>
      <c r="AI104" s="154">
        <v>104.9</v>
      </c>
      <c r="AJ104" s="132"/>
      <c r="AK104" s="132">
        <v>177.9</v>
      </c>
      <c r="AL104" s="131"/>
      <c r="AM104" s="132">
        <v>102.6</v>
      </c>
      <c r="AN104" s="131"/>
      <c r="AO104" s="132">
        <f>+AO92*1.014</f>
        <v>140.54040000000001</v>
      </c>
      <c r="AP104" s="132">
        <v>106.3</v>
      </c>
      <c r="AQ104" s="132">
        <v>111.5</v>
      </c>
    </row>
    <row r="105" spans="1:43">
      <c r="A105" s="50">
        <v>41365</v>
      </c>
      <c r="B105" s="127">
        <f t="shared" si="20"/>
        <v>0</v>
      </c>
      <c r="C105" s="127">
        <f t="shared" si="21"/>
        <v>0</v>
      </c>
      <c r="D105" s="127">
        <f t="shared" si="22"/>
        <v>107.35648367120214</v>
      </c>
      <c r="E105" s="127">
        <f t="shared" si="23"/>
        <v>104.05607986861594</v>
      </c>
      <c r="F105" s="127">
        <f t="shared" si="24"/>
        <v>109.97931677112258</v>
      </c>
      <c r="G105" s="165">
        <f t="shared" si="25"/>
        <v>0</v>
      </c>
      <c r="H105" s="165">
        <f t="shared" si="26"/>
        <v>108.01505481091296</v>
      </c>
      <c r="I105" s="165">
        <f t="shared" si="27"/>
        <v>0</v>
      </c>
      <c r="J105" s="165">
        <f t="shared" si="28"/>
        <v>0</v>
      </c>
      <c r="K105" s="165">
        <f t="shared" si="29"/>
        <v>0</v>
      </c>
      <c r="L105" s="165">
        <f t="shared" si="30"/>
        <v>100.44204973653601</v>
      </c>
      <c r="M105" s="165">
        <f t="shared" si="31"/>
        <v>0</v>
      </c>
      <c r="N105" s="165">
        <f t="shared" si="32"/>
        <v>0</v>
      </c>
      <c r="O105" s="165">
        <f t="shared" si="33"/>
        <v>106.17164898746383</v>
      </c>
      <c r="P105" s="165">
        <f t="shared" si="34"/>
        <v>115.26078557630393</v>
      </c>
      <c r="Q105" s="165">
        <f t="shared" si="35"/>
        <v>103.17633546199838</v>
      </c>
      <c r="R105" s="165">
        <f t="shared" si="36"/>
        <v>125.03022974607015</v>
      </c>
      <c r="S105" s="165">
        <f t="shared" si="37"/>
        <v>0</v>
      </c>
      <c r="T105" s="165">
        <f t="shared" si="38"/>
        <v>0</v>
      </c>
      <c r="V105" s="147">
        <v>41365</v>
      </c>
      <c r="W105" s="132"/>
      <c r="X105" s="137"/>
      <c r="Y105" s="132">
        <v>97.600999999999999</v>
      </c>
      <c r="Z105" s="139">
        <v>232.53100000000001</v>
      </c>
      <c r="AA105" s="140">
        <v>138.62892879</v>
      </c>
      <c r="AB105" s="131"/>
      <c r="AC105" s="132">
        <v>106.33492520772587</v>
      </c>
      <c r="AD105" s="140"/>
      <c r="AE105" s="140"/>
      <c r="AF105" s="140"/>
      <c r="AG105" s="132">
        <v>100.2</v>
      </c>
      <c r="AH105" s="131"/>
      <c r="AI105" s="154"/>
      <c r="AJ105" s="132"/>
      <c r="AK105" s="132">
        <v>179</v>
      </c>
      <c r="AL105" s="131"/>
      <c r="AM105" s="132">
        <v>103.4</v>
      </c>
      <c r="AN105" s="131"/>
      <c r="AO105" s="132"/>
      <c r="AP105" s="132">
        <v>107.1</v>
      </c>
      <c r="AQ105" s="132">
        <v>110.1</v>
      </c>
    </row>
    <row r="106" spans="1:43">
      <c r="A106" s="50">
        <v>41395</v>
      </c>
      <c r="B106" s="127">
        <f t="shared" si="20"/>
        <v>0</v>
      </c>
      <c r="C106" s="127">
        <f t="shared" si="21"/>
        <v>0</v>
      </c>
      <c r="D106" s="127">
        <f t="shared" si="22"/>
        <v>107.73816725880788</v>
      </c>
      <c r="E106" s="127">
        <f t="shared" si="23"/>
        <v>104.24134212210303</v>
      </c>
      <c r="F106" s="127">
        <f t="shared" si="24"/>
        <v>109.9609607375248</v>
      </c>
      <c r="G106" s="165">
        <f t="shared" si="25"/>
        <v>0</v>
      </c>
      <c r="H106" s="165">
        <f t="shared" si="26"/>
        <v>107.91685563373075</v>
      </c>
      <c r="I106" s="165">
        <f t="shared" si="27"/>
        <v>0</v>
      </c>
      <c r="J106" s="165">
        <f t="shared" si="28"/>
        <v>0</v>
      </c>
      <c r="K106" s="165">
        <f t="shared" si="29"/>
        <v>0</v>
      </c>
      <c r="L106" s="165">
        <f t="shared" si="30"/>
        <v>100.54229130313932</v>
      </c>
      <c r="M106" s="165">
        <f t="shared" si="31"/>
        <v>0</v>
      </c>
      <c r="N106" s="165">
        <f t="shared" si="32"/>
        <v>0</v>
      </c>
      <c r="O106" s="165">
        <f t="shared" si="33"/>
        <v>105.30376084860174</v>
      </c>
      <c r="P106" s="165">
        <f t="shared" si="34"/>
        <v>114.93882807469413</v>
      </c>
      <c r="Q106" s="165">
        <f t="shared" si="35"/>
        <v>103.07999901432143</v>
      </c>
      <c r="R106" s="165">
        <f t="shared" si="36"/>
        <v>125.39298669891173</v>
      </c>
      <c r="S106" s="165">
        <f t="shared" si="37"/>
        <v>0</v>
      </c>
      <c r="T106" s="165">
        <f t="shared" si="38"/>
        <v>0</v>
      </c>
      <c r="V106" s="147">
        <v>41395</v>
      </c>
      <c r="W106" s="132"/>
      <c r="X106" s="137"/>
      <c r="Y106" s="132">
        <v>97.947999999999993</v>
      </c>
      <c r="Z106" s="139">
        <v>232.94499999999999</v>
      </c>
      <c r="AA106" s="140">
        <v>138.60579100965001</v>
      </c>
      <c r="AB106" s="131"/>
      <c r="AC106" s="132">
        <v>106.23825347822104</v>
      </c>
      <c r="AD106" s="140"/>
      <c r="AE106" s="140"/>
      <c r="AF106" s="140"/>
      <c r="AG106" s="132">
        <v>100.3</v>
      </c>
      <c r="AH106" s="131"/>
      <c r="AI106" s="154"/>
      <c r="AJ106" s="132"/>
      <c r="AK106" s="132">
        <v>178.5</v>
      </c>
      <c r="AL106" s="131"/>
      <c r="AM106" s="132">
        <v>103.7</v>
      </c>
      <c r="AN106" s="131"/>
      <c r="AO106" s="132"/>
      <c r="AP106" s="132">
        <v>107</v>
      </c>
      <c r="AQ106" s="132">
        <v>109.2</v>
      </c>
    </row>
    <row r="107" spans="1:43">
      <c r="A107" s="50">
        <v>41426</v>
      </c>
      <c r="B107" s="127">
        <f t="shared" si="20"/>
        <v>104.57782299084435</v>
      </c>
      <c r="C107" s="127">
        <f t="shared" si="21"/>
        <v>102.61780104712042</v>
      </c>
      <c r="D107" s="127">
        <f t="shared" si="22"/>
        <v>107.95815779921463</v>
      </c>
      <c r="E107" s="127">
        <f t="shared" si="23"/>
        <v>104.4914909136472</v>
      </c>
      <c r="F107" s="127">
        <f t="shared" si="24"/>
        <v>111.0924605712019</v>
      </c>
      <c r="G107" s="165">
        <f t="shared" si="25"/>
        <v>106.92771477975214</v>
      </c>
      <c r="H107" s="165">
        <f t="shared" si="26"/>
        <v>107.33102782198733</v>
      </c>
      <c r="I107" s="165">
        <f t="shared" si="27"/>
        <v>0</v>
      </c>
      <c r="J107" s="165">
        <f t="shared" si="28"/>
        <v>110.25348095613458</v>
      </c>
      <c r="K107" s="165">
        <f t="shared" si="29"/>
        <v>109.32724193595338</v>
      </c>
      <c r="L107" s="165">
        <f t="shared" si="30"/>
        <v>102.24639793539593</v>
      </c>
      <c r="M107" s="165">
        <f t="shared" si="31"/>
        <v>112.74080218635152</v>
      </c>
      <c r="N107" s="165">
        <f t="shared" si="32"/>
        <v>110.64278187565859</v>
      </c>
      <c r="O107" s="165">
        <f t="shared" si="33"/>
        <v>103.95371263259401</v>
      </c>
      <c r="P107" s="165">
        <f t="shared" si="34"/>
        <v>115.4539600772698</v>
      </c>
      <c r="Q107" s="165">
        <f t="shared" si="35"/>
        <v>102.98366256664451</v>
      </c>
      <c r="R107" s="165">
        <f t="shared" si="36"/>
        <v>125.75574365175332</v>
      </c>
      <c r="S107" s="165">
        <f t="shared" si="37"/>
        <v>0</v>
      </c>
      <c r="T107" s="165">
        <f t="shared" si="38"/>
        <v>103.68188512518411</v>
      </c>
      <c r="V107" s="147">
        <v>41426</v>
      </c>
      <c r="W107" s="132">
        <v>102.8</v>
      </c>
      <c r="X107" s="137">
        <v>1176</v>
      </c>
      <c r="Y107" s="132">
        <v>98.147999999999996</v>
      </c>
      <c r="Z107" s="139">
        <v>233.50399999999999</v>
      </c>
      <c r="AA107" s="140">
        <f>+AA95*(1+(5.9/100))</f>
        <v>140.03204654999999</v>
      </c>
      <c r="AB107" s="140">
        <v>125.38055435875243</v>
      </c>
      <c r="AC107" s="132">
        <v>105.66153797633669</v>
      </c>
      <c r="AD107" s="140"/>
      <c r="AE107" s="140">
        <v>127.99657366654337</v>
      </c>
      <c r="AF107" s="140">
        <v>150.71904945040535</v>
      </c>
      <c r="AG107" s="132">
        <v>102</v>
      </c>
      <c r="AH107" s="140">
        <v>117.1</v>
      </c>
      <c r="AI107" s="154">
        <v>105</v>
      </c>
      <c r="AJ107" s="132"/>
      <c r="AK107" s="132">
        <v>179.3</v>
      </c>
      <c r="AL107" s="131"/>
      <c r="AM107" s="132">
        <v>104</v>
      </c>
      <c r="AN107" s="131"/>
      <c r="AO107" s="132">
        <v>140.80000000000001</v>
      </c>
      <c r="AP107" s="132">
        <v>106.9</v>
      </c>
      <c r="AQ107" s="132">
        <v>107.8</v>
      </c>
    </row>
    <row r="108" spans="1:43">
      <c r="A108" s="50">
        <v>41456</v>
      </c>
      <c r="B108" s="127">
        <f t="shared" si="20"/>
        <v>0</v>
      </c>
      <c r="C108" s="127">
        <f t="shared" si="21"/>
        <v>0</v>
      </c>
      <c r="D108" s="127">
        <f t="shared" si="22"/>
        <v>108.2595448395719</v>
      </c>
      <c r="E108" s="127">
        <f t="shared" si="23"/>
        <v>104.532660303311</v>
      </c>
      <c r="F108" s="127">
        <f t="shared" si="24"/>
        <v>114.73382901705673</v>
      </c>
      <c r="G108" s="165">
        <f t="shared" si="25"/>
        <v>0</v>
      </c>
      <c r="H108" s="165">
        <f t="shared" si="26"/>
        <v>107.18655140207038</v>
      </c>
      <c r="I108" s="165">
        <f t="shared" si="27"/>
        <v>0</v>
      </c>
      <c r="J108" s="165">
        <f t="shared" si="28"/>
        <v>0</v>
      </c>
      <c r="K108" s="165">
        <f t="shared" si="29"/>
        <v>0</v>
      </c>
      <c r="L108" s="165">
        <f t="shared" si="30"/>
        <v>99.940841903519356</v>
      </c>
      <c r="M108" s="165">
        <f t="shared" si="31"/>
        <v>0</v>
      </c>
      <c r="N108" s="165">
        <f t="shared" si="32"/>
        <v>0</v>
      </c>
      <c r="O108" s="165">
        <f t="shared" si="33"/>
        <v>103.8572806171649</v>
      </c>
      <c r="P108" s="165">
        <f t="shared" si="34"/>
        <v>115.4539600772698</v>
      </c>
      <c r="Q108" s="165">
        <f t="shared" si="35"/>
        <v>102.50198032825983</v>
      </c>
      <c r="R108" s="165">
        <f t="shared" si="36"/>
        <v>125.27206771463119</v>
      </c>
      <c r="S108" s="165">
        <f t="shared" si="37"/>
        <v>0</v>
      </c>
      <c r="T108" s="165">
        <f t="shared" si="38"/>
        <v>0</v>
      </c>
      <c r="V108" s="147">
        <v>41456</v>
      </c>
      <c r="W108" s="132"/>
      <c r="X108" s="137"/>
      <c r="Y108" s="132">
        <v>98.421999999999997</v>
      </c>
      <c r="Z108" s="139">
        <v>233.596</v>
      </c>
      <c r="AA108" s="140">
        <f>+AA96*(1+(8.61/100))</f>
        <v>144.62199147600001</v>
      </c>
      <c r="AB108" s="140"/>
      <c r="AC108" s="132">
        <v>105.5193088275107</v>
      </c>
      <c r="AD108" s="140"/>
      <c r="AE108" s="140"/>
      <c r="AF108" s="140"/>
      <c r="AG108" s="132">
        <v>99.7</v>
      </c>
      <c r="AH108" s="131"/>
      <c r="AI108" s="154"/>
      <c r="AJ108" s="132"/>
      <c r="AK108" s="132">
        <v>179.3</v>
      </c>
      <c r="AL108" s="131"/>
      <c r="AM108" s="132">
        <v>103.6</v>
      </c>
      <c r="AN108" s="131"/>
      <c r="AO108" s="132"/>
      <c r="AP108" s="132">
        <v>106.4</v>
      </c>
      <c r="AQ108" s="132">
        <v>107.7</v>
      </c>
    </row>
    <row r="109" spans="1:43">
      <c r="A109" s="50">
        <v>41487</v>
      </c>
      <c r="B109" s="127">
        <f t="shared" si="20"/>
        <v>0</v>
      </c>
      <c r="C109" s="127">
        <f t="shared" si="21"/>
        <v>0</v>
      </c>
      <c r="D109" s="127">
        <f t="shared" si="22"/>
        <v>109.13180733228471</v>
      </c>
      <c r="E109" s="127">
        <f t="shared" si="23"/>
        <v>104.65840593913197</v>
      </c>
      <c r="F109" s="127">
        <f t="shared" si="24"/>
        <v>116.02005307639827</v>
      </c>
      <c r="G109" s="165">
        <f t="shared" si="25"/>
        <v>0</v>
      </c>
      <c r="H109" s="165">
        <f t="shared" si="26"/>
        <v>107.54059451157352</v>
      </c>
      <c r="I109" s="165">
        <f t="shared" si="27"/>
        <v>0</v>
      </c>
      <c r="J109" s="165">
        <f t="shared" si="28"/>
        <v>0</v>
      </c>
      <c r="K109" s="165">
        <f t="shared" si="29"/>
        <v>0</v>
      </c>
      <c r="L109" s="165">
        <f t="shared" si="30"/>
        <v>104.45171240066917</v>
      </c>
      <c r="M109" s="165">
        <f t="shared" si="31"/>
        <v>0</v>
      </c>
      <c r="N109" s="165">
        <f t="shared" si="32"/>
        <v>0</v>
      </c>
      <c r="O109" s="165">
        <f t="shared" si="33"/>
        <v>103.3751205400193</v>
      </c>
      <c r="P109" s="165">
        <f t="shared" si="34"/>
        <v>114.81004507405021</v>
      </c>
      <c r="Q109" s="165">
        <f t="shared" si="35"/>
        <v>102.69465322361368</v>
      </c>
      <c r="R109" s="165">
        <f t="shared" si="36"/>
        <v>125.39298669891173</v>
      </c>
      <c r="S109" s="165">
        <f t="shared" si="37"/>
        <v>0</v>
      </c>
      <c r="T109" s="165">
        <f t="shared" si="38"/>
        <v>0</v>
      </c>
      <c r="V109" s="147">
        <v>41487</v>
      </c>
      <c r="W109" s="132"/>
      <c r="X109" s="137"/>
      <c r="Y109" s="132">
        <v>99.215000000000003</v>
      </c>
      <c r="Z109" s="139">
        <v>233.87700000000001</v>
      </c>
      <c r="AA109" s="140">
        <f>+AA97*(1+(8.79/100))</f>
        <v>146.24327690280001</v>
      </c>
      <c r="AB109" s="140"/>
      <c r="AC109" s="132">
        <v>105.8678449425479</v>
      </c>
      <c r="AD109" s="140"/>
      <c r="AE109" s="140"/>
      <c r="AF109" s="140"/>
      <c r="AG109" s="132">
        <v>104.2</v>
      </c>
      <c r="AH109" s="131"/>
      <c r="AI109" s="154"/>
      <c r="AJ109" s="132"/>
      <c r="AK109" s="132">
        <v>178.3</v>
      </c>
      <c r="AL109" s="131"/>
      <c r="AM109" s="132">
        <v>103.7</v>
      </c>
      <c r="AN109" s="131"/>
      <c r="AO109" s="132"/>
      <c r="AP109" s="132">
        <v>106.6</v>
      </c>
      <c r="AQ109" s="132">
        <v>107.2</v>
      </c>
    </row>
    <row r="110" spans="1:43">
      <c r="A110" s="50">
        <v>41518</v>
      </c>
      <c r="B110" s="127">
        <f t="shared" si="20"/>
        <v>105.79857578840286</v>
      </c>
      <c r="C110" s="127">
        <f t="shared" si="21"/>
        <v>103.57766143106457</v>
      </c>
      <c r="D110" s="127">
        <f t="shared" si="22"/>
        <v>109.29350037948369</v>
      </c>
      <c r="E110" s="127">
        <f t="shared" si="23"/>
        <v>104.78012413465969</v>
      </c>
      <c r="F110" s="127">
        <f t="shared" si="24"/>
        <v>115.61963693454975</v>
      </c>
      <c r="G110" s="165">
        <f t="shared" si="25"/>
        <v>108.10116942512902</v>
      </c>
      <c r="H110" s="165">
        <f t="shared" si="26"/>
        <v>108.16016995320399</v>
      </c>
      <c r="I110" s="165">
        <f t="shared" si="27"/>
        <v>0</v>
      </c>
      <c r="J110" s="165">
        <f t="shared" si="28"/>
        <v>110.65919680947236</v>
      </c>
      <c r="K110" s="165">
        <f t="shared" si="29"/>
        <v>109.47876259123849</v>
      </c>
      <c r="L110" s="165">
        <f t="shared" si="30"/>
        <v>0</v>
      </c>
      <c r="M110" s="165">
        <f t="shared" si="31"/>
        <v>112.16313795653248</v>
      </c>
      <c r="N110" s="165">
        <f t="shared" si="32"/>
        <v>112.32876712328765</v>
      </c>
      <c r="O110" s="165">
        <f t="shared" si="33"/>
        <v>103.66441658630666</v>
      </c>
      <c r="P110" s="165">
        <f t="shared" si="34"/>
        <v>114.23052157115261</v>
      </c>
      <c r="Q110" s="165">
        <f t="shared" si="35"/>
        <v>102.88732611896756</v>
      </c>
      <c r="R110" s="165">
        <f t="shared" si="36"/>
        <v>125.03022974607015</v>
      </c>
      <c r="S110" s="165">
        <f t="shared" si="37"/>
        <v>0</v>
      </c>
      <c r="T110" s="165">
        <f t="shared" si="38"/>
        <v>103.75552282768777</v>
      </c>
      <c r="V110" s="147">
        <v>41518</v>
      </c>
      <c r="W110" s="132">
        <v>104</v>
      </c>
      <c r="X110" s="137">
        <v>1187</v>
      </c>
      <c r="Y110" s="132">
        <v>99.361999999999995</v>
      </c>
      <c r="Z110" s="139">
        <v>234.149</v>
      </c>
      <c r="AA110" s="140">
        <f>+AA98*(1+(8.4/100))</f>
        <v>145.73855235599996</v>
      </c>
      <c r="AB110" s="140">
        <v>126.7565156261868</v>
      </c>
      <c r="AC110" s="132">
        <v>106.47778314386301</v>
      </c>
      <c r="AD110" s="140"/>
      <c r="AE110" s="140">
        <v>128.4675813722329</v>
      </c>
      <c r="AF110" s="140">
        <v>150.92793653776144</v>
      </c>
      <c r="AG110" s="132"/>
      <c r="AH110" s="140">
        <v>116.5</v>
      </c>
      <c r="AI110" s="154">
        <v>106.6</v>
      </c>
      <c r="AJ110" s="132"/>
      <c r="AK110" s="132">
        <v>177.4</v>
      </c>
      <c r="AL110" s="131"/>
      <c r="AM110" s="132">
        <v>103.4</v>
      </c>
      <c r="AN110" s="131"/>
      <c r="AO110" s="132">
        <v>140.9</v>
      </c>
      <c r="AP110" s="132">
        <v>106.8</v>
      </c>
      <c r="AQ110" s="132">
        <v>107.5</v>
      </c>
    </row>
    <row r="111" spans="1:43">
      <c r="A111" s="50">
        <v>41548</v>
      </c>
      <c r="B111" s="127">
        <f t="shared" si="20"/>
        <v>0</v>
      </c>
      <c r="C111" s="127">
        <f t="shared" si="21"/>
        <v>0</v>
      </c>
      <c r="D111" s="127">
        <f t="shared" si="22"/>
        <v>109.46509300100095</v>
      </c>
      <c r="E111" s="127">
        <f t="shared" si="23"/>
        <v>104.51028563501545</v>
      </c>
      <c r="F111" s="127">
        <f t="shared" si="24"/>
        <v>115.73174680269736</v>
      </c>
      <c r="G111" s="165">
        <f t="shared" si="25"/>
        <v>0</v>
      </c>
      <c r="H111" s="165">
        <f t="shared" si="26"/>
        <v>108.5142130627071</v>
      </c>
      <c r="I111" s="165">
        <f t="shared" si="27"/>
        <v>0</v>
      </c>
      <c r="J111" s="165">
        <f t="shared" si="28"/>
        <v>0</v>
      </c>
      <c r="K111" s="165">
        <f t="shared" si="29"/>
        <v>0</v>
      </c>
      <c r="L111" s="165">
        <f t="shared" si="30"/>
        <v>0</v>
      </c>
      <c r="M111" s="165">
        <f t="shared" si="31"/>
        <v>0</v>
      </c>
      <c r="N111" s="165">
        <f t="shared" si="32"/>
        <v>0</v>
      </c>
      <c r="O111" s="165">
        <f t="shared" si="33"/>
        <v>102.31436837029892</v>
      </c>
      <c r="P111" s="165">
        <f t="shared" si="34"/>
        <v>113.52221506761107</v>
      </c>
      <c r="Q111" s="165">
        <f t="shared" si="35"/>
        <v>102.98366256664451</v>
      </c>
      <c r="R111" s="165">
        <f t="shared" si="36"/>
        <v>125.39298669891173</v>
      </c>
      <c r="S111" s="165">
        <f t="shared" si="37"/>
        <v>0</v>
      </c>
      <c r="T111" s="165">
        <f t="shared" si="38"/>
        <v>0</v>
      </c>
      <c r="V111" s="147">
        <v>41548</v>
      </c>
      <c r="W111" s="132"/>
      <c r="X111" s="137"/>
      <c r="Y111" s="132">
        <v>99.518000000000001</v>
      </c>
      <c r="Z111" s="139">
        <v>233.54599999999999</v>
      </c>
      <c r="AA111" s="140">
        <f>+AA99*(1+(8.32/100))</f>
        <v>145.87986684480001</v>
      </c>
      <c r="AB111" s="140"/>
      <c r="AC111" s="132">
        <v>106.82631925890018</v>
      </c>
      <c r="AD111" s="140"/>
      <c r="AE111" s="140"/>
      <c r="AF111" s="140"/>
      <c r="AG111" s="132"/>
      <c r="AH111" s="131"/>
      <c r="AI111" s="154"/>
      <c r="AJ111" s="132"/>
      <c r="AK111" s="132">
        <v>176.3</v>
      </c>
      <c r="AL111" s="131"/>
      <c r="AM111" s="132">
        <v>103.7</v>
      </c>
      <c r="AN111" s="131"/>
      <c r="AO111" s="132"/>
      <c r="AP111" s="132">
        <v>106.9</v>
      </c>
      <c r="AQ111" s="132">
        <v>106.1</v>
      </c>
    </row>
    <row r="112" spans="1:43">
      <c r="A112" s="50">
        <v>41579</v>
      </c>
      <c r="B112" s="127">
        <f t="shared" si="20"/>
        <v>0</v>
      </c>
      <c r="C112" s="127">
        <f t="shared" si="21"/>
        <v>0</v>
      </c>
      <c r="D112" s="127">
        <f t="shared" si="22"/>
        <v>110.23945970323277</v>
      </c>
      <c r="E112" s="127">
        <f t="shared" si="23"/>
        <v>104.29683129947598</v>
      </c>
      <c r="F112" s="127">
        <f t="shared" si="24"/>
        <v>115.85881492360173</v>
      </c>
      <c r="G112" s="165">
        <f t="shared" si="25"/>
        <v>0</v>
      </c>
      <c r="H112" s="165">
        <f t="shared" si="26"/>
        <v>108.956766949586</v>
      </c>
      <c r="I112" s="165">
        <f t="shared" si="27"/>
        <v>0</v>
      </c>
      <c r="J112" s="165">
        <f t="shared" si="28"/>
        <v>0</v>
      </c>
      <c r="K112" s="165">
        <f t="shared" si="29"/>
        <v>0</v>
      </c>
      <c r="L112" s="165">
        <f t="shared" si="30"/>
        <v>97.474899365077448</v>
      </c>
      <c r="M112" s="165">
        <f t="shared" si="31"/>
        <v>0</v>
      </c>
      <c r="N112" s="165">
        <f t="shared" si="32"/>
        <v>0</v>
      </c>
      <c r="O112" s="165">
        <f t="shared" si="33"/>
        <v>101.54291224686595</v>
      </c>
      <c r="P112" s="165">
        <f t="shared" si="34"/>
        <v>112.42755956213779</v>
      </c>
      <c r="Q112" s="165">
        <f t="shared" si="35"/>
        <v>102.02029808987515</v>
      </c>
      <c r="R112" s="165">
        <f t="shared" si="36"/>
        <v>125.6348246674728</v>
      </c>
      <c r="S112" s="165">
        <f t="shared" si="37"/>
        <v>0</v>
      </c>
      <c r="T112" s="165">
        <f t="shared" si="38"/>
        <v>0</v>
      </c>
      <c r="V112" s="147">
        <v>41579</v>
      </c>
      <c r="W112" s="132"/>
      <c r="X112" s="137"/>
      <c r="Y112" s="132">
        <v>100.22199999999999</v>
      </c>
      <c r="Z112" s="139">
        <v>233.06899999999999</v>
      </c>
      <c r="AA112" s="140">
        <f>+AA100*(1+(8.37/100))</f>
        <v>146.04003621119998</v>
      </c>
      <c r="AB112" s="140"/>
      <c r="AC112" s="132">
        <v>107.26198940269667</v>
      </c>
      <c r="AD112" s="140"/>
      <c r="AE112" s="140"/>
      <c r="AF112" s="140"/>
      <c r="AG112" s="132">
        <v>97.24</v>
      </c>
      <c r="AH112" s="131"/>
      <c r="AI112" s="154"/>
      <c r="AJ112" s="132"/>
      <c r="AK112" s="132">
        <v>174.6</v>
      </c>
      <c r="AL112" s="131"/>
      <c r="AM112" s="132">
        <v>103.9</v>
      </c>
      <c r="AN112" s="131"/>
      <c r="AO112" s="132"/>
      <c r="AP112" s="132">
        <v>105.9</v>
      </c>
      <c r="AQ112" s="132">
        <v>105.3</v>
      </c>
    </row>
    <row r="113" spans="1:43">
      <c r="A113" s="50">
        <v>41609</v>
      </c>
      <c r="B113" s="127">
        <f t="shared" si="20"/>
        <v>106.61241098677519</v>
      </c>
      <c r="C113" s="127">
        <f t="shared" si="21"/>
        <v>103.66492146596859</v>
      </c>
      <c r="D113" s="127">
        <f t="shared" si="22"/>
        <v>109.88967474398601</v>
      </c>
      <c r="E113" s="127">
        <f t="shared" si="23"/>
        <v>104.28788143215777</v>
      </c>
      <c r="F113" s="127">
        <f t="shared" si="24"/>
        <v>116.50548423213503</v>
      </c>
      <c r="G113" s="165">
        <f t="shared" si="25"/>
        <v>107.88865337389232</v>
      </c>
      <c r="H113" s="165">
        <f t="shared" si="26"/>
        <v>109.31081005908911</v>
      </c>
      <c r="I113" s="165">
        <f t="shared" si="27"/>
        <v>0</v>
      </c>
      <c r="J113" s="165">
        <f t="shared" si="28"/>
        <v>110.07411899845943</v>
      </c>
      <c r="K113" s="165">
        <f t="shared" si="29"/>
        <v>109.63435154003992</v>
      </c>
      <c r="L113" s="165">
        <f t="shared" si="30"/>
        <v>98.597604911034736</v>
      </c>
      <c r="M113" s="165">
        <f t="shared" si="31"/>
        <v>112.74080218635152</v>
      </c>
      <c r="N113" s="165">
        <f t="shared" si="32"/>
        <v>112.4341412012645</v>
      </c>
      <c r="O113" s="165">
        <f t="shared" si="33"/>
        <v>102.21793635486982</v>
      </c>
      <c r="P113" s="165">
        <f t="shared" si="34"/>
        <v>112.29877656149387</v>
      </c>
      <c r="Q113" s="165">
        <f t="shared" si="35"/>
        <v>103.17633546199838</v>
      </c>
      <c r="R113" s="165">
        <f t="shared" si="36"/>
        <v>125.75574365175332</v>
      </c>
      <c r="S113" s="165">
        <f t="shared" si="37"/>
        <v>0</v>
      </c>
      <c r="T113" s="165">
        <f t="shared" si="38"/>
        <v>103.90279823269512</v>
      </c>
      <c r="V113" s="147">
        <v>41609</v>
      </c>
      <c r="W113" s="132">
        <v>104.8</v>
      </c>
      <c r="X113" s="137">
        <v>1188</v>
      </c>
      <c r="Y113" s="132">
        <v>99.903999999999996</v>
      </c>
      <c r="Z113" s="139">
        <v>233.04900000000001</v>
      </c>
      <c r="AA113" s="140">
        <f>+AA101*(1+(8.38/100))</f>
        <v>146.85516287460621</v>
      </c>
      <c r="AB113" s="140">
        <v>126.50732503636569</v>
      </c>
      <c r="AC113" s="132">
        <v>107.61052551773386</v>
      </c>
      <c r="AD113" s="131"/>
      <c r="AE113" s="140">
        <v>127.7883469889868</v>
      </c>
      <c r="AF113" s="140">
        <v>151.14243219367557</v>
      </c>
      <c r="AG113" s="132">
        <v>98.36</v>
      </c>
      <c r="AH113" s="140">
        <v>117.1</v>
      </c>
      <c r="AI113" s="154">
        <v>106.7</v>
      </c>
      <c r="AJ113" s="132"/>
      <c r="AK113" s="132">
        <v>174.4</v>
      </c>
      <c r="AL113" s="131"/>
      <c r="AM113" s="132">
        <v>104</v>
      </c>
      <c r="AN113" s="131"/>
      <c r="AO113" s="132">
        <v>141.1</v>
      </c>
      <c r="AP113" s="132">
        <v>107.1</v>
      </c>
      <c r="AQ113" s="132">
        <v>106</v>
      </c>
    </row>
    <row r="114" spans="1:43">
      <c r="A114" s="50">
        <v>41640</v>
      </c>
      <c r="B114" s="127">
        <f t="shared" si="20"/>
        <v>0</v>
      </c>
      <c r="C114" s="127">
        <f t="shared" si="21"/>
        <v>0</v>
      </c>
      <c r="D114" s="127">
        <f t="shared" si="22"/>
        <v>110.00296987229549</v>
      </c>
      <c r="E114" s="127">
        <f t="shared" si="23"/>
        <v>104.67585818040246</v>
      </c>
      <c r="F114" s="127">
        <f t="shared" si="24"/>
        <v>117.51953308094876</v>
      </c>
      <c r="G114" s="165">
        <f t="shared" si="25"/>
        <v>0</v>
      </c>
      <c r="H114" s="165">
        <f t="shared" si="26"/>
        <v>110.19591783284693</v>
      </c>
      <c r="I114" s="165">
        <f t="shared" si="27"/>
        <v>0</v>
      </c>
      <c r="J114" s="165">
        <f t="shared" si="28"/>
        <v>0</v>
      </c>
      <c r="K114" s="165">
        <f t="shared" si="29"/>
        <v>0</v>
      </c>
      <c r="L114" s="165">
        <f t="shared" si="30"/>
        <v>0</v>
      </c>
      <c r="M114" s="165">
        <f t="shared" si="31"/>
        <v>0</v>
      </c>
      <c r="N114" s="165">
        <f t="shared" si="32"/>
        <v>0</v>
      </c>
      <c r="O114" s="165">
        <f t="shared" si="33"/>
        <v>103.3751205400193</v>
      </c>
      <c r="P114" s="165">
        <f t="shared" si="34"/>
        <v>115.64713457823565</v>
      </c>
      <c r="Q114" s="165">
        <f t="shared" si="35"/>
        <v>105.48841020624484</v>
      </c>
      <c r="R114" s="165">
        <f t="shared" si="36"/>
        <v>126.11850060459491</v>
      </c>
      <c r="S114" s="165">
        <f t="shared" si="37"/>
        <v>0</v>
      </c>
      <c r="T114" s="165">
        <f t="shared" si="38"/>
        <v>0</v>
      </c>
      <c r="V114" s="147">
        <v>41640</v>
      </c>
      <c r="W114" s="132"/>
      <c r="X114" s="137"/>
      <c r="Y114" s="132">
        <v>100.00700000000001</v>
      </c>
      <c r="Z114" s="139">
        <v>233.916</v>
      </c>
      <c r="AA114" s="140">
        <f>+AA102*(1+(8.22/100))</f>
        <v>148.13337144853591</v>
      </c>
      <c r="AB114" s="140"/>
      <c r="AC114" s="132">
        <v>108.48186580532686</v>
      </c>
      <c r="AD114" s="131"/>
      <c r="AE114" s="140"/>
      <c r="AF114" s="140"/>
      <c r="AG114" s="131"/>
      <c r="AH114" s="131"/>
      <c r="AI114" s="154"/>
      <c r="AJ114" s="132"/>
      <c r="AK114" s="132">
        <v>179.6</v>
      </c>
      <c r="AL114" s="131"/>
      <c r="AM114" s="132">
        <v>104.3</v>
      </c>
      <c r="AN114" s="131"/>
      <c r="AO114" s="132"/>
      <c r="AP114" s="132">
        <v>109.5</v>
      </c>
      <c r="AQ114" s="132">
        <v>107.2</v>
      </c>
    </row>
    <row r="115" spans="1:43">
      <c r="A115" s="50">
        <v>41671</v>
      </c>
      <c r="B115" s="127">
        <f t="shared" si="20"/>
        <v>0</v>
      </c>
      <c r="C115" s="127">
        <f t="shared" si="21"/>
        <v>0</v>
      </c>
      <c r="D115" s="127">
        <f t="shared" si="22"/>
        <v>109.97767096014871</v>
      </c>
      <c r="E115" s="127">
        <f t="shared" si="23"/>
        <v>105.06293994191536</v>
      </c>
      <c r="F115" s="127">
        <f t="shared" si="24"/>
        <v>117.89333703874175</v>
      </c>
      <c r="G115" s="165">
        <f t="shared" si="25"/>
        <v>0</v>
      </c>
      <c r="H115" s="165">
        <f t="shared" si="26"/>
        <v>108.24868073057976</v>
      </c>
      <c r="I115" s="165">
        <f t="shared" si="27"/>
        <v>0</v>
      </c>
      <c r="J115" s="165">
        <f t="shared" si="28"/>
        <v>0</v>
      </c>
      <c r="K115" s="165">
        <f t="shared" si="29"/>
        <v>0</v>
      </c>
      <c r="L115" s="165">
        <f t="shared" si="30"/>
        <v>0</v>
      </c>
      <c r="M115" s="165">
        <f t="shared" si="31"/>
        <v>0</v>
      </c>
      <c r="N115" s="165">
        <f t="shared" si="32"/>
        <v>0</v>
      </c>
      <c r="O115" s="165">
        <f t="shared" si="33"/>
        <v>102.89296046287369</v>
      </c>
      <c r="P115" s="165">
        <f t="shared" si="34"/>
        <v>118.80231809401158</v>
      </c>
      <c r="Q115" s="165">
        <f t="shared" si="35"/>
        <v>106.06642889230645</v>
      </c>
      <c r="R115" s="165">
        <f t="shared" si="36"/>
        <v>126.11850060459491</v>
      </c>
      <c r="S115" s="165">
        <f t="shared" si="37"/>
        <v>0</v>
      </c>
      <c r="T115" s="165">
        <f t="shared" si="38"/>
        <v>0</v>
      </c>
      <c r="V115" s="147">
        <v>41671</v>
      </c>
      <c r="W115" s="132"/>
      <c r="X115" s="137"/>
      <c r="Y115" s="132">
        <v>99.983999999999995</v>
      </c>
      <c r="Z115" s="139">
        <v>234.78100000000001</v>
      </c>
      <c r="AA115" s="140">
        <f>+AA103*(1+(7.75/100))</f>
        <v>148.60455133733396</v>
      </c>
      <c r="AB115" s="140"/>
      <c r="AC115" s="132">
        <v>106.56491717262229</v>
      </c>
      <c r="AD115" s="131"/>
      <c r="AE115" s="140"/>
      <c r="AF115" s="140"/>
      <c r="AG115" s="131"/>
      <c r="AH115" s="131"/>
      <c r="AI115" s="154"/>
      <c r="AJ115" s="132"/>
      <c r="AK115" s="132">
        <v>184.5</v>
      </c>
      <c r="AL115" s="131"/>
      <c r="AM115" s="132">
        <v>104.3</v>
      </c>
      <c r="AN115" s="131"/>
      <c r="AO115" s="132"/>
      <c r="AP115" s="132">
        <v>110.1</v>
      </c>
      <c r="AQ115" s="132">
        <v>106.7</v>
      </c>
    </row>
    <row r="116" spans="1:43">
      <c r="A116" s="50">
        <v>41699</v>
      </c>
      <c r="B116" s="127">
        <f t="shared" si="20"/>
        <v>107.22278738555444</v>
      </c>
      <c r="C116" s="127">
        <f t="shared" si="21"/>
        <v>104.01396160558465</v>
      </c>
      <c r="D116" s="127">
        <f t="shared" si="22"/>
        <v>110.27135833159174</v>
      </c>
      <c r="E116" s="127">
        <f t="shared" si="23"/>
        <v>105.73954991117256</v>
      </c>
      <c r="F116" s="127">
        <f t="shared" si="24"/>
        <v>118.163859636</v>
      </c>
      <c r="G116" s="165">
        <f t="shared" si="25"/>
        <v>107.44956206163909</v>
      </c>
      <c r="H116" s="165">
        <f t="shared" si="26"/>
        <v>108.42570228533133</v>
      </c>
      <c r="I116" s="165">
        <f t="shared" si="27"/>
        <v>0</v>
      </c>
      <c r="J116" s="165">
        <f t="shared" si="28"/>
        <v>110.24696048928055</v>
      </c>
      <c r="K116" s="165">
        <f t="shared" si="29"/>
        <v>110.20441807196907</v>
      </c>
      <c r="L116" s="165">
        <f t="shared" si="30"/>
        <v>0</v>
      </c>
      <c r="M116" s="165">
        <f t="shared" si="31"/>
        <v>116.11051019362932</v>
      </c>
      <c r="N116" s="165">
        <f t="shared" si="32"/>
        <v>114.64699683877765</v>
      </c>
      <c r="O116" s="165">
        <f t="shared" si="33"/>
        <v>104.53230472516877</v>
      </c>
      <c r="P116" s="165">
        <f t="shared" si="34"/>
        <v>119.12427559562137</v>
      </c>
      <c r="Q116" s="165">
        <f t="shared" si="35"/>
        <v>107.31880271210663</v>
      </c>
      <c r="R116" s="165">
        <f t="shared" si="36"/>
        <v>126.23941958887545</v>
      </c>
      <c r="S116" s="165">
        <f t="shared" si="37"/>
        <v>0</v>
      </c>
      <c r="T116" s="165">
        <f t="shared" si="38"/>
        <v>104.19734904270985</v>
      </c>
      <c r="V116" s="147">
        <v>41699</v>
      </c>
      <c r="W116" s="132">
        <v>105.4</v>
      </c>
      <c r="X116" s="137">
        <v>1192</v>
      </c>
      <c r="Y116" s="132">
        <v>100.251</v>
      </c>
      <c r="Z116" s="139">
        <v>236.29300000000001</v>
      </c>
      <c r="AA116" s="140">
        <f>+AA104*(1+(7.32/100))</f>
        <v>148.945545071178</v>
      </c>
      <c r="AB116" s="140">
        <v>125.99245840653244</v>
      </c>
      <c r="AC116" s="132">
        <v>106.7391852301409</v>
      </c>
      <c r="AD116" s="131"/>
      <c r="AE116" s="140">
        <v>127.98900386095733</v>
      </c>
      <c r="AF116" s="140">
        <v>151.92832859327731</v>
      </c>
      <c r="AG116" s="131"/>
      <c r="AH116" s="140">
        <v>120.6</v>
      </c>
      <c r="AI116" s="154">
        <v>108.8</v>
      </c>
      <c r="AJ116" s="132"/>
      <c r="AK116" s="132">
        <v>185</v>
      </c>
      <c r="AL116" s="131"/>
      <c r="AM116" s="132">
        <v>104.4</v>
      </c>
      <c r="AN116" s="131"/>
      <c r="AO116" s="132">
        <v>141.5</v>
      </c>
      <c r="AP116" s="132">
        <v>111.4</v>
      </c>
      <c r="AQ116" s="132">
        <v>108.4</v>
      </c>
    </row>
    <row r="117" spans="1:43">
      <c r="A117" s="50">
        <v>41730</v>
      </c>
      <c r="B117" s="127">
        <f t="shared" si="20"/>
        <v>0</v>
      </c>
      <c r="C117" s="127">
        <f t="shared" si="21"/>
        <v>0</v>
      </c>
      <c r="D117" s="127">
        <f t="shared" si="22"/>
        <v>109.82147767645991</v>
      </c>
      <c r="E117" s="127">
        <f t="shared" si="23"/>
        <v>106.08814724321711</v>
      </c>
      <c r="F117" s="127">
        <f t="shared" si="24"/>
        <v>117.95281723702897</v>
      </c>
      <c r="G117" s="165">
        <f t="shared" si="25"/>
        <v>0</v>
      </c>
      <c r="H117" s="165">
        <f t="shared" si="26"/>
        <v>108.07165917582819</v>
      </c>
      <c r="I117" s="165">
        <f t="shared" si="27"/>
        <v>0</v>
      </c>
      <c r="J117" s="165">
        <f t="shared" si="28"/>
        <v>0</v>
      </c>
      <c r="K117" s="165">
        <f t="shared" si="29"/>
        <v>0</v>
      </c>
      <c r="L117" s="165">
        <f t="shared" si="30"/>
        <v>0</v>
      </c>
      <c r="M117" s="165">
        <f t="shared" si="31"/>
        <v>0</v>
      </c>
      <c r="N117" s="165">
        <f t="shared" si="32"/>
        <v>0</v>
      </c>
      <c r="O117" s="165">
        <f t="shared" si="33"/>
        <v>103.3751205400193</v>
      </c>
      <c r="P117" s="165">
        <f t="shared" si="34"/>
        <v>123.82485511912427</v>
      </c>
      <c r="Q117" s="165">
        <f t="shared" si="35"/>
        <v>107.22246626442968</v>
      </c>
      <c r="R117" s="165">
        <f t="shared" si="36"/>
        <v>126.36033857315599</v>
      </c>
      <c r="S117" s="165">
        <f t="shared" si="37"/>
        <v>0</v>
      </c>
      <c r="T117" s="165">
        <f t="shared" si="38"/>
        <v>0</v>
      </c>
      <c r="V117" s="147">
        <v>41730</v>
      </c>
      <c r="W117" s="132"/>
      <c r="X117" s="137"/>
      <c r="Y117" s="132">
        <v>99.841999999999999</v>
      </c>
      <c r="Z117" s="139">
        <v>237.072</v>
      </c>
      <c r="AA117" s="140">
        <f>+AA105*(1+(7.25/100))</f>
        <v>148.67952612727501</v>
      </c>
      <c r="AB117" s="140"/>
      <c r="AC117" s="132">
        <v>106.3906491151037</v>
      </c>
      <c r="AD117" s="131"/>
      <c r="AE117" s="140"/>
      <c r="AF117" s="140"/>
      <c r="AG117" s="131"/>
      <c r="AH117" s="131"/>
      <c r="AI117" s="154"/>
      <c r="AJ117" s="132"/>
      <c r="AK117" s="132">
        <v>192.3</v>
      </c>
      <c r="AL117" s="131"/>
      <c r="AM117" s="132">
        <v>104.5</v>
      </c>
      <c r="AN117" s="131"/>
      <c r="AO117" s="132"/>
      <c r="AP117" s="132">
        <v>111.3</v>
      </c>
      <c r="AQ117" s="132">
        <v>107.2</v>
      </c>
    </row>
    <row r="118" spans="1:43">
      <c r="A118" s="50">
        <v>41760</v>
      </c>
      <c r="B118" s="127">
        <f t="shared" si="20"/>
        <v>0</v>
      </c>
      <c r="C118" s="127">
        <f t="shared" si="21"/>
        <v>0</v>
      </c>
      <c r="D118" s="127">
        <f t="shared" si="22"/>
        <v>110.18996183164124</v>
      </c>
      <c r="E118" s="127">
        <f t="shared" si="23"/>
        <v>106.4586717501913</v>
      </c>
      <c r="F118" s="127">
        <f t="shared" si="24"/>
        <v>118.01010306351161</v>
      </c>
      <c r="G118" s="165">
        <f t="shared" si="25"/>
        <v>0</v>
      </c>
      <c r="H118" s="165">
        <f t="shared" si="26"/>
        <v>108.77974539483444</v>
      </c>
      <c r="I118" s="165">
        <f t="shared" si="27"/>
        <v>0</v>
      </c>
      <c r="J118" s="165">
        <f t="shared" si="28"/>
        <v>0</v>
      </c>
      <c r="K118" s="165">
        <f t="shared" si="29"/>
        <v>0</v>
      </c>
      <c r="L118" s="165">
        <f t="shared" si="30"/>
        <v>0</v>
      </c>
      <c r="M118" s="165">
        <f t="shared" si="31"/>
        <v>0</v>
      </c>
      <c r="N118" s="165">
        <f t="shared" si="32"/>
        <v>0</v>
      </c>
      <c r="O118" s="165">
        <f t="shared" si="33"/>
        <v>103.56798457087753</v>
      </c>
      <c r="P118" s="165">
        <f t="shared" si="34"/>
        <v>123.50289761751449</v>
      </c>
      <c r="Q118" s="165">
        <f t="shared" si="35"/>
        <v>106.16276533998339</v>
      </c>
      <c r="R118" s="165">
        <f t="shared" si="36"/>
        <v>125.39298669891173</v>
      </c>
      <c r="S118" s="165">
        <f t="shared" si="37"/>
        <v>0</v>
      </c>
      <c r="T118" s="165">
        <f t="shared" si="38"/>
        <v>0</v>
      </c>
      <c r="V118" s="147">
        <v>41760</v>
      </c>
      <c r="W118" s="132"/>
      <c r="X118" s="137"/>
      <c r="Y118" s="132">
        <v>100.17700000000001</v>
      </c>
      <c r="Z118" s="139">
        <v>237.9</v>
      </c>
      <c r="AA118" s="140">
        <f>+AA106*(1+(7.32/100))</f>
        <v>148.75173491155638</v>
      </c>
      <c r="AB118" s="131"/>
      <c r="AC118" s="132">
        <v>107.08772134517808</v>
      </c>
      <c r="AD118" s="131"/>
      <c r="AE118" s="140"/>
      <c r="AF118" s="140"/>
      <c r="AG118" s="131"/>
      <c r="AH118" s="131"/>
      <c r="AI118" s="154"/>
      <c r="AJ118" s="132"/>
      <c r="AK118" s="132">
        <v>191.8</v>
      </c>
      <c r="AL118" s="131"/>
      <c r="AM118" s="132">
        <v>103.7</v>
      </c>
      <c r="AN118" s="131"/>
      <c r="AO118" s="132"/>
      <c r="AP118" s="132">
        <v>110.2</v>
      </c>
      <c r="AQ118" s="132">
        <v>107.4</v>
      </c>
    </row>
    <row r="119" spans="1:43">
      <c r="A119" s="50">
        <v>41791</v>
      </c>
      <c r="B119" s="127">
        <f t="shared" si="20"/>
        <v>107.73143438453714</v>
      </c>
      <c r="C119" s="127">
        <f t="shared" si="21"/>
        <v>104.27574171029667</v>
      </c>
      <c r="D119" s="127">
        <f t="shared" si="22"/>
        <v>110.00516977769956</v>
      </c>
      <c r="E119" s="127">
        <f t="shared" si="23"/>
        <v>106.6569113112898</v>
      </c>
      <c r="F119" s="127">
        <f t="shared" si="24"/>
        <v>118.53565542947241</v>
      </c>
      <c r="G119" s="165">
        <f t="shared" si="25"/>
        <v>109.260894517959</v>
      </c>
      <c r="H119" s="165">
        <f t="shared" si="26"/>
        <v>108.5142130627071</v>
      </c>
      <c r="I119" s="165">
        <f t="shared" si="27"/>
        <v>0</v>
      </c>
      <c r="J119" s="165">
        <f t="shared" si="28"/>
        <v>111.02435031238018</v>
      </c>
      <c r="K119" s="165">
        <f t="shared" si="29"/>
        <v>110.62724719075487</v>
      </c>
      <c r="L119" s="165">
        <f t="shared" si="30"/>
        <v>0</v>
      </c>
      <c r="M119" s="165">
        <f t="shared" si="31"/>
        <v>116.49561968017537</v>
      </c>
      <c r="N119" s="165">
        <f t="shared" si="32"/>
        <v>116.33298208640674</v>
      </c>
      <c r="O119" s="165">
        <f t="shared" si="33"/>
        <v>104.14657666345227</v>
      </c>
      <c r="P119" s="165">
        <f t="shared" si="34"/>
        <v>123.05215711526077</v>
      </c>
      <c r="Q119" s="165">
        <f t="shared" si="35"/>
        <v>104.52504572947548</v>
      </c>
      <c r="R119" s="165">
        <f t="shared" si="36"/>
        <v>125.03022974607015</v>
      </c>
      <c r="S119" s="165">
        <f t="shared" si="37"/>
        <v>0</v>
      </c>
      <c r="T119" s="165">
        <f t="shared" si="38"/>
        <v>104.34462444771722</v>
      </c>
      <c r="V119" s="147">
        <v>41791</v>
      </c>
      <c r="W119" s="132">
        <v>105.9</v>
      </c>
      <c r="X119" s="137">
        <v>1195</v>
      </c>
      <c r="Y119" s="132">
        <v>100.009</v>
      </c>
      <c r="Z119" s="139">
        <v>238.34299999999999</v>
      </c>
      <c r="AA119" s="140">
        <f>+AA107*(1+(6.7/100))</f>
        <v>149.41419366884998</v>
      </c>
      <c r="AB119" s="140">
        <v>128.11637799061012</v>
      </c>
      <c r="AC119" s="132">
        <v>106.82631925890018</v>
      </c>
      <c r="AD119" s="132"/>
      <c r="AE119" s="140">
        <v>128.89149902843039</v>
      </c>
      <c r="AF119" s="140">
        <v>152.51124280326607</v>
      </c>
      <c r="AG119" s="131"/>
      <c r="AH119" s="140">
        <v>121</v>
      </c>
      <c r="AI119" s="154">
        <v>110.4</v>
      </c>
      <c r="AJ119" s="132"/>
      <c r="AK119" s="132">
        <v>191.1</v>
      </c>
      <c r="AL119" s="131"/>
      <c r="AM119" s="132">
        <v>103.4</v>
      </c>
      <c r="AN119" s="131"/>
      <c r="AO119" s="132">
        <v>141.69999999999999</v>
      </c>
      <c r="AP119" s="132">
        <v>108.5</v>
      </c>
      <c r="AQ119" s="132">
        <v>108</v>
      </c>
    </row>
    <row r="120" spans="1:43">
      <c r="A120" s="50">
        <v>41821</v>
      </c>
      <c r="B120" s="127">
        <f t="shared" si="20"/>
        <v>0</v>
      </c>
      <c r="C120" s="127">
        <f t="shared" si="21"/>
        <v>0</v>
      </c>
      <c r="D120" s="127">
        <f t="shared" si="22"/>
        <v>109.67848382519551</v>
      </c>
      <c r="E120" s="127">
        <f t="shared" si="23"/>
        <v>106.6152944282601</v>
      </c>
      <c r="F120" s="127">
        <f t="shared" si="24"/>
        <v>119.9312714715294</v>
      </c>
      <c r="G120" s="165">
        <f t="shared" si="25"/>
        <v>0</v>
      </c>
      <c r="H120" s="165">
        <f t="shared" si="26"/>
        <v>108.07165917582819</v>
      </c>
      <c r="I120" s="165">
        <f t="shared" si="27"/>
        <v>0</v>
      </c>
      <c r="J120" s="165">
        <f t="shared" si="28"/>
        <v>0</v>
      </c>
      <c r="K120" s="165">
        <f t="shared" si="29"/>
        <v>0</v>
      </c>
      <c r="L120" s="165">
        <f t="shared" si="30"/>
        <v>0</v>
      </c>
      <c r="M120" s="165">
        <f t="shared" si="31"/>
        <v>0</v>
      </c>
      <c r="N120" s="165">
        <f t="shared" si="32"/>
        <v>0</v>
      </c>
      <c r="O120" s="165">
        <f t="shared" si="33"/>
        <v>103.76084860173577</v>
      </c>
      <c r="P120" s="165">
        <f t="shared" si="34"/>
        <v>122.34385061171923</v>
      </c>
      <c r="Q120" s="165">
        <f t="shared" si="35"/>
        <v>104.42870928179855</v>
      </c>
      <c r="R120" s="165">
        <f t="shared" si="36"/>
        <v>125.27206771463119</v>
      </c>
      <c r="S120" s="165">
        <f t="shared" si="37"/>
        <v>0</v>
      </c>
      <c r="T120" s="165">
        <f t="shared" si="38"/>
        <v>0</v>
      </c>
      <c r="V120" s="147">
        <v>41821</v>
      </c>
      <c r="W120" s="132"/>
      <c r="X120" s="137"/>
      <c r="Y120" s="132">
        <v>99.712000000000003</v>
      </c>
      <c r="Z120" s="139">
        <v>238.25</v>
      </c>
      <c r="AA120" s="140">
        <f>+AA108*(1+(4.53/100))</f>
        <v>151.1733676898628</v>
      </c>
      <c r="AB120" s="140"/>
      <c r="AC120" s="132">
        <v>106.3906491151037</v>
      </c>
      <c r="AD120" s="132"/>
      <c r="AE120" s="140"/>
      <c r="AF120" s="140"/>
      <c r="AG120" s="131"/>
      <c r="AH120" s="131"/>
      <c r="AI120" s="154"/>
      <c r="AJ120" s="132"/>
      <c r="AK120" s="132">
        <v>190</v>
      </c>
      <c r="AL120" s="131"/>
      <c r="AM120" s="132">
        <v>103.6</v>
      </c>
      <c r="AN120" s="131"/>
      <c r="AO120" s="132"/>
      <c r="AP120" s="132">
        <v>108.4</v>
      </c>
      <c r="AQ120" s="132">
        <v>107.6</v>
      </c>
    </row>
    <row r="121" spans="1:43">
      <c r="A121" s="50">
        <v>41852</v>
      </c>
      <c r="B121" s="127">
        <f t="shared" si="20"/>
        <v>0</v>
      </c>
      <c r="C121" s="127">
        <f t="shared" si="21"/>
        <v>0</v>
      </c>
      <c r="D121" s="127">
        <f t="shared" si="22"/>
        <v>110.26365866267751</v>
      </c>
      <c r="E121" s="127">
        <f t="shared" si="23"/>
        <v>106.43719206862758</v>
      </c>
      <c r="F121" s="127">
        <f t="shared" si="24"/>
        <v>120.64925319414657</v>
      </c>
      <c r="G121" s="165">
        <f t="shared" si="25"/>
        <v>0</v>
      </c>
      <c r="H121" s="165">
        <f t="shared" si="26"/>
        <v>108.33719150795555</v>
      </c>
      <c r="I121" s="165">
        <f t="shared" si="27"/>
        <v>0</v>
      </c>
      <c r="J121" s="165">
        <f t="shared" si="28"/>
        <v>0</v>
      </c>
      <c r="K121" s="165">
        <f t="shared" si="29"/>
        <v>0</v>
      </c>
      <c r="L121" s="165">
        <f t="shared" si="30"/>
        <v>0</v>
      </c>
      <c r="M121" s="165">
        <f t="shared" si="31"/>
        <v>0</v>
      </c>
      <c r="N121" s="165">
        <f t="shared" si="32"/>
        <v>0</v>
      </c>
      <c r="O121" s="165">
        <f t="shared" si="33"/>
        <v>103.56798457087753</v>
      </c>
      <c r="P121" s="165">
        <f t="shared" si="34"/>
        <v>119.83258209916289</v>
      </c>
      <c r="Q121" s="165">
        <f t="shared" si="35"/>
        <v>105.19940086321404</v>
      </c>
      <c r="R121" s="165">
        <f t="shared" si="36"/>
        <v>125.39298669891173</v>
      </c>
      <c r="S121" s="165">
        <f t="shared" si="37"/>
        <v>0</v>
      </c>
      <c r="T121" s="165">
        <f t="shared" si="38"/>
        <v>0</v>
      </c>
      <c r="V121" s="147">
        <v>41852</v>
      </c>
      <c r="W121" s="132"/>
      <c r="X121" s="137"/>
      <c r="Y121" s="132">
        <v>100.244</v>
      </c>
      <c r="Z121" s="139">
        <v>237.852</v>
      </c>
      <c r="AA121" s="140">
        <f>+AA109*(1+(3.99/100))</f>
        <v>152.07838365122174</v>
      </c>
      <c r="AB121" s="140"/>
      <c r="AC121" s="132">
        <v>106.6520512013816</v>
      </c>
      <c r="AD121" s="132"/>
      <c r="AE121" s="140"/>
      <c r="AF121" s="140"/>
      <c r="AG121" s="131"/>
      <c r="AH121" s="140"/>
      <c r="AI121" s="154"/>
      <c r="AJ121" s="132"/>
      <c r="AK121" s="132">
        <v>186.1</v>
      </c>
      <c r="AL121" s="131"/>
      <c r="AM121" s="132">
        <v>103.7</v>
      </c>
      <c r="AN121" s="131"/>
      <c r="AO121" s="132"/>
      <c r="AP121" s="132">
        <v>109.2</v>
      </c>
      <c r="AQ121" s="132">
        <v>107.4</v>
      </c>
    </row>
    <row r="122" spans="1:43">
      <c r="A122" s="50">
        <v>41883</v>
      </c>
      <c r="B122" s="127">
        <f t="shared" si="20"/>
        <v>108.24008138351984</v>
      </c>
      <c r="C122" s="127">
        <f t="shared" si="21"/>
        <v>104.62478184991272</v>
      </c>
      <c r="D122" s="127">
        <f t="shared" si="22"/>
        <v>110.05466764929108</v>
      </c>
      <c r="E122" s="127">
        <f t="shared" si="23"/>
        <v>106.51729338112561</v>
      </c>
      <c r="F122" s="127">
        <f t="shared" si="24"/>
        <v>120.85720648768483</v>
      </c>
      <c r="G122" s="165">
        <f t="shared" si="25"/>
        <v>111.06751849027916</v>
      </c>
      <c r="H122" s="165">
        <f t="shared" si="26"/>
        <v>108.5142130627071</v>
      </c>
      <c r="I122" s="165">
        <f t="shared" si="27"/>
        <v>0</v>
      </c>
      <c r="J122" s="165">
        <f t="shared" si="28"/>
        <v>111.1151526240225</v>
      </c>
      <c r="K122" s="165">
        <f t="shared" si="29"/>
        <v>110.91719537931326</v>
      </c>
      <c r="L122" s="165">
        <f t="shared" si="30"/>
        <v>0</v>
      </c>
      <c r="M122" s="165">
        <f t="shared" si="31"/>
        <v>116.49561968017537</v>
      </c>
      <c r="N122" s="165">
        <f t="shared" si="32"/>
        <v>118.33508956796628</v>
      </c>
      <c r="O122" s="165">
        <f t="shared" si="33"/>
        <v>103.3751205400193</v>
      </c>
      <c r="P122" s="165">
        <f t="shared" si="34"/>
        <v>120.41210560206052</v>
      </c>
      <c r="Q122" s="165">
        <f t="shared" si="35"/>
        <v>103.94702704341387</v>
      </c>
      <c r="R122" s="165">
        <f t="shared" si="36"/>
        <v>125.6348246674728</v>
      </c>
      <c r="S122" s="165">
        <f t="shared" si="37"/>
        <v>0</v>
      </c>
      <c r="T122" s="165">
        <f t="shared" si="38"/>
        <v>104.56553755522826</v>
      </c>
      <c r="V122" s="147">
        <v>41883</v>
      </c>
      <c r="W122" s="132">
        <v>106.4</v>
      </c>
      <c r="X122" s="137">
        <v>1199</v>
      </c>
      <c r="Y122" s="132">
        <v>100.054</v>
      </c>
      <c r="Z122" s="139">
        <v>238.03100000000001</v>
      </c>
      <c r="AA122" s="140">
        <f>+AA110*(1+(4.53/100))</f>
        <v>152.34050877772674</v>
      </c>
      <c r="AB122" s="140">
        <v>130.23477653334422</v>
      </c>
      <c r="AC122" s="132">
        <v>106.82631925890018</v>
      </c>
      <c r="AD122" s="132"/>
      <c r="AE122" s="140">
        <v>128.99691415610187</v>
      </c>
      <c r="AF122" s="140">
        <v>152.91096673844947</v>
      </c>
      <c r="AG122" s="131"/>
      <c r="AH122" s="140">
        <v>121</v>
      </c>
      <c r="AI122" s="154">
        <v>112.3</v>
      </c>
      <c r="AJ122" s="132"/>
      <c r="AK122" s="132">
        <v>187</v>
      </c>
      <c r="AL122" s="131"/>
      <c r="AM122" s="132">
        <v>103.9</v>
      </c>
      <c r="AN122" s="131"/>
      <c r="AO122" s="132">
        <v>142</v>
      </c>
      <c r="AP122" s="132">
        <v>107.9</v>
      </c>
      <c r="AQ122" s="132">
        <v>107.2</v>
      </c>
    </row>
    <row r="123" spans="1:43">
      <c r="A123" s="50">
        <v>41913</v>
      </c>
      <c r="B123" s="127">
        <f t="shared" si="20"/>
        <v>0</v>
      </c>
      <c r="C123" s="127">
        <f t="shared" si="21"/>
        <v>0</v>
      </c>
      <c r="D123" s="127">
        <f t="shared" si="22"/>
        <v>109.72468183868094</v>
      </c>
      <c r="E123" s="127">
        <f t="shared" si="23"/>
        <v>106.24969234831092</v>
      </c>
      <c r="F123" s="127">
        <f t="shared" si="24"/>
        <v>121.32159017326762</v>
      </c>
      <c r="G123" s="165">
        <f t="shared" si="25"/>
        <v>0</v>
      </c>
      <c r="H123" s="165">
        <f t="shared" si="26"/>
        <v>108.86825617221024</v>
      </c>
      <c r="I123" s="165">
        <f t="shared" si="27"/>
        <v>0</v>
      </c>
      <c r="J123" s="165">
        <f t="shared" si="28"/>
        <v>0</v>
      </c>
      <c r="K123" s="165">
        <f t="shared" si="29"/>
        <v>0</v>
      </c>
      <c r="L123" s="165">
        <f t="shared" si="30"/>
        <v>0</v>
      </c>
      <c r="M123" s="165">
        <f t="shared" si="31"/>
        <v>0</v>
      </c>
      <c r="N123" s="165">
        <f t="shared" si="32"/>
        <v>0</v>
      </c>
      <c r="O123" s="165">
        <f t="shared" si="33"/>
        <v>105.20732883317261</v>
      </c>
      <c r="P123" s="165">
        <f t="shared" si="34"/>
        <v>119.57501609787506</v>
      </c>
      <c r="Q123" s="165">
        <f t="shared" si="35"/>
        <v>103.75435414806</v>
      </c>
      <c r="R123" s="165">
        <f t="shared" si="36"/>
        <v>125.75574365175332</v>
      </c>
      <c r="S123" s="165">
        <f t="shared" si="37"/>
        <v>0</v>
      </c>
      <c r="T123" s="165">
        <f t="shared" si="38"/>
        <v>0</v>
      </c>
      <c r="V123" s="147">
        <v>41913</v>
      </c>
      <c r="W123" s="132"/>
      <c r="X123" s="137"/>
      <c r="Y123" s="132">
        <v>99.754000000000005</v>
      </c>
      <c r="Z123" s="139">
        <v>237.43299999999999</v>
      </c>
      <c r="AA123" s="140">
        <f>+AA111*(1+(4.83/100))</f>
        <v>152.92586441340384</v>
      </c>
      <c r="AB123" s="140"/>
      <c r="AC123" s="132">
        <v>107.17485537393739</v>
      </c>
      <c r="AD123" s="132"/>
      <c r="AE123" s="140"/>
      <c r="AF123" s="140"/>
      <c r="AG123" s="131"/>
      <c r="AH123" s="140"/>
      <c r="AI123" s="154"/>
      <c r="AJ123" s="132"/>
      <c r="AK123" s="132">
        <v>185.7</v>
      </c>
      <c r="AL123" s="131"/>
      <c r="AM123" s="132">
        <v>104</v>
      </c>
      <c r="AN123" s="131"/>
      <c r="AO123" s="132"/>
      <c r="AP123" s="132">
        <v>107.7</v>
      </c>
      <c r="AQ123" s="132">
        <v>109.1</v>
      </c>
    </row>
    <row r="124" spans="1:43">
      <c r="A124" s="50">
        <v>41944</v>
      </c>
      <c r="B124" s="127">
        <f t="shared" si="20"/>
        <v>0</v>
      </c>
      <c r="C124" s="127">
        <f t="shared" si="21"/>
        <v>0</v>
      </c>
      <c r="D124" s="127">
        <f t="shared" si="22"/>
        <v>109.93037299396127</v>
      </c>
      <c r="E124" s="127">
        <f t="shared" si="23"/>
        <v>105.67600585321321</v>
      </c>
      <c r="F124" s="127">
        <f t="shared" si="24"/>
        <v>123.07681909334211</v>
      </c>
      <c r="G124" s="165">
        <f t="shared" si="25"/>
        <v>0</v>
      </c>
      <c r="H124" s="165">
        <f t="shared" si="26"/>
        <v>108.69123461745865</v>
      </c>
      <c r="I124" s="165">
        <f t="shared" si="27"/>
        <v>0</v>
      </c>
      <c r="J124" s="165">
        <f t="shared" si="28"/>
        <v>0</v>
      </c>
      <c r="K124" s="165">
        <f t="shared" si="29"/>
        <v>0</v>
      </c>
      <c r="L124" s="165">
        <f t="shared" si="30"/>
        <v>0</v>
      </c>
      <c r="M124" s="165">
        <f t="shared" si="31"/>
        <v>0</v>
      </c>
      <c r="N124" s="165">
        <f t="shared" si="32"/>
        <v>0</v>
      </c>
      <c r="O124" s="165">
        <f t="shared" si="33"/>
        <v>105.30376084860174</v>
      </c>
      <c r="P124" s="165">
        <f t="shared" si="34"/>
        <v>117.90083708950417</v>
      </c>
      <c r="Q124" s="165">
        <f t="shared" si="35"/>
        <v>103.85069059573692</v>
      </c>
      <c r="R124" s="165">
        <f t="shared" si="36"/>
        <v>125.87666263603386</v>
      </c>
      <c r="S124" s="165">
        <f t="shared" si="37"/>
        <v>0</v>
      </c>
      <c r="T124" s="165">
        <f t="shared" si="38"/>
        <v>0</v>
      </c>
      <c r="V124" s="147">
        <v>41944</v>
      </c>
      <c r="W124" s="132"/>
      <c r="X124" s="137"/>
      <c r="Y124" s="132">
        <v>99.941000000000003</v>
      </c>
      <c r="Z124" s="139">
        <v>236.15100000000001</v>
      </c>
      <c r="AA124" s="140">
        <f>+AA112*(1+(6.23/100))</f>
        <v>155.13833046715774</v>
      </c>
      <c r="AB124" s="140"/>
      <c r="AC124" s="132">
        <v>107.00058731641877</v>
      </c>
      <c r="AD124" s="132"/>
      <c r="AE124" s="140"/>
      <c r="AF124" s="140"/>
      <c r="AG124" s="131"/>
      <c r="AH124" s="140"/>
      <c r="AI124" s="154"/>
      <c r="AJ124" s="132"/>
      <c r="AK124" s="132">
        <v>183.1</v>
      </c>
      <c r="AL124" s="131"/>
      <c r="AM124" s="132">
        <v>104.1</v>
      </c>
      <c r="AN124" s="131"/>
      <c r="AO124" s="132"/>
      <c r="AP124" s="132">
        <v>107.8</v>
      </c>
      <c r="AQ124" s="132">
        <v>109.2</v>
      </c>
    </row>
    <row r="125" spans="1:43">
      <c r="A125" s="50">
        <v>41974</v>
      </c>
      <c r="B125" s="127">
        <f t="shared" si="20"/>
        <v>108.4435401831129</v>
      </c>
      <c r="C125" s="127">
        <f t="shared" si="21"/>
        <v>104.4502617801047</v>
      </c>
      <c r="D125" s="127">
        <f t="shared" si="22"/>
        <v>109.80607833863145</v>
      </c>
      <c r="E125" s="127">
        <f t="shared" si="23"/>
        <v>105.0768122362586</v>
      </c>
      <c r="F125" s="127">
        <f t="shared" si="24"/>
        <v>126.2453427139415</v>
      </c>
      <c r="G125" s="165">
        <f t="shared" si="25"/>
        <v>110.6840564638856</v>
      </c>
      <c r="H125" s="165">
        <f t="shared" si="26"/>
        <v>109.39932083646491</v>
      </c>
      <c r="I125" s="165">
        <f t="shared" si="27"/>
        <v>0</v>
      </c>
      <c r="J125" s="165">
        <f t="shared" si="28"/>
        <v>110.91566260218106</v>
      </c>
      <c r="K125" s="165">
        <f t="shared" si="29"/>
        <v>111.04789397277163</v>
      </c>
      <c r="L125" s="165">
        <f t="shared" si="30"/>
        <v>0</v>
      </c>
      <c r="M125" s="165">
        <f t="shared" si="31"/>
        <v>117.4759158781783</v>
      </c>
      <c r="N125" s="165">
        <f t="shared" si="32"/>
        <v>119.91570073761852</v>
      </c>
      <c r="O125" s="165">
        <f t="shared" si="33"/>
        <v>108.10028929604627</v>
      </c>
      <c r="P125" s="165">
        <f t="shared" si="34"/>
        <v>116.99935608499676</v>
      </c>
      <c r="Q125" s="165">
        <f t="shared" si="35"/>
        <v>103.36900835735226</v>
      </c>
      <c r="R125" s="165">
        <f t="shared" si="36"/>
        <v>126.11850060459491</v>
      </c>
      <c r="S125" s="165">
        <f t="shared" si="37"/>
        <v>0</v>
      </c>
      <c r="T125" s="165">
        <f t="shared" si="38"/>
        <v>105.00736377025035</v>
      </c>
      <c r="V125" s="147">
        <v>41974</v>
      </c>
      <c r="W125" s="157">
        <v>106.6</v>
      </c>
      <c r="X125" s="137">
        <v>1197</v>
      </c>
      <c r="Y125" s="132">
        <v>99.828000000000003</v>
      </c>
      <c r="Z125" s="139">
        <v>234.81200000000001</v>
      </c>
      <c r="AA125" s="140">
        <f>+AA113*(1+(8.36/100))</f>
        <v>159.13225449092326</v>
      </c>
      <c r="AB125" s="140">
        <v>129.78513930370934</v>
      </c>
      <c r="AC125" s="132">
        <v>107.69765954649317</v>
      </c>
      <c r="AD125" s="132"/>
      <c r="AE125" s="140">
        <v>128.76532020500906</v>
      </c>
      <c r="AF125" s="140">
        <v>153.09114843353049</v>
      </c>
      <c r="AG125" s="131"/>
      <c r="AH125" s="140">
        <v>122.01819999999999</v>
      </c>
      <c r="AI125" s="154">
        <v>113.8</v>
      </c>
      <c r="AJ125" s="132"/>
      <c r="AK125" s="132">
        <v>181.7</v>
      </c>
      <c r="AL125" s="131"/>
      <c r="AM125" s="132">
        <v>104.3</v>
      </c>
      <c r="AN125" s="131"/>
      <c r="AO125" s="132">
        <v>142.6</v>
      </c>
      <c r="AP125" s="132">
        <v>107.3</v>
      </c>
      <c r="AQ125" s="132">
        <v>112.1</v>
      </c>
    </row>
    <row r="126" spans="1:43">
      <c r="A126" s="50">
        <v>42005</v>
      </c>
      <c r="B126" s="127">
        <f t="shared" si="20"/>
        <v>0</v>
      </c>
      <c r="C126" s="127">
        <f t="shared" si="21"/>
        <v>0</v>
      </c>
      <c r="D126" s="127">
        <f t="shared" si="22"/>
        <v>109.56958850769418</v>
      </c>
      <c r="E126" s="127">
        <f t="shared" si="23"/>
        <v>104.58233206692711</v>
      </c>
      <c r="F126" s="127">
        <f t="shared" si="24"/>
        <v>125.69889258338279</v>
      </c>
      <c r="G126" s="165">
        <f t="shared" si="25"/>
        <v>0</v>
      </c>
      <c r="H126" s="165">
        <f t="shared" si="26"/>
        <v>110.4174986253074</v>
      </c>
      <c r="I126" s="165">
        <f t="shared" si="27"/>
        <v>0</v>
      </c>
      <c r="J126" s="165">
        <f t="shared" si="28"/>
        <v>0</v>
      </c>
      <c r="K126" s="165">
        <f t="shared" si="29"/>
        <v>0</v>
      </c>
      <c r="L126" s="165">
        <f t="shared" si="30"/>
        <v>0</v>
      </c>
      <c r="M126" s="165">
        <f t="shared" si="31"/>
        <v>0</v>
      </c>
      <c r="N126" s="165">
        <f t="shared" si="32"/>
        <v>0</v>
      </c>
      <c r="O126" s="165">
        <f t="shared" si="33"/>
        <v>107.3288331726133</v>
      </c>
      <c r="P126" s="165">
        <f t="shared" si="34"/>
        <v>118.54475209272375</v>
      </c>
      <c r="Q126" s="165">
        <f t="shared" si="35"/>
        <v>105.58474665392177</v>
      </c>
      <c r="R126" s="165">
        <f t="shared" si="36"/>
        <v>126.84401451027811</v>
      </c>
      <c r="S126" s="165">
        <f t="shared" si="37"/>
        <v>0</v>
      </c>
      <c r="T126" s="165">
        <f t="shared" si="38"/>
        <v>0</v>
      </c>
      <c r="V126" s="147">
        <v>42005</v>
      </c>
      <c r="W126" s="132"/>
      <c r="X126" s="137"/>
      <c r="Y126" s="132">
        <v>99.613</v>
      </c>
      <c r="Z126" s="139">
        <v>233.70699999999999</v>
      </c>
      <c r="AA126" s="140">
        <f>+AA114*(1+(6.96/100))</f>
        <v>158.44345410135401</v>
      </c>
      <c r="AB126" s="140"/>
      <c r="AC126" s="132">
        <v>108.7</v>
      </c>
      <c r="AD126" s="132"/>
      <c r="AE126" s="140"/>
      <c r="AF126" s="140"/>
      <c r="AG126" s="131"/>
      <c r="AH126" s="131"/>
      <c r="AI126" s="154"/>
      <c r="AJ126" s="132"/>
      <c r="AK126" s="132">
        <v>184.1</v>
      </c>
      <c r="AL126" s="131"/>
      <c r="AM126" s="132">
        <v>104.9</v>
      </c>
      <c r="AN126" s="131"/>
      <c r="AO126" s="132"/>
      <c r="AP126" s="132">
        <v>109.6</v>
      </c>
      <c r="AQ126" s="132">
        <v>111.3</v>
      </c>
    </row>
    <row r="127" spans="1:43">
      <c r="A127" s="50">
        <v>42036</v>
      </c>
      <c r="B127" s="127">
        <f t="shared" si="20"/>
        <v>0</v>
      </c>
      <c r="C127" s="127">
        <f t="shared" si="21"/>
        <v>0</v>
      </c>
      <c r="D127" s="127">
        <f t="shared" si="22"/>
        <v>109.67628391979144</v>
      </c>
      <c r="E127" s="127">
        <f t="shared" si="23"/>
        <v>105.03653783332663</v>
      </c>
      <c r="F127" s="127">
        <f t="shared" si="24"/>
        <v>125.3088279384786</v>
      </c>
      <c r="G127" s="165">
        <f t="shared" si="25"/>
        <v>0</v>
      </c>
      <c r="H127" s="165">
        <f t="shared" si="26"/>
        <v>110.51907866084127</v>
      </c>
      <c r="I127" s="165">
        <f t="shared" si="27"/>
        <v>0</v>
      </c>
      <c r="J127" s="165">
        <f t="shared" si="28"/>
        <v>0</v>
      </c>
      <c r="K127" s="165">
        <f t="shared" si="29"/>
        <v>0</v>
      </c>
      <c r="L127" s="165">
        <f t="shared" si="30"/>
        <v>0</v>
      </c>
      <c r="M127" s="165">
        <f t="shared" si="31"/>
        <v>0</v>
      </c>
      <c r="N127" s="165">
        <f t="shared" si="32"/>
        <v>0</v>
      </c>
      <c r="O127" s="165">
        <f t="shared" si="33"/>
        <v>106.0752169720347</v>
      </c>
      <c r="P127" s="165">
        <f t="shared" si="34"/>
        <v>116.87057308435284</v>
      </c>
      <c r="Q127" s="165">
        <f t="shared" si="35"/>
        <v>104.81405507250628</v>
      </c>
      <c r="R127" s="165">
        <f t="shared" si="36"/>
        <v>126.84401451027811</v>
      </c>
      <c r="S127" s="165">
        <f t="shared" si="37"/>
        <v>0</v>
      </c>
      <c r="T127" s="165">
        <f t="shared" si="38"/>
        <v>0</v>
      </c>
      <c r="V127" s="147">
        <v>42036</v>
      </c>
      <c r="W127" s="132"/>
      <c r="X127" s="137"/>
      <c r="Y127" s="132">
        <v>99.71</v>
      </c>
      <c r="Z127" s="139">
        <v>234.72200000000001</v>
      </c>
      <c r="AA127" s="140">
        <f>+AA115*(1+(6.29/100))</f>
        <v>157.95177761645226</v>
      </c>
      <c r="AB127" s="140"/>
      <c r="AC127" s="132">
        <v>108.8</v>
      </c>
      <c r="AD127" s="132"/>
      <c r="AE127" s="140"/>
      <c r="AF127" s="140"/>
      <c r="AG127" s="131"/>
      <c r="AH127" s="140"/>
      <c r="AI127" s="154"/>
      <c r="AJ127" s="132"/>
      <c r="AK127" s="132">
        <v>181.5</v>
      </c>
      <c r="AL127" s="131"/>
      <c r="AM127" s="132">
        <v>104.9</v>
      </c>
      <c r="AN127" s="131"/>
      <c r="AO127" s="132"/>
      <c r="AP127" s="132">
        <v>108.8</v>
      </c>
      <c r="AQ127" s="132">
        <v>110</v>
      </c>
    </row>
    <row r="128" spans="1:43">
      <c r="A128" s="50">
        <v>42064</v>
      </c>
      <c r="B128" s="127">
        <f t="shared" si="20"/>
        <v>108.64699898270599</v>
      </c>
      <c r="C128" s="127">
        <f t="shared" si="21"/>
        <v>104.27574171029667</v>
      </c>
      <c r="D128" s="127">
        <f t="shared" si="22"/>
        <v>109.93917261557753</v>
      </c>
      <c r="E128" s="127">
        <f t="shared" si="23"/>
        <v>105.66168606550409</v>
      </c>
      <c r="F128" s="127">
        <f t="shared" si="24"/>
        <v>125.70271388077681</v>
      </c>
      <c r="G128" s="165">
        <f t="shared" si="25"/>
        <v>111.31948005748032</v>
      </c>
      <c r="H128" s="165">
        <f t="shared" si="26"/>
        <v>111.02697883851059</v>
      </c>
      <c r="I128" s="165">
        <f t="shared" si="27"/>
        <v>0</v>
      </c>
      <c r="J128" s="165">
        <f t="shared" si="28"/>
        <v>109.90891853321384</v>
      </c>
      <c r="K128" s="165">
        <f t="shared" si="29"/>
        <v>106.71803450267919</v>
      </c>
      <c r="L128" s="165">
        <f t="shared" si="30"/>
        <v>0</v>
      </c>
      <c r="M128" s="165">
        <f t="shared" si="31"/>
        <v>120.63882009118086</v>
      </c>
      <c r="N128" s="165">
        <f t="shared" si="32"/>
        <v>121.70706006322445</v>
      </c>
      <c r="O128" s="165">
        <f t="shared" si="33"/>
        <v>104.91803278688525</v>
      </c>
      <c r="P128" s="165">
        <f t="shared" si="34"/>
        <v>117.06374758531875</v>
      </c>
      <c r="Q128" s="165">
        <f t="shared" si="35"/>
        <v>102.98366256664451</v>
      </c>
      <c r="R128" s="165">
        <f t="shared" si="36"/>
        <v>127.08585247883917</v>
      </c>
      <c r="S128" s="165">
        <f t="shared" si="37"/>
        <v>0</v>
      </c>
      <c r="T128" s="165">
        <f t="shared" si="38"/>
        <v>105.22827687776142</v>
      </c>
      <c r="V128" s="147">
        <v>42064</v>
      </c>
      <c r="W128" s="132">
        <v>106.8</v>
      </c>
      <c r="X128" s="137">
        <v>1195</v>
      </c>
      <c r="Y128" s="132">
        <v>99.948999999999998</v>
      </c>
      <c r="Z128" s="139">
        <v>236.119</v>
      </c>
      <c r="AA128" s="140">
        <f>+AA116*(1+(6.38/100))</f>
        <v>158.44827084671917</v>
      </c>
      <c r="AB128" s="140">
        <v>130.5302198712838</v>
      </c>
      <c r="AC128" s="132">
        <v>109.3</v>
      </c>
      <c r="AD128" s="132"/>
      <c r="AE128" s="140">
        <v>127.59656081283906</v>
      </c>
      <c r="AF128" s="140">
        <v>147.12198382249534</v>
      </c>
      <c r="AG128" s="131"/>
      <c r="AH128" s="140">
        <v>125.30339999999998</v>
      </c>
      <c r="AI128" s="154">
        <v>115.5</v>
      </c>
      <c r="AJ128" s="132"/>
      <c r="AK128" s="132">
        <v>181.8</v>
      </c>
      <c r="AL128" s="131"/>
      <c r="AM128" s="132">
        <v>105.1</v>
      </c>
      <c r="AN128" s="131"/>
      <c r="AO128" s="132">
        <v>142.9</v>
      </c>
      <c r="AP128" s="132">
        <v>106.9</v>
      </c>
      <c r="AQ128" s="132">
        <v>108.8</v>
      </c>
    </row>
    <row r="129" spans="1:43">
      <c r="A129" s="50">
        <v>42095</v>
      </c>
      <c r="B129" s="127">
        <f t="shared" si="20"/>
        <v>0</v>
      </c>
      <c r="C129" s="127">
        <f t="shared" si="21"/>
        <v>0</v>
      </c>
      <c r="D129" s="127">
        <f t="shared" si="22"/>
        <v>109.25390208221046</v>
      </c>
      <c r="E129" s="127">
        <f t="shared" si="23"/>
        <v>105.87648288114129</v>
      </c>
      <c r="F129" s="127">
        <f t="shared" si="24"/>
        <v>125.96181352742323</v>
      </c>
      <c r="G129" s="165">
        <f t="shared" si="25"/>
        <v>0</v>
      </c>
      <c r="H129" s="165">
        <f t="shared" si="26"/>
        <v>109.70643837657038</v>
      </c>
      <c r="I129" s="165">
        <f t="shared" si="27"/>
        <v>0</v>
      </c>
      <c r="J129" s="165">
        <f t="shared" si="28"/>
        <v>0</v>
      </c>
      <c r="K129" s="165">
        <f t="shared" si="29"/>
        <v>0</v>
      </c>
      <c r="L129" s="165">
        <f t="shared" si="30"/>
        <v>0</v>
      </c>
      <c r="M129" s="165">
        <f t="shared" si="31"/>
        <v>0</v>
      </c>
      <c r="N129" s="165">
        <f t="shared" si="32"/>
        <v>0</v>
      </c>
      <c r="O129" s="165">
        <f t="shared" si="33"/>
        <v>106.26808100289296</v>
      </c>
      <c r="P129" s="165">
        <f t="shared" si="34"/>
        <v>117.12813908564068</v>
      </c>
      <c r="Q129" s="165">
        <f t="shared" si="35"/>
        <v>105.58474665392177</v>
      </c>
      <c r="R129" s="165">
        <f t="shared" si="36"/>
        <v>126.96493349455864</v>
      </c>
      <c r="S129" s="165">
        <f t="shared" si="37"/>
        <v>0</v>
      </c>
      <c r="T129" s="165">
        <f t="shared" si="38"/>
        <v>0</v>
      </c>
      <c r="V129" s="147">
        <v>42095</v>
      </c>
      <c r="W129" s="157"/>
      <c r="X129" s="137"/>
      <c r="Y129" s="132">
        <v>99.325999999999993</v>
      </c>
      <c r="Z129" s="139">
        <v>236.59899999999999</v>
      </c>
      <c r="AA129" s="140">
        <f>+AA117*(1+(6.79/100))</f>
        <v>158.774865951317</v>
      </c>
      <c r="AB129" s="131"/>
      <c r="AC129" s="132">
        <v>108</v>
      </c>
      <c r="AD129" s="132"/>
      <c r="AE129" s="140"/>
      <c r="AF129" s="140"/>
      <c r="AG129" s="131"/>
      <c r="AH129" s="140"/>
      <c r="AI129" s="154"/>
      <c r="AJ129" s="132"/>
      <c r="AK129" s="132">
        <v>181.9</v>
      </c>
      <c r="AL129" s="131"/>
      <c r="AM129" s="132">
        <v>105</v>
      </c>
      <c r="AN129" s="131"/>
      <c r="AO129" s="132"/>
      <c r="AP129" s="132">
        <v>109.6</v>
      </c>
      <c r="AQ129" s="132">
        <v>110.2</v>
      </c>
    </row>
    <row r="130" spans="1:43">
      <c r="A130" s="50">
        <v>42125</v>
      </c>
      <c r="B130" s="127">
        <f t="shared" si="20"/>
        <v>0</v>
      </c>
      <c r="C130" s="127">
        <f t="shared" si="21"/>
        <v>0</v>
      </c>
      <c r="D130" s="127">
        <f t="shared" si="22"/>
        <v>109.75108070352977</v>
      </c>
      <c r="E130" s="127">
        <f t="shared" si="23"/>
        <v>106.41615988042976</v>
      </c>
      <c r="F130" s="127">
        <f t="shared" si="24"/>
        <v>126.44782543255269</v>
      </c>
      <c r="G130" s="165">
        <f t="shared" si="25"/>
        <v>0</v>
      </c>
      <c r="H130" s="165">
        <f t="shared" si="26"/>
        <v>109.40169826996879</v>
      </c>
      <c r="I130" s="165">
        <f t="shared" si="27"/>
        <v>0</v>
      </c>
      <c r="J130" s="165">
        <f t="shared" si="28"/>
        <v>0</v>
      </c>
      <c r="K130" s="165">
        <f t="shared" si="29"/>
        <v>0</v>
      </c>
      <c r="L130" s="165">
        <f t="shared" si="30"/>
        <v>0</v>
      </c>
      <c r="M130" s="165">
        <f t="shared" si="31"/>
        <v>0</v>
      </c>
      <c r="N130" s="165">
        <f t="shared" si="32"/>
        <v>0</v>
      </c>
      <c r="O130" s="165">
        <f t="shared" si="33"/>
        <v>104.24300867888138</v>
      </c>
      <c r="P130" s="165">
        <f t="shared" si="34"/>
        <v>116.9349645846748</v>
      </c>
      <c r="Q130" s="165">
        <f t="shared" si="35"/>
        <v>105.48841020624484</v>
      </c>
      <c r="R130" s="165">
        <f t="shared" si="36"/>
        <v>126.72309552599756</v>
      </c>
      <c r="S130" s="165">
        <f t="shared" si="37"/>
        <v>0</v>
      </c>
      <c r="T130" s="165">
        <f t="shared" si="38"/>
        <v>0</v>
      </c>
      <c r="V130" s="147">
        <v>42125</v>
      </c>
      <c r="W130" s="132"/>
      <c r="X130" s="137"/>
      <c r="Y130" s="132">
        <v>99.778000000000006</v>
      </c>
      <c r="Z130" s="139">
        <v>237.80500000000001</v>
      </c>
      <c r="AA130" s="140">
        <f>+AA118*(1+(7.15/100))</f>
        <v>159.38748395773266</v>
      </c>
      <c r="AB130" s="131"/>
      <c r="AC130" s="132">
        <v>107.7</v>
      </c>
      <c r="AD130" s="132"/>
      <c r="AE130" s="140"/>
      <c r="AF130" s="140"/>
      <c r="AG130" s="131"/>
      <c r="AH130" s="140"/>
      <c r="AI130" s="154"/>
      <c r="AJ130" s="132"/>
      <c r="AK130" s="132">
        <v>181.6</v>
      </c>
      <c r="AL130" s="131"/>
      <c r="AM130" s="132">
        <v>104.8</v>
      </c>
      <c r="AN130" s="131"/>
      <c r="AO130" s="132"/>
      <c r="AP130" s="132">
        <v>109.5</v>
      </c>
      <c r="AQ130" s="132">
        <v>108.1</v>
      </c>
    </row>
    <row r="131" spans="1:43">
      <c r="A131" s="50">
        <v>42156</v>
      </c>
      <c r="B131" s="127">
        <f t="shared" si="20"/>
        <v>109.35910478128179</v>
      </c>
      <c r="C131" s="127">
        <f t="shared" si="21"/>
        <v>104.71204188481676</v>
      </c>
      <c r="D131" s="127">
        <f t="shared" si="22"/>
        <v>109.63228581171009</v>
      </c>
      <c r="E131" s="127">
        <f t="shared" si="23"/>
        <v>106.78892185423349</v>
      </c>
      <c r="F131" s="127">
        <f t="shared" si="24"/>
        <v>127.14134401365209</v>
      </c>
      <c r="G131" s="165">
        <f t="shared" si="25"/>
        <v>112.80320864947997</v>
      </c>
      <c r="H131" s="165">
        <f t="shared" si="26"/>
        <v>109.40169826996879</v>
      </c>
      <c r="I131" s="165">
        <f t="shared" si="27"/>
        <v>0</v>
      </c>
      <c r="J131" s="165">
        <f t="shared" si="28"/>
        <v>110.57810477120339</v>
      </c>
      <c r="K131" s="165">
        <f t="shared" si="29"/>
        <v>107.28830905748757</v>
      </c>
      <c r="L131" s="165">
        <f t="shared" si="30"/>
        <v>0</v>
      </c>
      <c r="M131" s="165">
        <f t="shared" si="31"/>
        <v>116.96160215889606</v>
      </c>
      <c r="N131" s="165">
        <f t="shared" si="32"/>
        <v>123.07692307692307</v>
      </c>
      <c r="O131" s="165">
        <f t="shared" si="33"/>
        <v>104.53230472516877</v>
      </c>
      <c r="P131" s="165">
        <f t="shared" si="34"/>
        <v>118.6091435930457</v>
      </c>
      <c r="Q131" s="165">
        <f t="shared" si="35"/>
        <v>104.71771862482935</v>
      </c>
      <c r="R131" s="165">
        <f t="shared" si="36"/>
        <v>126.72309552599756</v>
      </c>
      <c r="S131" s="165">
        <f t="shared" si="37"/>
        <v>0</v>
      </c>
      <c r="T131" s="165">
        <f t="shared" si="38"/>
        <v>110.30927835051547</v>
      </c>
      <c r="V131" s="147">
        <v>42156</v>
      </c>
      <c r="W131" s="132">
        <v>107.5</v>
      </c>
      <c r="X131" s="137">
        <v>1200</v>
      </c>
      <c r="Y131" s="132">
        <v>99.67</v>
      </c>
      <c r="Z131" s="139">
        <v>238.63800000000001</v>
      </c>
      <c r="AA131" s="140">
        <f>+AA119*(1+(7.26/100))</f>
        <v>160.26166412920847</v>
      </c>
      <c r="AB131" s="131">
        <v>132.27000000000001</v>
      </c>
      <c r="AC131" s="132">
        <v>107.7</v>
      </c>
      <c r="AD131" s="132"/>
      <c r="AE131" s="140">
        <v>128.37343919223048</v>
      </c>
      <c r="AF131" s="140">
        <v>147.90816700341583</v>
      </c>
      <c r="AG131" s="131"/>
      <c r="AH131" s="140">
        <v>121.48399999999999</v>
      </c>
      <c r="AI131" s="154">
        <v>116.8</v>
      </c>
      <c r="AJ131" s="132"/>
      <c r="AK131" s="132">
        <v>184.2</v>
      </c>
      <c r="AL131" s="131"/>
      <c r="AM131" s="132">
        <v>104.8</v>
      </c>
      <c r="AN131" s="131"/>
      <c r="AO131" s="132">
        <v>149.80000000000001</v>
      </c>
      <c r="AP131" s="132">
        <v>108.7</v>
      </c>
      <c r="AQ131" s="132">
        <v>108.4</v>
      </c>
    </row>
    <row r="132" spans="1:43">
      <c r="A132" s="50">
        <v>42186</v>
      </c>
      <c r="B132" s="127">
        <f t="shared" si="20"/>
        <v>0</v>
      </c>
      <c r="C132" s="127">
        <f t="shared" si="21"/>
        <v>0</v>
      </c>
      <c r="D132" s="127">
        <f t="shared" si="22"/>
        <v>109.24180260248811</v>
      </c>
      <c r="E132" s="127">
        <f t="shared" si="23"/>
        <v>106.79608174808808</v>
      </c>
      <c r="F132" s="127">
        <f t="shared" si="24"/>
        <v>128.63828178036243</v>
      </c>
      <c r="G132" s="165">
        <f t="shared" si="25"/>
        <v>0</v>
      </c>
      <c r="H132" s="165">
        <f t="shared" si="26"/>
        <v>109.60485834103653</v>
      </c>
      <c r="I132" s="165">
        <f t="shared" si="27"/>
        <v>0</v>
      </c>
      <c r="J132" s="165">
        <f t="shared" si="28"/>
        <v>0</v>
      </c>
      <c r="K132" s="165">
        <f t="shared" si="29"/>
        <v>0</v>
      </c>
      <c r="L132" s="165">
        <f t="shared" si="30"/>
        <v>0</v>
      </c>
      <c r="M132" s="165">
        <f t="shared" si="31"/>
        <v>0</v>
      </c>
      <c r="N132" s="165">
        <f t="shared" si="32"/>
        <v>0</v>
      </c>
      <c r="O132" s="165">
        <f t="shared" si="33"/>
        <v>106.17164898746383</v>
      </c>
      <c r="P132" s="165">
        <f t="shared" si="34"/>
        <v>120.73406310367029</v>
      </c>
      <c r="Q132" s="165">
        <f t="shared" si="35"/>
        <v>106.06642889230645</v>
      </c>
      <c r="R132" s="165">
        <f t="shared" si="36"/>
        <v>126.60217654171706</v>
      </c>
      <c r="S132" s="165">
        <f t="shared" si="37"/>
        <v>0</v>
      </c>
      <c r="T132" s="165">
        <f t="shared" si="38"/>
        <v>0</v>
      </c>
      <c r="V132" s="147">
        <v>42186</v>
      </c>
      <c r="W132" s="132"/>
      <c r="X132" s="137"/>
      <c r="Y132" s="132">
        <v>99.314999999999998</v>
      </c>
      <c r="Z132" s="139">
        <v>238.654</v>
      </c>
      <c r="AA132" s="140">
        <f t="shared" ref="AA132" si="39">+AA120*(1+(7.26/100))</f>
        <v>162.14855418414683</v>
      </c>
      <c r="AB132" s="131"/>
      <c r="AC132" s="132">
        <v>107.9</v>
      </c>
      <c r="AD132" s="131"/>
      <c r="AE132" s="140"/>
      <c r="AF132" s="140"/>
      <c r="AG132" s="131"/>
      <c r="AH132" s="131"/>
      <c r="AI132" s="154"/>
      <c r="AJ132" s="132"/>
      <c r="AK132" s="132">
        <v>187.5</v>
      </c>
      <c r="AL132" s="131"/>
      <c r="AM132" s="132">
        <v>104.7</v>
      </c>
      <c r="AN132" s="131"/>
      <c r="AO132" s="132"/>
      <c r="AP132" s="132">
        <v>110.1</v>
      </c>
      <c r="AQ132" s="132">
        <v>110.1</v>
      </c>
    </row>
    <row r="133" spans="1:43">
      <c r="A133" s="50">
        <v>42217</v>
      </c>
      <c r="B133" s="127">
        <f t="shared" si="20"/>
        <v>0</v>
      </c>
      <c r="C133" s="127">
        <f t="shared" si="21"/>
        <v>0</v>
      </c>
      <c r="D133" s="127">
        <f t="shared" si="22"/>
        <v>109.34519815647927</v>
      </c>
      <c r="E133" s="127">
        <f t="shared" si="23"/>
        <v>106.64482899041022</v>
      </c>
      <c r="F133" s="127">
        <f t="shared" si="24"/>
        <v>129.31186957348629</v>
      </c>
      <c r="G133" s="165">
        <f t="shared" si="25"/>
        <v>0</v>
      </c>
      <c r="H133" s="165">
        <f t="shared" si="26"/>
        <v>109.70643837657038</v>
      </c>
      <c r="I133" s="165">
        <f t="shared" si="27"/>
        <v>0</v>
      </c>
      <c r="J133" s="165">
        <f t="shared" si="28"/>
        <v>0</v>
      </c>
      <c r="K133" s="165">
        <f t="shared" si="29"/>
        <v>0</v>
      </c>
      <c r="L133" s="165">
        <f t="shared" si="30"/>
        <v>0</v>
      </c>
      <c r="M133" s="165">
        <f t="shared" si="31"/>
        <v>0</v>
      </c>
      <c r="N133" s="165">
        <f t="shared" si="32"/>
        <v>0</v>
      </c>
      <c r="O133" s="165">
        <f t="shared" si="33"/>
        <v>103.56798457087753</v>
      </c>
      <c r="P133" s="165">
        <f t="shared" si="34"/>
        <v>121.57115260785577</v>
      </c>
      <c r="Q133" s="165">
        <f t="shared" si="35"/>
        <v>104.23603638644468</v>
      </c>
      <c r="R133" s="165">
        <f t="shared" si="36"/>
        <v>126.36033857315599</v>
      </c>
      <c r="S133" s="165">
        <f t="shared" si="37"/>
        <v>0</v>
      </c>
      <c r="T133" s="165">
        <f t="shared" si="38"/>
        <v>0</v>
      </c>
      <c r="V133" s="147">
        <v>42217</v>
      </c>
      <c r="W133" s="132"/>
      <c r="X133" s="137"/>
      <c r="Y133" s="132">
        <v>99.409000000000006</v>
      </c>
      <c r="Z133" s="139">
        <v>238.316</v>
      </c>
      <c r="AA133" s="140">
        <f>+AA121*(1+(7.18/100))</f>
        <v>162.99761159737949</v>
      </c>
      <c r="AB133" s="131"/>
      <c r="AC133" s="132">
        <v>108</v>
      </c>
      <c r="AD133" s="131"/>
      <c r="AE133" s="140"/>
      <c r="AF133" s="140"/>
      <c r="AG133" s="131"/>
      <c r="AH133" s="140"/>
      <c r="AI133" s="154"/>
      <c r="AJ133" s="132"/>
      <c r="AK133" s="132">
        <v>188.8</v>
      </c>
      <c r="AL133" s="131"/>
      <c r="AM133" s="132">
        <v>104.5</v>
      </c>
      <c r="AN133" s="131"/>
      <c r="AO133" s="132"/>
      <c r="AP133" s="132">
        <v>108.2</v>
      </c>
      <c r="AQ133" s="132">
        <v>107.4</v>
      </c>
    </row>
    <row r="134" spans="1:43">
      <c r="A134" s="50">
        <v>42248</v>
      </c>
      <c r="B134" s="127">
        <f t="shared" si="20"/>
        <v>109.86775178026448</v>
      </c>
      <c r="C134" s="127">
        <f t="shared" si="21"/>
        <v>105.06108202443281</v>
      </c>
      <c r="D134" s="127">
        <f t="shared" si="22"/>
        <v>109.3462981091813</v>
      </c>
      <c r="E134" s="127">
        <f t="shared" si="23"/>
        <v>106.47880895165729</v>
      </c>
      <c r="F134" s="127">
        <f t="shared" si="24"/>
        <v>129.11175369079371</v>
      </c>
      <c r="G134" s="165">
        <f t="shared" si="25"/>
        <v>111.23401001097506</v>
      </c>
      <c r="H134" s="165">
        <f t="shared" si="26"/>
        <v>110.11275851870583</v>
      </c>
      <c r="I134" s="165">
        <f t="shared" si="27"/>
        <v>0</v>
      </c>
      <c r="J134" s="165">
        <f t="shared" si="28"/>
        <v>110.35862658794491</v>
      </c>
      <c r="K134" s="165">
        <f t="shared" si="29"/>
        <v>106.75544463402593</v>
      </c>
      <c r="L134" s="165">
        <f t="shared" si="30"/>
        <v>0</v>
      </c>
      <c r="M134" s="165">
        <f t="shared" si="31"/>
        <v>116.88072916672141</v>
      </c>
      <c r="N134" s="165">
        <f t="shared" si="32"/>
        <v>125.07903055848261</v>
      </c>
      <c r="O134" s="165">
        <f t="shared" si="33"/>
        <v>102.41080038572805</v>
      </c>
      <c r="P134" s="165">
        <f t="shared" si="34"/>
        <v>120.66967160334836</v>
      </c>
      <c r="Q134" s="165">
        <f t="shared" si="35"/>
        <v>102.02029808987515</v>
      </c>
      <c r="R134" s="165">
        <f t="shared" si="36"/>
        <v>126.23941958887545</v>
      </c>
      <c r="S134" s="165">
        <f t="shared" si="37"/>
        <v>0</v>
      </c>
      <c r="T134" s="165">
        <f t="shared" si="38"/>
        <v>106.40648011782032</v>
      </c>
      <c r="V134" s="147">
        <v>42248</v>
      </c>
      <c r="W134" s="132">
        <v>108</v>
      </c>
      <c r="X134" s="137">
        <v>1204</v>
      </c>
      <c r="Y134" s="132">
        <v>99.41</v>
      </c>
      <c r="Z134" s="139">
        <v>237.94499999999999</v>
      </c>
      <c r="AA134" s="140">
        <f>+AA122*(1+(6.83/100))</f>
        <v>162.74536552724547</v>
      </c>
      <c r="AB134" s="131">
        <v>130.43</v>
      </c>
      <c r="AC134" s="132">
        <v>108.4</v>
      </c>
      <c r="AD134" s="131"/>
      <c r="AE134" s="140">
        <v>128.11864038490015</v>
      </c>
      <c r="AF134" s="140">
        <v>147.17355760535634</v>
      </c>
      <c r="AG134" s="131"/>
      <c r="AH134" s="140">
        <v>121.4</v>
      </c>
      <c r="AI134" s="154">
        <v>118.7</v>
      </c>
      <c r="AJ134" s="132"/>
      <c r="AK134" s="132">
        <v>187.4</v>
      </c>
      <c r="AL134" s="131"/>
      <c r="AM134" s="132">
        <v>104.4</v>
      </c>
      <c r="AN134" s="131"/>
      <c r="AO134" s="132">
        <v>144.5</v>
      </c>
      <c r="AP134" s="132">
        <v>105.9</v>
      </c>
      <c r="AQ134" s="132">
        <v>106.2</v>
      </c>
    </row>
    <row r="135" spans="1:43">
      <c r="A135" s="50">
        <v>42278</v>
      </c>
      <c r="B135" s="127">
        <f t="shared" si="20"/>
        <v>0</v>
      </c>
      <c r="C135" s="127">
        <f t="shared" si="21"/>
        <v>0</v>
      </c>
      <c r="D135" s="127">
        <f t="shared" si="22"/>
        <v>108.87551835271083</v>
      </c>
      <c r="E135" s="127">
        <f t="shared" si="23"/>
        <v>106.43092716150481</v>
      </c>
      <c r="F135" s="127">
        <f t="shared" si="24"/>
        <v>128.90418955909686</v>
      </c>
      <c r="G135" s="165">
        <f t="shared" si="25"/>
        <v>0</v>
      </c>
      <c r="H135" s="165">
        <f t="shared" si="26"/>
        <v>110.4174986253074</v>
      </c>
      <c r="I135" s="165">
        <f t="shared" si="27"/>
        <v>0</v>
      </c>
      <c r="J135" s="165">
        <f t="shared" si="28"/>
        <v>0</v>
      </c>
      <c r="K135" s="165">
        <f t="shared" si="29"/>
        <v>0</v>
      </c>
      <c r="L135" s="165">
        <f t="shared" si="30"/>
        <v>0</v>
      </c>
      <c r="M135" s="165">
        <f t="shared" si="31"/>
        <v>0</v>
      </c>
      <c r="N135" s="165">
        <f t="shared" si="32"/>
        <v>0</v>
      </c>
      <c r="O135" s="165">
        <f t="shared" si="33"/>
        <v>104.33944069431051</v>
      </c>
      <c r="P135" s="165">
        <f t="shared" si="34"/>
        <v>121.89311010946555</v>
      </c>
      <c r="Q135" s="165">
        <f t="shared" si="35"/>
        <v>102.40564388058289</v>
      </c>
      <c r="R135" s="165">
        <f t="shared" si="36"/>
        <v>126.11850060459491</v>
      </c>
      <c r="S135" s="165">
        <f t="shared" si="37"/>
        <v>0</v>
      </c>
      <c r="T135" s="165">
        <f t="shared" si="38"/>
        <v>0</v>
      </c>
      <c r="V135" s="147">
        <v>42278</v>
      </c>
      <c r="W135" s="132"/>
      <c r="X135" s="137"/>
      <c r="Y135" s="132">
        <v>98.981999999999999</v>
      </c>
      <c r="Z135" s="139">
        <v>237.83799999999999</v>
      </c>
      <c r="AA135" s="140">
        <f>+AA123*(1+(6.25/100))</f>
        <v>162.48373093924158</v>
      </c>
      <c r="AB135" s="131"/>
      <c r="AC135" s="132">
        <v>108.7</v>
      </c>
      <c r="AD135" s="131"/>
      <c r="AE135" s="140"/>
      <c r="AF135" s="140"/>
      <c r="AG135" s="131"/>
      <c r="AH135" s="140"/>
      <c r="AI135" s="154"/>
      <c r="AJ135" s="132"/>
      <c r="AK135" s="132">
        <v>189.3</v>
      </c>
      <c r="AL135" s="131"/>
      <c r="AM135" s="132">
        <v>104.3</v>
      </c>
      <c r="AN135" s="131"/>
      <c r="AO135" s="132"/>
      <c r="AP135" s="132">
        <v>106.3</v>
      </c>
      <c r="AQ135" s="132">
        <v>108.2</v>
      </c>
    </row>
    <row r="136" spans="1:43">
      <c r="A136" s="50">
        <v>42309</v>
      </c>
      <c r="B136" s="127">
        <f t="shared" si="20"/>
        <v>0</v>
      </c>
      <c r="C136" s="127">
        <f t="shared" si="21"/>
        <v>0</v>
      </c>
      <c r="D136" s="127">
        <f t="shared" si="22"/>
        <v>109.09330898771354</v>
      </c>
      <c r="E136" s="127">
        <f t="shared" si="23"/>
        <v>106.20628549181758</v>
      </c>
      <c r="F136" s="127">
        <f t="shared" si="24"/>
        <v>129.09527554700654</v>
      </c>
      <c r="G136" s="165">
        <f t="shared" si="25"/>
        <v>0</v>
      </c>
      <c r="H136" s="165">
        <f t="shared" si="26"/>
        <v>110.62065869637514</v>
      </c>
      <c r="I136" s="165">
        <f t="shared" si="27"/>
        <v>0</v>
      </c>
      <c r="J136" s="165">
        <f t="shared" si="28"/>
        <v>0</v>
      </c>
      <c r="K136" s="165">
        <f t="shared" si="29"/>
        <v>0</v>
      </c>
      <c r="L136" s="165">
        <f t="shared" si="30"/>
        <v>0</v>
      </c>
      <c r="M136" s="165">
        <f t="shared" si="31"/>
        <v>0</v>
      </c>
      <c r="N136" s="165">
        <f t="shared" si="32"/>
        <v>0</v>
      </c>
      <c r="O136" s="165">
        <f t="shared" si="33"/>
        <v>104.82160077145612</v>
      </c>
      <c r="P136" s="165">
        <f t="shared" si="34"/>
        <v>121.82871860914358</v>
      </c>
      <c r="Q136" s="165">
        <f t="shared" si="35"/>
        <v>101.92396164219821</v>
      </c>
      <c r="R136" s="165">
        <f t="shared" si="36"/>
        <v>125.75574365175332</v>
      </c>
      <c r="S136" s="165">
        <f t="shared" si="37"/>
        <v>0</v>
      </c>
      <c r="T136" s="165">
        <f t="shared" si="38"/>
        <v>0</v>
      </c>
      <c r="V136" s="147">
        <v>42309</v>
      </c>
      <c r="W136" s="132"/>
      <c r="X136" s="137"/>
      <c r="Y136" s="132">
        <v>99.18</v>
      </c>
      <c r="Z136" s="139">
        <v>237.33600000000001</v>
      </c>
      <c r="AA136" s="140">
        <f>+AA124*(1+(4.89/100))</f>
        <v>162.72459482700174</v>
      </c>
      <c r="AB136" s="131"/>
      <c r="AC136" s="132">
        <v>108.9</v>
      </c>
      <c r="AD136" s="131"/>
      <c r="AE136" s="140"/>
      <c r="AF136" s="140"/>
      <c r="AG136" s="131"/>
      <c r="AH136" s="140"/>
      <c r="AI136" s="154"/>
      <c r="AJ136" s="132"/>
      <c r="AK136" s="132">
        <v>189.2</v>
      </c>
      <c r="AL136" s="131"/>
      <c r="AM136" s="132">
        <v>104</v>
      </c>
      <c r="AN136" s="131"/>
      <c r="AO136" s="132"/>
      <c r="AP136" s="132">
        <v>105.8</v>
      </c>
      <c r="AQ136" s="132">
        <v>108.7</v>
      </c>
    </row>
    <row r="137" spans="1:43">
      <c r="A137" s="50">
        <v>42339</v>
      </c>
      <c r="B137" s="127">
        <f t="shared" si="20"/>
        <v>110.27466937945067</v>
      </c>
      <c r="C137" s="127">
        <f t="shared" si="21"/>
        <v>104.53752181500873</v>
      </c>
      <c r="D137" s="127">
        <f t="shared" si="22"/>
        <v>109.10320856203184</v>
      </c>
      <c r="E137" s="127">
        <f t="shared" si="23"/>
        <v>105.84336837206388</v>
      </c>
      <c r="F137" s="127">
        <f t="shared" si="24"/>
        <v>130.47456169485855</v>
      </c>
      <c r="G137" s="165">
        <f t="shared" si="25"/>
        <v>111.48132936160897</v>
      </c>
      <c r="H137" s="165">
        <f t="shared" si="26"/>
        <v>111.12855887404444</v>
      </c>
      <c r="I137" s="165">
        <f t="shared" si="27"/>
        <v>0</v>
      </c>
      <c r="J137" s="165">
        <f t="shared" si="28"/>
        <v>110.16953982127407</v>
      </c>
      <c r="K137" s="165">
        <f t="shared" si="29"/>
        <v>107.21276491718865</v>
      </c>
      <c r="L137" s="165">
        <f t="shared" si="30"/>
        <v>0</v>
      </c>
      <c r="M137" s="165">
        <f t="shared" si="31"/>
        <v>116.59189705181188</v>
      </c>
      <c r="N137" s="165">
        <f t="shared" si="32"/>
        <v>127.50263435194941</v>
      </c>
      <c r="O137" s="165">
        <f t="shared" si="33"/>
        <v>105.59305689488909</v>
      </c>
      <c r="P137" s="165">
        <f t="shared" si="34"/>
        <v>121.12041210560204</v>
      </c>
      <c r="Q137" s="165">
        <f t="shared" si="35"/>
        <v>102.21297098522901</v>
      </c>
      <c r="R137" s="165">
        <f t="shared" si="36"/>
        <v>125.39298669891173</v>
      </c>
      <c r="S137" s="165">
        <f t="shared" si="37"/>
        <v>0</v>
      </c>
      <c r="T137" s="165">
        <f t="shared" si="38"/>
        <v>106.48011782032398</v>
      </c>
      <c r="V137" s="147">
        <v>42339</v>
      </c>
      <c r="W137" s="132">
        <v>108.4</v>
      </c>
      <c r="X137" s="137">
        <v>1198</v>
      </c>
      <c r="Y137" s="132">
        <v>99.188999999999993</v>
      </c>
      <c r="Z137" s="139">
        <v>236.52500000000001</v>
      </c>
      <c r="AA137" s="140">
        <f>+AA125*(1+(3.35/100))</f>
        <v>164.46318501636921</v>
      </c>
      <c r="AB137" s="131">
        <v>130.72</v>
      </c>
      <c r="AC137" s="132">
        <v>109.4</v>
      </c>
      <c r="AD137" s="131"/>
      <c r="AE137" s="140">
        <v>127.89912388483442</v>
      </c>
      <c r="AF137" s="140">
        <v>147.80402149662558</v>
      </c>
      <c r="AG137" s="131"/>
      <c r="AH137" s="140">
        <v>121.1</v>
      </c>
      <c r="AI137" s="154">
        <v>121</v>
      </c>
      <c r="AJ137" s="132"/>
      <c r="AK137" s="132">
        <v>188.1</v>
      </c>
      <c r="AL137" s="131"/>
      <c r="AM137" s="132">
        <v>103.7</v>
      </c>
      <c r="AN137" s="131"/>
      <c r="AO137" s="132">
        <v>144.6</v>
      </c>
      <c r="AP137" s="132">
        <v>106.1</v>
      </c>
      <c r="AQ137" s="132">
        <v>109.5</v>
      </c>
    </row>
    <row r="138" spans="1:43">
      <c r="A138" s="50">
        <v>42370</v>
      </c>
      <c r="B138" s="127">
        <f t="shared" si="20"/>
        <v>0</v>
      </c>
      <c r="C138" s="127">
        <f t="shared" si="21"/>
        <v>0</v>
      </c>
      <c r="D138" s="127">
        <f t="shared" si="22"/>
        <v>108.86341887298848</v>
      </c>
      <c r="E138" s="127">
        <f t="shared" si="23"/>
        <v>106.01833827813503</v>
      </c>
      <c r="F138" s="127">
        <f t="shared" si="24"/>
        <v>130.90282673633487</v>
      </c>
      <c r="G138" s="165">
        <f t="shared" si="25"/>
        <v>0</v>
      </c>
      <c r="H138" s="165">
        <f t="shared" si="26"/>
        <v>110.62065869637514</v>
      </c>
      <c r="I138" s="165">
        <f t="shared" si="27"/>
        <v>0</v>
      </c>
      <c r="J138" s="165">
        <f t="shared" si="28"/>
        <v>0</v>
      </c>
      <c r="K138" s="165">
        <f t="shared" si="29"/>
        <v>0</v>
      </c>
      <c r="L138" s="165">
        <f t="shared" si="30"/>
        <v>0</v>
      </c>
      <c r="M138" s="165">
        <f t="shared" si="31"/>
        <v>0</v>
      </c>
      <c r="N138" s="165">
        <f t="shared" si="32"/>
        <v>0</v>
      </c>
      <c r="O138" s="165">
        <f t="shared" si="33"/>
        <v>100.67467055341017</v>
      </c>
      <c r="P138" s="165">
        <f t="shared" si="34"/>
        <v>121.95750160978751</v>
      </c>
      <c r="Q138" s="165">
        <f t="shared" si="35"/>
        <v>104.13969993876773</v>
      </c>
      <c r="R138" s="165">
        <f t="shared" si="36"/>
        <v>125.6348246674728</v>
      </c>
      <c r="S138" s="165">
        <f t="shared" si="37"/>
        <v>0</v>
      </c>
      <c r="T138" s="165">
        <f t="shared" si="38"/>
        <v>0</v>
      </c>
      <c r="V138" s="147">
        <v>42370</v>
      </c>
      <c r="W138" s="132"/>
      <c r="X138" s="137"/>
      <c r="Y138" s="132">
        <v>98.971000000000004</v>
      </c>
      <c r="Z138" s="139">
        <v>236.916</v>
      </c>
      <c r="AA138" s="140">
        <f>+AA126*(1+(4.14/100))</f>
        <v>165.00301310115009</v>
      </c>
      <c r="AB138" s="131"/>
      <c r="AC138" s="132">
        <v>108.9</v>
      </c>
      <c r="AD138" s="131"/>
      <c r="AE138" s="140"/>
      <c r="AF138" s="140"/>
      <c r="AG138" s="131"/>
      <c r="AH138" s="140"/>
      <c r="AI138" s="154"/>
      <c r="AJ138" s="132"/>
      <c r="AK138" s="132">
        <v>189.4</v>
      </c>
      <c r="AL138" s="131"/>
      <c r="AM138" s="132">
        <v>103.9</v>
      </c>
      <c r="AN138" s="131"/>
      <c r="AO138" s="132"/>
      <c r="AP138" s="132">
        <v>108.1</v>
      </c>
      <c r="AQ138" s="132">
        <v>104.39963336388635</v>
      </c>
    </row>
    <row r="139" spans="1:43">
      <c r="A139" s="50">
        <v>42401</v>
      </c>
      <c r="B139" s="127">
        <f t="shared" si="20"/>
        <v>0</v>
      </c>
      <c r="C139" s="127">
        <f t="shared" si="21"/>
        <v>0</v>
      </c>
      <c r="D139" s="127">
        <f t="shared" si="22"/>
        <v>108.75232365008304</v>
      </c>
      <c r="E139" s="127">
        <f t="shared" si="23"/>
        <v>106.10559948448764</v>
      </c>
      <c r="F139" s="127">
        <f t="shared" si="24"/>
        <v>130.84747813335935</v>
      </c>
      <c r="G139" s="165">
        <f t="shared" si="25"/>
        <v>0</v>
      </c>
      <c r="H139" s="165">
        <f t="shared" si="26"/>
        <v>111.83961912278147</v>
      </c>
      <c r="I139" s="165">
        <f t="shared" si="27"/>
        <v>0</v>
      </c>
      <c r="J139" s="165">
        <f t="shared" si="28"/>
        <v>0</v>
      </c>
      <c r="K139" s="165">
        <f t="shared" si="29"/>
        <v>0</v>
      </c>
      <c r="L139" s="165">
        <f t="shared" si="30"/>
        <v>0</v>
      </c>
      <c r="M139" s="165">
        <f t="shared" si="31"/>
        <v>0</v>
      </c>
      <c r="N139" s="165">
        <f t="shared" si="32"/>
        <v>0</v>
      </c>
      <c r="O139" s="165">
        <f t="shared" si="33"/>
        <v>96.432015429122458</v>
      </c>
      <c r="P139" s="165">
        <f t="shared" si="34"/>
        <v>121.95750160978751</v>
      </c>
      <c r="Q139" s="165">
        <f t="shared" si="35"/>
        <v>104.52504572947548</v>
      </c>
      <c r="R139" s="165">
        <f t="shared" si="36"/>
        <v>124.9093107617896</v>
      </c>
      <c r="S139" s="165">
        <f t="shared" si="37"/>
        <v>0</v>
      </c>
      <c r="T139" s="165">
        <f t="shared" si="38"/>
        <v>0</v>
      </c>
      <c r="V139" s="147">
        <v>42401</v>
      </c>
      <c r="W139" s="132"/>
      <c r="X139" s="137"/>
      <c r="Y139" s="132">
        <v>98.87</v>
      </c>
      <c r="Z139" s="139">
        <v>237.11099999999999</v>
      </c>
      <c r="AA139" s="140">
        <f>+AA127*(1+(4.42/100))</f>
        <v>164.93324618709946</v>
      </c>
      <c r="AB139" s="131"/>
      <c r="AC139" s="132">
        <v>110.1</v>
      </c>
      <c r="AD139" s="131"/>
      <c r="AE139" s="140"/>
      <c r="AF139" s="140"/>
      <c r="AG139" s="131"/>
      <c r="AH139" s="140"/>
      <c r="AI139" s="154"/>
      <c r="AJ139" s="132"/>
      <c r="AK139" s="132">
        <v>189.4</v>
      </c>
      <c r="AL139" s="131"/>
      <c r="AM139" s="132">
        <v>103.3</v>
      </c>
      <c r="AN139" s="131"/>
      <c r="AO139" s="132"/>
      <c r="AP139" s="132">
        <v>108.5</v>
      </c>
      <c r="AQ139" s="132">
        <v>100</v>
      </c>
    </row>
    <row r="140" spans="1:43">
      <c r="A140" s="50">
        <v>42430</v>
      </c>
      <c r="B140" s="127">
        <f t="shared" si="20"/>
        <v>110.07121057985758</v>
      </c>
      <c r="C140" s="127">
        <f t="shared" si="21"/>
        <v>104.71204188481676</v>
      </c>
      <c r="D140" s="127">
        <f t="shared" si="22"/>
        <v>108.79742171086644</v>
      </c>
      <c r="E140" s="127">
        <f t="shared" si="23"/>
        <v>106.56249021108262</v>
      </c>
      <c r="F140" s="127">
        <f t="shared" si="24"/>
        <v>131.29648464847136</v>
      </c>
      <c r="G140" s="165">
        <f t="shared" si="25"/>
        <v>111.25959477138548</v>
      </c>
      <c r="H140" s="165">
        <f t="shared" si="26"/>
        <v>111.94119915831533</v>
      </c>
      <c r="I140" s="165">
        <f t="shared" si="27"/>
        <v>0</v>
      </c>
      <c r="J140" s="165">
        <f t="shared" si="28"/>
        <v>0</v>
      </c>
      <c r="K140" s="165">
        <f t="shared" si="29"/>
        <v>107.11468870687058</v>
      </c>
      <c r="L140" s="165">
        <f t="shared" si="30"/>
        <v>0</v>
      </c>
      <c r="M140" s="165">
        <f t="shared" si="31"/>
        <v>115.91795545035633</v>
      </c>
      <c r="N140" s="165">
        <f t="shared" si="32"/>
        <v>129.61011591148576</v>
      </c>
      <c r="O140" s="165">
        <f t="shared" si="33"/>
        <v>96.048154914919721</v>
      </c>
      <c r="P140" s="165">
        <f t="shared" si="34"/>
        <v>122.27945911139729</v>
      </c>
      <c r="Q140" s="165">
        <f t="shared" si="35"/>
        <v>104.42870928179855</v>
      </c>
      <c r="R140" s="165">
        <f t="shared" si="36"/>
        <v>125.03022974607015</v>
      </c>
      <c r="S140" s="165">
        <f t="shared" si="37"/>
        <v>0</v>
      </c>
      <c r="T140" s="165">
        <f t="shared" si="38"/>
        <v>107.29013254786449</v>
      </c>
      <c r="V140" s="147">
        <v>42430</v>
      </c>
      <c r="W140" s="132">
        <v>108.2</v>
      </c>
      <c r="X140" s="137">
        <v>1200</v>
      </c>
      <c r="Y140" s="132">
        <v>98.911000000000001</v>
      </c>
      <c r="Z140" s="139">
        <v>238.13200000000001</v>
      </c>
      <c r="AA140" s="140">
        <f>+AA128*(1+(4.45/100))</f>
        <v>165.49921889939816</v>
      </c>
      <c r="AB140" s="131">
        <v>130.46</v>
      </c>
      <c r="AC140" s="132">
        <v>110.2</v>
      </c>
      <c r="AD140" s="131"/>
      <c r="AE140" s="140"/>
      <c r="AF140" s="140">
        <v>147.66881317223104</v>
      </c>
      <c r="AG140" s="131"/>
      <c r="AH140" s="140">
        <v>120.4</v>
      </c>
      <c r="AI140" s="154">
        <v>123</v>
      </c>
      <c r="AJ140" s="132"/>
      <c r="AK140" s="132">
        <v>189.9</v>
      </c>
      <c r="AL140" s="131"/>
      <c r="AM140" s="132">
        <v>103.4</v>
      </c>
      <c r="AN140" s="131"/>
      <c r="AO140" s="132">
        <v>145.69999999999999</v>
      </c>
      <c r="AP140" s="132">
        <v>108.4</v>
      </c>
      <c r="AQ140" s="132">
        <v>99.601936646771748</v>
      </c>
    </row>
    <row r="141" spans="1:43">
      <c r="A141" s="50">
        <v>42461</v>
      </c>
      <c r="B141" s="127">
        <f t="shared" si="20"/>
        <v>0</v>
      </c>
      <c r="C141" s="127">
        <f t="shared" si="21"/>
        <v>0</v>
      </c>
      <c r="D141" s="127">
        <f t="shared" si="22"/>
        <v>108.74132412306272</v>
      </c>
      <c r="E141" s="127">
        <f t="shared" si="23"/>
        <v>107.06771022119597</v>
      </c>
      <c r="F141" s="127">
        <f t="shared" si="24"/>
        <v>130.49643881441048</v>
      </c>
      <c r="G141" s="165">
        <f t="shared" si="25"/>
        <v>0</v>
      </c>
      <c r="H141" s="165">
        <f t="shared" si="26"/>
        <v>113.8712198334587</v>
      </c>
      <c r="I141" s="165">
        <f t="shared" si="27"/>
        <v>0</v>
      </c>
      <c r="J141" s="165">
        <f t="shared" si="28"/>
        <v>0</v>
      </c>
      <c r="K141" s="165">
        <f t="shared" si="29"/>
        <v>0</v>
      </c>
      <c r="L141" s="165">
        <f t="shared" si="30"/>
        <v>0</v>
      </c>
      <c r="M141" s="165">
        <f t="shared" si="31"/>
        <v>0</v>
      </c>
      <c r="N141" s="165">
        <f t="shared" si="32"/>
        <v>0</v>
      </c>
      <c r="O141" s="165">
        <f t="shared" si="33"/>
        <v>95.853423336547735</v>
      </c>
      <c r="P141" s="165">
        <f t="shared" si="34"/>
        <v>122.08628461043141</v>
      </c>
      <c r="Q141" s="165">
        <f t="shared" si="35"/>
        <v>104.6213821771524</v>
      </c>
      <c r="R141" s="165">
        <f t="shared" si="36"/>
        <v>124.78839177750906</v>
      </c>
      <c r="S141" s="165">
        <f t="shared" si="37"/>
        <v>0</v>
      </c>
      <c r="T141" s="165">
        <f t="shared" si="38"/>
        <v>0</v>
      </c>
      <c r="V141" s="147">
        <v>42461</v>
      </c>
      <c r="W141" s="132"/>
      <c r="X141" s="137"/>
      <c r="Y141" s="132">
        <v>98.86</v>
      </c>
      <c r="Z141" s="139">
        <v>239.261</v>
      </c>
      <c r="AA141" s="140">
        <f>+AA129*(1+(3.6/100))</f>
        <v>164.4907611255644</v>
      </c>
      <c r="AB141" s="131"/>
      <c r="AC141" s="132">
        <v>112.1</v>
      </c>
      <c r="AD141" s="131"/>
      <c r="AE141" s="140"/>
      <c r="AF141" s="140"/>
      <c r="AG141" s="131"/>
      <c r="AH141" s="140"/>
      <c r="AI141" s="154"/>
      <c r="AJ141" s="132"/>
      <c r="AK141" s="132">
        <v>189.6</v>
      </c>
      <c r="AL141" s="131"/>
      <c r="AM141" s="132">
        <v>103.2</v>
      </c>
      <c r="AN141" s="131"/>
      <c r="AO141" s="132"/>
      <c r="AP141" s="132">
        <v>108.6</v>
      </c>
      <c r="AQ141" s="132">
        <v>99.4</v>
      </c>
    </row>
    <row r="142" spans="1:43">
      <c r="A142" s="50">
        <v>42491</v>
      </c>
      <c r="B142" s="127">
        <f t="shared" si="20"/>
        <v>0</v>
      </c>
      <c r="C142" s="127">
        <f t="shared" si="21"/>
        <v>0</v>
      </c>
      <c r="D142" s="127">
        <f t="shared" si="22"/>
        <v>108.03295458295293</v>
      </c>
      <c r="E142" s="127">
        <f t="shared" si="23"/>
        <v>107.50088379939768</v>
      </c>
      <c r="F142" s="127">
        <f t="shared" si="24"/>
        <v>130.6585380194567</v>
      </c>
      <c r="G142" s="165">
        <f t="shared" si="25"/>
        <v>0</v>
      </c>
      <c r="H142" s="165">
        <f t="shared" si="26"/>
        <v>115.09018025986504</v>
      </c>
      <c r="I142" s="165">
        <f t="shared" si="27"/>
        <v>0</v>
      </c>
      <c r="J142" s="165">
        <f t="shared" si="28"/>
        <v>0</v>
      </c>
      <c r="K142" s="165">
        <f t="shared" si="29"/>
        <v>0</v>
      </c>
      <c r="L142" s="165">
        <f t="shared" si="30"/>
        <v>0</v>
      </c>
      <c r="M142" s="165">
        <f t="shared" si="31"/>
        <v>0</v>
      </c>
      <c r="N142" s="165">
        <f t="shared" si="32"/>
        <v>0</v>
      </c>
      <c r="O142" s="165">
        <f t="shared" si="33"/>
        <v>96.721311475409834</v>
      </c>
      <c r="P142" s="165">
        <f t="shared" si="34"/>
        <v>120.99162910495814</v>
      </c>
      <c r="Q142" s="165">
        <f t="shared" si="35"/>
        <v>104.42870928179855</v>
      </c>
      <c r="R142" s="165">
        <f t="shared" si="36"/>
        <v>124.54655380894799</v>
      </c>
      <c r="S142" s="165">
        <f t="shared" si="37"/>
        <v>0</v>
      </c>
      <c r="T142" s="165">
        <f t="shared" si="38"/>
        <v>0</v>
      </c>
      <c r="V142" s="147">
        <v>42491</v>
      </c>
      <c r="W142" s="132"/>
      <c r="X142" s="137"/>
      <c r="Y142" s="132">
        <v>98.215999999999994</v>
      </c>
      <c r="Z142" s="139">
        <v>240.22900000000001</v>
      </c>
      <c r="AA142" s="140">
        <f>+AA130*(1+(3.33/100))</f>
        <v>164.69508717352517</v>
      </c>
      <c r="AB142" s="131"/>
      <c r="AC142" s="132">
        <v>113.3</v>
      </c>
      <c r="AD142" s="131"/>
      <c r="AE142" s="140"/>
      <c r="AF142" s="140"/>
      <c r="AG142" s="131"/>
      <c r="AH142" s="140"/>
      <c r="AI142" s="154"/>
      <c r="AJ142" s="132"/>
      <c r="AK142" s="132">
        <v>187.9</v>
      </c>
      <c r="AL142" s="131"/>
      <c r="AM142" s="132">
        <v>103</v>
      </c>
      <c r="AN142" s="131"/>
      <c r="AO142" s="132"/>
      <c r="AP142" s="132">
        <v>108.4</v>
      </c>
      <c r="AQ142" s="132">
        <v>100.3</v>
      </c>
    </row>
    <row r="143" spans="1:43">
      <c r="A143" s="50">
        <v>42522</v>
      </c>
      <c r="B143" s="127">
        <f t="shared" si="20"/>
        <v>110.47812817904375</v>
      </c>
      <c r="C143" s="127">
        <f t="shared" si="21"/>
        <v>105.14834205933683</v>
      </c>
      <c r="D143" s="127">
        <f t="shared" si="22"/>
        <v>108.83372015003357</v>
      </c>
      <c r="E143" s="127">
        <f t="shared" si="23"/>
        <v>107.85395606510133</v>
      </c>
      <c r="F143" s="127">
        <f t="shared" si="24"/>
        <v>131.52772038212308</v>
      </c>
      <c r="G143" s="165">
        <f t="shared" si="25"/>
        <v>111.63483792407143</v>
      </c>
      <c r="H143" s="165">
        <f t="shared" si="26"/>
        <v>115.19176029539891</v>
      </c>
      <c r="I143" s="165">
        <f t="shared" si="27"/>
        <v>0</v>
      </c>
      <c r="J143" s="165">
        <f t="shared" si="28"/>
        <v>0</v>
      </c>
      <c r="K143" s="165">
        <f t="shared" si="29"/>
        <v>0</v>
      </c>
      <c r="L143" s="165">
        <f t="shared" si="30"/>
        <v>0</v>
      </c>
      <c r="M143" s="165">
        <f t="shared" si="31"/>
        <v>115.93091280131891</v>
      </c>
      <c r="N143" s="165">
        <f t="shared" si="32"/>
        <v>131.40147523709166</v>
      </c>
      <c r="O143" s="165">
        <f t="shared" si="33"/>
        <v>100.19286403085826</v>
      </c>
      <c r="P143" s="165">
        <f t="shared" si="34"/>
        <v>119.83258209916289</v>
      </c>
      <c r="Q143" s="165">
        <f t="shared" si="35"/>
        <v>104.91039152018323</v>
      </c>
      <c r="R143" s="165">
        <f t="shared" si="36"/>
        <v>124.54655380894799</v>
      </c>
      <c r="S143" s="165">
        <f t="shared" si="37"/>
        <v>0</v>
      </c>
      <c r="T143" s="165">
        <f t="shared" si="38"/>
        <v>107.51104565537555</v>
      </c>
      <c r="V143" s="147">
        <v>42522</v>
      </c>
      <c r="W143" s="132">
        <v>108.6</v>
      </c>
      <c r="X143" s="137">
        <v>1205</v>
      </c>
      <c r="Y143" s="132">
        <v>98.944000000000003</v>
      </c>
      <c r="Z143" s="139">
        <v>241.018</v>
      </c>
      <c r="AA143" s="140">
        <f>+AA131*(1+(3.45/100))</f>
        <v>165.79069154166615</v>
      </c>
      <c r="AB143" s="131">
        <v>130.9</v>
      </c>
      <c r="AC143" s="132">
        <v>113.4</v>
      </c>
      <c r="AD143" s="131"/>
      <c r="AE143" s="140"/>
      <c r="AF143" s="140"/>
      <c r="AG143" s="131"/>
      <c r="AH143" s="140">
        <v>120.41345835552254</v>
      </c>
      <c r="AI143" s="154">
        <v>124.7</v>
      </c>
      <c r="AJ143" s="132"/>
      <c r="AK143" s="132">
        <v>186.1</v>
      </c>
      <c r="AL143" s="131"/>
      <c r="AM143" s="132">
        <v>103</v>
      </c>
      <c r="AN143" s="131"/>
      <c r="AO143" s="132">
        <v>146</v>
      </c>
      <c r="AP143" s="132">
        <v>108.9</v>
      </c>
      <c r="AQ143" s="132">
        <v>103.9</v>
      </c>
    </row>
    <row r="144" spans="1:43">
      <c r="A144" s="50">
        <v>42552</v>
      </c>
      <c r="B144" s="127">
        <f t="shared" si="20"/>
        <v>0</v>
      </c>
      <c r="C144" s="127">
        <f t="shared" si="21"/>
        <v>0</v>
      </c>
      <c r="D144" s="127">
        <f t="shared" si="22"/>
        <v>108.5290332515702</v>
      </c>
      <c r="E144" s="127">
        <f t="shared" si="23"/>
        <v>107.6794336523961</v>
      </c>
      <c r="F144" s="127">
        <f t="shared" si="24"/>
        <v>132.76757062551206</v>
      </c>
      <c r="G144" s="165">
        <f t="shared" si="25"/>
        <v>0</v>
      </c>
      <c r="H144" s="165">
        <f t="shared" si="26"/>
        <v>115.59808043753435</v>
      </c>
      <c r="I144" s="165">
        <f t="shared" si="27"/>
        <v>0</v>
      </c>
      <c r="J144" s="165">
        <f t="shared" si="28"/>
        <v>0</v>
      </c>
      <c r="K144" s="165">
        <f t="shared" si="29"/>
        <v>0</v>
      </c>
      <c r="L144" s="165">
        <f t="shared" si="30"/>
        <v>0</v>
      </c>
      <c r="M144" s="165">
        <f t="shared" si="31"/>
        <v>0</v>
      </c>
      <c r="N144" s="165">
        <f t="shared" si="32"/>
        <v>0</v>
      </c>
      <c r="O144" s="165">
        <f t="shared" si="33"/>
        <v>101.15718418514948</v>
      </c>
      <c r="P144" s="165">
        <f t="shared" si="34"/>
        <v>119.5106245975531</v>
      </c>
      <c r="Q144" s="165">
        <f t="shared" si="35"/>
        <v>107.89682139816823</v>
      </c>
      <c r="R144" s="165">
        <f t="shared" si="36"/>
        <v>124.42563482466748</v>
      </c>
      <c r="S144" s="165">
        <f t="shared" si="37"/>
        <v>0</v>
      </c>
      <c r="T144" s="165">
        <f t="shared" si="38"/>
        <v>0</v>
      </c>
      <c r="V144" s="147">
        <v>42552</v>
      </c>
      <c r="W144" s="132"/>
      <c r="X144" s="137"/>
      <c r="Y144" s="132">
        <v>98.667000000000002</v>
      </c>
      <c r="Z144" s="139">
        <v>240.62799999999999</v>
      </c>
      <c r="AA144" s="140">
        <f>+AA132*(1+(3.21/100))</f>
        <v>167.35352277345794</v>
      </c>
      <c r="AB144" s="131"/>
      <c r="AC144" s="132">
        <v>113.8</v>
      </c>
      <c r="AD144" s="131"/>
      <c r="AE144" s="140"/>
      <c r="AF144" s="140"/>
      <c r="AG144" s="131"/>
      <c r="AH144" s="140"/>
      <c r="AI144" s="154"/>
      <c r="AJ144" s="132"/>
      <c r="AK144" s="132">
        <v>185.6</v>
      </c>
      <c r="AL144" s="131"/>
      <c r="AM144" s="132">
        <v>102.9</v>
      </c>
      <c r="AN144" s="131"/>
      <c r="AO144" s="132"/>
      <c r="AP144" s="132">
        <v>112</v>
      </c>
      <c r="AQ144" s="132">
        <v>104.9</v>
      </c>
    </row>
    <row r="145" spans="1:43">
      <c r="A145" s="50">
        <v>42583</v>
      </c>
      <c r="B145" s="127">
        <f t="shared" ref="B145:B153" si="40">W145/W$80*100</f>
        <v>0</v>
      </c>
      <c r="C145" s="127">
        <f t="shared" ref="C145:C153" si="41">X145/X$80*100</f>
        <v>0</v>
      </c>
      <c r="D145" s="127">
        <f t="shared" ref="D145:D153" si="42">Y145/Y$80*100</f>
        <v>109.06361026475861</v>
      </c>
      <c r="E145" s="127">
        <f t="shared" ref="E145:E153" si="43">Z145/Z$80*100</f>
        <v>107.7783296862624</v>
      </c>
      <c r="F145" s="127">
        <f t="shared" ref="F145:F153" si="44">AA145/AA$80*100</f>
        <v>132.91967073458656</v>
      </c>
      <c r="G145" s="165">
        <f t="shared" ref="G145:G153" si="45">AB145/AB$80*100</f>
        <v>0</v>
      </c>
      <c r="H145" s="165">
        <f t="shared" ref="H145:H158" si="46">+AC145/AC$80*100</f>
        <v>116.20756065073752</v>
      </c>
      <c r="I145" s="165">
        <f t="shared" ref="I145:I153" si="47">AD145/AD$80*100</f>
        <v>0</v>
      </c>
      <c r="J145" s="165">
        <f t="shared" ref="J145:J153" si="48">+AE145/AE$80*100</f>
        <v>0</v>
      </c>
      <c r="K145" s="165">
        <f t="shared" ref="K145:K153" si="49">+AF145/AF$80*100</f>
        <v>0</v>
      </c>
      <c r="L145" s="165">
        <f t="shared" ref="L145:L153" si="50">+AG145/AG$80*100</f>
        <v>0</v>
      </c>
      <c r="M145" s="165">
        <f t="shared" ref="M145:M153" si="51">AH145/AH$80*100</f>
        <v>0</v>
      </c>
      <c r="N145" s="165">
        <f t="shared" ref="N145:N153" si="52">AI145/AI$80*100</f>
        <v>0</v>
      </c>
      <c r="O145" s="165">
        <f t="shared" ref="O145:O153" si="53">AQ145/AQ$80*100</f>
        <v>101.15718418514948</v>
      </c>
      <c r="P145" s="165">
        <f t="shared" ref="P145:P153" si="54">+AK145/AK$80*100</f>
        <v>118.67353509336766</v>
      </c>
      <c r="Q145" s="165">
        <f t="shared" ref="Q145:Q153" si="55">AP145/AP$80*100</f>
        <v>109.53454100867614</v>
      </c>
      <c r="R145" s="165">
        <f t="shared" ref="R145:R153" si="56">AM145/AM$80*100</f>
        <v>124.30471584038693</v>
      </c>
      <c r="S145" s="165">
        <f t="shared" ref="S145:S153" si="57">AN145/AN$80*100</f>
        <v>0</v>
      </c>
      <c r="T145" s="165">
        <f t="shared" ref="T145:T153" si="58">AO145/AO$80*100</f>
        <v>0</v>
      </c>
      <c r="V145" s="147">
        <v>42583</v>
      </c>
      <c r="W145" s="132"/>
      <c r="X145" s="137"/>
      <c r="Y145" s="132">
        <v>99.153000000000006</v>
      </c>
      <c r="Z145" s="139">
        <v>240.84899999999999</v>
      </c>
      <c r="AA145" s="140">
        <f>+AA133*(1+(2.79/100))</f>
        <v>167.54524496094638</v>
      </c>
      <c r="AB145" s="131"/>
      <c r="AC145" s="132">
        <v>114.4</v>
      </c>
      <c r="AD145" s="131"/>
      <c r="AE145" s="140"/>
      <c r="AF145" s="140"/>
      <c r="AG145" s="131"/>
      <c r="AH145" s="140"/>
      <c r="AI145" s="154"/>
      <c r="AJ145" s="132"/>
      <c r="AK145" s="132">
        <v>184.3</v>
      </c>
      <c r="AL145" s="131"/>
      <c r="AM145" s="132">
        <v>102.8</v>
      </c>
      <c r="AN145" s="131"/>
      <c r="AO145" s="132"/>
      <c r="AP145" s="132">
        <v>113.7</v>
      </c>
      <c r="AQ145" s="132">
        <v>104.9</v>
      </c>
    </row>
    <row r="146" spans="1:43">
      <c r="A146" s="50">
        <v>42614</v>
      </c>
      <c r="B146" s="127">
        <f t="shared" si="40"/>
        <v>111.2919633774161</v>
      </c>
      <c r="C146" s="127">
        <f t="shared" si="41"/>
        <v>105.49738219895288</v>
      </c>
      <c r="D146" s="127">
        <f t="shared" si="42"/>
        <v>109.07350983907693</v>
      </c>
      <c r="E146" s="127">
        <f t="shared" si="43"/>
        <v>108.03742834512478</v>
      </c>
      <c r="F146" s="127">
        <f t="shared" si="44"/>
        <v>133.07548452910106</v>
      </c>
      <c r="G146" s="165">
        <f t="shared" si="45"/>
        <v>112.01008107675739</v>
      </c>
      <c r="H146" s="165">
        <f t="shared" si="46"/>
        <v>116.30914068627138</v>
      </c>
      <c r="I146" s="165">
        <f t="shared" si="47"/>
        <v>0</v>
      </c>
      <c r="J146" s="165">
        <f t="shared" si="48"/>
        <v>0</v>
      </c>
      <c r="K146" s="165">
        <f t="shared" si="49"/>
        <v>0</v>
      </c>
      <c r="L146" s="165">
        <f t="shared" si="50"/>
        <v>0</v>
      </c>
      <c r="M146" s="165">
        <f t="shared" si="51"/>
        <v>117.271801532049</v>
      </c>
      <c r="N146" s="165">
        <f t="shared" si="52"/>
        <v>133.61433087460483</v>
      </c>
      <c r="O146" s="165">
        <f t="shared" si="53"/>
        <v>100</v>
      </c>
      <c r="P146" s="165">
        <f t="shared" si="54"/>
        <v>118.15840309079199</v>
      </c>
      <c r="Q146" s="165">
        <f t="shared" si="55"/>
        <v>109.24553166564534</v>
      </c>
      <c r="R146" s="165">
        <f t="shared" si="56"/>
        <v>124.54655380894799</v>
      </c>
      <c r="S146" s="165">
        <f t="shared" si="57"/>
        <v>0</v>
      </c>
      <c r="T146" s="165">
        <f t="shared" si="58"/>
        <v>108.46833578792341</v>
      </c>
      <c r="V146" s="147">
        <v>42614</v>
      </c>
      <c r="W146" s="132">
        <v>109.4</v>
      </c>
      <c r="X146" s="137">
        <v>1209</v>
      </c>
      <c r="Y146" s="132">
        <v>99.162000000000006</v>
      </c>
      <c r="Z146" s="139">
        <v>241.428</v>
      </c>
      <c r="AA146" s="140">
        <f>+AA134*(1+(3.07/100))</f>
        <v>167.74164824893191</v>
      </c>
      <c r="AB146" s="131">
        <v>131.34</v>
      </c>
      <c r="AC146" s="132">
        <v>114.5</v>
      </c>
      <c r="AD146" s="131"/>
      <c r="AE146" s="140"/>
      <c r="AF146" s="140"/>
      <c r="AG146" s="131"/>
      <c r="AH146" s="140">
        <v>121.8061934374404</v>
      </c>
      <c r="AI146" s="154">
        <v>126.8</v>
      </c>
      <c r="AJ146" s="132"/>
      <c r="AK146" s="132">
        <v>183.5</v>
      </c>
      <c r="AL146" s="131"/>
      <c r="AM146" s="132">
        <v>103</v>
      </c>
      <c r="AN146" s="131"/>
      <c r="AO146" s="132">
        <v>147.30000000000001</v>
      </c>
      <c r="AP146" s="132">
        <v>113.4</v>
      </c>
      <c r="AQ146" s="132">
        <v>103.7</v>
      </c>
    </row>
    <row r="147" spans="1:43">
      <c r="A147" s="50">
        <v>42644</v>
      </c>
      <c r="B147" s="127">
        <f t="shared" si="40"/>
        <v>0</v>
      </c>
      <c r="C147" s="127">
        <f t="shared" si="41"/>
        <v>0</v>
      </c>
      <c r="D147" s="127">
        <f t="shared" si="42"/>
        <v>108.76112327169932</v>
      </c>
      <c r="E147" s="127">
        <f t="shared" si="43"/>
        <v>108.17212384826395</v>
      </c>
      <c r="F147" s="127">
        <f t="shared" si="44"/>
        <v>133.17091823350293</v>
      </c>
      <c r="G147" s="165">
        <f t="shared" si="45"/>
        <v>0</v>
      </c>
      <c r="H147" s="165">
        <f t="shared" si="46"/>
        <v>115.59808043753435</v>
      </c>
      <c r="I147" s="165">
        <f t="shared" si="47"/>
        <v>0</v>
      </c>
      <c r="J147" s="165">
        <f t="shared" si="48"/>
        <v>0</v>
      </c>
      <c r="K147" s="165">
        <f t="shared" si="49"/>
        <v>0</v>
      </c>
      <c r="L147" s="165">
        <f t="shared" si="50"/>
        <v>0</v>
      </c>
      <c r="M147" s="165">
        <f t="shared" si="51"/>
        <v>0</v>
      </c>
      <c r="N147" s="165">
        <f t="shared" si="52"/>
        <v>0</v>
      </c>
      <c r="O147" s="165">
        <f t="shared" si="53"/>
        <v>99.90356798457087</v>
      </c>
      <c r="P147" s="165">
        <f t="shared" si="54"/>
        <v>118.28718609143591</v>
      </c>
      <c r="Q147" s="165">
        <f t="shared" si="55"/>
        <v>108.66751297958372</v>
      </c>
      <c r="R147" s="165">
        <f t="shared" si="56"/>
        <v>124.42563482466748</v>
      </c>
      <c r="S147" s="165">
        <f t="shared" si="57"/>
        <v>0</v>
      </c>
      <c r="T147" s="165">
        <f t="shared" si="58"/>
        <v>0</v>
      </c>
      <c r="V147" s="147">
        <v>42644</v>
      </c>
      <c r="W147" s="132"/>
      <c r="X147" s="137"/>
      <c r="Y147" s="132">
        <v>98.878</v>
      </c>
      <c r="Z147" s="139">
        <v>241.72900000000001</v>
      </c>
      <c r="AA147" s="140">
        <f>+AA135*(1+(3.31/100))</f>
        <v>167.86194243333046</v>
      </c>
      <c r="AB147" s="131"/>
      <c r="AC147" s="132">
        <v>113.8</v>
      </c>
      <c r="AD147" s="131"/>
      <c r="AE147" s="140"/>
      <c r="AF147" s="140"/>
      <c r="AG147" s="131"/>
      <c r="AH147" s="140"/>
      <c r="AI147" s="131"/>
      <c r="AJ147" s="132"/>
      <c r="AK147" s="132">
        <v>183.7</v>
      </c>
      <c r="AL147" s="131"/>
      <c r="AM147" s="132">
        <v>102.9</v>
      </c>
      <c r="AN147" s="131"/>
      <c r="AO147" s="132"/>
      <c r="AP147" s="132">
        <v>112.8</v>
      </c>
      <c r="AQ147" s="132">
        <v>103.6</v>
      </c>
    </row>
    <row r="148" spans="1:43">
      <c r="A148" s="50">
        <v>42675</v>
      </c>
      <c r="B148" s="127">
        <f t="shared" si="40"/>
        <v>0</v>
      </c>
      <c r="C148" s="127">
        <f t="shared" si="41"/>
        <v>0</v>
      </c>
      <c r="D148" s="127">
        <f t="shared" si="42"/>
        <v>109.10980827824403</v>
      </c>
      <c r="E148" s="127">
        <f t="shared" si="43"/>
        <v>108.00386634268146</v>
      </c>
      <c r="F148" s="127">
        <f t="shared" si="44"/>
        <v>133.71688641158937</v>
      </c>
      <c r="G148" s="165">
        <f t="shared" si="45"/>
        <v>0</v>
      </c>
      <c r="H148" s="165">
        <f t="shared" si="46"/>
        <v>115.39492036646661</v>
      </c>
      <c r="I148" s="165">
        <f t="shared" si="47"/>
        <v>0</v>
      </c>
      <c r="J148" s="165">
        <f t="shared" si="48"/>
        <v>0</v>
      </c>
      <c r="K148" s="165">
        <f t="shared" si="49"/>
        <v>0</v>
      </c>
      <c r="L148" s="165">
        <f t="shared" si="50"/>
        <v>0</v>
      </c>
      <c r="M148" s="165">
        <f t="shared" si="51"/>
        <v>0</v>
      </c>
      <c r="N148" s="165">
        <f t="shared" si="52"/>
        <v>0</v>
      </c>
      <c r="O148" s="165">
        <f t="shared" si="53"/>
        <v>100.38572806171648</v>
      </c>
      <c r="P148" s="165">
        <f t="shared" si="54"/>
        <v>117.83644558918223</v>
      </c>
      <c r="Q148" s="165">
        <f t="shared" si="55"/>
        <v>108.76384942726067</v>
      </c>
      <c r="R148" s="165">
        <f t="shared" si="56"/>
        <v>124.78839177750906</v>
      </c>
      <c r="S148" s="165">
        <f t="shared" si="57"/>
        <v>0</v>
      </c>
      <c r="T148" s="165">
        <f t="shared" si="58"/>
        <v>0</v>
      </c>
      <c r="V148" s="147">
        <v>42675</v>
      </c>
      <c r="W148" s="132"/>
      <c r="X148" s="137"/>
      <c r="Y148" s="132">
        <v>99.194999999999993</v>
      </c>
      <c r="Z148" s="139">
        <v>241.35300000000001</v>
      </c>
      <c r="AA148" s="140">
        <f>+AA136*(1+(3.58/100))</f>
        <v>168.5501353218084</v>
      </c>
      <c r="AB148" s="131"/>
      <c r="AC148" s="132">
        <v>113.6</v>
      </c>
      <c r="AD148" s="131"/>
      <c r="AE148" s="140"/>
      <c r="AF148" s="140"/>
      <c r="AG148" s="131"/>
      <c r="AH148" s="140"/>
      <c r="AI148" s="131"/>
      <c r="AJ148" s="132"/>
      <c r="AK148" s="132">
        <v>183</v>
      </c>
      <c r="AL148" s="131"/>
      <c r="AM148" s="132">
        <v>103.2</v>
      </c>
      <c r="AN148" s="131"/>
      <c r="AO148" s="132"/>
      <c r="AP148" s="132">
        <v>112.9</v>
      </c>
      <c r="AQ148" s="132">
        <v>104.1</v>
      </c>
    </row>
    <row r="149" spans="1:43">
      <c r="A149" s="50">
        <v>42705</v>
      </c>
      <c r="B149" s="127">
        <f t="shared" si="40"/>
        <v>111.90233977619532</v>
      </c>
      <c r="C149" s="127">
        <f t="shared" si="41"/>
        <v>105.93368237347296</v>
      </c>
      <c r="D149" s="127">
        <f t="shared" si="42"/>
        <v>109.28140089976131</v>
      </c>
      <c r="E149" s="127">
        <f t="shared" si="43"/>
        <v>108.03921831858842</v>
      </c>
      <c r="F149" s="127">
        <f t="shared" si="44"/>
        <v>134.41489345804328</v>
      </c>
      <c r="G149" s="165">
        <f t="shared" si="45"/>
        <v>110.70525829582667</v>
      </c>
      <c r="H149" s="165">
        <f t="shared" si="46"/>
        <v>115.49650040200048</v>
      </c>
      <c r="I149" s="165">
        <f t="shared" si="47"/>
        <v>0</v>
      </c>
      <c r="J149" s="165">
        <f t="shared" si="48"/>
        <v>0</v>
      </c>
      <c r="K149" s="165">
        <f t="shared" si="49"/>
        <v>0</v>
      </c>
      <c r="L149" s="165">
        <f t="shared" si="50"/>
        <v>0</v>
      </c>
      <c r="M149" s="165">
        <f t="shared" si="51"/>
        <v>117.10563404403807</v>
      </c>
      <c r="N149" s="165">
        <f t="shared" si="52"/>
        <v>0</v>
      </c>
      <c r="O149" s="165">
        <f t="shared" si="53"/>
        <v>100.8678881388621</v>
      </c>
      <c r="P149" s="165">
        <f t="shared" si="54"/>
        <v>118.41596909207983</v>
      </c>
      <c r="Q149" s="165">
        <f t="shared" si="55"/>
        <v>109.05285877029146</v>
      </c>
      <c r="R149" s="165">
        <f t="shared" si="56"/>
        <v>125.39298669891173</v>
      </c>
      <c r="S149" s="165">
        <f t="shared" si="57"/>
        <v>0</v>
      </c>
      <c r="T149" s="165">
        <f t="shared" si="58"/>
        <v>108.83652430044182</v>
      </c>
      <c r="V149" s="147">
        <v>42705</v>
      </c>
      <c r="W149" s="132">
        <v>110</v>
      </c>
      <c r="X149" s="137">
        <v>1214</v>
      </c>
      <c r="Y149" s="132">
        <v>99.350999999999999</v>
      </c>
      <c r="Z149" s="139">
        <v>241.43199999999999</v>
      </c>
      <c r="AA149" s="140">
        <f>+AA137*(1+(3.02/100))</f>
        <v>169.42997320386357</v>
      </c>
      <c r="AB149" s="131">
        <v>129.81</v>
      </c>
      <c r="AC149" s="132">
        <v>113.7</v>
      </c>
      <c r="AD149" s="131"/>
      <c r="AE149" s="140"/>
      <c r="AF149" s="140"/>
      <c r="AG149" s="131"/>
      <c r="AH149" s="140">
        <v>121.63360097341024</v>
      </c>
      <c r="AI149" s="131"/>
      <c r="AJ149" s="132"/>
      <c r="AK149" s="132">
        <v>183.9</v>
      </c>
      <c r="AL149" s="131"/>
      <c r="AM149" s="132">
        <v>103.7</v>
      </c>
      <c r="AN149" s="131"/>
      <c r="AO149" s="132">
        <v>147.80000000000001</v>
      </c>
      <c r="AP149" s="132">
        <v>113.2</v>
      </c>
      <c r="AQ149" s="132">
        <v>104.6</v>
      </c>
    </row>
    <row r="150" spans="1:43">
      <c r="A150" s="50">
        <v>42736</v>
      </c>
      <c r="B150" s="127">
        <f t="shared" si="40"/>
        <v>0</v>
      </c>
      <c r="C150" s="127">
        <f t="shared" si="41"/>
        <v>0</v>
      </c>
      <c r="D150" s="127">
        <f t="shared" si="42"/>
        <v>109.47169271721316</v>
      </c>
      <c r="E150" s="127">
        <f t="shared" si="43"/>
        <v>108.66884148442499</v>
      </c>
      <c r="F150" s="127">
        <f t="shared" si="44"/>
        <v>135.47133538943294</v>
      </c>
      <c r="G150" s="165">
        <f t="shared" si="45"/>
        <v>0</v>
      </c>
      <c r="H150" s="165">
        <f t="shared" si="46"/>
        <v>118.13758132588089</v>
      </c>
      <c r="I150" s="165">
        <f t="shared" si="47"/>
        <v>0</v>
      </c>
      <c r="J150" s="165">
        <f t="shared" si="48"/>
        <v>0</v>
      </c>
      <c r="K150" s="165">
        <f t="shared" si="49"/>
        <v>0</v>
      </c>
      <c r="L150" s="165">
        <f t="shared" si="50"/>
        <v>0</v>
      </c>
      <c r="M150" s="165">
        <f t="shared" si="51"/>
        <v>0</v>
      </c>
      <c r="N150" s="165">
        <f t="shared" si="52"/>
        <v>0</v>
      </c>
      <c r="O150" s="165">
        <f t="shared" si="53"/>
        <v>100.57859209257474</v>
      </c>
      <c r="P150" s="165">
        <f t="shared" si="54"/>
        <v>0</v>
      </c>
      <c r="Q150" s="165">
        <f t="shared" si="55"/>
        <v>0</v>
      </c>
      <c r="R150" s="165">
        <f t="shared" si="56"/>
        <v>125.27206771463119</v>
      </c>
      <c r="S150" s="165">
        <f t="shared" si="57"/>
        <v>0</v>
      </c>
      <c r="T150" s="165">
        <f t="shared" si="58"/>
        <v>0</v>
      </c>
      <c r="V150" s="147">
        <v>42736</v>
      </c>
      <c r="W150" s="132"/>
      <c r="X150" s="137"/>
      <c r="Y150" s="132">
        <v>99.524000000000001</v>
      </c>
      <c r="Z150" s="139">
        <v>242.839</v>
      </c>
      <c r="AA150" s="140">
        <f>+AA138*(1+(3.49/100))</f>
        <v>170.76161825838022</v>
      </c>
      <c r="AB150" s="131"/>
      <c r="AC150" s="132">
        <v>116.3</v>
      </c>
      <c r="AD150" s="131"/>
      <c r="AE150" s="140"/>
      <c r="AF150" s="140"/>
      <c r="AG150" s="131"/>
      <c r="AH150" s="140"/>
      <c r="AI150" s="131"/>
      <c r="AJ150" s="132"/>
      <c r="AK150" s="132"/>
      <c r="AL150" s="131"/>
      <c r="AM150" s="132">
        <v>103.6</v>
      </c>
      <c r="AN150" s="131"/>
      <c r="AO150" s="132"/>
      <c r="AP150" s="132"/>
      <c r="AQ150" s="132">
        <v>104.3</v>
      </c>
    </row>
    <row r="151" spans="1:43">
      <c r="A151" s="50">
        <v>42767</v>
      </c>
      <c r="B151" s="127">
        <f t="shared" si="40"/>
        <v>0</v>
      </c>
      <c r="C151" s="127">
        <f t="shared" si="41"/>
        <v>0</v>
      </c>
      <c r="D151" s="127">
        <f t="shared" si="42"/>
        <v>109.46839285910706</v>
      </c>
      <c r="E151" s="127">
        <f t="shared" si="43"/>
        <v>109.01072641598088</v>
      </c>
      <c r="F151" s="127">
        <f t="shared" si="44"/>
        <v>135.85893654586704</v>
      </c>
      <c r="G151" s="165">
        <f t="shared" si="45"/>
        <v>0</v>
      </c>
      <c r="H151" s="165">
        <f t="shared" si="46"/>
        <v>118.03600129034702</v>
      </c>
      <c r="I151" s="165">
        <f t="shared" si="47"/>
        <v>0</v>
      </c>
      <c r="J151" s="165">
        <f t="shared" si="48"/>
        <v>0</v>
      </c>
      <c r="K151" s="165">
        <f t="shared" si="49"/>
        <v>0</v>
      </c>
      <c r="L151" s="165">
        <f t="shared" si="50"/>
        <v>0</v>
      </c>
      <c r="M151" s="165">
        <f t="shared" si="51"/>
        <v>0</v>
      </c>
      <c r="N151" s="165">
        <f t="shared" si="52"/>
        <v>0</v>
      </c>
      <c r="O151" s="165">
        <f t="shared" si="53"/>
        <v>101.25361620057861</v>
      </c>
      <c r="P151" s="165">
        <f t="shared" si="54"/>
        <v>0</v>
      </c>
      <c r="Q151" s="165">
        <f t="shared" si="55"/>
        <v>0</v>
      </c>
      <c r="R151" s="165">
        <f t="shared" si="56"/>
        <v>125.15114873035067</v>
      </c>
      <c r="S151" s="165">
        <f t="shared" si="57"/>
        <v>0</v>
      </c>
      <c r="T151" s="165">
        <f t="shared" si="58"/>
        <v>0</v>
      </c>
      <c r="V151" s="147">
        <v>42767</v>
      </c>
      <c r="W151" s="132"/>
      <c r="X151" s="137"/>
      <c r="Y151" s="132">
        <v>99.521000000000001</v>
      </c>
      <c r="Z151" s="139">
        <v>243.60300000000001</v>
      </c>
      <c r="AA151" s="140">
        <f>+AA139*(1+(3.83/100))</f>
        <v>171.25018951606538</v>
      </c>
      <c r="AB151" s="131"/>
      <c r="AC151" s="132">
        <v>116.2</v>
      </c>
      <c r="AD151" s="131"/>
      <c r="AE151" s="140"/>
      <c r="AF151" s="140"/>
      <c r="AG151" s="131"/>
      <c r="AH151" s="140"/>
      <c r="AI151" s="131"/>
      <c r="AJ151" s="132"/>
      <c r="AK151" s="132"/>
      <c r="AL151" s="131"/>
      <c r="AM151" s="132">
        <v>103.5</v>
      </c>
      <c r="AN151" s="131"/>
      <c r="AO151" s="132"/>
      <c r="AP151" s="132"/>
      <c r="AQ151" s="132">
        <v>105</v>
      </c>
    </row>
    <row r="152" spans="1:43">
      <c r="A152" s="50">
        <v>42795</v>
      </c>
      <c r="B152" s="127">
        <f t="shared" si="40"/>
        <v>112.41098677517802</v>
      </c>
      <c r="C152" s="127">
        <f t="shared" si="41"/>
        <v>106.98080279232111</v>
      </c>
      <c r="D152" s="127">
        <f t="shared" si="42"/>
        <v>109.51349091989044</v>
      </c>
      <c r="E152" s="127">
        <f t="shared" si="43"/>
        <v>109.09933010243122</v>
      </c>
      <c r="F152" s="127">
        <f t="shared" si="44"/>
        <v>136.03628774428117</v>
      </c>
      <c r="G152" s="165">
        <f t="shared" si="45"/>
        <v>110.93552113952035</v>
      </c>
      <c r="H152" s="165">
        <f t="shared" si="46"/>
        <v>118.23916136141474</v>
      </c>
      <c r="I152" s="165">
        <f t="shared" si="47"/>
        <v>0</v>
      </c>
      <c r="J152" s="165">
        <f t="shared" si="48"/>
        <v>0</v>
      </c>
      <c r="K152" s="165">
        <f t="shared" si="49"/>
        <v>0</v>
      </c>
      <c r="L152" s="165">
        <f t="shared" si="50"/>
        <v>0</v>
      </c>
      <c r="M152" s="165">
        <f t="shared" si="51"/>
        <v>0</v>
      </c>
      <c r="N152" s="165">
        <f t="shared" si="52"/>
        <v>0</v>
      </c>
      <c r="O152" s="165">
        <f t="shared" si="53"/>
        <v>101.35004821600771</v>
      </c>
      <c r="P152" s="165">
        <f t="shared" si="54"/>
        <v>0</v>
      </c>
      <c r="Q152" s="165">
        <f t="shared" si="55"/>
        <v>0</v>
      </c>
      <c r="R152" s="165">
        <f t="shared" si="56"/>
        <v>125.39298669891173</v>
      </c>
      <c r="S152" s="165">
        <f t="shared" si="57"/>
        <v>0</v>
      </c>
      <c r="T152" s="165">
        <f t="shared" si="58"/>
        <v>0</v>
      </c>
      <c r="V152" s="147">
        <v>42795</v>
      </c>
      <c r="W152" s="132">
        <v>110.5</v>
      </c>
      <c r="X152" s="137">
        <v>1226</v>
      </c>
      <c r="Y152" s="132">
        <v>99.561999999999998</v>
      </c>
      <c r="Z152" s="139">
        <v>243.80099999999999</v>
      </c>
      <c r="AA152" s="140">
        <f>+AA140*(1+(3.61/100))</f>
        <v>171.47374070166643</v>
      </c>
      <c r="AB152" s="131">
        <v>130.08000000000001</v>
      </c>
      <c r="AC152" s="132">
        <v>116.4</v>
      </c>
      <c r="AD152" s="131"/>
      <c r="AE152" s="140"/>
      <c r="AF152" s="140"/>
      <c r="AG152" s="131"/>
      <c r="AH152" s="140"/>
      <c r="AI152" s="131"/>
      <c r="AJ152" s="132"/>
      <c r="AK152" s="132"/>
      <c r="AL152" s="131"/>
      <c r="AM152" s="132">
        <v>103.7</v>
      </c>
      <c r="AN152" s="131"/>
      <c r="AO152" s="132"/>
      <c r="AP152" s="132"/>
      <c r="AQ152" s="132">
        <v>105.1</v>
      </c>
    </row>
    <row r="153" spans="1:43">
      <c r="A153" s="50">
        <v>42826</v>
      </c>
      <c r="B153" s="127">
        <f t="shared" si="40"/>
        <v>0</v>
      </c>
      <c r="C153" s="127">
        <f t="shared" si="41"/>
        <v>0</v>
      </c>
      <c r="D153" s="127">
        <f t="shared" si="42"/>
        <v>109.1802052511742</v>
      </c>
      <c r="E153" s="127">
        <f t="shared" si="43"/>
        <v>109.42286780598478</v>
      </c>
      <c r="F153" s="127">
        <f t="shared" si="44"/>
        <v>135.9381403129714</v>
      </c>
      <c r="G153" s="165">
        <f t="shared" si="45"/>
        <v>0</v>
      </c>
      <c r="H153" s="165">
        <f t="shared" si="46"/>
        <v>118.54390146801632</v>
      </c>
      <c r="I153" s="165">
        <f t="shared" si="47"/>
        <v>0</v>
      </c>
      <c r="J153" s="165">
        <f t="shared" si="48"/>
        <v>0</v>
      </c>
      <c r="K153" s="165">
        <f t="shared" si="49"/>
        <v>0</v>
      </c>
      <c r="L153" s="165">
        <f t="shared" si="50"/>
        <v>0</v>
      </c>
      <c r="M153" s="165">
        <f t="shared" si="51"/>
        <v>0</v>
      </c>
      <c r="N153" s="165">
        <f t="shared" si="52"/>
        <v>0</v>
      </c>
      <c r="O153" s="165">
        <f t="shared" si="53"/>
        <v>100.8678881388621</v>
      </c>
      <c r="P153" s="165">
        <f t="shared" si="54"/>
        <v>0</v>
      </c>
      <c r="Q153" s="165">
        <f t="shared" si="55"/>
        <v>0</v>
      </c>
      <c r="R153" s="165">
        <f t="shared" si="56"/>
        <v>125.39298669891173</v>
      </c>
      <c r="S153" s="165">
        <f t="shared" si="57"/>
        <v>0</v>
      </c>
      <c r="T153" s="165">
        <f t="shared" si="58"/>
        <v>0</v>
      </c>
      <c r="V153" s="147">
        <v>42826</v>
      </c>
      <c r="W153" s="132"/>
      <c r="X153" s="137"/>
      <c r="Y153" s="132">
        <v>99.259</v>
      </c>
      <c r="Z153" s="139">
        <v>244.524</v>
      </c>
      <c r="AA153" s="140">
        <f>+AA141*(1+(4.17/100))</f>
        <v>171.35002586450045</v>
      </c>
      <c r="AB153" s="131"/>
      <c r="AC153" s="132">
        <v>116.7</v>
      </c>
      <c r="AD153" s="131"/>
      <c r="AE153" s="140"/>
      <c r="AF153" s="140"/>
      <c r="AG153" s="131"/>
      <c r="AH153" s="140"/>
      <c r="AI153" s="131"/>
      <c r="AJ153" s="132"/>
      <c r="AK153" s="132"/>
      <c r="AL153" s="131"/>
      <c r="AM153" s="132">
        <v>103.7</v>
      </c>
      <c r="AN153" s="131"/>
      <c r="AO153" s="132"/>
      <c r="AP153" s="132"/>
      <c r="AQ153" s="132">
        <v>104.6</v>
      </c>
    </row>
    <row r="154" spans="1:43">
      <c r="A154" s="50">
        <v>42856</v>
      </c>
      <c r="H154" s="165">
        <f t="shared" si="46"/>
        <v>117.93442125481315</v>
      </c>
      <c r="L154" s="46"/>
      <c r="M154" s="46"/>
      <c r="N154" s="46"/>
      <c r="O154" s="46"/>
      <c r="P154" s="46"/>
      <c r="Q154" s="46"/>
      <c r="R154" s="46"/>
      <c r="S154" s="46"/>
      <c r="T154" s="46"/>
      <c r="V154" s="169"/>
      <c r="W154" s="170"/>
      <c r="X154" s="171"/>
      <c r="Y154" s="172"/>
      <c r="Z154" s="173"/>
      <c r="AA154" s="169"/>
      <c r="AB154" s="169"/>
      <c r="AC154" s="170">
        <v>116.1</v>
      </c>
      <c r="AD154" s="169"/>
      <c r="AE154" s="174"/>
      <c r="AF154" s="174"/>
      <c r="AG154" s="169"/>
      <c r="AH154" s="174"/>
      <c r="AI154" s="169"/>
      <c r="AJ154" s="170"/>
      <c r="AK154" s="170"/>
      <c r="AL154" s="169"/>
      <c r="AM154" s="170"/>
      <c r="AN154" s="169"/>
      <c r="AO154" s="170"/>
      <c r="AP154" s="170"/>
      <c r="AQ154" s="170"/>
    </row>
    <row r="155" spans="1:43">
      <c r="A155" s="50">
        <v>42887</v>
      </c>
      <c r="H155" s="165">
        <f t="shared" si="46"/>
        <v>117.5281011126777</v>
      </c>
      <c r="L155" s="46"/>
      <c r="M155" s="46"/>
      <c r="N155" s="46"/>
      <c r="O155" s="46"/>
      <c r="P155" s="46"/>
      <c r="Q155" s="46"/>
      <c r="R155" s="46"/>
      <c r="S155" s="46"/>
      <c r="T155" s="46"/>
      <c r="V155" s="169"/>
      <c r="W155" s="170"/>
      <c r="X155" s="171"/>
      <c r="Y155" s="172"/>
      <c r="Z155" s="173"/>
      <c r="AA155" s="169"/>
      <c r="AB155" s="169"/>
      <c r="AC155" s="170">
        <v>115.7</v>
      </c>
      <c r="AD155" s="169"/>
      <c r="AE155" s="174"/>
      <c r="AF155" s="174"/>
      <c r="AG155" s="169"/>
      <c r="AH155" s="174"/>
      <c r="AI155" s="169"/>
      <c r="AJ155" s="170"/>
      <c r="AK155" s="170"/>
      <c r="AL155" s="169"/>
      <c r="AM155" s="170"/>
      <c r="AN155" s="169"/>
      <c r="AO155" s="170"/>
      <c r="AP155" s="170"/>
      <c r="AQ155" s="170"/>
    </row>
    <row r="156" spans="1:43">
      <c r="A156" s="50">
        <v>42917</v>
      </c>
      <c r="H156" s="165">
        <f t="shared" si="46"/>
        <v>117.93442125481315</v>
      </c>
      <c r="L156" s="46"/>
      <c r="M156" s="46"/>
      <c r="N156" s="46"/>
      <c r="O156" s="46"/>
      <c r="P156" s="46"/>
      <c r="Q156" s="46"/>
      <c r="R156" s="46"/>
      <c r="S156" s="46"/>
      <c r="T156" s="46"/>
      <c r="V156" s="169"/>
      <c r="W156" s="170"/>
      <c r="X156" s="171"/>
      <c r="Y156" s="172"/>
      <c r="Z156" s="173"/>
      <c r="AA156" s="169"/>
      <c r="AB156" s="169"/>
      <c r="AC156" s="170">
        <v>116.1</v>
      </c>
      <c r="AD156" s="169"/>
      <c r="AE156" s="174"/>
      <c r="AF156" s="174"/>
      <c r="AG156" s="169"/>
      <c r="AH156" s="174"/>
      <c r="AI156" s="169"/>
      <c r="AJ156" s="170"/>
      <c r="AK156" s="170"/>
      <c r="AL156" s="169"/>
      <c r="AM156" s="170"/>
      <c r="AN156" s="169"/>
      <c r="AO156" s="170"/>
      <c r="AP156" s="170"/>
      <c r="AQ156" s="170"/>
    </row>
    <row r="157" spans="1:43">
      <c r="A157" s="50">
        <v>42948</v>
      </c>
      <c r="H157" s="165">
        <f t="shared" si="46"/>
        <v>118.44232143248246</v>
      </c>
      <c r="L157" s="46"/>
      <c r="M157" s="46"/>
      <c r="N157" s="46"/>
      <c r="O157" s="46"/>
      <c r="P157" s="46"/>
      <c r="Q157" s="46"/>
      <c r="R157" s="46"/>
      <c r="S157" s="46"/>
      <c r="T157" s="46"/>
      <c r="V157" s="169"/>
      <c r="W157" s="170"/>
      <c r="X157" s="171"/>
      <c r="Y157" s="172"/>
      <c r="Z157" s="173"/>
      <c r="AA157" s="169"/>
      <c r="AB157" s="169"/>
      <c r="AC157" s="170">
        <v>116.6</v>
      </c>
      <c r="AD157" s="169"/>
      <c r="AE157" s="174"/>
      <c r="AF157" s="174"/>
      <c r="AG157" s="169"/>
      <c r="AH157" s="174"/>
      <c r="AI157" s="169"/>
      <c r="AJ157" s="170"/>
      <c r="AK157" s="170"/>
      <c r="AL157" s="169"/>
      <c r="AM157" s="170"/>
      <c r="AN157" s="169"/>
      <c r="AO157" s="170"/>
      <c r="AP157" s="170"/>
      <c r="AQ157" s="170"/>
    </row>
    <row r="158" spans="1:43">
      <c r="A158" s="50">
        <v>42979</v>
      </c>
      <c r="H158" s="165">
        <f t="shared" si="46"/>
        <v>118.64548150355019</v>
      </c>
      <c r="V158" s="169"/>
      <c r="W158" s="170"/>
      <c r="X158" s="171"/>
      <c r="Y158" s="172"/>
      <c r="Z158" s="173"/>
      <c r="AA158" s="169"/>
      <c r="AB158" s="169"/>
      <c r="AC158" s="170">
        <v>116.8</v>
      </c>
      <c r="AD158" s="169"/>
      <c r="AE158" s="174"/>
      <c r="AF158" s="174"/>
      <c r="AG158" s="169"/>
      <c r="AH158" s="174"/>
      <c r="AI158" s="169"/>
      <c r="AJ158" s="170"/>
      <c r="AK158" s="170"/>
      <c r="AL158" s="169"/>
      <c r="AM158" s="170"/>
      <c r="AN158" s="169"/>
      <c r="AO158" s="170"/>
      <c r="AP158" s="170"/>
      <c r="AQ158" s="170"/>
    </row>
    <row r="159" spans="1:43">
      <c r="AE159" s="45"/>
      <c r="AF159" s="45"/>
      <c r="AH159" s="45"/>
      <c r="AM159" s="46"/>
    </row>
    <row r="160" spans="1:43">
      <c r="AE160" s="45"/>
      <c r="AF160" s="45"/>
      <c r="AH160" s="45"/>
      <c r="AM160" s="46"/>
    </row>
    <row r="161" spans="23:39">
      <c r="AE161" s="45"/>
      <c r="AF161" s="45"/>
      <c r="AH161" s="45"/>
      <c r="AM161" s="46"/>
    </row>
    <row r="162" spans="23:39">
      <c r="AE162" s="45"/>
      <c r="AF162" s="45"/>
      <c r="AH162" s="45"/>
      <c r="AM162" s="46"/>
    </row>
    <row r="163" spans="23:39">
      <c r="AE163" s="45"/>
      <c r="AF163" s="45"/>
      <c r="AH163" s="45"/>
      <c r="AM163" s="46"/>
    </row>
    <row r="164" spans="23:39">
      <c r="W164" s="110"/>
      <c r="AE164" s="45"/>
      <c r="AF164" s="45"/>
      <c r="AH164" s="45"/>
    </row>
    <row r="165" spans="23:39">
      <c r="AE165" s="45"/>
      <c r="AF165" s="45"/>
      <c r="AH165" s="45"/>
    </row>
    <row r="166" spans="23:39">
      <c r="AE166" s="45"/>
      <c r="AF166" s="45"/>
      <c r="AH166" s="45"/>
    </row>
    <row r="167" spans="23:39">
      <c r="AE167" s="45"/>
      <c r="AF167" s="45"/>
      <c r="AH167" s="45"/>
    </row>
    <row r="168" spans="23:39">
      <c r="AE168" s="45"/>
      <c r="AF168" s="45"/>
    </row>
    <row r="169" spans="23:39">
      <c r="AE169" s="45"/>
      <c r="AF169" s="45"/>
    </row>
    <row r="170" spans="23:39">
      <c r="AE170" s="45"/>
      <c r="AF170" s="45"/>
    </row>
    <row r="171" spans="23:39">
      <c r="AE171" s="45"/>
      <c r="AF171" s="45"/>
    </row>
    <row r="172" spans="23:39">
      <c r="AE172" s="45"/>
      <c r="AF172" s="45"/>
    </row>
    <row r="173" spans="23:39">
      <c r="AE173" s="45"/>
      <c r="AF173" s="45"/>
    </row>
    <row r="174" spans="23:39">
      <c r="AE174" s="45"/>
      <c r="AF174" s="45"/>
    </row>
    <row r="175" spans="23:39">
      <c r="AE175" s="45"/>
      <c r="AF175" s="45"/>
    </row>
    <row r="176" spans="23:39">
      <c r="AE176" s="45"/>
      <c r="AF176" s="45"/>
    </row>
    <row r="177" spans="31:32">
      <c r="AE177" s="45"/>
      <c r="AF177" s="45"/>
    </row>
    <row r="178" spans="31:32">
      <c r="AE178" s="45"/>
      <c r="AF178" s="45"/>
    </row>
    <row r="179" spans="31:32">
      <c r="AE179" s="45"/>
      <c r="AF179" s="45"/>
    </row>
    <row r="180" spans="31:32">
      <c r="AE180" s="45"/>
      <c r="AF180" s="45"/>
    </row>
    <row r="181" spans="31:32">
      <c r="AE181" s="45"/>
      <c r="AF181" s="45"/>
    </row>
    <row r="182" spans="31:32">
      <c r="AE182" s="45"/>
      <c r="AF182" s="45"/>
    </row>
    <row r="183" spans="31:32">
      <c r="AE183" s="45"/>
      <c r="AF183" s="45"/>
    </row>
    <row r="184" spans="31:32">
      <c r="AE184" s="45"/>
      <c r="AF184" s="45"/>
    </row>
    <row r="185" spans="31:32">
      <c r="AE185" s="45"/>
      <c r="AF185" s="45"/>
    </row>
    <row r="186" spans="31:32">
      <c r="AE186" s="45"/>
      <c r="AF186" s="45"/>
    </row>
    <row r="187" spans="31:32">
      <c r="AE187" s="45"/>
      <c r="AF187" s="45"/>
    </row>
    <row r="188" spans="31:32">
      <c r="AE188" s="45"/>
      <c r="AF188" s="45"/>
    </row>
    <row r="189" spans="31:32">
      <c r="AE189" s="45"/>
      <c r="AF189" s="45"/>
    </row>
    <row r="190" spans="31:32">
      <c r="AE190" s="45"/>
      <c r="AF190" s="45"/>
    </row>
    <row r="191" spans="31:32">
      <c r="AE191" s="45"/>
      <c r="AF191" s="45"/>
    </row>
    <row r="192" spans="31:32">
      <c r="AE192" s="45"/>
      <c r="AF192" s="45"/>
    </row>
    <row r="193" spans="31:32">
      <c r="AE193" s="45"/>
      <c r="AF193" s="45"/>
    </row>
    <row r="194" spans="31:32">
      <c r="AE194" s="45"/>
      <c r="AF194" s="45"/>
    </row>
    <row r="195" spans="31:32">
      <c r="AE195" s="45"/>
      <c r="AF195" s="45"/>
    </row>
    <row r="196" spans="31:32">
      <c r="AE196" s="45"/>
      <c r="AF196" s="45"/>
    </row>
    <row r="197" spans="31:32">
      <c r="AE197" s="45"/>
      <c r="AF197" s="45"/>
    </row>
    <row r="198" spans="31:32">
      <c r="AE198" s="45"/>
      <c r="AF198" s="45"/>
    </row>
    <row r="199" spans="31:32">
      <c r="AE199" s="45"/>
      <c r="AF199" s="45"/>
    </row>
    <row r="200" spans="31:32">
      <c r="AE200" s="45"/>
      <c r="AF200" s="45"/>
    </row>
    <row r="201" spans="31:32">
      <c r="AE201" s="45"/>
      <c r="AF201" s="45"/>
    </row>
    <row r="202" spans="31:32">
      <c r="AE202" s="45"/>
      <c r="AF202" s="45"/>
    </row>
    <row r="203" spans="31:32">
      <c r="AE203" s="45"/>
      <c r="AF203" s="45"/>
    </row>
    <row r="204" spans="31:32">
      <c r="AE204" s="45"/>
      <c r="AF204" s="45"/>
    </row>
    <row r="205" spans="31:32">
      <c r="AE205" s="45"/>
      <c r="AF205" s="45"/>
    </row>
    <row r="206" spans="31:32">
      <c r="AE206" s="45"/>
      <c r="AF206" s="45"/>
    </row>
    <row r="207" spans="31:32">
      <c r="AE207" s="45"/>
    </row>
    <row r="208" spans="31:32">
      <c r="AE208" s="45"/>
    </row>
    <row r="209" spans="31:32">
      <c r="AE209" s="45"/>
    </row>
    <row r="210" spans="31:32">
      <c r="AE210" s="45"/>
    </row>
    <row r="211" spans="31:32">
      <c r="AE211" s="45"/>
    </row>
    <row r="212" spans="31:32">
      <c r="AE212" s="45"/>
    </row>
    <row r="213" spans="31:32">
      <c r="AE213" s="45"/>
    </row>
    <row r="214" spans="31:32">
      <c r="AE214" s="45"/>
    </row>
    <row r="215" spans="31:32">
      <c r="AE215" s="45"/>
    </row>
    <row r="216" spans="31:32">
      <c r="AE216" s="45"/>
      <c r="AF216" s="46"/>
    </row>
    <row r="217" spans="31:32">
      <c r="AE217" s="45"/>
      <c r="AF217" s="46"/>
    </row>
    <row r="218" spans="31:32">
      <c r="AE218" s="45"/>
      <c r="AF218" s="46"/>
    </row>
    <row r="219" spans="31:32">
      <c r="AE219" s="45"/>
      <c r="AF219" s="46"/>
    </row>
    <row r="220" spans="31:32">
      <c r="AE220" s="45"/>
      <c r="AF220" s="46"/>
    </row>
    <row r="221" spans="31:32">
      <c r="AE221" s="45"/>
      <c r="AF221" s="46"/>
    </row>
    <row r="222" spans="31:32">
      <c r="AE222" s="45"/>
      <c r="AF222" s="46"/>
    </row>
    <row r="223" spans="31:32">
      <c r="AE223" s="45"/>
      <c r="AF223" s="46"/>
    </row>
    <row r="224" spans="31:32">
      <c r="AE224" s="45"/>
    </row>
    <row r="225" spans="31:31">
      <c r="AE225" s="45"/>
    </row>
    <row r="226" spans="31:31">
      <c r="AE226" s="45"/>
    </row>
    <row r="227" spans="31:31">
      <c r="AE227" s="45"/>
    </row>
    <row r="228" spans="31:31">
      <c r="AE228" s="45"/>
    </row>
    <row r="229" spans="31:31">
      <c r="AE229" s="45"/>
    </row>
    <row r="230" spans="31:31">
      <c r="AE230" s="45"/>
    </row>
    <row r="231" spans="31:31">
      <c r="AE231" s="45"/>
    </row>
    <row r="232" spans="31:31">
      <c r="AE232" s="45"/>
    </row>
    <row r="233" spans="31:31">
      <c r="AE233" s="45"/>
    </row>
    <row r="234" spans="31:31">
      <c r="AE234" s="45"/>
    </row>
    <row r="235" spans="31:31">
      <c r="AE235" s="45"/>
    </row>
    <row r="236" spans="31:31">
      <c r="AE236" s="45"/>
    </row>
    <row r="237" spans="31:31">
      <c r="AE237" s="45"/>
    </row>
    <row r="238" spans="31:31">
      <c r="AE238" s="45"/>
    </row>
    <row r="239" spans="31:31">
      <c r="AE239" s="45"/>
    </row>
    <row r="240" spans="31:31">
      <c r="AE240" s="45"/>
    </row>
    <row r="241" spans="31:31">
      <c r="AE241" s="45"/>
    </row>
    <row r="242" spans="31:31">
      <c r="AE242" s="45"/>
    </row>
    <row r="243" spans="31:31">
      <c r="AE243" s="45"/>
    </row>
    <row r="244" spans="31:31">
      <c r="AE244" s="45"/>
    </row>
    <row r="245" spans="31:31">
      <c r="AE245" s="45"/>
    </row>
    <row r="246" spans="31:31">
      <c r="AE246" s="45"/>
    </row>
    <row r="247" spans="31:31">
      <c r="AE247" s="45"/>
    </row>
    <row r="248" spans="31:31">
      <c r="AE248" s="45"/>
    </row>
    <row r="249" spans="31:31">
      <c r="AE249" s="45"/>
    </row>
    <row r="250" spans="31:31">
      <c r="AE250" s="45"/>
    </row>
    <row r="251" spans="31:31">
      <c r="AE251" s="45"/>
    </row>
    <row r="252" spans="31:31">
      <c r="AE252" s="45"/>
    </row>
    <row r="253" spans="31:31">
      <c r="AE253" s="45"/>
    </row>
    <row r="254" spans="31:31">
      <c r="AE254" s="45"/>
    </row>
    <row r="255" spans="31:31">
      <c r="AE255" s="45"/>
    </row>
    <row r="256" spans="31:31">
      <c r="AE256" s="45"/>
    </row>
    <row r="257" spans="31:31">
      <c r="AE257" s="45"/>
    </row>
    <row r="258" spans="31:31">
      <c r="AE258" s="45"/>
    </row>
    <row r="259" spans="31:31">
      <c r="AE259" s="45"/>
    </row>
    <row r="260" spans="31:31">
      <c r="AE260" s="45"/>
    </row>
    <row r="261" spans="31:31">
      <c r="AE261" s="45"/>
    </row>
    <row r="262" spans="31:31">
      <c r="AE262" s="45"/>
    </row>
    <row r="269" spans="31:31">
      <c r="AE269" s="46"/>
    </row>
    <row r="270" spans="31:31">
      <c r="AE270" s="46"/>
    </row>
    <row r="271" spans="31:31">
      <c r="AE271" s="46"/>
    </row>
    <row r="272" spans="31:31">
      <c r="AE272" s="46"/>
    </row>
    <row r="273" spans="31:31">
      <c r="AE273" s="46"/>
    </row>
    <row r="274" spans="31:31">
      <c r="AE274" s="46"/>
    </row>
    <row r="275" spans="31:31">
      <c r="AE275" s="46"/>
    </row>
    <row r="276" spans="31:31">
      <c r="AE276" s="46"/>
    </row>
    <row r="277" spans="31:31">
      <c r="AE277" s="46"/>
    </row>
    <row r="278" spans="31:31">
      <c r="AE278" s="46"/>
    </row>
    <row r="279" spans="31:31">
      <c r="AE279" s="46"/>
    </row>
    <row r="280" spans="31:31">
      <c r="AE280" s="46"/>
    </row>
    <row r="281" spans="31:31">
      <c r="AE281" s="46"/>
    </row>
  </sheetData>
  <mergeCells count="1">
    <mergeCell ref="W1:AM1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02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defaultColWidth="9" defaultRowHeight="10"/>
  <cols>
    <col min="1" max="16384" width="9" style="6"/>
  </cols>
  <sheetData>
    <row r="1" spans="1:19" ht="10.5">
      <c r="A1" s="11" t="s">
        <v>117</v>
      </c>
    </row>
    <row r="2" spans="1:19" ht="10.5">
      <c r="A2" s="17"/>
      <c r="B2" s="26" t="s">
        <v>19</v>
      </c>
      <c r="C2" s="11" t="s">
        <v>20</v>
      </c>
      <c r="D2" s="26" t="s">
        <v>25</v>
      </c>
      <c r="E2" s="26" t="s">
        <v>28</v>
      </c>
      <c r="F2" s="26" t="s">
        <v>27</v>
      </c>
      <c r="G2" s="26" t="s">
        <v>97</v>
      </c>
      <c r="H2" s="26" t="s">
        <v>29</v>
      </c>
      <c r="I2" s="26" t="s">
        <v>31</v>
      </c>
    </row>
    <row r="3" spans="1:19" s="35" customFormat="1" ht="30">
      <c r="A3" s="34" t="s">
        <v>100</v>
      </c>
      <c r="B3" s="34" t="s">
        <v>118</v>
      </c>
      <c r="C3" s="35" t="s">
        <v>119</v>
      </c>
      <c r="D3" s="34" t="s">
        <v>120</v>
      </c>
      <c r="E3" s="34" t="s">
        <v>121</v>
      </c>
      <c r="F3" s="34" t="s">
        <v>122</v>
      </c>
      <c r="G3" s="34" t="s">
        <v>123</v>
      </c>
      <c r="H3" s="34" t="s">
        <v>124</v>
      </c>
      <c r="I3" s="34" t="s">
        <v>125</v>
      </c>
    </row>
    <row r="4" spans="1:19">
      <c r="A4" s="25">
        <v>38718</v>
      </c>
      <c r="B4" s="17">
        <v>5658</v>
      </c>
      <c r="C4" s="6">
        <v>40959</v>
      </c>
      <c r="D4" s="18">
        <v>7050</v>
      </c>
      <c r="E4" s="18"/>
      <c r="F4" s="18">
        <v>8025</v>
      </c>
      <c r="G4" s="18"/>
      <c r="H4" s="116">
        <v>2691</v>
      </c>
      <c r="I4" s="18"/>
      <c r="K4" s="37"/>
      <c r="L4" s="37"/>
      <c r="R4" s="6">
        <f>SUM(C4:C15)</f>
        <v>548589</v>
      </c>
      <c r="S4" s="8">
        <f>SUM(I4:I15)</f>
        <v>68179</v>
      </c>
    </row>
    <row r="5" spans="1:19">
      <c r="A5" s="25">
        <v>38749</v>
      </c>
      <c r="B5" s="17">
        <v>4770</v>
      </c>
      <c r="C5" s="6">
        <v>34406</v>
      </c>
      <c r="D5" s="18">
        <v>8253</v>
      </c>
      <c r="E5" s="18"/>
      <c r="F5" s="18">
        <v>5916</v>
      </c>
      <c r="G5" s="18"/>
      <c r="H5" s="116">
        <v>2495</v>
      </c>
      <c r="I5" s="18"/>
      <c r="K5" s="37"/>
      <c r="L5" s="37"/>
      <c r="R5" s="6">
        <f>SUM(C16:C27)</f>
        <v>539881</v>
      </c>
      <c r="S5" s="8">
        <f>SUM(I16:I27)</f>
        <v>81343</v>
      </c>
    </row>
    <row r="6" spans="1:19">
      <c r="A6" s="25">
        <v>38777</v>
      </c>
      <c r="B6" s="17">
        <v>6236</v>
      </c>
      <c r="C6" s="6">
        <v>39621</v>
      </c>
      <c r="D6" s="18">
        <v>7374</v>
      </c>
      <c r="E6" s="18"/>
      <c r="F6" s="18">
        <v>8204</v>
      </c>
      <c r="G6" s="18"/>
      <c r="H6" s="116">
        <v>2870</v>
      </c>
      <c r="I6" s="18">
        <v>13789</v>
      </c>
      <c r="K6" s="37"/>
      <c r="L6" s="37"/>
      <c r="R6" s="6">
        <f>SUM(C28:C39)</f>
        <v>585031</v>
      </c>
      <c r="S6" s="8">
        <f>SUM(I28:I39)</f>
        <v>90520</v>
      </c>
    </row>
    <row r="7" spans="1:19">
      <c r="A7" s="25">
        <v>38808</v>
      </c>
      <c r="B7" s="17">
        <v>7616</v>
      </c>
      <c r="C7" s="6">
        <v>43207</v>
      </c>
      <c r="D7" s="18">
        <v>6687</v>
      </c>
      <c r="E7" s="18"/>
      <c r="F7" s="18">
        <v>8057</v>
      </c>
      <c r="G7" s="18"/>
      <c r="H7" s="116">
        <v>3513</v>
      </c>
      <c r="I7" s="18"/>
      <c r="K7" s="37"/>
      <c r="L7" s="37"/>
      <c r="R7" s="6">
        <f>SUM(C40:C51)</f>
        <v>557008</v>
      </c>
      <c r="S7" s="8">
        <f>SUM(I40:I51)</f>
        <v>100675</v>
      </c>
    </row>
    <row r="8" spans="1:19">
      <c r="A8" s="25">
        <v>38838</v>
      </c>
      <c r="B8" s="17">
        <v>6863</v>
      </c>
      <c r="C8" s="6">
        <v>41677</v>
      </c>
      <c r="D8" s="18">
        <v>6161</v>
      </c>
      <c r="E8" s="18"/>
      <c r="F8" s="18">
        <v>8647</v>
      </c>
      <c r="G8" s="18"/>
      <c r="H8" s="116">
        <v>3238</v>
      </c>
      <c r="I8" s="18"/>
      <c r="K8" s="37"/>
      <c r="L8" s="37"/>
      <c r="R8" s="6">
        <f>SUM(C52:C63)</f>
        <v>631868</v>
      </c>
      <c r="S8" s="8">
        <f>SUM(I52:I63)</f>
        <v>97177</v>
      </c>
    </row>
    <row r="9" spans="1:19">
      <c r="A9" s="25">
        <v>38869</v>
      </c>
      <c r="B9" s="17">
        <v>7985</v>
      </c>
      <c r="C9" s="6">
        <v>52110</v>
      </c>
      <c r="D9" s="18">
        <v>5507</v>
      </c>
      <c r="E9" s="18"/>
      <c r="F9" s="18">
        <v>10713</v>
      </c>
      <c r="G9" s="18"/>
      <c r="H9" s="116">
        <v>5124</v>
      </c>
      <c r="I9" s="18">
        <v>15144</v>
      </c>
      <c r="K9" s="37"/>
      <c r="L9" s="37"/>
      <c r="R9" s="8">
        <f>SUM(C64:C75)</f>
        <v>675050</v>
      </c>
      <c r="S9" s="8">
        <f>SUM(I64:I75)</f>
        <v>93824</v>
      </c>
    </row>
    <row r="10" spans="1:19">
      <c r="A10" s="25">
        <v>38899</v>
      </c>
      <c r="B10" s="17">
        <v>9320</v>
      </c>
      <c r="C10" s="6">
        <v>59052</v>
      </c>
      <c r="D10" s="18">
        <v>8111</v>
      </c>
      <c r="E10" s="18"/>
      <c r="F10" s="18">
        <v>10697</v>
      </c>
      <c r="G10" s="18"/>
      <c r="H10" s="116">
        <v>5903</v>
      </c>
      <c r="I10" s="18"/>
      <c r="K10" s="37"/>
      <c r="L10" s="37"/>
      <c r="R10" s="8">
        <f>SUM(C76:C87)</f>
        <v>660590</v>
      </c>
      <c r="S10" s="8">
        <f>SUM(I76:I87)</f>
        <v>108161</v>
      </c>
    </row>
    <row r="11" spans="1:19">
      <c r="A11" s="25">
        <v>38930</v>
      </c>
      <c r="B11" s="17">
        <v>8920</v>
      </c>
      <c r="C11" s="6">
        <v>53865</v>
      </c>
      <c r="D11" s="18">
        <v>7626</v>
      </c>
      <c r="E11" s="18"/>
      <c r="F11" s="18">
        <v>9422</v>
      </c>
      <c r="G11" s="18"/>
      <c r="H11" s="116">
        <v>3810</v>
      </c>
      <c r="I11" s="18"/>
      <c r="K11" s="37"/>
      <c r="L11" s="37"/>
      <c r="R11" s="8">
        <f>SUM(C88:C99)</f>
        <v>657706</v>
      </c>
      <c r="S11" s="8">
        <f>SUM(I88:I99)</f>
        <v>110109</v>
      </c>
    </row>
    <row r="12" spans="1:19">
      <c r="A12" s="25">
        <v>38961</v>
      </c>
      <c r="B12" s="17">
        <v>9789</v>
      </c>
      <c r="C12" s="6">
        <v>54076</v>
      </c>
      <c r="D12" s="18">
        <v>6088</v>
      </c>
      <c r="E12" s="18"/>
      <c r="F12" s="18">
        <v>9247</v>
      </c>
      <c r="G12" s="18"/>
      <c r="H12" s="116">
        <v>4654</v>
      </c>
      <c r="I12" s="18">
        <v>19760</v>
      </c>
      <c r="K12" s="37"/>
      <c r="L12" s="37"/>
      <c r="R12" s="8">
        <f>SUM(C100:C111)</f>
        <v>692630</v>
      </c>
      <c r="S12" s="8">
        <f>SUM(I100:I111)</f>
        <v>108808</v>
      </c>
    </row>
    <row r="13" spans="1:19">
      <c r="A13" s="25">
        <v>38991</v>
      </c>
      <c r="B13" s="17">
        <v>8231</v>
      </c>
      <c r="C13" s="6">
        <v>50519</v>
      </c>
      <c r="D13" s="18">
        <v>6068</v>
      </c>
      <c r="E13" s="18"/>
      <c r="F13" s="18">
        <v>8515</v>
      </c>
      <c r="G13" s="18"/>
      <c r="H13" s="116">
        <v>3268</v>
      </c>
      <c r="I13" s="18"/>
      <c r="K13" s="37"/>
      <c r="L13" s="37"/>
    </row>
    <row r="14" spans="1:19">
      <c r="A14" s="25">
        <v>39022</v>
      </c>
      <c r="B14" s="17">
        <v>7398</v>
      </c>
      <c r="C14" s="6">
        <v>39493</v>
      </c>
      <c r="D14" s="18">
        <v>5590</v>
      </c>
      <c r="E14" s="18"/>
      <c r="F14" s="18">
        <v>8857</v>
      </c>
      <c r="G14" s="18"/>
      <c r="H14" s="116">
        <v>3127</v>
      </c>
      <c r="I14" s="18"/>
      <c r="K14" s="37"/>
      <c r="L14" s="37"/>
    </row>
    <row r="15" spans="1:19">
      <c r="A15" s="25">
        <v>39052</v>
      </c>
      <c r="B15" s="17">
        <v>9540</v>
      </c>
      <c r="C15" s="6">
        <v>39604</v>
      </c>
      <c r="D15" s="18">
        <v>7882</v>
      </c>
      <c r="E15" s="18">
        <v>3317</v>
      </c>
      <c r="F15" s="18">
        <v>19582</v>
      </c>
      <c r="G15" s="18"/>
      <c r="H15" s="116">
        <v>6443</v>
      </c>
      <c r="I15" s="18">
        <v>19486</v>
      </c>
      <c r="K15" s="37"/>
      <c r="L15" s="37"/>
    </row>
    <row r="16" spans="1:19">
      <c r="A16" s="25">
        <v>39083</v>
      </c>
      <c r="B16" s="17">
        <v>6216</v>
      </c>
      <c r="C16" s="6">
        <v>36998</v>
      </c>
      <c r="D16" s="18">
        <v>7571</v>
      </c>
      <c r="E16" s="18"/>
      <c r="F16" s="18">
        <v>8829</v>
      </c>
      <c r="G16" s="18"/>
      <c r="H16" s="116">
        <v>1997</v>
      </c>
      <c r="I16" s="18"/>
      <c r="K16" s="37"/>
      <c r="L16" s="37"/>
      <c r="M16" s="37"/>
      <c r="N16" s="37"/>
      <c r="O16" s="37"/>
    </row>
    <row r="17" spans="1:16">
      <c r="A17" s="25">
        <v>39114</v>
      </c>
      <c r="B17" s="17">
        <v>5472</v>
      </c>
      <c r="C17" s="6">
        <v>31743</v>
      </c>
      <c r="D17" s="18">
        <v>8343</v>
      </c>
      <c r="E17" s="18"/>
      <c r="F17" s="18">
        <v>7201</v>
      </c>
      <c r="G17" s="18"/>
      <c r="H17" s="116">
        <v>1430</v>
      </c>
      <c r="I17" s="18"/>
      <c r="K17" s="37"/>
      <c r="L17" s="37"/>
    </row>
    <row r="18" spans="1:16">
      <c r="A18" s="25">
        <v>39142</v>
      </c>
      <c r="B18" s="17">
        <v>6677</v>
      </c>
      <c r="C18" s="6">
        <v>39992</v>
      </c>
      <c r="D18" s="18">
        <v>8072</v>
      </c>
      <c r="E18" s="18">
        <v>3751</v>
      </c>
      <c r="F18" s="18">
        <v>8633</v>
      </c>
      <c r="G18" s="18"/>
      <c r="H18" s="116">
        <v>1399</v>
      </c>
      <c r="I18" s="18">
        <v>16481</v>
      </c>
      <c r="K18" s="37"/>
      <c r="L18" s="37"/>
    </row>
    <row r="19" spans="1:16">
      <c r="A19" s="25">
        <v>39173</v>
      </c>
      <c r="B19" s="17">
        <v>7834</v>
      </c>
      <c r="C19" s="6">
        <v>42140</v>
      </c>
      <c r="D19" s="18">
        <v>6661</v>
      </c>
      <c r="E19" s="18"/>
      <c r="F19" s="18">
        <v>9029</v>
      </c>
      <c r="G19" s="18"/>
      <c r="H19" s="116">
        <v>2448</v>
      </c>
      <c r="I19" s="18"/>
      <c r="K19" s="37"/>
      <c r="L19" s="37"/>
    </row>
    <row r="20" spans="1:16">
      <c r="A20" s="25">
        <v>39203</v>
      </c>
      <c r="B20" s="17">
        <v>7551</v>
      </c>
      <c r="C20" s="6">
        <v>38365</v>
      </c>
      <c r="D20" s="18">
        <v>6144</v>
      </c>
      <c r="E20" s="18"/>
      <c r="F20" s="18">
        <v>9166</v>
      </c>
      <c r="G20" s="18"/>
      <c r="H20" s="116">
        <v>2764</v>
      </c>
      <c r="I20" s="18"/>
      <c r="K20" s="37"/>
      <c r="L20" s="37"/>
    </row>
    <row r="21" spans="1:16">
      <c r="A21" s="25">
        <v>39234</v>
      </c>
      <c r="B21" s="17">
        <v>9286</v>
      </c>
      <c r="C21" s="6">
        <v>49497</v>
      </c>
      <c r="D21" s="18">
        <v>6555</v>
      </c>
      <c r="E21" s="18">
        <v>3899</v>
      </c>
      <c r="F21" s="18">
        <v>10854</v>
      </c>
      <c r="G21" s="18"/>
      <c r="H21" s="116">
        <v>4479</v>
      </c>
      <c r="I21" s="18">
        <v>18807</v>
      </c>
      <c r="K21" s="37"/>
      <c r="L21" s="37"/>
    </row>
    <row r="22" spans="1:16">
      <c r="A22" s="25">
        <v>39264</v>
      </c>
      <c r="B22" s="17">
        <v>10031</v>
      </c>
      <c r="C22" s="6">
        <v>55924</v>
      </c>
      <c r="D22" s="18">
        <v>7860</v>
      </c>
      <c r="E22" s="18"/>
      <c r="F22" s="18">
        <v>9738</v>
      </c>
      <c r="G22" s="18"/>
      <c r="H22" s="116">
        <v>4486</v>
      </c>
      <c r="I22" s="18"/>
      <c r="K22" s="37"/>
      <c r="L22" s="37"/>
    </row>
    <row r="23" spans="1:16">
      <c r="A23" s="25">
        <v>39295</v>
      </c>
      <c r="B23" s="17">
        <v>9372</v>
      </c>
      <c r="C23" s="6">
        <v>50557</v>
      </c>
      <c r="D23" s="18">
        <v>8879</v>
      </c>
      <c r="E23" s="18"/>
      <c r="F23" s="18">
        <v>14096</v>
      </c>
      <c r="G23" s="18"/>
      <c r="H23" s="116">
        <v>4618</v>
      </c>
      <c r="I23" s="18"/>
      <c r="K23" s="37"/>
      <c r="L23" s="37"/>
    </row>
    <row r="24" spans="1:16">
      <c r="A24" s="25">
        <v>39326</v>
      </c>
      <c r="B24" s="17">
        <v>9303</v>
      </c>
      <c r="C24" s="6">
        <v>53059</v>
      </c>
      <c r="D24" s="18">
        <v>7516</v>
      </c>
      <c r="E24" s="18">
        <v>3420</v>
      </c>
      <c r="F24" s="18">
        <v>10438</v>
      </c>
      <c r="G24" s="18"/>
      <c r="H24" s="116">
        <v>4788</v>
      </c>
      <c r="I24" s="18">
        <v>24683</v>
      </c>
      <c r="K24" s="37"/>
      <c r="L24" s="37"/>
    </row>
    <row r="25" spans="1:16">
      <c r="A25" s="25">
        <v>39356</v>
      </c>
      <c r="B25" s="17">
        <v>8766</v>
      </c>
      <c r="C25" s="6">
        <v>48326</v>
      </c>
      <c r="D25" s="18">
        <v>6558</v>
      </c>
      <c r="E25" s="18"/>
      <c r="F25" s="18">
        <v>9080</v>
      </c>
      <c r="G25" s="18"/>
      <c r="H25" s="116">
        <v>5408</v>
      </c>
      <c r="I25" s="18"/>
      <c r="K25" s="37"/>
      <c r="L25" s="37"/>
    </row>
    <row r="26" spans="1:16">
      <c r="A26" s="25">
        <v>39387</v>
      </c>
      <c r="B26" s="17">
        <v>7027</v>
      </c>
      <c r="C26" s="6">
        <v>43246</v>
      </c>
      <c r="D26" s="18">
        <v>6304</v>
      </c>
      <c r="E26" s="18"/>
      <c r="F26" s="18">
        <v>8712</v>
      </c>
      <c r="G26" s="18"/>
      <c r="H26" s="116">
        <v>4083</v>
      </c>
      <c r="I26" s="18"/>
      <c r="K26" s="37"/>
      <c r="L26" s="37"/>
    </row>
    <row r="27" spans="1:16">
      <c r="A27" s="25">
        <v>39417</v>
      </c>
      <c r="B27" s="17">
        <v>9272</v>
      </c>
      <c r="C27" s="6">
        <v>50034</v>
      </c>
      <c r="D27" s="18">
        <v>7712</v>
      </c>
      <c r="E27" s="18">
        <v>4097</v>
      </c>
      <c r="F27" s="18">
        <v>16576</v>
      </c>
      <c r="G27" s="18"/>
      <c r="H27" s="116">
        <v>6584</v>
      </c>
      <c r="I27" s="18">
        <v>21372</v>
      </c>
      <c r="K27" s="37"/>
      <c r="L27" s="37"/>
    </row>
    <row r="28" spans="1:16">
      <c r="A28" s="25">
        <v>39448</v>
      </c>
      <c r="B28" s="17">
        <v>6113</v>
      </c>
      <c r="C28" s="6">
        <v>45212</v>
      </c>
      <c r="D28" s="18">
        <v>8467</v>
      </c>
      <c r="E28" s="18"/>
      <c r="F28" s="18">
        <v>8940</v>
      </c>
      <c r="G28" s="18"/>
      <c r="H28" s="116">
        <v>3296</v>
      </c>
      <c r="I28" s="18"/>
      <c r="K28" s="37"/>
      <c r="L28" s="37"/>
      <c r="M28" s="37"/>
      <c r="N28" s="37"/>
      <c r="O28" s="37"/>
      <c r="P28" s="37"/>
    </row>
    <row r="29" spans="1:16">
      <c r="A29" s="25">
        <v>39479</v>
      </c>
      <c r="B29" s="17">
        <v>5516</v>
      </c>
      <c r="C29" s="6">
        <v>39164</v>
      </c>
      <c r="D29" s="18">
        <v>8726</v>
      </c>
      <c r="E29" s="18"/>
      <c r="F29" s="18">
        <v>6932</v>
      </c>
      <c r="G29" s="18"/>
      <c r="H29" s="116">
        <v>2362</v>
      </c>
      <c r="I29" s="18"/>
      <c r="K29" s="37"/>
      <c r="L29" s="37"/>
    </row>
    <row r="30" spans="1:16">
      <c r="A30" s="25">
        <v>39508</v>
      </c>
      <c r="B30" s="17">
        <v>7185</v>
      </c>
      <c r="C30" s="6">
        <v>46386</v>
      </c>
      <c r="D30" s="18">
        <v>7500</v>
      </c>
      <c r="E30" s="18">
        <v>4012</v>
      </c>
      <c r="F30" s="18">
        <v>8165</v>
      </c>
      <c r="G30" s="18">
        <v>8719</v>
      </c>
      <c r="H30" s="116">
        <v>3288</v>
      </c>
      <c r="I30" s="18">
        <v>17518</v>
      </c>
      <c r="K30" s="37"/>
      <c r="L30" s="37"/>
    </row>
    <row r="31" spans="1:16">
      <c r="A31" s="25">
        <v>39539</v>
      </c>
      <c r="B31" s="17">
        <v>7335</v>
      </c>
      <c r="C31" s="6">
        <v>42435</v>
      </c>
      <c r="D31" s="18">
        <v>6623</v>
      </c>
      <c r="E31" s="18"/>
      <c r="F31" s="18">
        <v>8792</v>
      </c>
      <c r="G31" s="18"/>
      <c r="H31" s="116">
        <v>3258</v>
      </c>
      <c r="I31" s="18"/>
      <c r="K31" s="37"/>
      <c r="L31" s="37"/>
    </row>
    <row r="32" spans="1:16">
      <c r="A32" s="25">
        <v>39569</v>
      </c>
      <c r="B32" s="17">
        <v>7637</v>
      </c>
      <c r="C32" s="6">
        <v>44316</v>
      </c>
      <c r="D32" s="18">
        <v>4945</v>
      </c>
      <c r="E32" s="18"/>
      <c r="F32" s="18">
        <v>9697</v>
      </c>
      <c r="G32" s="18"/>
      <c r="H32" s="116">
        <v>4652</v>
      </c>
      <c r="I32" s="18"/>
      <c r="K32" s="37"/>
      <c r="L32" s="37"/>
    </row>
    <row r="33" spans="1:12">
      <c r="A33" s="25">
        <v>39600</v>
      </c>
      <c r="B33" s="17">
        <v>8384</v>
      </c>
      <c r="C33" s="6">
        <v>53333</v>
      </c>
      <c r="D33" s="18">
        <v>4817</v>
      </c>
      <c r="E33" s="18">
        <v>4332</v>
      </c>
      <c r="F33" s="18">
        <v>10733</v>
      </c>
      <c r="G33" s="18">
        <v>8520</v>
      </c>
      <c r="H33" s="116">
        <v>4474</v>
      </c>
      <c r="I33" s="18">
        <v>20596</v>
      </c>
      <c r="K33" s="37"/>
      <c r="L33" s="37"/>
    </row>
    <row r="34" spans="1:12">
      <c r="A34" s="25">
        <v>39630</v>
      </c>
      <c r="B34" s="17">
        <v>10038</v>
      </c>
      <c r="C34" s="6">
        <v>59246</v>
      </c>
      <c r="D34" s="18">
        <v>5801</v>
      </c>
      <c r="E34" s="18"/>
      <c r="F34" s="18">
        <v>12935</v>
      </c>
      <c r="G34" s="18"/>
      <c r="H34" s="116">
        <v>7042</v>
      </c>
      <c r="I34" s="18"/>
      <c r="K34" s="37"/>
      <c r="L34" s="37"/>
    </row>
    <row r="35" spans="1:12">
      <c r="A35" s="25">
        <v>39661</v>
      </c>
      <c r="B35" s="17">
        <v>8837</v>
      </c>
      <c r="C35" s="6">
        <v>58013</v>
      </c>
      <c r="D35" s="18">
        <v>7281</v>
      </c>
      <c r="E35" s="18"/>
      <c r="F35" s="18">
        <v>10852</v>
      </c>
      <c r="G35" s="18"/>
      <c r="H35" s="116">
        <v>4427</v>
      </c>
      <c r="I35" s="18"/>
      <c r="K35" s="37"/>
      <c r="L35" s="37"/>
    </row>
    <row r="36" spans="1:12">
      <c r="A36" s="25">
        <v>39692</v>
      </c>
      <c r="B36" s="17">
        <v>9211</v>
      </c>
      <c r="C36" s="6">
        <v>53135</v>
      </c>
      <c r="D36" s="18">
        <v>6389</v>
      </c>
      <c r="E36" s="18">
        <v>5520</v>
      </c>
      <c r="F36" s="18">
        <v>9630</v>
      </c>
      <c r="G36" s="18">
        <v>9453</v>
      </c>
      <c r="H36" s="116">
        <v>4514</v>
      </c>
      <c r="I36" s="18">
        <v>27625</v>
      </c>
      <c r="K36" s="37"/>
      <c r="L36" s="37"/>
    </row>
    <row r="37" spans="1:12">
      <c r="A37" s="25">
        <v>39722</v>
      </c>
      <c r="B37" s="17">
        <v>8409</v>
      </c>
      <c r="C37" s="6">
        <v>50118</v>
      </c>
      <c r="D37" s="18">
        <v>6327</v>
      </c>
      <c r="E37" s="18"/>
      <c r="F37" s="18">
        <v>9716</v>
      </c>
      <c r="G37" s="18"/>
      <c r="H37" s="116">
        <v>4024</v>
      </c>
      <c r="I37" s="18"/>
      <c r="K37" s="37"/>
      <c r="L37" s="37"/>
    </row>
    <row r="38" spans="1:12">
      <c r="A38" s="25">
        <v>39753</v>
      </c>
      <c r="B38" s="17">
        <v>7951</v>
      </c>
      <c r="C38" s="6">
        <v>43397</v>
      </c>
      <c r="D38" s="18">
        <v>5719</v>
      </c>
      <c r="E38" s="18"/>
      <c r="F38" s="18">
        <v>9066</v>
      </c>
      <c r="G38" s="18"/>
      <c r="H38" s="116">
        <v>3599</v>
      </c>
      <c r="I38" s="18"/>
      <c r="K38" s="37"/>
      <c r="L38" s="37"/>
    </row>
    <row r="39" spans="1:12">
      <c r="A39" s="25">
        <v>39783</v>
      </c>
      <c r="B39" s="17">
        <v>8160</v>
      </c>
      <c r="C39" s="6">
        <v>50276</v>
      </c>
      <c r="D39" s="18">
        <v>6664</v>
      </c>
      <c r="E39" s="18">
        <v>4456</v>
      </c>
      <c r="F39" s="18">
        <v>16705</v>
      </c>
      <c r="G39" s="18">
        <v>9307</v>
      </c>
      <c r="H39" s="116">
        <v>7354</v>
      </c>
      <c r="I39" s="18">
        <v>24781</v>
      </c>
      <c r="K39" s="37"/>
      <c r="L39" s="37"/>
    </row>
    <row r="40" spans="1:12">
      <c r="A40" s="25">
        <v>39814</v>
      </c>
      <c r="B40" s="17">
        <v>6050</v>
      </c>
      <c r="C40" s="6">
        <v>32985</v>
      </c>
      <c r="D40" s="18">
        <f>[9]PAL!B30*1000</f>
        <v>7656</v>
      </c>
      <c r="E40" s="18"/>
      <c r="F40" s="18">
        <v>9244</v>
      </c>
      <c r="G40" s="18"/>
      <c r="H40" s="116">
        <v>2897</v>
      </c>
      <c r="I40" s="18"/>
      <c r="K40" s="17"/>
      <c r="L40" s="37"/>
    </row>
    <row r="41" spans="1:12">
      <c r="A41" s="25">
        <v>39845</v>
      </c>
      <c r="B41" s="6">
        <v>5706</v>
      </c>
      <c r="C41" s="6">
        <v>31286</v>
      </c>
      <c r="D41" s="18">
        <f>[9]PAL!B31*1000</f>
        <v>6964</v>
      </c>
      <c r="E41" s="8"/>
      <c r="F41" s="18">
        <v>7968</v>
      </c>
      <c r="G41" s="8"/>
      <c r="H41" s="117">
        <v>3059</v>
      </c>
      <c r="I41" s="8"/>
      <c r="K41" s="17"/>
      <c r="L41" s="37"/>
    </row>
    <row r="42" spans="1:12">
      <c r="A42" s="25">
        <v>39873</v>
      </c>
      <c r="B42" s="6">
        <v>7333</v>
      </c>
      <c r="C42" s="6">
        <v>39385</v>
      </c>
      <c r="D42" s="18">
        <f>[9]PAL!B32*1000</f>
        <v>7148</v>
      </c>
      <c r="E42" s="8">
        <v>5248</v>
      </c>
      <c r="F42" s="18">
        <v>8728</v>
      </c>
      <c r="G42" s="8">
        <v>9995</v>
      </c>
      <c r="H42" s="117">
        <v>3231</v>
      </c>
      <c r="I42" s="8">
        <v>20732</v>
      </c>
      <c r="K42" s="17"/>
      <c r="L42" s="37"/>
    </row>
    <row r="43" spans="1:12">
      <c r="A43" s="25">
        <v>39904</v>
      </c>
      <c r="B43" s="6">
        <v>7607</v>
      </c>
      <c r="C43" s="6">
        <v>37666</v>
      </c>
      <c r="D43" s="18">
        <f>[9]PAL!B33*1000</f>
        <v>5329</v>
      </c>
      <c r="E43" s="8"/>
      <c r="F43" s="18">
        <v>10263</v>
      </c>
      <c r="G43" s="8"/>
      <c r="H43" s="117">
        <v>3465</v>
      </c>
      <c r="I43" s="8"/>
      <c r="K43" s="17"/>
      <c r="L43" s="37"/>
    </row>
    <row r="44" spans="1:12">
      <c r="A44" s="25">
        <v>39934</v>
      </c>
      <c r="B44" s="6">
        <v>8520</v>
      </c>
      <c r="C44" s="6">
        <v>47332</v>
      </c>
      <c r="D44" s="18">
        <f>[9]PAL!B34*1000</f>
        <v>4878</v>
      </c>
      <c r="E44" s="8"/>
      <c r="F44" s="18">
        <v>10342</v>
      </c>
      <c r="G44" s="8"/>
      <c r="H44" s="117">
        <v>4111</v>
      </c>
      <c r="I44" s="8"/>
      <c r="K44" s="17"/>
      <c r="L44" s="37"/>
    </row>
    <row r="45" spans="1:12">
      <c r="A45" s="25">
        <v>39965</v>
      </c>
      <c r="B45" s="6">
        <v>9108</v>
      </c>
      <c r="C45" s="6">
        <v>59728</v>
      </c>
      <c r="D45" s="18">
        <f>[9]PAL!B35*1000</f>
        <v>4428</v>
      </c>
      <c r="E45" s="8">
        <v>4796</v>
      </c>
      <c r="F45" s="18">
        <v>11397</v>
      </c>
      <c r="G45" s="8">
        <v>11002</v>
      </c>
      <c r="H45" s="117">
        <v>4652</v>
      </c>
      <c r="I45" s="8">
        <v>22345</v>
      </c>
      <c r="K45" s="17"/>
      <c r="L45" s="37"/>
    </row>
    <row r="46" spans="1:12">
      <c r="A46" s="25">
        <v>39995</v>
      </c>
      <c r="B46" s="6">
        <v>10223</v>
      </c>
      <c r="C46" s="6">
        <v>53994</v>
      </c>
      <c r="D46" s="18">
        <f>[9]PAL!B36*1000</f>
        <v>5385</v>
      </c>
      <c r="E46" s="8"/>
      <c r="F46" s="18">
        <v>13425</v>
      </c>
      <c r="G46" s="8"/>
      <c r="H46" s="117">
        <v>4887</v>
      </c>
      <c r="I46" s="8"/>
      <c r="K46" s="17"/>
      <c r="L46" s="37"/>
    </row>
    <row r="47" spans="1:12">
      <c r="A47" s="25">
        <v>40026</v>
      </c>
      <c r="B47" s="6">
        <v>9892</v>
      </c>
      <c r="C47" s="6">
        <v>54981</v>
      </c>
      <c r="D47" s="18">
        <f>[9]PAL!B37*1000</f>
        <v>6456</v>
      </c>
      <c r="E47" s="8"/>
      <c r="F47" s="18">
        <v>11879</v>
      </c>
      <c r="G47" s="8"/>
      <c r="H47" s="117">
        <v>4133</v>
      </c>
      <c r="I47" s="8"/>
      <c r="K47" s="17"/>
      <c r="L47" s="37"/>
    </row>
    <row r="48" spans="1:12">
      <c r="A48" s="25">
        <v>40057</v>
      </c>
      <c r="B48" s="6">
        <v>11204</v>
      </c>
      <c r="C48" s="6">
        <v>53138</v>
      </c>
      <c r="D48" s="18">
        <f>[9]PAL!B38*1000</f>
        <v>6411</v>
      </c>
      <c r="E48" s="8">
        <v>4782</v>
      </c>
      <c r="F48" s="18">
        <v>9886</v>
      </c>
      <c r="G48" s="8">
        <v>11870</v>
      </c>
      <c r="H48" s="117">
        <v>4215</v>
      </c>
      <c r="I48" s="8">
        <v>31030</v>
      </c>
      <c r="K48" s="17"/>
      <c r="L48" s="37"/>
    </row>
    <row r="49" spans="1:12">
      <c r="A49" s="25">
        <v>40087</v>
      </c>
      <c r="B49" s="6">
        <v>9619</v>
      </c>
      <c r="C49" s="6">
        <v>42822</v>
      </c>
      <c r="D49" s="18">
        <f>[9]PAL!B39*1000</f>
        <v>5300</v>
      </c>
      <c r="E49" s="8"/>
      <c r="F49" s="18">
        <v>11064</v>
      </c>
      <c r="G49" s="8"/>
      <c r="H49" s="117">
        <v>3425</v>
      </c>
      <c r="I49" s="8"/>
      <c r="K49" s="17"/>
      <c r="L49" s="37"/>
    </row>
    <row r="50" spans="1:12">
      <c r="A50" s="25">
        <v>40118</v>
      </c>
      <c r="B50" s="6">
        <v>7629</v>
      </c>
      <c r="C50" s="6">
        <v>50028</v>
      </c>
      <c r="D50" s="18">
        <v>5345</v>
      </c>
      <c r="E50" s="8"/>
      <c r="F50" s="18">
        <v>8950</v>
      </c>
      <c r="G50" s="8"/>
      <c r="H50" s="117">
        <v>3263</v>
      </c>
      <c r="I50" s="8"/>
      <c r="K50" s="17"/>
      <c r="L50" s="37"/>
    </row>
    <row r="51" spans="1:12">
      <c r="A51" s="25">
        <v>40148</v>
      </c>
      <c r="B51" s="48">
        <v>8338</v>
      </c>
      <c r="C51" s="6">
        <v>53663</v>
      </c>
      <c r="D51" s="18">
        <v>6587</v>
      </c>
      <c r="E51" s="8">
        <v>4614</v>
      </c>
      <c r="F51" s="18">
        <v>16159</v>
      </c>
      <c r="G51" s="8">
        <v>11264</v>
      </c>
      <c r="H51" s="117">
        <v>5690</v>
      </c>
      <c r="I51" s="8">
        <v>26568</v>
      </c>
      <c r="K51" s="17"/>
      <c r="L51" s="37"/>
    </row>
    <row r="52" spans="1:12">
      <c r="A52" s="25">
        <v>40179</v>
      </c>
      <c r="B52" s="49">
        <v>5837</v>
      </c>
      <c r="C52" s="6">
        <v>44755</v>
      </c>
      <c r="D52" s="8">
        <v>6909</v>
      </c>
      <c r="E52" s="8"/>
      <c r="F52" s="18">
        <v>9916</v>
      </c>
      <c r="G52" s="8"/>
      <c r="H52" s="8">
        <v>3808</v>
      </c>
      <c r="I52" s="8"/>
      <c r="K52" s="17"/>
      <c r="L52" s="37"/>
    </row>
    <row r="53" spans="1:12">
      <c r="A53" s="25">
        <v>40210</v>
      </c>
      <c r="B53" s="49">
        <v>5607</v>
      </c>
      <c r="C53" s="6">
        <v>34392</v>
      </c>
      <c r="D53" s="8">
        <v>8630</v>
      </c>
      <c r="E53" s="8"/>
      <c r="F53" s="18">
        <v>7147</v>
      </c>
      <c r="G53" s="8"/>
      <c r="H53" s="8">
        <v>2384</v>
      </c>
      <c r="I53" s="8"/>
      <c r="K53" s="17"/>
      <c r="L53" s="37"/>
    </row>
    <row r="54" spans="1:12">
      <c r="A54" s="25">
        <v>40238</v>
      </c>
      <c r="B54" s="8">
        <v>7007</v>
      </c>
      <c r="C54" s="6">
        <v>46713</v>
      </c>
      <c r="D54" s="8">
        <v>7463</v>
      </c>
      <c r="E54" s="8">
        <v>4210</v>
      </c>
      <c r="F54" s="18">
        <v>9062</v>
      </c>
      <c r="G54" s="8">
        <v>11409</v>
      </c>
      <c r="H54" s="8">
        <v>3992</v>
      </c>
      <c r="I54" s="8">
        <v>19895</v>
      </c>
      <c r="K54" s="17"/>
      <c r="L54" s="37"/>
    </row>
    <row r="55" spans="1:12">
      <c r="A55" s="25">
        <v>40269</v>
      </c>
      <c r="B55" s="8">
        <v>7590</v>
      </c>
      <c r="C55" s="6">
        <v>46218</v>
      </c>
      <c r="D55" s="8">
        <v>5233</v>
      </c>
      <c r="E55" s="8"/>
      <c r="F55" s="18">
        <v>8989</v>
      </c>
      <c r="G55" s="8"/>
      <c r="H55" s="8">
        <v>5650</v>
      </c>
      <c r="I55" s="8"/>
      <c r="K55" s="17"/>
      <c r="L55" s="37"/>
    </row>
    <row r="56" spans="1:12">
      <c r="A56" s="25">
        <v>40299</v>
      </c>
      <c r="B56" s="8">
        <v>8073</v>
      </c>
      <c r="C56" s="6">
        <v>47062</v>
      </c>
      <c r="D56" s="8">
        <v>5568</v>
      </c>
      <c r="E56" s="8"/>
      <c r="F56" s="18">
        <v>9949</v>
      </c>
      <c r="G56" s="8"/>
      <c r="H56" s="8">
        <v>9150</v>
      </c>
      <c r="I56" s="8"/>
      <c r="K56" s="17"/>
      <c r="L56" s="37"/>
    </row>
    <row r="57" spans="1:12">
      <c r="A57" s="25">
        <v>40330</v>
      </c>
      <c r="B57" s="18">
        <v>9329</v>
      </c>
      <c r="C57" s="18">
        <v>58614</v>
      </c>
      <c r="D57" s="18">
        <v>4610</v>
      </c>
      <c r="E57" s="18">
        <v>4754</v>
      </c>
      <c r="F57" s="18">
        <v>11779</v>
      </c>
      <c r="G57" s="18">
        <v>11307</v>
      </c>
      <c r="H57" s="8">
        <v>4976</v>
      </c>
      <c r="I57" s="18">
        <v>21522</v>
      </c>
      <c r="K57" s="17"/>
      <c r="L57" s="37"/>
    </row>
    <row r="58" spans="1:12">
      <c r="A58" s="25">
        <v>40360</v>
      </c>
      <c r="B58" s="18">
        <v>11917</v>
      </c>
      <c r="C58" s="18">
        <v>67263</v>
      </c>
      <c r="D58" s="18">
        <v>10008</v>
      </c>
      <c r="E58" s="18"/>
      <c r="F58" s="18">
        <v>12958</v>
      </c>
      <c r="G58" s="18"/>
      <c r="H58" s="8">
        <v>5138</v>
      </c>
      <c r="I58" s="18"/>
      <c r="K58" s="17"/>
      <c r="L58" s="37"/>
    </row>
    <row r="59" spans="1:12">
      <c r="A59" s="25">
        <v>40391</v>
      </c>
      <c r="B59" s="18">
        <v>11255</v>
      </c>
      <c r="C59" s="18">
        <v>61850</v>
      </c>
      <c r="D59" s="18">
        <v>9078</v>
      </c>
      <c r="E59" s="18"/>
      <c r="F59" s="18">
        <v>10873</v>
      </c>
      <c r="G59" s="18"/>
      <c r="H59" s="8">
        <v>4462</v>
      </c>
      <c r="I59" s="18"/>
      <c r="K59" s="37"/>
      <c r="L59" s="37"/>
    </row>
    <row r="60" spans="1:12">
      <c r="A60" s="25">
        <v>40422</v>
      </c>
      <c r="B60" s="18">
        <v>10714</v>
      </c>
      <c r="C60" s="18">
        <v>61665</v>
      </c>
      <c r="D60" s="18">
        <v>7203</v>
      </c>
      <c r="E60" s="18">
        <v>6262</v>
      </c>
      <c r="F60" s="18">
        <v>11317</v>
      </c>
      <c r="G60" s="18">
        <v>11643</v>
      </c>
      <c r="H60" s="8">
        <v>10039</v>
      </c>
      <c r="I60" s="18">
        <v>29513</v>
      </c>
    </row>
    <row r="61" spans="1:12">
      <c r="A61" s="25">
        <v>40452</v>
      </c>
      <c r="B61" s="18">
        <v>10273</v>
      </c>
      <c r="C61" s="18">
        <v>59290</v>
      </c>
      <c r="D61" s="18">
        <v>6833</v>
      </c>
      <c r="E61" s="18"/>
      <c r="F61" s="18">
        <v>9419</v>
      </c>
      <c r="G61" s="18"/>
      <c r="H61" s="8">
        <v>3819</v>
      </c>
      <c r="I61" s="18"/>
    </row>
    <row r="62" spans="1:12">
      <c r="A62" s="25">
        <v>40483</v>
      </c>
      <c r="B62" s="18">
        <v>8008</v>
      </c>
      <c r="C62" s="18">
        <v>49165</v>
      </c>
      <c r="D62" s="18">
        <v>6096</v>
      </c>
      <c r="E62" s="18"/>
      <c r="F62" s="18">
        <v>9896</v>
      </c>
      <c r="G62" s="18"/>
      <c r="H62" s="8">
        <v>5081</v>
      </c>
      <c r="I62" s="18"/>
    </row>
    <row r="63" spans="1:12">
      <c r="A63" s="25">
        <v>40513</v>
      </c>
      <c r="B63" s="18">
        <v>8655</v>
      </c>
      <c r="C63" s="18">
        <v>54881</v>
      </c>
      <c r="D63" s="18">
        <v>7962</v>
      </c>
      <c r="E63" s="18">
        <v>5295</v>
      </c>
      <c r="F63" s="18">
        <v>18195</v>
      </c>
      <c r="G63" s="18">
        <v>10169</v>
      </c>
      <c r="H63" s="8">
        <v>6506</v>
      </c>
      <c r="I63" s="18">
        <v>26247</v>
      </c>
    </row>
    <row r="64" spans="1:12">
      <c r="A64" s="25">
        <v>40544</v>
      </c>
      <c r="B64" s="18">
        <v>6519</v>
      </c>
      <c r="C64" s="18">
        <v>48455</v>
      </c>
      <c r="D64" s="18">
        <v>9308</v>
      </c>
      <c r="E64" s="18"/>
      <c r="F64" s="18">
        <v>9718</v>
      </c>
      <c r="G64" s="18"/>
      <c r="H64" s="8">
        <v>2846</v>
      </c>
      <c r="I64" s="18"/>
    </row>
    <row r="65" spans="1:9">
      <c r="A65" s="25">
        <v>40575</v>
      </c>
      <c r="B65" s="18">
        <v>5502</v>
      </c>
      <c r="C65" s="18">
        <v>37659</v>
      </c>
      <c r="D65" s="18">
        <v>8905</v>
      </c>
      <c r="E65" s="18"/>
      <c r="F65" s="18">
        <v>7273</v>
      </c>
      <c r="G65" s="18"/>
      <c r="H65" s="8">
        <v>9163</v>
      </c>
      <c r="I65" s="18"/>
    </row>
    <row r="66" spans="1:9">
      <c r="A66" s="25">
        <v>40603</v>
      </c>
      <c r="B66" s="18">
        <v>7439</v>
      </c>
      <c r="C66" s="18">
        <v>45163</v>
      </c>
      <c r="D66" s="18">
        <v>7515</v>
      </c>
      <c r="E66" s="18">
        <v>5119</v>
      </c>
      <c r="F66" s="18">
        <v>8775</v>
      </c>
      <c r="G66" s="18">
        <v>12147</v>
      </c>
      <c r="H66" s="8">
        <v>3900</v>
      </c>
      <c r="I66" s="18">
        <v>16600</v>
      </c>
    </row>
    <row r="67" spans="1:9">
      <c r="A67" s="25">
        <v>40634</v>
      </c>
      <c r="B67" s="18">
        <v>8720</v>
      </c>
      <c r="C67" s="18">
        <v>55158</v>
      </c>
      <c r="D67" s="18">
        <v>7979</v>
      </c>
      <c r="E67" s="18"/>
      <c r="F67" s="18">
        <v>9842</v>
      </c>
      <c r="G67" s="18"/>
      <c r="H67" s="8">
        <v>6595</v>
      </c>
      <c r="I67" s="18"/>
    </row>
    <row r="68" spans="1:9">
      <c r="A68" s="25">
        <v>40664</v>
      </c>
      <c r="B68" s="18">
        <v>9525</v>
      </c>
      <c r="C68" s="18">
        <v>54380</v>
      </c>
      <c r="D68" s="18">
        <v>7240</v>
      </c>
      <c r="E68" s="18"/>
      <c r="F68" s="18">
        <v>9448</v>
      </c>
      <c r="G68" s="18"/>
      <c r="H68" s="8">
        <v>4062</v>
      </c>
      <c r="I68" s="18"/>
    </row>
    <row r="69" spans="1:9">
      <c r="A69" s="25">
        <v>40695</v>
      </c>
      <c r="B69" s="18">
        <v>10225</v>
      </c>
      <c r="C69" s="18">
        <v>61919</v>
      </c>
      <c r="D69" s="18">
        <v>7489</v>
      </c>
      <c r="E69" s="18">
        <v>5505</v>
      </c>
      <c r="F69" s="18">
        <v>11392</v>
      </c>
      <c r="G69" s="18">
        <v>11554</v>
      </c>
      <c r="H69" s="8">
        <v>4565</v>
      </c>
      <c r="I69" s="18">
        <v>22181</v>
      </c>
    </row>
    <row r="70" spans="1:9">
      <c r="A70" s="25">
        <v>40725</v>
      </c>
      <c r="B70" s="18">
        <v>13640</v>
      </c>
      <c r="C70" s="18">
        <v>72067</v>
      </c>
      <c r="D70" s="18">
        <v>11091</v>
      </c>
      <c r="E70" s="18"/>
      <c r="F70" s="18">
        <v>14269</v>
      </c>
      <c r="G70" s="18"/>
      <c r="H70" s="8">
        <v>7895</v>
      </c>
      <c r="I70" s="18"/>
    </row>
    <row r="71" spans="1:9">
      <c r="A71" s="25">
        <v>40756</v>
      </c>
      <c r="B71" s="18">
        <v>11948</v>
      </c>
      <c r="C71" s="18">
        <v>66040</v>
      </c>
      <c r="D71" s="18">
        <v>12335</v>
      </c>
      <c r="E71" s="18"/>
      <c r="F71" s="18">
        <v>11118</v>
      </c>
      <c r="G71" s="18"/>
      <c r="H71" s="8">
        <v>4905</v>
      </c>
      <c r="I71" s="18"/>
    </row>
    <row r="72" spans="1:9">
      <c r="A72" s="25">
        <v>40787</v>
      </c>
      <c r="B72" s="18">
        <v>10708</v>
      </c>
      <c r="C72" s="18">
        <v>62902</v>
      </c>
      <c r="D72" s="18">
        <v>10327</v>
      </c>
      <c r="E72" s="18">
        <v>6244</v>
      </c>
      <c r="F72" s="18">
        <v>9757</v>
      </c>
      <c r="G72" s="18">
        <v>13393</v>
      </c>
      <c r="H72" s="8">
        <v>3803</v>
      </c>
      <c r="I72" s="18">
        <v>29897</v>
      </c>
    </row>
    <row r="73" spans="1:9">
      <c r="A73" s="25">
        <v>40817</v>
      </c>
      <c r="B73" s="18">
        <v>10531</v>
      </c>
      <c r="C73" s="18">
        <v>59899</v>
      </c>
      <c r="D73" s="18">
        <v>8286</v>
      </c>
      <c r="E73" s="18"/>
      <c r="F73" s="18">
        <v>10018</v>
      </c>
      <c r="G73" s="18"/>
      <c r="H73" s="8">
        <v>7799</v>
      </c>
      <c r="I73" s="18"/>
    </row>
    <row r="74" spans="1:9">
      <c r="A74" s="25">
        <v>40848</v>
      </c>
      <c r="B74" s="18">
        <v>9067</v>
      </c>
      <c r="C74" s="18">
        <v>52151</v>
      </c>
      <c r="D74" s="18">
        <v>8693</v>
      </c>
      <c r="E74" s="18"/>
      <c r="F74" s="18">
        <v>10526</v>
      </c>
      <c r="G74" s="18"/>
      <c r="H74" s="8">
        <v>3108</v>
      </c>
      <c r="I74" s="18"/>
    </row>
    <row r="75" spans="1:9">
      <c r="A75" s="25">
        <v>40878</v>
      </c>
      <c r="B75" s="18">
        <v>9290</v>
      </c>
      <c r="C75" s="18">
        <v>59257</v>
      </c>
      <c r="D75" s="18">
        <v>9889</v>
      </c>
      <c r="E75" s="18">
        <v>6073</v>
      </c>
      <c r="F75" s="18">
        <v>15468</v>
      </c>
      <c r="G75" s="18">
        <v>13145</v>
      </c>
      <c r="H75" s="8">
        <v>9732</v>
      </c>
      <c r="I75" s="18">
        <v>25146</v>
      </c>
    </row>
    <row r="76" spans="1:9">
      <c r="A76" s="25">
        <v>40909</v>
      </c>
      <c r="B76" s="18">
        <v>6111</v>
      </c>
      <c r="C76" s="18">
        <v>50107</v>
      </c>
      <c r="D76" s="18">
        <v>11161</v>
      </c>
      <c r="E76" s="18"/>
      <c r="F76" s="18">
        <v>9613</v>
      </c>
      <c r="G76" s="18"/>
      <c r="H76" s="8">
        <v>3043</v>
      </c>
      <c r="I76" s="18"/>
    </row>
    <row r="77" spans="1:9">
      <c r="A77" s="25">
        <v>40940</v>
      </c>
      <c r="B77" s="18">
        <v>5844</v>
      </c>
      <c r="C77" s="18">
        <v>37399</v>
      </c>
      <c r="D77" s="18">
        <v>10577</v>
      </c>
      <c r="E77" s="18"/>
      <c r="F77" s="18">
        <v>7245</v>
      </c>
      <c r="G77" s="18"/>
      <c r="H77" s="8">
        <v>3465</v>
      </c>
      <c r="I77" s="18"/>
    </row>
    <row r="78" spans="1:9">
      <c r="A78" s="25">
        <v>40969</v>
      </c>
      <c r="B78" s="18">
        <v>8612</v>
      </c>
      <c r="C78" s="18">
        <v>48915</v>
      </c>
      <c r="D78" s="18">
        <v>9909</v>
      </c>
      <c r="E78" s="18">
        <v>4561</v>
      </c>
      <c r="F78" s="18">
        <v>9078</v>
      </c>
      <c r="G78" s="18">
        <v>12150</v>
      </c>
      <c r="H78" s="8">
        <v>3509</v>
      </c>
      <c r="I78" s="18">
        <v>19798</v>
      </c>
    </row>
    <row r="79" spans="1:9">
      <c r="A79" s="25">
        <v>41000</v>
      </c>
      <c r="B79" s="18">
        <v>9294</v>
      </c>
      <c r="C79" s="18">
        <v>41704</v>
      </c>
      <c r="D79" s="18">
        <v>8402</v>
      </c>
      <c r="E79" s="18"/>
      <c r="F79" s="18">
        <v>10199</v>
      </c>
      <c r="G79" s="18"/>
      <c r="H79" s="8">
        <v>6129</v>
      </c>
      <c r="I79" s="18"/>
    </row>
    <row r="80" spans="1:9">
      <c r="A80" s="25">
        <v>41030</v>
      </c>
      <c r="B80" s="18">
        <v>9253</v>
      </c>
      <c r="C80" s="18">
        <v>51735</v>
      </c>
      <c r="D80" s="18">
        <v>7770</v>
      </c>
      <c r="E80" s="18"/>
      <c r="F80" s="18">
        <v>12410</v>
      </c>
      <c r="G80" s="18"/>
      <c r="H80" s="8">
        <v>3799</v>
      </c>
      <c r="I80" s="18"/>
    </row>
    <row r="81" spans="1:9">
      <c r="A81" s="25">
        <v>41061</v>
      </c>
      <c r="B81" s="18">
        <v>12586</v>
      </c>
      <c r="C81" s="18">
        <v>60920</v>
      </c>
      <c r="D81" s="18">
        <v>9627</v>
      </c>
      <c r="E81" s="18">
        <v>6929</v>
      </c>
      <c r="F81" s="18">
        <v>14262</v>
      </c>
      <c r="G81" s="18">
        <v>14091</v>
      </c>
      <c r="H81" s="8">
        <v>5074</v>
      </c>
      <c r="I81" s="18">
        <v>25310</v>
      </c>
    </row>
    <row r="82" spans="1:9">
      <c r="A82" s="25">
        <v>41091</v>
      </c>
      <c r="B82" s="18">
        <v>13807</v>
      </c>
      <c r="C82" s="18">
        <v>69108</v>
      </c>
      <c r="D82" s="18">
        <v>11591</v>
      </c>
      <c r="E82" s="18"/>
      <c r="F82" s="18">
        <v>15048</v>
      </c>
      <c r="G82" s="18"/>
      <c r="H82" s="8">
        <v>6024</v>
      </c>
      <c r="I82" s="18"/>
    </row>
    <row r="83" spans="1:9">
      <c r="A83" s="25">
        <v>41122</v>
      </c>
      <c r="B83" s="18">
        <v>12868</v>
      </c>
      <c r="C83" s="18">
        <v>64827</v>
      </c>
      <c r="D83" s="18">
        <v>12002</v>
      </c>
      <c r="E83" s="18"/>
      <c r="F83" s="18">
        <v>10433</v>
      </c>
      <c r="G83" s="18"/>
      <c r="H83" s="8">
        <v>4540</v>
      </c>
      <c r="I83" s="18"/>
    </row>
    <row r="84" spans="1:9">
      <c r="A84" s="25">
        <v>41153</v>
      </c>
      <c r="B84" s="18">
        <v>12438</v>
      </c>
      <c r="C84" s="18">
        <v>66379</v>
      </c>
      <c r="D84" s="18">
        <v>8949</v>
      </c>
      <c r="E84" s="18">
        <v>7303</v>
      </c>
      <c r="F84" s="18">
        <v>11009</v>
      </c>
      <c r="G84" s="18">
        <v>14936</v>
      </c>
      <c r="H84" s="8">
        <v>4507</v>
      </c>
      <c r="I84" s="18">
        <v>34357</v>
      </c>
    </row>
    <row r="85" spans="1:9">
      <c r="A85" s="25">
        <v>41183</v>
      </c>
      <c r="B85" s="18">
        <v>11218</v>
      </c>
      <c r="C85" s="18">
        <v>62686</v>
      </c>
      <c r="D85" s="18">
        <v>8829</v>
      </c>
      <c r="E85" s="18"/>
      <c r="F85" s="18">
        <v>9684</v>
      </c>
      <c r="G85" s="18"/>
      <c r="H85" s="8">
        <v>6041</v>
      </c>
      <c r="I85" s="18"/>
    </row>
    <row r="86" spans="1:9">
      <c r="A86" s="25">
        <v>41214</v>
      </c>
      <c r="B86" s="18">
        <v>10302</v>
      </c>
      <c r="C86" s="18">
        <v>52501</v>
      </c>
      <c r="D86" s="18">
        <v>10075</v>
      </c>
      <c r="E86" s="18"/>
      <c r="F86" s="18">
        <v>9456</v>
      </c>
      <c r="G86" s="18"/>
      <c r="H86" s="8">
        <v>4756</v>
      </c>
      <c r="I86" s="18"/>
    </row>
    <row r="87" spans="1:9">
      <c r="A87" s="25">
        <v>41244</v>
      </c>
      <c r="B87" s="18">
        <v>10051</v>
      </c>
      <c r="C87" s="18">
        <v>54309</v>
      </c>
      <c r="D87" s="18">
        <v>9862</v>
      </c>
      <c r="E87" s="18">
        <v>5038</v>
      </c>
      <c r="F87" s="18">
        <v>16127</v>
      </c>
      <c r="G87" s="18">
        <v>13865</v>
      </c>
      <c r="H87" s="8">
        <v>6343</v>
      </c>
      <c r="I87" s="18">
        <v>28696</v>
      </c>
    </row>
    <row r="88" spans="1:9">
      <c r="A88" s="25">
        <v>41275</v>
      </c>
      <c r="B88" s="18">
        <v>6532</v>
      </c>
      <c r="C88" s="18">
        <v>46145</v>
      </c>
      <c r="D88" s="18"/>
      <c r="E88" s="18"/>
      <c r="F88" s="18">
        <v>9080</v>
      </c>
      <c r="G88" s="18"/>
      <c r="H88" s="8">
        <v>3665</v>
      </c>
      <c r="I88" s="18"/>
    </row>
    <row r="89" spans="1:9">
      <c r="A89" s="25">
        <v>41306</v>
      </c>
      <c r="B89" s="18">
        <v>5702</v>
      </c>
      <c r="C89" s="18">
        <v>35484</v>
      </c>
      <c r="D89" s="18"/>
      <c r="E89" s="18"/>
      <c r="F89" s="18">
        <v>6547</v>
      </c>
      <c r="G89" s="18"/>
      <c r="H89" s="8">
        <v>3827</v>
      </c>
      <c r="I89" s="18"/>
    </row>
    <row r="90" spans="1:9">
      <c r="A90" s="25">
        <v>41334</v>
      </c>
      <c r="B90" s="18">
        <v>8259</v>
      </c>
      <c r="C90" s="18">
        <v>47962</v>
      </c>
      <c r="D90" s="18">
        <v>31669</v>
      </c>
      <c r="E90" s="18">
        <v>5318</v>
      </c>
      <c r="F90" s="18">
        <v>8239</v>
      </c>
      <c r="G90" s="18">
        <v>12763</v>
      </c>
      <c r="H90" s="8">
        <v>3434</v>
      </c>
      <c r="I90" s="18">
        <v>19520</v>
      </c>
    </row>
    <row r="91" spans="1:9">
      <c r="A91" s="25">
        <v>41365</v>
      </c>
      <c r="B91" s="18">
        <v>8679</v>
      </c>
      <c r="C91" s="18">
        <v>51292</v>
      </c>
      <c r="D91" s="18"/>
      <c r="E91" s="18"/>
      <c r="F91" s="18">
        <v>9511</v>
      </c>
      <c r="G91" s="18"/>
      <c r="H91" s="8">
        <v>6343</v>
      </c>
      <c r="I91" s="18"/>
    </row>
    <row r="92" spans="1:9">
      <c r="A92" s="25">
        <v>41395</v>
      </c>
      <c r="B92" s="18">
        <v>9555</v>
      </c>
      <c r="C92" s="18">
        <v>55478</v>
      </c>
      <c r="D92" s="18"/>
      <c r="E92" s="18"/>
      <c r="F92" s="18">
        <v>9273</v>
      </c>
      <c r="G92" s="18"/>
      <c r="H92" s="8">
        <v>4293</v>
      </c>
      <c r="I92" s="18"/>
    </row>
    <row r="93" spans="1:9">
      <c r="A93" s="25">
        <v>41426</v>
      </c>
      <c r="B93" s="18">
        <v>11498</v>
      </c>
      <c r="C93" s="18">
        <v>60426</v>
      </c>
      <c r="D93" s="18">
        <v>19607</v>
      </c>
      <c r="E93" s="18">
        <v>6195</v>
      </c>
      <c r="F93" s="18">
        <v>12229</v>
      </c>
      <c r="G93" s="18">
        <v>14530</v>
      </c>
      <c r="H93" s="8">
        <v>5575</v>
      </c>
      <c r="I93" s="18">
        <v>27538</v>
      </c>
    </row>
    <row r="94" spans="1:9">
      <c r="A94" s="25">
        <v>41456</v>
      </c>
      <c r="B94" s="18">
        <v>13420</v>
      </c>
      <c r="C94" s="18">
        <v>67836</v>
      </c>
      <c r="D94" s="18"/>
      <c r="E94" s="18"/>
      <c r="F94" s="18">
        <v>13092</v>
      </c>
      <c r="G94" s="18"/>
      <c r="H94" s="8">
        <v>5697</v>
      </c>
      <c r="I94" s="18"/>
    </row>
    <row r="95" spans="1:9">
      <c r="A95" s="25">
        <v>41487</v>
      </c>
      <c r="B95" s="18">
        <v>13081</v>
      </c>
      <c r="C95" s="18">
        <v>66346</v>
      </c>
      <c r="D95" s="18"/>
      <c r="E95" s="18"/>
      <c r="F95" s="18">
        <v>11555</v>
      </c>
      <c r="G95" s="18"/>
      <c r="H95" s="8">
        <v>4959</v>
      </c>
      <c r="I95" s="18"/>
    </row>
    <row r="96" spans="1:9">
      <c r="A96" s="25">
        <v>41518</v>
      </c>
      <c r="B96" s="18">
        <v>12530</v>
      </c>
      <c r="C96" s="18">
        <v>61322</v>
      </c>
      <c r="D96" s="18">
        <v>26376</v>
      </c>
      <c r="E96" s="18">
        <v>6887</v>
      </c>
      <c r="F96" s="18">
        <v>11227</v>
      </c>
      <c r="G96" s="18">
        <v>25923</v>
      </c>
      <c r="H96" s="8">
        <v>5872</v>
      </c>
      <c r="I96" s="18">
        <v>34248</v>
      </c>
    </row>
    <row r="97" spans="1:10">
      <c r="A97" s="25">
        <v>41548</v>
      </c>
      <c r="B97" s="18">
        <v>11443</v>
      </c>
      <c r="C97" s="18">
        <v>59605</v>
      </c>
      <c r="D97" s="18"/>
      <c r="E97" s="18"/>
      <c r="F97" s="18">
        <v>10035</v>
      </c>
      <c r="G97" s="18"/>
      <c r="H97" s="8">
        <v>4078</v>
      </c>
      <c r="I97" s="18"/>
    </row>
    <row r="98" spans="1:10">
      <c r="A98" s="25">
        <v>41579</v>
      </c>
      <c r="B98" s="18">
        <v>10351</v>
      </c>
      <c r="C98" s="18">
        <v>51400</v>
      </c>
      <c r="D98" s="18"/>
      <c r="E98" s="18"/>
      <c r="F98" s="18">
        <v>8957</v>
      </c>
      <c r="G98" s="18"/>
      <c r="H98" s="8">
        <v>2823</v>
      </c>
      <c r="I98" s="18"/>
    </row>
    <row r="99" spans="1:10">
      <c r="A99" s="25">
        <v>41609</v>
      </c>
      <c r="B99" s="18">
        <v>10108</v>
      </c>
      <c r="C99" s="18">
        <v>54410</v>
      </c>
      <c r="D99" s="18">
        <v>24604</v>
      </c>
      <c r="E99" s="18">
        <v>6031</v>
      </c>
      <c r="F99" s="18">
        <v>14507</v>
      </c>
      <c r="G99" s="8">
        <v>24652</v>
      </c>
      <c r="H99" s="8">
        <v>6152</v>
      </c>
      <c r="I99" s="8">
        <v>28803</v>
      </c>
    </row>
    <row r="100" spans="1:10">
      <c r="A100" s="25">
        <v>41640</v>
      </c>
      <c r="B100" s="18">
        <v>6817</v>
      </c>
      <c r="C100" s="18">
        <v>47551</v>
      </c>
      <c r="D100" s="18"/>
      <c r="E100" s="18"/>
      <c r="F100" s="18">
        <v>10134</v>
      </c>
      <c r="G100" s="8"/>
      <c r="H100" s="8"/>
      <c r="I100" s="8"/>
    </row>
    <row r="101" spans="1:10">
      <c r="A101" s="25">
        <v>41671</v>
      </c>
      <c r="B101" s="18">
        <v>5656</v>
      </c>
      <c r="C101" s="18">
        <v>38840</v>
      </c>
      <c r="D101" s="18"/>
      <c r="E101" s="18"/>
      <c r="F101" s="18">
        <v>7207</v>
      </c>
      <c r="G101" s="8"/>
      <c r="H101" s="8"/>
      <c r="I101" s="8"/>
    </row>
    <row r="102" spans="1:10">
      <c r="A102" s="25">
        <v>41699</v>
      </c>
      <c r="B102" s="18">
        <v>8821</v>
      </c>
      <c r="C102" s="18">
        <v>47149</v>
      </c>
      <c r="D102" s="18">
        <v>32967</v>
      </c>
      <c r="E102" s="18">
        <f>1415+1523+1816</f>
        <v>4754</v>
      </c>
      <c r="F102" s="18">
        <v>8120</v>
      </c>
      <c r="G102" s="8">
        <v>13444</v>
      </c>
      <c r="H102" s="8">
        <v>8221</v>
      </c>
      <c r="I102" s="8">
        <v>19832</v>
      </c>
    </row>
    <row r="103" spans="1:10">
      <c r="A103" s="25">
        <v>41730</v>
      </c>
      <c r="B103" s="18">
        <v>9003</v>
      </c>
      <c r="C103" s="18">
        <v>54888</v>
      </c>
      <c r="D103" s="18"/>
      <c r="E103" s="18"/>
      <c r="F103" s="18">
        <v>9692</v>
      </c>
      <c r="G103" s="18"/>
      <c r="H103" s="18"/>
      <c r="I103" s="18"/>
    </row>
    <row r="104" spans="1:10">
      <c r="A104" s="25">
        <v>41760</v>
      </c>
      <c r="B104" s="18">
        <v>10074</v>
      </c>
      <c r="C104" s="18">
        <v>56462</v>
      </c>
      <c r="D104" s="18"/>
      <c r="E104" s="18"/>
      <c r="F104" s="18">
        <v>10497</v>
      </c>
      <c r="G104" s="18"/>
      <c r="H104" s="18"/>
      <c r="I104" s="18"/>
    </row>
    <row r="105" spans="1:10">
      <c r="A105" s="25">
        <v>41791</v>
      </c>
      <c r="B105" s="18">
        <v>11550</v>
      </c>
      <c r="C105" s="18">
        <v>63721</v>
      </c>
      <c r="D105" s="18">
        <v>27784</v>
      </c>
      <c r="E105" s="18">
        <f>1514+1462+1949</f>
        <v>4925</v>
      </c>
      <c r="F105" s="18">
        <v>11795</v>
      </c>
      <c r="G105" s="18">
        <v>14899</v>
      </c>
      <c r="H105" s="18">
        <v>12571</v>
      </c>
      <c r="I105" s="18">
        <v>25533</v>
      </c>
    </row>
    <row r="106" spans="1:10">
      <c r="A106" s="25">
        <v>41821</v>
      </c>
      <c r="B106" s="18">
        <v>13184</v>
      </c>
      <c r="C106" s="18">
        <v>70816</v>
      </c>
      <c r="D106" s="18"/>
      <c r="E106" s="18"/>
      <c r="F106" s="18">
        <v>13267</v>
      </c>
      <c r="G106" s="18"/>
      <c r="H106" s="18"/>
      <c r="I106" s="18"/>
    </row>
    <row r="107" spans="1:10">
      <c r="A107" s="25">
        <v>41852</v>
      </c>
      <c r="B107" s="18">
        <v>12295</v>
      </c>
      <c r="C107" s="18">
        <v>69632</v>
      </c>
      <c r="D107" s="18"/>
      <c r="E107" s="18"/>
      <c r="F107" s="18">
        <v>13076</v>
      </c>
      <c r="G107" s="18"/>
      <c r="H107" s="18"/>
      <c r="I107" s="18"/>
    </row>
    <row r="108" spans="1:10">
      <c r="A108" s="25">
        <v>41883</v>
      </c>
      <c r="B108" s="18">
        <v>12623</v>
      </c>
      <c r="C108" s="18">
        <v>64053</v>
      </c>
      <c r="D108" s="18">
        <v>37518</v>
      </c>
      <c r="E108" s="18"/>
      <c r="F108" s="18">
        <v>11530</v>
      </c>
      <c r="G108" s="18">
        <v>16262</v>
      </c>
      <c r="H108" s="18">
        <v>15989</v>
      </c>
      <c r="I108" s="18">
        <v>34599</v>
      </c>
    </row>
    <row r="109" spans="1:10">
      <c r="A109" s="25">
        <v>41913</v>
      </c>
      <c r="B109" s="18">
        <v>11842</v>
      </c>
      <c r="C109" s="18">
        <v>64545</v>
      </c>
      <c r="D109" s="18"/>
      <c r="E109" s="18"/>
      <c r="F109" s="18">
        <v>10348</v>
      </c>
      <c r="G109" s="18"/>
      <c r="H109" s="18"/>
      <c r="I109" s="18"/>
    </row>
    <row r="110" spans="1:10">
      <c r="A110" s="25">
        <v>41944</v>
      </c>
      <c r="B110" s="18">
        <v>9417</v>
      </c>
      <c r="C110" s="18">
        <v>55493</v>
      </c>
      <c r="D110" s="18"/>
      <c r="E110" s="18"/>
      <c r="F110" s="18">
        <v>9991</v>
      </c>
      <c r="G110" s="18"/>
      <c r="H110" s="18"/>
      <c r="I110" s="18"/>
    </row>
    <row r="111" spans="1:10">
      <c r="A111" s="25">
        <v>41974</v>
      </c>
      <c r="B111" s="18">
        <v>10176</v>
      </c>
      <c r="C111" s="18">
        <v>59480</v>
      </c>
      <c r="D111" s="18">
        <v>40901</v>
      </c>
      <c r="E111" s="18"/>
      <c r="F111" s="18">
        <v>16139</v>
      </c>
      <c r="G111" s="18">
        <v>15206</v>
      </c>
      <c r="H111" s="18">
        <v>15287</v>
      </c>
      <c r="I111" s="18">
        <v>28844</v>
      </c>
    </row>
    <row r="112" spans="1:10">
      <c r="A112" s="25">
        <v>42005</v>
      </c>
      <c r="B112" s="18">
        <v>6621</v>
      </c>
      <c r="C112" s="18">
        <v>50225</v>
      </c>
      <c r="D112" s="18"/>
      <c r="E112" s="18"/>
      <c r="F112" s="18">
        <v>10717</v>
      </c>
      <c r="G112" s="18"/>
      <c r="H112" s="18"/>
      <c r="I112" s="18"/>
      <c r="J112" s="18"/>
    </row>
    <row r="113" spans="1:15">
      <c r="A113" s="25">
        <v>42036</v>
      </c>
      <c r="B113" s="18">
        <v>5604</v>
      </c>
      <c r="C113" s="18">
        <v>42175</v>
      </c>
      <c r="D113" s="18"/>
      <c r="E113" s="18"/>
      <c r="F113" s="18">
        <v>7440</v>
      </c>
      <c r="G113" s="18"/>
      <c r="H113" s="18"/>
      <c r="I113" s="18"/>
      <c r="J113" s="18"/>
    </row>
    <row r="114" spans="1:15">
      <c r="A114" s="25">
        <v>42064</v>
      </c>
      <c r="B114" s="18">
        <v>8469</v>
      </c>
      <c r="C114" s="18">
        <v>51047</v>
      </c>
      <c r="D114" s="18">
        <v>48671</v>
      </c>
      <c r="E114" s="18"/>
      <c r="F114" s="18">
        <v>8645</v>
      </c>
      <c r="G114" s="18">
        <v>14610</v>
      </c>
      <c r="H114" s="18">
        <v>8717</v>
      </c>
      <c r="I114" s="18">
        <v>18750</v>
      </c>
      <c r="J114" s="18"/>
    </row>
    <row r="115" spans="1:15">
      <c r="A115" s="25">
        <v>42095</v>
      </c>
      <c r="B115" s="18">
        <v>9102</v>
      </c>
      <c r="C115" s="18">
        <v>59049</v>
      </c>
      <c r="D115" s="18"/>
      <c r="E115" s="18"/>
      <c r="F115" s="18">
        <v>9243</v>
      </c>
      <c r="G115" s="18"/>
      <c r="H115" s="18"/>
      <c r="I115" s="18"/>
      <c r="J115" s="18"/>
    </row>
    <row r="116" spans="1:15">
      <c r="A116" s="25">
        <v>42125</v>
      </c>
      <c r="B116" s="18">
        <v>10391</v>
      </c>
      <c r="C116" s="18">
        <v>60496</v>
      </c>
      <c r="D116" s="18"/>
      <c r="E116" s="18"/>
      <c r="F116" s="18">
        <v>10899</v>
      </c>
      <c r="G116" s="18"/>
      <c r="H116" s="18"/>
      <c r="I116" s="18"/>
      <c r="J116" s="18"/>
    </row>
    <row r="117" spans="1:15">
      <c r="A117" s="25">
        <v>42156</v>
      </c>
      <c r="B117" s="18">
        <v>12048</v>
      </c>
      <c r="C117" s="18">
        <v>72525</v>
      </c>
      <c r="D117" s="18">
        <v>36416</v>
      </c>
      <c r="E117" s="18"/>
      <c r="F117" s="18">
        <v>11775</v>
      </c>
      <c r="G117" s="18">
        <v>15680</v>
      </c>
      <c r="H117" s="18">
        <v>13749</v>
      </c>
      <c r="I117" s="18">
        <v>18654</v>
      </c>
      <c r="J117" s="18"/>
      <c r="L117" s="8"/>
      <c r="M117" s="8"/>
      <c r="N117" s="8"/>
      <c r="O117" s="8"/>
    </row>
    <row r="118" spans="1:15">
      <c r="A118" s="25">
        <v>42186</v>
      </c>
      <c r="B118" s="18">
        <v>14362</v>
      </c>
      <c r="C118" s="18">
        <v>79494</v>
      </c>
      <c r="D118" s="18"/>
      <c r="E118" s="18"/>
      <c r="F118" s="18">
        <v>15369</v>
      </c>
      <c r="G118" s="18"/>
      <c r="H118" s="18"/>
      <c r="I118" s="18"/>
      <c r="J118" s="18"/>
    </row>
    <row r="119" spans="1:15">
      <c r="A119" s="25">
        <v>42217</v>
      </c>
      <c r="B119" s="18">
        <v>12658</v>
      </c>
      <c r="C119" s="18">
        <v>73332</v>
      </c>
      <c r="D119" s="18"/>
      <c r="E119" s="18"/>
      <c r="F119" s="18">
        <v>12834</v>
      </c>
      <c r="G119" s="18"/>
      <c r="H119" s="18"/>
      <c r="I119" s="18"/>
      <c r="J119" s="18"/>
    </row>
    <row r="120" spans="1:15">
      <c r="A120" s="25">
        <v>42248</v>
      </c>
      <c r="B120" s="18">
        <v>12063</v>
      </c>
      <c r="C120" s="18">
        <v>71836</v>
      </c>
      <c r="D120" s="18">
        <v>40148</v>
      </c>
      <c r="E120" s="18"/>
      <c r="F120" s="18">
        <v>13093</v>
      </c>
      <c r="G120" s="18"/>
      <c r="H120" s="18">
        <v>16374</v>
      </c>
      <c r="I120" s="18">
        <v>27592</v>
      </c>
      <c r="J120" s="18"/>
    </row>
    <row r="121" spans="1:15">
      <c r="A121" s="25">
        <v>42278</v>
      </c>
      <c r="B121" s="18">
        <v>13252</v>
      </c>
      <c r="C121" s="18">
        <v>69126</v>
      </c>
      <c r="D121" s="18"/>
      <c r="E121" s="18"/>
      <c r="F121" s="18">
        <v>11620</v>
      </c>
      <c r="G121" s="18"/>
      <c r="H121" s="18"/>
      <c r="I121" s="18"/>
      <c r="J121" s="18"/>
    </row>
    <row r="122" spans="1:15">
      <c r="A122" s="25">
        <v>42309</v>
      </c>
      <c r="B122" s="8">
        <v>9440</v>
      </c>
      <c r="C122" s="18">
        <v>59579</v>
      </c>
      <c r="D122" s="18"/>
      <c r="E122" s="18"/>
      <c r="F122" s="18">
        <v>9597</v>
      </c>
      <c r="G122" s="18"/>
      <c r="H122" s="18"/>
      <c r="I122" s="18"/>
      <c r="J122" s="18"/>
    </row>
    <row r="123" spans="1:15">
      <c r="A123" s="25">
        <v>42339</v>
      </c>
      <c r="B123" s="8">
        <v>11120</v>
      </c>
      <c r="C123" s="18">
        <v>65951</v>
      </c>
      <c r="D123" s="18">
        <v>36464</v>
      </c>
      <c r="E123" s="18"/>
      <c r="F123" s="18">
        <v>17811</v>
      </c>
      <c r="G123" s="18"/>
      <c r="H123" s="18">
        <f>4248+3646+8444</f>
        <v>16338</v>
      </c>
      <c r="I123" s="18">
        <v>24979</v>
      </c>
      <c r="J123" s="18"/>
    </row>
    <row r="124" spans="1:15">
      <c r="A124" s="25">
        <v>42370</v>
      </c>
      <c r="B124" s="8">
        <v>8226</v>
      </c>
      <c r="C124" s="18">
        <v>57747</v>
      </c>
      <c r="D124" s="18"/>
      <c r="E124" s="18"/>
      <c r="F124" s="18">
        <v>12095</v>
      </c>
      <c r="G124" s="18"/>
      <c r="H124" s="18"/>
      <c r="I124" s="18"/>
      <c r="J124" s="18"/>
    </row>
    <row r="125" spans="1:15">
      <c r="A125" s="25">
        <v>42401</v>
      </c>
      <c r="B125" s="8">
        <v>6109</v>
      </c>
      <c r="C125" s="18">
        <v>44345</v>
      </c>
      <c r="D125" s="18"/>
      <c r="E125" s="18"/>
      <c r="F125" s="18">
        <v>8226</v>
      </c>
      <c r="G125" s="18"/>
      <c r="H125" s="18"/>
      <c r="I125" s="18"/>
      <c r="J125" s="18"/>
    </row>
    <row r="126" spans="1:15">
      <c r="A126" s="25">
        <v>42430</v>
      </c>
      <c r="B126" s="8">
        <v>9926</v>
      </c>
      <c r="C126" s="18">
        <v>55977</v>
      </c>
      <c r="D126" s="18">
        <v>40569</v>
      </c>
      <c r="E126" s="18"/>
      <c r="F126" s="18">
        <v>9968</v>
      </c>
      <c r="G126" s="18"/>
      <c r="H126" s="18">
        <f>3581+3259+3319</f>
        <v>10159</v>
      </c>
      <c r="I126" s="18">
        <v>16908</v>
      </c>
      <c r="J126" s="18"/>
    </row>
    <row r="127" spans="1:15">
      <c r="A127" s="25">
        <v>42461</v>
      </c>
      <c r="B127" s="8">
        <v>11346</v>
      </c>
      <c r="C127" s="18">
        <v>58159</v>
      </c>
      <c r="D127" s="18"/>
      <c r="E127" s="18"/>
      <c r="F127" s="18">
        <v>11280</v>
      </c>
      <c r="G127" s="18"/>
      <c r="H127" s="18"/>
      <c r="I127" s="18"/>
      <c r="J127" s="18"/>
    </row>
    <row r="128" spans="1:15">
      <c r="A128" s="25">
        <v>42491</v>
      </c>
      <c r="B128" s="8">
        <v>12262</v>
      </c>
      <c r="C128" s="18">
        <v>60369</v>
      </c>
      <c r="D128" s="18"/>
      <c r="E128" s="18"/>
      <c r="F128" s="18">
        <v>11246</v>
      </c>
      <c r="G128" s="18"/>
      <c r="H128" s="18"/>
      <c r="I128" s="18"/>
      <c r="J128" s="18"/>
    </row>
    <row r="129" spans="1:9">
      <c r="A129" s="25">
        <v>42522</v>
      </c>
      <c r="B129" s="8">
        <v>14370</v>
      </c>
      <c r="C129" s="8">
        <v>73112</v>
      </c>
      <c r="D129" s="18">
        <v>31652</v>
      </c>
      <c r="F129" s="18">
        <v>12896</v>
      </c>
      <c r="G129" s="18"/>
      <c r="H129" s="18">
        <f>3545+5465+7022</f>
        <v>16032</v>
      </c>
      <c r="I129" s="18">
        <v>20983</v>
      </c>
    </row>
    <row r="130" spans="1:9">
      <c r="A130" s="25">
        <v>42552</v>
      </c>
      <c r="B130" s="8">
        <v>16469</v>
      </c>
      <c r="C130" s="8">
        <v>85704</v>
      </c>
      <c r="F130" s="18">
        <v>16467</v>
      </c>
      <c r="G130" s="18"/>
      <c r="H130" s="18"/>
      <c r="I130" s="18"/>
    </row>
    <row r="131" spans="1:9">
      <c r="A131" s="25">
        <v>42583</v>
      </c>
      <c r="B131" s="8">
        <v>14442</v>
      </c>
      <c r="C131" s="8">
        <v>76347</v>
      </c>
      <c r="D131" s="18"/>
      <c r="F131" s="18">
        <v>12127</v>
      </c>
      <c r="G131" s="18"/>
      <c r="H131" s="18"/>
      <c r="I131" s="18"/>
    </row>
    <row r="132" spans="1:9">
      <c r="A132" s="25">
        <v>42614</v>
      </c>
      <c r="B132" s="8">
        <v>14859</v>
      </c>
      <c r="C132" s="8">
        <v>71758</v>
      </c>
      <c r="D132" s="18">
        <v>37944</v>
      </c>
      <c r="F132" s="18">
        <v>11981</v>
      </c>
      <c r="G132" s="18"/>
      <c r="H132" s="18">
        <f>6290+6194+5544</f>
        <v>18028</v>
      </c>
      <c r="I132" s="18">
        <v>29841</v>
      </c>
    </row>
    <row r="133" spans="1:9">
      <c r="A133" s="25">
        <v>42644</v>
      </c>
      <c r="B133" s="8">
        <v>14245</v>
      </c>
      <c r="C133" s="8">
        <v>73595</v>
      </c>
      <c r="D133" s="18"/>
      <c r="F133" s="18"/>
      <c r="G133" s="18"/>
      <c r="H133" s="18"/>
      <c r="I133" s="18"/>
    </row>
    <row r="134" spans="1:9">
      <c r="A134" s="25">
        <v>42675</v>
      </c>
      <c r="B134" s="8">
        <v>11129</v>
      </c>
      <c r="C134" s="8">
        <v>62488</v>
      </c>
      <c r="D134" s="18"/>
      <c r="F134" s="18"/>
      <c r="G134" s="18"/>
      <c r="H134" s="18"/>
      <c r="I134" s="18"/>
    </row>
    <row r="135" spans="1:9">
      <c r="A135" s="25">
        <v>42705</v>
      </c>
      <c r="B135" s="8">
        <v>13090</v>
      </c>
      <c r="C135" s="8">
        <v>72719</v>
      </c>
      <c r="D135" s="18">
        <v>28243</v>
      </c>
      <c r="F135" s="18"/>
      <c r="G135" s="18"/>
      <c r="H135" s="18"/>
      <c r="I135" s="18"/>
    </row>
    <row r="136" spans="1:9">
      <c r="A136" s="25">
        <v>42736</v>
      </c>
      <c r="B136" s="18">
        <v>9976</v>
      </c>
      <c r="C136" s="18">
        <v>64943</v>
      </c>
      <c r="D136" s="18"/>
      <c r="G136" s="18"/>
      <c r="H136" s="18"/>
      <c r="I136" s="18"/>
    </row>
    <row r="137" spans="1:9">
      <c r="A137" s="25">
        <v>42767</v>
      </c>
      <c r="B137" s="18">
        <v>7731</v>
      </c>
      <c r="C137" s="18">
        <v>43876</v>
      </c>
      <c r="D137" s="18"/>
      <c r="G137" s="18"/>
      <c r="H137" s="18"/>
      <c r="I137" s="18"/>
    </row>
    <row r="138" spans="1:9">
      <c r="A138" s="25">
        <v>42795</v>
      </c>
      <c r="B138" s="18">
        <v>10954</v>
      </c>
      <c r="C138" s="18">
        <v>54407</v>
      </c>
      <c r="D138" s="18"/>
      <c r="G138" s="18"/>
      <c r="H138" s="18"/>
      <c r="I138" s="18"/>
    </row>
    <row r="139" spans="1:9">
      <c r="A139" s="25">
        <v>42826</v>
      </c>
      <c r="B139" s="18">
        <v>13246</v>
      </c>
      <c r="C139" s="18">
        <v>68495</v>
      </c>
      <c r="D139" s="18"/>
      <c r="I139" s="18"/>
    </row>
    <row r="140" spans="1:9">
      <c r="A140" s="25">
        <v>42856</v>
      </c>
      <c r="B140" s="18">
        <v>13423</v>
      </c>
      <c r="C140" s="18">
        <v>64367</v>
      </c>
      <c r="D140" s="18"/>
      <c r="I140" s="18"/>
    </row>
    <row r="141" spans="1:9">
      <c r="A141" s="25">
        <v>42887</v>
      </c>
      <c r="B141" s="18">
        <v>15666</v>
      </c>
      <c r="C141" s="18">
        <v>76598</v>
      </c>
      <c r="D141" s="18"/>
    </row>
    <row r="142" spans="1:9">
      <c r="A142" s="25">
        <v>42917</v>
      </c>
      <c r="B142" s="18">
        <v>16408</v>
      </c>
      <c r="C142" s="18">
        <v>90108</v>
      </c>
      <c r="D142" s="18"/>
    </row>
    <row r="143" spans="1:9">
      <c r="A143" s="25">
        <v>42948</v>
      </c>
      <c r="B143" s="18">
        <v>15873</v>
      </c>
      <c r="C143" s="18">
        <v>82316</v>
      </c>
      <c r="D143" s="18"/>
    </row>
    <row r="144" spans="1:9">
      <c r="A144" s="25">
        <v>42979</v>
      </c>
      <c r="B144" s="18">
        <v>15696</v>
      </c>
      <c r="C144" s="18"/>
      <c r="D144" s="18"/>
    </row>
    <row r="145" spans="2:4">
      <c r="B145" s="18"/>
      <c r="C145" s="18"/>
      <c r="D145" s="18"/>
    </row>
    <row r="146" spans="2:4">
      <c r="D146" s="18"/>
    </row>
    <row r="147" spans="2:4">
      <c r="D147" s="18"/>
    </row>
    <row r="148" spans="2:4">
      <c r="D148" s="18"/>
    </row>
    <row r="149" spans="2:4">
      <c r="D149" s="18"/>
    </row>
    <row r="150" spans="2:4">
      <c r="D150" s="18"/>
    </row>
    <row r="151" spans="2:4">
      <c r="D151" s="18"/>
    </row>
    <row r="152" spans="2:4">
      <c r="D152" s="18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101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defaultColWidth="9" defaultRowHeight="10"/>
  <cols>
    <col min="1" max="1" width="17.9140625" style="12" customWidth="1"/>
    <col min="2" max="16384" width="9" style="12"/>
  </cols>
  <sheetData>
    <row r="1" spans="1:6" ht="10.5">
      <c r="A1" s="11" t="s">
        <v>126</v>
      </c>
      <c r="B1" s="6"/>
      <c r="C1" s="6"/>
      <c r="D1" s="6"/>
      <c r="E1" s="6"/>
      <c r="F1" s="6"/>
    </row>
    <row r="2" spans="1:6" ht="10.5">
      <c r="A2" s="11" t="s">
        <v>127</v>
      </c>
      <c r="B2" s="6"/>
      <c r="C2" s="6"/>
      <c r="D2" s="6"/>
      <c r="E2" s="6"/>
      <c r="F2" s="6"/>
    </row>
    <row r="3" spans="1:6" ht="10.5">
      <c r="A3" s="17"/>
      <c r="B3" s="26" t="s">
        <v>27</v>
      </c>
      <c r="C3" s="26" t="s">
        <v>29</v>
      </c>
      <c r="D3" s="6"/>
      <c r="E3" s="6"/>
      <c r="F3" s="6"/>
    </row>
    <row r="4" spans="1:6">
      <c r="A4" s="17"/>
      <c r="B4" s="17" t="s">
        <v>128</v>
      </c>
      <c r="C4" s="17" t="s">
        <v>129</v>
      </c>
      <c r="D4" s="6"/>
      <c r="E4" s="6"/>
      <c r="F4" s="6"/>
    </row>
    <row r="5" spans="1:6">
      <c r="A5" s="25">
        <v>38718</v>
      </c>
      <c r="B5" s="23">
        <v>27.473800000000004</v>
      </c>
      <c r="C5" s="109">
        <v>16.231771600000005</v>
      </c>
      <c r="D5" s="6"/>
      <c r="E5" s="6"/>
      <c r="F5" s="6"/>
    </row>
    <row r="6" spans="1:6">
      <c r="A6" s="25">
        <v>38749</v>
      </c>
      <c r="B6" s="23">
        <v>26.025299999999998</v>
      </c>
      <c r="C6" s="109">
        <v>15.05617941</v>
      </c>
      <c r="D6" s="6"/>
      <c r="E6" s="6"/>
      <c r="F6" s="6"/>
    </row>
    <row r="7" spans="1:6">
      <c r="A7" s="25">
        <v>38777</v>
      </c>
      <c r="B7" s="23">
        <v>27.070699999999999</v>
      </c>
      <c r="C7" s="109">
        <v>14.89658032</v>
      </c>
      <c r="D7" s="6"/>
      <c r="E7" s="6"/>
      <c r="F7" s="6"/>
    </row>
    <row r="8" spans="1:6">
      <c r="A8" s="25">
        <v>38808</v>
      </c>
      <c r="B8" s="23">
        <v>19.793900000000001</v>
      </c>
      <c r="C8" s="109">
        <v>17.018313310000003</v>
      </c>
      <c r="D8" s="6"/>
      <c r="E8" s="6"/>
      <c r="F8" s="6"/>
    </row>
    <row r="9" spans="1:6">
      <c r="A9" s="25">
        <v>38838</v>
      </c>
      <c r="B9" s="23">
        <v>26.386400000000002</v>
      </c>
      <c r="C9" s="109">
        <v>15.049424820000002</v>
      </c>
      <c r="D9" s="6"/>
      <c r="E9" s="33"/>
      <c r="F9" s="33"/>
    </row>
    <row r="10" spans="1:6">
      <c r="A10" s="25">
        <v>38869</v>
      </c>
      <c r="B10" s="23">
        <v>29.898799999999998</v>
      </c>
      <c r="C10" s="109">
        <v>19.462398080000007</v>
      </c>
      <c r="D10" s="6"/>
      <c r="E10" s="33"/>
      <c r="F10" s="33"/>
    </row>
    <row r="11" spans="1:6">
      <c r="A11" s="25">
        <v>38899</v>
      </c>
      <c r="B11" s="23">
        <v>17.6631</v>
      </c>
      <c r="C11" s="109">
        <v>16.448520000000006</v>
      </c>
      <c r="D11" s="6"/>
      <c r="E11" s="33"/>
      <c r="F11" s="33"/>
    </row>
    <row r="12" spans="1:6">
      <c r="A12" s="25">
        <v>38930</v>
      </c>
      <c r="B12" s="23">
        <v>32.145099999999999</v>
      </c>
      <c r="C12" s="109">
        <v>14.70099723</v>
      </c>
      <c r="D12" s="6"/>
      <c r="E12" s="33"/>
      <c r="F12" s="33"/>
    </row>
    <row r="13" spans="1:6">
      <c r="A13" s="25">
        <v>38961</v>
      </c>
      <c r="B13" s="23">
        <v>22.884</v>
      </c>
      <c r="C13" s="109">
        <v>13.117256799999996</v>
      </c>
      <c r="D13" s="6"/>
      <c r="E13" s="33"/>
      <c r="F13" s="33"/>
    </row>
    <row r="14" spans="1:6">
      <c r="A14" s="25">
        <v>38991</v>
      </c>
      <c r="B14" s="23">
        <v>21.353299999999997</v>
      </c>
      <c r="C14" s="109">
        <v>15.546721079999998</v>
      </c>
      <c r="D14" s="6"/>
      <c r="E14" s="33"/>
      <c r="F14" s="33"/>
    </row>
    <row r="15" spans="1:6">
      <c r="A15" s="25">
        <v>39022</v>
      </c>
      <c r="B15" s="23">
        <v>23.254300000000001</v>
      </c>
      <c r="C15" s="109">
        <v>10.501805950000003</v>
      </c>
      <c r="D15" s="6"/>
      <c r="E15" s="33"/>
      <c r="F15" s="33"/>
    </row>
    <row r="16" spans="1:6">
      <c r="A16" s="25">
        <v>39052</v>
      </c>
      <c r="B16" s="23">
        <v>37.571199999999997</v>
      </c>
      <c r="C16" s="109">
        <v>19.554026159999999</v>
      </c>
      <c r="D16" s="6"/>
      <c r="E16" s="33"/>
      <c r="F16" s="33"/>
    </row>
    <row r="17" spans="1:6">
      <c r="A17" s="25">
        <v>39083</v>
      </c>
      <c r="B17" s="23">
        <v>22.1053</v>
      </c>
      <c r="C17" s="109">
        <v>13.089031240000002</v>
      </c>
      <c r="D17" s="6"/>
      <c r="E17" s="33"/>
      <c r="F17" s="33"/>
    </row>
    <row r="18" spans="1:6">
      <c r="A18" s="25">
        <v>39114</v>
      </c>
      <c r="B18" s="23">
        <v>19.685200000000002</v>
      </c>
      <c r="C18" s="109">
        <v>13.579061210000003</v>
      </c>
      <c r="D18" s="6"/>
      <c r="E18" s="47"/>
      <c r="F18" s="33"/>
    </row>
    <row r="19" spans="1:6">
      <c r="A19" s="25">
        <v>39142</v>
      </c>
      <c r="B19" s="23">
        <v>25.243300000000001</v>
      </c>
      <c r="C19" s="109">
        <v>16.265699450000003</v>
      </c>
      <c r="D19" s="6"/>
      <c r="E19" s="47"/>
      <c r="F19" s="33"/>
    </row>
    <row r="20" spans="1:6">
      <c r="A20" s="25">
        <v>39173</v>
      </c>
      <c r="B20" s="23">
        <v>20.721299999999999</v>
      </c>
      <c r="C20" s="109">
        <v>13.423064289999999</v>
      </c>
      <c r="D20" s="6"/>
      <c r="E20" s="47"/>
      <c r="F20" s="33"/>
    </row>
    <row r="21" spans="1:6">
      <c r="A21" s="25">
        <v>39203</v>
      </c>
      <c r="B21" s="23">
        <v>24.675000000000001</v>
      </c>
      <c r="C21" s="109">
        <v>20.801549020000003</v>
      </c>
      <c r="D21" s="6"/>
      <c r="E21" s="47"/>
      <c r="F21" s="33"/>
    </row>
    <row r="22" spans="1:6">
      <c r="A22" s="25">
        <v>39234</v>
      </c>
      <c r="B22" s="23">
        <v>29.576600000000003</v>
      </c>
      <c r="C22" s="109">
        <v>18.344684309999998</v>
      </c>
      <c r="D22" s="6"/>
      <c r="E22" s="47"/>
      <c r="F22" s="33"/>
    </row>
    <row r="23" spans="1:6">
      <c r="A23" s="25">
        <v>39264</v>
      </c>
      <c r="B23" s="23">
        <v>29.773299999999999</v>
      </c>
      <c r="C23" s="109">
        <v>19.992174039999991</v>
      </c>
      <c r="D23" s="6"/>
      <c r="E23" s="47"/>
      <c r="F23" s="33"/>
    </row>
    <row r="24" spans="1:6">
      <c r="A24" s="25">
        <v>39295</v>
      </c>
      <c r="B24" s="23">
        <v>33.442699999999995</v>
      </c>
      <c r="C24" s="109">
        <v>20.026902799999995</v>
      </c>
      <c r="D24" s="6"/>
      <c r="E24" s="47"/>
      <c r="F24" s="33"/>
    </row>
    <row r="25" spans="1:6">
      <c r="A25" s="25">
        <v>39326</v>
      </c>
      <c r="B25" s="23">
        <v>24.756600000000002</v>
      </c>
      <c r="C25" s="109">
        <v>15.690164390000001</v>
      </c>
      <c r="D25" s="6"/>
      <c r="E25" s="47"/>
      <c r="F25" s="33"/>
    </row>
    <row r="26" spans="1:6">
      <c r="A26" s="25">
        <v>39356</v>
      </c>
      <c r="B26" s="23">
        <v>26.575599999999998</v>
      </c>
      <c r="C26" s="109">
        <v>19.452540729999999</v>
      </c>
      <c r="D26" s="6"/>
      <c r="E26" s="47"/>
      <c r="F26" s="33"/>
    </row>
    <row r="27" spans="1:6">
      <c r="A27" s="25">
        <v>39387</v>
      </c>
      <c r="B27" s="23">
        <v>23.6907</v>
      </c>
      <c r="C27" s="109">
        <v>19.300842960000001</v>
      </c>
      <c r="D27" s="6"/>
      <c r="E27" s="47"/>
      <c r="F27" s="33"/>
    </row>
    <row r="28" spans="1:6">
      <c r="A28" s="25">
        <v>39417</v>
      </c>
      <c r="B28" s="23">
        <v>34.747199999999999</v>
      </c>
      <c r="C28" s="109">
        <v>17.450355970000004</v>
      </c>
      <c r="D28" s="6"/>
      <c r="E28" s="47"/>
      <c r="F28" s="33"/>
    </row>
    <row r="29" spans="1:6">
      <c r="A29" s="25">
        <v>39448</v>
      </c>
      <c r="B29" s="23">
        <v>29.173000000000002</v>
      </c>
      <c r="C29" s="109">
        <v>15.633411179999998</v>
      </c>
      <c r="D29" s="6"/>
      <c r="E29" s="58"/>
      <c r="F29" s="33"/>
    </row>
    <row r="30" spans="1:6">
      <c r="A30" s="25">
        <v>39479</v>
      </c>
      <c r="B30" s="23">
        <v>29.340400000000002</v>
      </c>
      <c r="C30" s="109">
        <v>16.185543259999999</v>
      </c>
      <c r="D30" s="6"/>
      <c r="E30" s="58"/>
      <c r="F30" s="33"/>
    </row>
    <row r="31" spans="1:6">
      <c r="A31" s="25">
        <v>39508</v>
      </c>
      <c r="B31" s="23">
        <v>28.8673</v>
      </c>
      <c r="C31" s="109">
        <v>13.872918938000003</v>
      </c>
      <c r="D31" s="6"/>
      <c r="E31" s="58"/>
      <c r="F31" s="33"/>
    </row>
    <row r="32" spans="1:6">
      <c r="A32" s="25">
        <v>39539</v>
      </c>
      <c r="B32" s="23">
        <v>22.223000000000003</v>
      </c>
      <c r="C32" s="109">
        <v>13.66294428</v>
      </c>
      <c r="D32" s="6"/>
      <c r="E32" s="58"/>
      <c r="F32" s="33"/>
    </row>
    <row r="33" spans="1:6">
      <c r="A33" s="25">
        <v>39569</v>
      </c>
      <c r="B33" s="23">
        <v>32.697900000000004</v>
      </c>
      <c r="C33" s="109">
        <v>14.863821939999999</v>
      </c>
      <c r="D33" s="6"/>
      <c r="E33" s="58"/>
      <c r="F33" s="33"/>
    </row>
    <row r="34" spans="1:6">
      <c r="A34" s="25">
        <v>39600</v>
      </c>
      <c r="B34" s="23">
        <v>32.268300000000004</v>
      </c>
      <c r="C34" s="109">
        <v>16.638506150000001</v>
      </c>
      <c r="D34" s="6"/>
      <c r="E34" s="58"/>
      <c r="F34" s="33"/>
    </row>
    <row r="35" spans="1:6">
      <c r="A35" s="25">
        <v>39630</v>
      </c>
      <c r="B35" s="23">
        <v>31.062299999999997</v>
      </c>
      <c r="C35" s="109">
        <v>17.166854259000001</v>
      </c>
      <c r="D35" s="6"/>
      <c r="E35" s="58"/>
      <c r="F35" s="33"/>
    </row>
    <row r="36" spans="1:6">
      <c r="A36" s="25">
        <v>39661</v>
      </c>
      <c r="B36" s="23">
        <v>36.210700000000003</v>
      </c>
      <c r="C36" s="109">
        <v>16.820135770000004</v>
      </c>
      <c r="D36" s="6"/>
      <c r="E36" s="58"/>
      <c r="F36" s="33"/>
    </row>
    <row r="37" spans="1:6">
      <c r="A37" s="25">
        <v>39692</v>
      </c>
      <c r="B37" s="23">
        <v>29.600199999999997</v>
      </c>
      <c r="C37" s="109">
        <v>16.262292379999998</v>
      </c>
      <c r="D37" s="6"/>
      <c r="E37" s="58"/>
      <c r="F37" s="33"/>
    </row>
    <row r="38" spans="1:6">
      <c r="A38" s="25">
        <v>39722</v>
      </c>
      <c r="B38" s="23">
        <v>25.393800000000002</v>
      </c>
      <c r="C38" s="109">
        <v>16.34742833</v>
      </c>
      <c r="D38" s="6"/>
      <c r="E38" s="58"/>
      <c r="F38" s="33"/>
    </row>
    <row r="39" spans="1:6">
      <c r="A39" s="25">
        <v>39753</v>
      </c>
      <c r="B39" s="23">
        <v>25.527700000000003</v>
      </c>
      <c r="C39" s="109">
        <v>12.245340200000001</v>
      </c>
      <c r="D39" s="6"/>
      <c r="E39" s="58"/>
      <c r="F39" s="33"/>
    </row>
    <row r="40" spans="1:6">
      <c r="A40" s="25">
        <v>39783</v>
      </c>
      <c r="B40" s="23">
        <v>38.088000000000001</v>
      </c>
      <c r="C40" s="109">
        <v>20.18359852</v>
      </c>
      <c r="D40" s="6"/>
      <c r="E40" s="58"/>
      <c r="F40" s="33"/>
    </row>
    <row r="41" spans="1:6">
      <c r="A41" s="25">
        <v>39814</v>
      </c>
      <c r="B41" s="23">
        <v>26.572499999999998</v>
      </c>
      <c r="C41" s="109">
        <v>11.482084929999999</v>
      </c>
      <c r="D41" s="6"/>
      <c r="E41" s="58"/>
      <c r="F41" s="33"/>
    </row>
    <row r="42" spans="1:6">
      <c r="A42" s="25">
        <v>39845</v>
      </c>
      <c r="B42" s="23">
        <v>29.8386</v>
      </c>
      <c r="C42" s="109">
        <v>11.173570400000001</v>
      </c>
      <c r="D42" s="6"/>
      <c r="E42" s="58"/>
      <c r="F42" s="33"/>
    </row>
    <row r="43" spans="1:6">
      <c r="A43" s="25">
        <v>39873</v>
      </c>
      <c r="B43" s="23">
        <v>32.600300000000004</v>
      </c>
      <c r="C43" s="109">
        <v>13.668036169999999</v>
      </c>
      <c r="D43" s="6"/>
      <c r="E43" s="58"/>
      <c r="F43" s="33"/>
    </row>
    <row r="44" spans="1:6">
      <c r="A44" s="25">
        <v>39904</v>
      </c>
      <c r="B44" s="23">
        <v>34.733399999999996</v>
      </c>
      <c r="C44" s="109">
        <v>13.581595570000001</v>
      </c>
      <c r="D44" s="6"/>
      <c r="E44" s="58"/>
      <c r="F44" s="33"/>
    </row>
    <row r="45" spans="1:6">
      <c r="A45" s="25">
        <v>39934</v>
      </c>
      <c r="B45" s="23">
        <v>27.916900000000002</v>
      </c>
      <c r="C45" s="109">
        <v>12.171117629999999</v>
      </c>
      <c r="D45" s="6"/>
      <c r="E45" s="58"/>
      <c r="F45" s="33"/>
    </row>
    <row r="46" spans="1:6">
      <c r="A46" s="25">
        <v>39965</v>
      </c>
      <c r="B46" s="23">
        <v>28.611900000000002</v>
      </c>
      <c r="C46" s="109">
        <v>14.110568989999999</v>
      </c>
      <c r="D46" s="6"/>
      <c r="E46" s="58"/>
      <c r="F46" s="33"/>
    </row>
    <row r="47" spans="1:6">
      <c r="A47" s="25">
        <v>39995</v>
      </c>
      <c r="B47" s="23">
        <v>30.516899999999996</v>
      </c>
      <c r="C47" s="109">
        <v>13.347497969999999</v>
      </c>
      <c r="D47" s="6"/>
      <c r="E47" s="58"/>
      <c r="F47" s="33"/>
    </row>
    <row r="48" spans="1:6">
      <c r="A48" s="25">
        <v>40026</v>
      </c>
      <c r="B48" s="23">
        <v>30.071900000000003</v>
      </c>
      <c r="C48" s="109">
        <v>11.738422460000001</v>
      </c>
      <c r="D48" s="6"/>
      <c r="E48" s="58"/>
      <c r="F48" s="33"/>
    </row>
    <row r="49" spans="1:6">
      <c r="A49" s="25">
        <v>40057</v>
      </c>
      <c r="B49" s="23">
        <v>22.459299999999999</v>
      </c>
      <c r="C49" s="109">
        <v>12.338767900000002</v>
      </c>
      <c r="D49" s="6"/>
      <c r="E49" s="58"/>
      <c r="F49" s="33"/>
    </row>
    <row r="50" spans="1:6">
      <c r="A50" s="25">
        <v>40087</v>
      </c>
      <c r="B50" s="23">
        <v>36.889799999999994</v>
      </c>
      <c r="C50" s="109">
        <v>13.322649770000002</v>
      </c>
      <c r="D50" s="6"/>
      <c r="E50" s="58"/>
      <c r="F50" s="33"/>
    </row>
    <row r="51" spans="1:6">
      <c r="A51" s="25">
        <v>40118</v>
      </c>
      <c r="B51" s="23">
        <v>31.111199999999997</v>
      </c>
      <c r="C51" s="109">
        <v>11.739380713999997</v>
      </c>
      <c r="D51" s="6"/>
      <c r="E51" s="58"/>
      <c r="F51" s="33"/>
    </row>
    <row r="52" spans="1:6">
      <c r="A52" s="25">
        <v>40148</v>
      </c>
      <c r="B52" s="23">
        <v>38.580199999999998</v>
      </c>
      <c r="C52" s="109">
        <v>17.726282260000001</v>
      </c>
      <c r="D52" s="6"/>
      <c r="E52" s="58"/>
      <c r="F52" s="33"/>
    </row>
    <row r="53" spans="1:6">
      <c r="A53" s="25">
        <v>40179</v>
      </c>
      <c r="B53" s="23">
        <v>23.412099999999999</v>
      </c>
      <c r="C53" s="109">
        <v>10.699999999999989</v>
      </c>
      <c r="D53" s="6"/>
      <c r="E53" s="58"/>
      <c r="F53" s="33"/>
    </row>
    <row r="54" spans="1:6">
      <c r="A54" s="25">
        <v>40210</v>
      </c>
      <c r="B54" s="23">
        <v>28.664900000000006</v>
      </c>
      <c r="C54" s="109">
        <v>10.1</v>
      </c>
      <c r="D54" s="6"/>
      <c r="E54" s="58"/>
      <c r="F54" s="33"/>
    </row>
    <row r="55" spans="1:6">
      <c r="A55" s="25">
        <v>40238</v>
      </c>
      <c r="B55" s="23">
        <v>28.747500000000002</v>
      </c>
      <c r="C55" s="109">
        <v>12.2</v>
      </c>
      <c r="D55" s="6"/>
      <c r="E55" s="58"/>
      <c r="F55" s="33"/>
    </row>
    <row r="56" spans="1:6">
      <c r="A56" s="25">
        <v>40269</v>
      </c>
      <c r="B56" s="23">
        <v>24.313999999999997</v>
      </c>
      <c r="C56" s="109">
        <v>14.10531230600003</v>
      </c>
      <c r="D56" s="6"/>
      <c r="E56" s="58"/>
      <c r="F56" s="33"/>
    </row>
    <row r="57" spans="1:6">
      <c r="A57" s="25">
        <v>40299</v>
      </c>
      <c r="B57" s="23">
        <v>26.635100000000001</v>
      </c>
      <c r="C57" s="109">
        <v>14.771117629999992</v>
      </c>
      <c r="D57" s="6"/>
      <c r="E57" s="58"/>
      <c r="F57" s="33"/>
    </row>
    <row r="58" spans="1:6">
      <c r="A58" s="25">
        <v>40330</v>
      </c>
      <c r="B58" s="23">
        <v>25.850999999999999</v>
      </c>
      <c r="C58" s="109">
        <v>15.4</v>
      </c>
      <c r="D58" s="6"/>
      <c r="E58" s="58"/>
      <c r="F58" s="33"/>
    </row>
    <row r="59" spans="1:6">
      <c r="A59" s="25">
        <v>40360</v>
      </c>
      <c r="B59" s="23">
        <v>30.200299999999999</v>
      </c>
      <c r="C59" s="109">
        <v>11.3</v>
      </c>
      <c r="D59" s="6"/>
      <c r="E59" s="58"/>
      <c r="F59" s="33"/>
    </row>
    <row r="60" spans="1:6">
      <c r="A60" s="25">
        <v>40391</v>
      </c>
      <c r="B60" s="23">
        <v>29.633299999999998</v>
      </c>
      <c r="C60" s="109">
        <v>13</v>
      </c>
      <c r="D60" s="6"/>
      <c r="E60" s="58"/>
      <c r="F60" s="33"/>
    </row>
    <row r="61" spans="1:6">
      <c r="A61" s="25">
        <v>40422</v>
      </c>
      <c r="B61" s="33">
        <v>28.034200000000002</v>
      </c>
      <c r="C61" s="119">
        <v>13.935257320000005</v>
      </c>
      <c r="D61" s="6"/>
      <c r="E61" s="47"/>
      <c r="F61" s="33"/>
    </row>
    <row r="62" spans="1:6">
      <c r="A62" s="25">
        <v>40452</v>
      </c>
      <c r="B62" s="33">
        <v>27.386700000000001</v>
      </c>
      <c r="C62" s="109">
        <v>8.4226497699999925</v>
      </c>
      <c r="D62" s="6"/>
      <c r="E62" s="6"/>
      <c r="F62" s="6"/>
    </row>
    <row r="63" spans="1:6">
      <c r="A63" s="25">
        <v>40483</v>
      </c>
      <c r="B63" s="33">
        <v>28.130215</v>
      </c>
      <c r="C63" s="109">
        <v>17.439380713999981</v>
      </c>
      <c r="D63" s="6"/>
      <c r="E63" s="6"/>
      <c r="F63" s="6"/>
    </row>
    <row r="64" spans="1:6">
      <c r="A64" s="25">
        <v>40513</v>
      </c>
      <c r="B64" s="33">
        <v>47.842070250000006</v>
      </c>
      <c r="C64" s="109">
        <v>16.726282260000005</v>
      </c>
      <c r="D64" s="6"/>
      <c r="E64" s="6"/>
      <c r="F64" s="6"/>
    </row>
    <row r="65" spans="1:3">
      <c r="A65" s="25">
        <v>40544</v>
      </c>
      <c r="B65" s="33">
        <v>26.212499999999999</v>
      </c>
      <c r="C65" s="109">
        <v>8.4000000000000057</v>
      </c>
    </row>
    <row r="66" spans="1:3">
      <c r="A66" s="25">
        <v>40575</v>
      </c>
      <c r="B66" s="33">
        <v>29.578699999999998</v>
      </c>
      <c r="C66" s="109">
        <v>10.199999999999989</v>
      </c>
    </row>
    <row r="67" spans="1:3">
      <c r="A67" s="25">
        <v>40603</v>
      </c>
      <c r="B67" s="33">
        <v>30.330656999999995</v>
      </c>
      <c r="C67" s="109">
        <v>11</v>
      </c>
    </row>
    <row r="68" spans="1:3">
      <c r="A68" s="25">
        <v>40634</v>
      </c>
      <c r="B68" s="33">
        <v>29.846915580000005</v>
      </c>
      <c r="C68" s="109">
        <v>12.7</v>
      </c>
    </row>
    <row r="69" spans="1:3">
      <c r="A69" s="25">
        <v>40664</v>
      </c>
      <c r="B69" s="33">
        <v>30.016593268400001</v>
      </c>
      <c r="C69" s="109">
        <v>12</v>
      </c>
    </row>
    <row r="70" spans="1:3">
      <c r="A70" s="25">
        <v>40695</v>
      </c>
      <c r="B70" s="33">
        <v>31.731711922080002</v>
      </c>
      <c r="C70" s="109">
        <v>11.2</v>
      </c>
    </row>
    <row r="71" spans="1:3">
      <c r="A71" s="25">
        <v>40725</v>
      </c>
      <c r="B71" s="33">
        <v>31.014018418443197</v>
      </c>
      <c r="C71" s="109">
        <v>10.999999999999972</v>
      </c>
    </row>
    <row r="72" spans="1:3">
      <c r="A72" s="25">
        <v>40756</v>
      </c>
      <c r="B72" s="33">
        <v>31.872171707734221</v>
      </c>
      <c r="C72" s="109">
        <v>11.700000000000017</v>
      </c>
    </row>
    <row r="73" spans="1:3">
      <c r="A73" s="25">
        <v>40787</v>
      </c>
      <c r="B73" s="33">
        <v>25.812403780800665</v>
      </c>
      <c r="C73" s="109">
        <v>8.5352573199999995</v>
      </c>
    </row>
    <row r="74" spans="1:3">
      <c r="A74" s="25">
        <v>40817</v>
      </c>
      <c r="B74" s="33">
        <v>30.467129726000834</v>
      </c>
      <c r="C74" s="119">
        <v>5.3226497699999982</v>
      </c>
    </row>
    <row r="75" spans="1:3">
      <c r="A75" s="25">
        <v>40848</v>
      </c>
      <c r="B75" s="33">
        <v>35.599073402720599</v>
      </c>
      <c r="C75" s="119">
        <v>13.239380713999964</v>
      </c>
    </row>
    <row r="76" spans="1:3">
      <c r="A76" s="25">
        <v>40878</v>
      </c>
      <c r="B76" s="33">
        <v>42.422888891591199</v>
      </c>
      <c r="C76" s="119">
        <v>14.426282260000022</v>
      </c>
    </row>
    <row r="77" spans="1:3">
      <c r="A77" s="25">
        <v>40909</v>
      </c>
      <c r="B77" s="33">
        <v>29.954632779534286</v>
      </c>
      <c r="C77" s="33"/>
    </row>
    <row r="78" spans="1:3">
      <c r="A78" s="25">
        <v>40940</v>
      </c>
      <c r="B78" s="33">
        <v>31.759556663868807</v>
      </c>
      <c r="C78" s="33"/>
    </row>
    <row r="79" spans="1:3">
      <c r="A79" s="25">
        <v>40969</v>
      </c>
      <c r="B79" s="33">
        <v>31.309143597397998</v>
      </c>
      <c r="C79" s="33">
        <v>42.1</v>
      </c>
    </row>
    <row r="80" spans="1:3">
      <c r="A80" s="25">
        <v>41000</v>
      </c>
      <c r="B80" s="33">
        <v>28.598126213241873</v>
      </c>
      <c r="C80" s="33"/>
    </row>
    <row r="81" spans="1:3">
      <c r="A81" s="25">
        <v>41030</v>
      </c>
      <c r="B81" s="33">
        <v>37.616663922063815</v>
      </c>
      <c r="C81" s="33"/>
    </row>
    <row r="82" spans="1:3">
      <c r="A82" s="25">
        <v>41061</v>
      </c>
      <c r="B82" s="33">
        <v>35.269925326213183</v>
      </c>
      <c r="C82" s="33">
        <v>50.4</v>
      </c>
    </row>
    <row r="83" spans="1:3">
      <c r="A83" s="25">
        <v>41091</v>
      </c>
      <c r="B83" s="33">
        <v>36.747670234873496</v>
      </c>
      <c r="C83" s="33"/>
    </row>
    <row r="84" spans="1:3">
      <c r="A84" s="25">
        <v>41122</v>
      </c>
      <c r="B84" s="33">
        <v>33.779907258360844</v>
      </c>
      <c r="C84" s="33"/>
    </row>
    <row r="85" spans="1:3">
      <c r="A85" s="25">
        <v>41153</v>
      </c>
      <c r="B85" s="33">
        <v>29.551167661521461</v>
      </c>
      <c r="C85" s="33">
        <v>52</v>
      </c>
    </row>
    <row r="86" spans="1:3">
      <c r="A86" s="25">
        <v>41183</v>
      </c>
      <c r="B86" s="33">
        <v>28.786410784443177</v>
      </c>
      <c r="C86" s="33"/>
    </row>
    <row r="87" spans="1:3">
      <c r="A87" s="25">
        <v>41214</v>
      </c>
      <c r="B87" s="33">
        <v>37.195257032465832</v>
      </c>
      <c r="C87" s="33"/>
    </row>
    <row r="88" spans="1:3">
      <c r="A88" s="25">
        <v>41244</v>
      </c>
      <c r="B88" s="33">
        <v>45.599719190000002</v>
      </c>
      <c r="C88" s="33">
        <v>57.5</v>
      </c>
    </row>
    <row r="89" spans="1:3">
      <c r="A89" s="25">
        <v>41275</v>
      </c>
      <c r="B89" s="33">
        <v>37.312759041999996</v>
      </c>
      <c r="C89" s="33"/>
    </row>
    <row r="90" spans="1:3">
      <c r="A90" s="25">
        <v>41306</v>
      </c>
      <c r="B90" s="33">
        <v>33.542138045333338</v>
      </c>
      <c r="C90" s="33"/>
    </row>
    <row r="91" spans="1:3">
      <c r="A91" s="25">
        <v>41334</v>
      </c>
      <c r="B91" s="33">
        <v>31.895914603333331</v>
      </c>
      <c r="C91" s="33">
        <v>45.1</v>
      </c>
    </row>
    <row r="92" spans="1:3">
      <c r="A92" s="25">
        <v>41365</v>
      </c>
      <c r="B92" s="33">
        <v>31.119942366</v>
      </c>
      <c r="C92" s="33"/>
    </row>
    <row r="93" spans="1:3">
      <c r="A93" s="25">
        <v>41395</v>
      </c>
      <c r="B93" s="33">
        <v>41.80613159</v>
      </c>
      <c r="C93" s="33"/>
    </row>
    <row r="94" spans="1:3">
      <c r="A94" s="25">
        <v>41426</v>
      </c>
      <c r="B94" s="33">
        <v>31.762466997333334</v>
      </c>
      <c r="C94" s="33">
        <v>55</v>
      </c>
    </row>
    <row r="95" spans="1:3">
      <c r="A95" s="25">
        <v>41456</v>
      </c>
      <c r="B95" s="33">
        <v>40.432266505333331</v>
      </c>
      <c r="C95" s="6"/>
    </row>
    <row r="96" spans="1:3">
      <c r="A96" s="25">
        <v>41487</v>
      </c>
      <c r="B96" s="33">
        <v>36.951192150666664</v>
      </c>
      <c r="C96" s="6"/>
    </row>
    <row r="97" spans="1:3">
      <c r="A97" s="25">
        <v>41518</v>
      </c>
      <c r="B97" s="33">
        <v>30.048578410000005</v>
      </c>
      <c r="C97" s="6">
        <v>51.4</v>
      </c>
    </row>
    <row r="98" spans="1:3">
      <c r="A98" s="25">
        <v>41548</v>
      </c>
      <c r="B98" s="33">
        <v>31.706678318666668</v>
      </c>
      <c r="C98" s="6"/>
    </row>
    <row r="99" spans="1:3">
      <c r="A99" s="25">
        <v>41579</v>
      </c>
      <c r="B99" s="33">
        <v>34.314973927999993</v>
      </c>
      <c r="C99" s="6"/>
    </row>
    <row r="100" spans="1:3">
      <c r="A100" s="25">
        <v>41609</v>
      </c>
      <c r="B100" s="33">
        <v>42.030585491333341</v>
      </c>
      <c r="C100" s="6">
        <v>60.2</v>
      </c>
    </row>
    <row r="101" spans="1:3">
      <c r="A101" s="25">
        <v>41640</v>
      </c>
      <c r="B101" s="33">
        <v>30.342864320666671</v>
      </c>
      <c r="C101" s="6"/>
    </row>
    <row r="102" spans="1:3">
      <c r="A102" s="25">
        <v>41671</v>
      </c>
      <c r="B102" s="33">
        <v>25.200027555333328</v>
      </c>
      <c r="C102" s="6"/>
    </row>
    <row r="103" spans="1:3">
      <c r="A103" s="25">
        <v>41699</v>
      </c>
      <c r="B103" s="33">
        <v>25.610711602666669</v>
      </c>
      <c r="C103" s="6">
        <v>45.8</v>
      </c>
    </row>
    <row r="104" spans="1:3">
      <c r="A104" s="25">
        <v>41730</v>
      </c>
      <c r="B104" s="33">
        <v>31.291149870000005</v>
      </c>
      <c r="C104" s="6"/>
    </row>
    <row r="105" spans="1:3">
      <c r="A105" s="25">
        <v>41760</v>
      </c>
      <c r="B105" s="33">
        <v>32.489773212666677</v>
      </c>
      <c r="C105" s="6"/>
    </row>
    <row r="106" spans="1:3">
      <c r="A106" s="25">
        <v>41791</v>
      </c>
      <c r="B106" s="33">
        <v>31.494613993850667</v>
      </c>
      <c r="C106" s="6">
        <v>51.5</v>
      </c>
    </row>
    <row r="107" spans="1:3">
      <c r="A107" s="25">
        <v>41821</v>
      </c>
      <c r="B107" s="33">
        <v>31.751388246426664</v>
      </c>
      <c r="C107" s="6"/>
    </row>
    <row r="108" spans="1:3">
      <c r="A108" s="25">
        <v>41852</v>
      </c>
      <c r="B108" s="33">
        <v>32.181883460186661</v>
      </c>
      <c r="C108" s="6"/>
    </row>
    <row r="109" spans="1:3">
      <c r="A109" s="25">
        <v>41883</v>
      </c>
      <c r="B109" s="33">
        <v>30.193926132240001</v>
      </c>
      <c r="C109" s="6">
        <v>55.4</v>
      </c>
    </row>
    <row r="110" spans="1:3">
      <c r="A110" s="25">
        <v>41913</v>
      </c>
      <c r="B110" s="33">
        <v>33.810519121253328</v>
      </c>
      <c r="C110" s="6"/>
    </row>
    <row r="111" spans="1:3">
      <c r="A111" s="25">
        <v>41944</v>
      </c>
      <c r="B111" s="33">
        <v>32.78570659399999</v>
      </c>
      <c r="C111" s="6"/>
    </row>
    <row r="112" spans="1:3">
      <c r="A112" s="25">
        <v>41974</v>
      </c>
      <c r="B112" s="33">
        <v>52.152984511333344</v>
      </c>
      <c r="C112" s="6">
        <v>65.099999999999994</v>
      </c>
    </row>
    <row r="113" spans="1:3">
      <c r="A113" s="25">
        <v>42005</v>
      </c>
      <c r="B113" s="33">
        <v>31.84821709709334</v>
      </c>
      <c r="C113" s="6"/>
    </row>
    <row r="114" spans="1:3">
      <c r="A114" s="25">
        <v>42036</v>
      </c>
      <c r="B114" s="33">
        <v>33.149687625440002</v>
      </c>
      <c r="C114" s="6"/>
    </row>
    <row r="115" spans="1:3">
      <c r="A115" s="25">
        <v>42064</v>
      </c>
      <c r="B115" s="33">
        <v>31.219845766666669</v>
      </c>
      <c r="C115" s="33">
        <v>51.4</v>
      </c>
    </row>
    <row r="116" spans="1:3">
      <c r="A116" s="25">
        <v>42095</v>
      </c>
      <c r="B116" s="33">
        <v>35.781194276666668</v>
      </c>
      <c r="C116" s="33"/>
    </row>
    <row r="117" spans="1:3">
      <c r="A117" s="25">
        <v>42125</v>
      </c>
      <c r="B117" s="33">
        <v>36.273242273333331</v>
      </c>
      <c r="C117" s="33"/>
    </row>
    <row r="118" spans="1:3">
      <c r="A118" s="25">
        <v>42156</v>
      </c>
      <c r="B118" s="33">
        <v>33.059196443333342</v>
      </c>
      <c r="C118" s="33">
        <v>48.5</v>
      </c>
    </row>
    <row r="119" spans="1:3">
      <c r="A119" s="25">
        <v>42186</v>
      </c>
      <c r="B119" s="33">
        <v>33.725776320000001</v>
      </c>
      <c r="C119" s="33"/>
    </row>
    <row r="120" spans="1:3">
      <c r="A120" s="25">
        <v>42217</v>
      </c>
      <c r="B120" s="33">
        <v>34.054143760000002</v>
      </c>
      <c r="C120" s="33"/>
    </row>
    <row r="121" spans="1:3">
      <c r="A121" s="25">
        <v>42248</v>
      </c>
      <c r="B121" s="33">
        <v>31.658334866666664</v>
      </c>
      <c r="C121" s="6">
        <v>59.7</v>
      </c>
    </row>
    <row r="122" spans="1:3">
      <c r="A122" s="25">
        <v>42278</v>
      </c>
      <c r="B122" s="33">
        <v>34.387003886666662</v>
      </c>
      <c r="C122" s="6"/>
    </row>
    <row r="123" spans="1:3">
      <c r="A123" s="25">
        <v>42309</v>
      </c>
      <c r="B123" s="33">
        <v>28.732921880000003</v>
      </c>
      <c r="C123" s="6"/>
    </row>
    <row r="124" spans="1:3">
      <c r="A124" s="25">
        <v>42339</v>
      </c>
      <c r="B124" s="33">
        <v>43.383740490000008</v>
      </c>
      <c r="C124" s="6">
        <v>62.3</v>
      </c>
    </row>
    <row r="125" spans="1:3">
      <c r="A125" s="25">
        <v>42370</v>
      </c>
      <c r="B125" s="33">
        <v>26.26041596</v>
      </c>
      <c r="C125" s="6">
        <v>17.3</v>
      </c>
    </row>
    <row r="126" spans="1:3">
      <c r="A126" s="25">
        <v>42401</v>
      </c>
      <c r="B126" s="33">
        <v>29.074329603333329</v>
      </c>
      <c r="C126" s="6">
        <v>18.55</v>
      </c>
    </row>
    <row r="127" spans="1:3">
      <c r="A127" s="25">
        <v>42430</v>
      </c>
      <c r="B127" s="33"/>
      <c r="C127" s="6">
        <v>19.399999999999999</v>
      </c>
    </row>
    <row r="128" spans="1:3">
      <c r="A128" s="25">
        <v>42461</v>
      </c>
      <c r="B128" s="6"/>
      <c r="C128" s="6">
        <v>20.38</v>
      </c>
    </row>
    <row r="129" spans="1:3">
      <c r="A129" s="25">
        <v>42491</v>
      </c>
      <c r="B129" s="6"/>
      <c r="C129" s="6">
        <v>24.72</v>
      </c>
    </row>
    <row r="130" spans="1:3">
      <c r="A130" s="25">
        <v>42522</v>
      </c>
      <c r="B130" s="6"/>
      <c r="C130" s="6">
        <v>24.14</v>
      </c>
    </row>
    <row r="131" spans="1:3">
      <c r="A131" s="25">
        <v>42552</v>
      </c>
      <c r="B131" s="6"/>
      <c r="C131" s="6">
        <v>22.14</v>
      </c>
    </row>
    <row r="132" spans="1:3">
      <c r="A132" s="25">
        <v>42583</v>
      </c>
      <c r="B132" s="6"/>
      <c r="C132" s="6">
        <v>24.79</v>
      </c>
    </row>
    <row r="133" spans="1:3">
      <c r="A133" s="25">
        <v>42614</v>
      </c>
      <c r="B133" s="6"/>
      <c r="C133" s="6">
        <v>22.93</v>
      </c>
    </row>
    <row r="134" spans="1:3">
      <c r="A134" s="25">
        <v>42644</v>
      </c>
      <c r="B134" s="6"/>
      <c r="C134" s="6">
        <v>23.2</v>
      </c>
    </row>
    <row r="135" spans="1:3">
      <c r="A135" s="25">
        <v>42675</v>
      </c>
      <c r="B135" s="6"/>
      <c r="C135" s="6">
        <v>22.26</v>
      </c>
    </row>
    <row r="136" spans="1:3">
      <c r="A136" s="25">
        <v>42705</v>
      </c>
      <c r="B136" s="6"/>
      <c r="C136" s="6">
        <v>30.01</v>
      </c>
    </row>
    <row r="137" spans="1:3">
      <c r="A137" s="25">
        <v>42736</v>
      </c>
      <c r="B137" s="6"/>
      <c r="C137" s="6">
        <v>21.23</v>
      </c>
    </row>
    <row r="138" spans="1:3">
      <c r="A138" s="25">
        <v>42767</v>
      </c>
      <c r="B138" s="6"/>
      <c r="C138" s="6">
        <v>18.59</v>
      </c>
    </row>
    <row r="139" spans="1:3">
      <c r="A139" s="25">
        <v>42795</v>
      </c>
      <c r="B139" s="6"/>
      <c r="C139" s="6">
        <v>22.42</v>
      </c>
    </row>
    <row r="140" spans="1:3">
      <c r="A140" s="25">
        <v>42826</v>
      </c>
      <c r="B140" s="6"/>
      <c r="C140" s="6">
        <v>21.5</v>
      </c>
    </row>
    <row r="141" spans="1:3">
      <c r="A141" s="25">
        <v>42856</v>
      </c>
      <c r="B141" s="6"/>
      <c r="C141" s="6">
        <v>28.5</v>
      </c>
    </row>
    <row r="142" spans="1:3">
      <c r="A142" s="25">
        <v>42887</v>
      </c>
      <c r="B142" s="6"/>
      <c r="C142" s="6">
        <v>26.5</v>
      </c>
    </row>
    <row r="143" spans="1:3">
      <c r="A143" s="25">
        <v>42917</v>
      </c>
      <c r="B143" s="6"/>
      <c r="C143" s="6">
        <v>25.5</v>
      </c>
    </row>
    <row r="144" spans="1:3">
      <c r="A144" s="25">
        <v>42948</v>
      </c>
      <c r="B144" s="6"/>
      <c r="C144" s="6"/>
    </row>
    <row r="145" spans="1:1">
      <c r="A145" s="25">
        <v>42979</v>
      </c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" width="9" style="12"/>
    <col min="2" max="2" width="9" style="82"/>
    <col min="3" max="16384" width="9" style="12"/>
  </cols>
  <sheetData>
    <row r="1" spans="1:9" ht="10.5">
      <c r="A1" s="11" t="s">
        <v>130</v>
      </c>
      <c r="C1" s="6"/>
      <c r="D1" s="6"/>
      <c r="E1" s="6"/>
      <c r="F1" s="6"/>
      <c r="G1" s="6"/>
      <c r="H1" s="6"/>
      <c r="I1" s="6"/>
    </row>
    <row r="2" spans="1:9">
      <c r="A2" s="6"/>
      <c r="B2" s="82" t="s">
        <v>39</v>
      </c>
      <c r="C2" s="6" t="s">
        <v>131</v>
      </c>
      <c r="D2" s="6" t="s">
        <v>26</v>
      </c>
      <c r="E2" s="6" t="s">
        <v>11</v>
      </c>
      <c r="F2" s="6" t="s">
        <v>12</v>
      </c>
      <c r="G2" s="6" t="s">
        <v>132</v>
      </c>
      <c r="H2" s="6" t="s">
        <v>13</v>
      </c>
      <c r="I2" s="6" t="s">
        <v>15</v>
      </c>
    </row>
    <row r="3" spans="1:9" s="38" customFormat="1" ht="40">
      <c r="A3" s="35" t="s">
        <v>100</v>
      </c>
      <c r="B3" s="83" t="s">
        <v>101</v>
      </c>
      <c r="C3" s="35" t="s">
        <v>133</v>
      </c>
      <c r="D3" s="35" t="s">
        <v>134</v>
      </c>
      <c r="E3" s="35" t="s">
        <v>102</v>
      </c>
      <c r="F3" s="35" t="s">
        <v>121</v>
      </c>
      <c r="G3" s="35" t="s">
        <v>135</v>
      </c>
      <c r="H3" s="35" t="s">
        <v>136</v>
      </c>
      <c r="I3" s="35" t="s">
        <v>125</v>
      </c>
    </row>
    <row r="4" spans="1:9">
      <c r="A4" s="6" t="s">
        <v>137</v>
      </c>
      <c r="B4" s="82" t="s">
        <v>138</v>
      </c>
      <c r="C4" s="6" t="s">
        <v>139</v>
      </c>
      <c r="D4" s="6" t="s">
        <v>140</v>
      </c>
      <c r="E4" s="6" t="s">
        <v>128</v>
      </c>
      <c r="F4" s="6" t="s">
        <v>141</v>
      </c>
      <c r="G4" s="6" t="s">
        <v>142</v>
      </c>
      <c r="H4" s="6" t="s">
        <v>143</v>
      </c>
      <c r="I4" s="6" t="s">
        <v>144</v>
      </c>
    </row>
    <row r="5" spans="1:9">
      <c r="A5" s="7">
        <v>38718</v>
      </c>
      <c r="B5" s="95"/>
      <c r="C5" s="98">
        <v>2411</v>
      </c>
      <c r="D5" s="96">
        <v>2140.9611610000002</v>
      </c>
      <c r="E5" s="9"/>
      <c r="F5" s="9">
        <v>436.08100000000002</v>
      </c>
      <c r="G5" s="97">
        <v>105.907</v>
      </c>
      <c r="H5" s="9"/>
      <c r="I5" s="9"/>
    </row>
    <row r="6" spans="1:9">
      <c r="A6" s="7">
        <v>38749</v>
      </c>
      <c r="B6" s="95"/>
      <c r="C6" s="98">
        <v>2450.6</v>
      </c>
      <c r="D6" s="96">
        <v>2299.6801610000002</v>
      </c>
      <c r="E6" s="9"/>
      <c r="F6" s="9">
        <v>449.69200000000001</v>
      </c>
      <c r="G6" s="97">
        <v>107.97</v>
      </c>
      <c r="H6" s="9"/>
      <c r="I6" s="9"/>
    </row>
    <row r="7" spans="1:9">
      <c r="A7" s="7">
        <v>38777</v>
      </c>
      <c r="B7" s="98">
        <v>159.744</v>
      </c>
      <c r="C7" s="98">
        <v>2536.6</v>
      </c>
      <c r="D7" s="96">
        <v>2276.857019</v>
      </c>
      <c r="E7" s="9"/>
      <c r="F7" s="9">
        <v>454.78</v>
      </c>
      <c r="G7" s="97">
        <v>91.1</v>
      </c>
      <c r="H7" s="9"/>
      <c r="I7" s="9"/>
    </row>
    <row r="8" spans="1:9">
      <c r="A8" s="7">
        <v>38808</v>
      </c>
      <c r="B8" s="98"/>
      <c r="C8" s="98">
        <v>2576.6999999999998</v>
      </c>
      <c r="D8" s="96">
        <v>2449.6130189999999</v>
      </c>
      <c r="E8" s="9"/>
      <c r="F8" s="9">
        <v>456.46899999999999</v>
      </c>
      <c r="G8" s="97">
        <v>107.69499999999999</v>
      </c>
      <c r="H8" s="9"/>
      <c r="I8" s="9"/>
    </row>
    <row r="9" spans="1:9">
      <c r="A9" s="7">
        <v>38838</v>
      </c>
      <c r="B9" s="98"/>
      <c r="C9" s="98">
        <v>2633.6</v>
      </c>
      <c r="D9" s="96">
        <v>2542.8510189999997</v>
      </c>
      <c r="E9" s="9"/>
      <c r="F9" s="9">
        <v>457.91199999999998</v>
      </c>
      <c r="G9" s="97">
        <v>106.614</v>
      </c>
      <c r="H9" s="9"/>
      <c r="I9" s="9"/>
    </row>
    <row r="10" spans="1:9">
      <c r="A10" s="7">
        <v>38869</v>
      </c>
      <c r="B10" s="98">
        <v>188.09200000000001</v>
      </c>
      <c r="C10" s="98">
        <v>2684.2</v>
      </c>
      <c r="D10" s="96">
        <v>2611.0632999999998</v>
      </c>
      <c r="E10" s="9"/>
      <c r="F10" s="9">
        <v>466.70699999999999</v>
      </c>
      <c r="G10" s="97">
        <v>90.4</v>
      </c>
      <c r="H10" s="9">
        <v>233.8</v>
      </c>
      <c r="I10" s="9"/>
    </row>
    <row r="11" spans="1:9">
      <c r="A11" s="7">
        <v>38899</v>
      </c>
      <c r="B11" s="98"/>
      <c r="C11" s="98">
        <v>2697</v>
      </c>
      <c r="D11" s="96">
        <v>2589.1752999999999</v>
      </c>
      <c r="E11" s="9"/>
      <c r="F11" s="9">
        <v>501.464</v>
      </c>
      <c r="G11" s="97">
        <v>98.581999999999994</v>
      </c>
      <c r="H11" s="9"/>
      <c r="I11" s="9"/>
    </row>
    <row r="12" spans="1:9">
      <c r="A12" s="7">
        <v>38930</v>
      </c>
      <c r="B12" s="98"/>
      <c r="C12" s="98">
        <v>2761.8</v>
      </c>
      <c r="D12" s="96">
        <v>2625.5032999999999</v>
      </c>
      <c r="E12" s="9"/>
      <c r="F12" s="9">
        <v>529.30999999999995</v>
      </c>
      <c r="G12" s="97">
        <v>96.546000000000006</v>
      </c>
      <c r="H12" s="9"/>
      <c r="I12" s="9"/>
    </row>
    <row r="13" spans="1:9">
      <c r="A13" s="7">
        <v>38961</v>
      </c>
      <c r="B13" s="98">
        <v>191.773</v>
      </c>
      <c r="C13" s="98">
        <v>2808.3</v>
      </c>
      <c r="D13" s="96">
        <v>2686</v>
      </c>
      <c r="E13" s="9"/>
      <c r="F13" s="9">
        <v>565.25599999999997</v>
      </c>
      <c r="G13" s="97">
        <v>93</v>
      </c>
      <c r="H13" s="9">
        <v>238</v>
      </c>
      <c r="I13" s="9"/>
    </row>
    <row r="14" spans="1:9">
      <c r="A14" s="7">
        <v>38991</v>
      </c>
      <c r="B14" s="98"/>
      <c r="C14" s="98">
        <v>2823.5</v>
      </c>
      <c r="D14" s="96">
        <v>2757.4</v>
      </c>
      <c r="E14" s="9"/>
      <c r="F14" s="9">
        <v>594.82500000000005</v>
      </c>
      <c r="G14" s="97">
        <v>102.986</v>
      </c>
      <c r="H14" s="9"/>
      <c r="I14" s="9"/>
    </row>
    <row r="15" spans="1:9">
      <c r="A15" s="7">
        <v>39022</v>
      </c>
      <c r="B15" s="98"/>
      <c r="C15" s="98">
        <v>2909.6</v>
      </c>
      <c r="D15" s="96">
        <v>2808.6</v>
      </c>
      <c r="E15" s="9"/>
      <c r="F15" s="9">
        <v>613.51900000000001</v>
      </c>
      <c r="G15" s="97">
        <v>105.498</v>
      </c>
      <c r="H15" s="9"/>
      <c r="I15" s="9"/>
    </row>
    <row r="16" spans="1:9">
      <c r="A16" s="7">
        <v>39052</v>
      </c>
      <c r="B16" s="98">
        <v>188.17400000000001</v>
      </c>
      <c r="C16" s="98">
        <v>2927.6</v>
      </c>
      <c r="D16" s="96">
        <v>2917.2</v>
      </c>
      <c r="E16" s="9"/>
      <c r="F16" s="9">
        <v>659.2</v>
      </c>
      <c r="G16" s="97">
        <v>92.2</v>
      </c>
      <c r="H16" s="9">
        <v>240.5</v>
      </c>
      <c r="I16" s="9"/>
    </row>
    <row r="17" spans="1:9">
      <c r="A17" s="7">
        <v>39083</v>
      </c>
      <c r="B17" s="98"/>
      <c r="C17" s="98">
        <v>2954.4</v>
      </c>
      <c r="D17" s="96">
        <v>3010.3</v>
      </c>
      <c r="E17" s="9"/>
      <c r="F17" s="9">
        <v>635.92399999999998</v>
      </c>
      <c r="G17" s="97">
        <v>112.72</v>
      </c>
      <c r="H17" s="9"/>
      <c r="I17" s="9"/>
    </row>
    <row r="18" spans="1:9">
      <c r="A18" s="7">
        <v>39114</v>
      </c>
      <c r="B18" s="98"/>
      <c r="C18" s="98">
        <v>2961.6</v>
      </c>
      <c r="D18" s="96">
        <v>3123.3</v>
      </c>
      <c r="E18" s="9"/>
      <c r="F18" s="9">
        <v>667.70699999999999</v>
      </c>
      <c r="G18" s="97">
        <v>110.63200000000001</v>
      </c>
      <c r="H18" s="9"/>
      <c r="I18" s="9"/>
    </row>
    <row r="19" spans="1:9">
      <c r="A19" s="7">
        <v>39142</v>
      </c>
      <c r="B19" s="98">
        <v>197.624</v>
      </c>
      <c r="C19" s="98">
        <v>2964.1</v>
      </c>
      <c r="D19" s="96">
        <v>3170.7</v>
      </c>
      <c r="E19" s="9"/>
      <c r="F19" s="9">
        <v>733.29200000000003</v>
      </c>
      <c r="G19" s="97">
        <v>96.5</v>
      </c>
      <c r="H19" s="9">
        <v>249.6</v>
      </c>
      <c r="I19" s="9">
        <v>21372.400000000001</v>
      </c>
    </row>
    <row r="20" spans="1:9">
      <c r="A20" s="7">
        <v>39173</v>
      </c>
      <c r="B20" s="98"/>
      <c r="C20" s="98">
        <v>2967.9</v>
      </c>
      <c r="D20" s="96">
        <v>3255.1</v>
      </c>
      <c r="E20" s="9"/>
      <c r="F20" s="9">
        <v>642.47799999999995</v>
      </c>
      <c r="G20" s="97">
        <v>111.21599999999999</v>
      </c>
      <c r="H20" s="9"/>
      <c r="I20" s="9"/>
    </row>
    <row r="21" spans="1:9">
      <c r="A21" s="7">
        <v>39203</v>
      </c>
      <c r="B21" s="98"/>
      <c r="C21" s="98">
        <v>2985.2</v>
      </c>
      <c r="D21" s="96">
        <v>3470.6</v>
      </c>
      <c r="E21" s="9"/>
      <c r="F21" s="9">
        <v>680.08100000000002</v>
      </c>
      <c r="G21" s="97">
        <v>111.934</v>
      </c>
      <c r="H21" s="9"/>
      <c r="I21" s="9"/>
    </row>
    <row r="22" spans="1:9">
      <c r="A22" s="7">
        <v>39234</v>
      </c>
      <c r="B22" s="98">
        <v>205.429</v>
      </c>
      <c r="C22" s="98">
        <v>3019.5</v>
      </c>
      <c r="D22" s="96">
        <v>3552.2</v>
      </c>
      <c r="E22" s="9"/>
      <c r="F22" s="9">
        <v>727.25099999999998</v>
      </c>
      <c r="G22" s="97">
        <v>97.5</v>
      </c>
      <c r="H22" s="9">
        <v>260.5</v>
      </c>
      <c r="I22" s="9">
        <v>22195</v>
      </c>
    </row>
    <row r="23" spans="1:9">
      <c r="A23" s="7">
        <v>39264</v>
      </c>
      <c r="B23" s="98"/>
      <c r="C23" s="98">
        <v>2988.2</v>
      </c>
      <c r="D23" s="96">
        <v>3575.1</v>
      </c>
      <c r="E23" s="9"/>
      <c r="F23" s="9">
        <v>770.27700000000004</v>
      </c>
      <c r="G23" s="97">
        <v>105.486</v>
      </c>
      <c r="H23" s="9"/>
      <c r="I23" s="9"/>
    </row>
    <row r="24" spans="1:9">
      <c r="A24" s="7">
        <v>39295</v>
      </c>
      <c r="B24" s="98"/>
      <c r="C24" s="98">
        <v>3003.7</v>
      </c>
      <c r="D24" s="96">
        <v>3528.3</v>
      </c>
      <c r="E24" s="9"/>
      <c r="F24" s="9">
        <v>858.596</v>
      </c>
      <c r="G24" s="97">
        <v>107.554</v>
      </c>
      <c r="H24" s="9"/>
      <c r="I24" s="9"/>
    </row>
    <row r="25" spans="1:9">
      <c r="A25" s="7">
        <v>39326</v>
      </c>
      <c r="B25" s="98">
        <v>212.44900000000001</v>
      </c>
      <c r="C25" s="98">
        <v>3046</v>
      </c>
      <c r="D25" s="96">
        <v>3646.6</v>
      </c>
      <c r="E25" s="9"/>
      <c r="F25" s="9">
        <v>931.06899999999996</v>
      </c>
      <c r="G25" s="97">
        <v>103.7</v>
      </c>
      <c r="H25" s="9">
        <v>267.39999999999998</v>
      </c>
      <c r="I25" s="9">
        <v>22436</v>
      </c>
    </row>
    <row r="26" spans="1:9">
      <c r="A26" s="7">
        <v>39356</v>
      </c>
      <c r="B26" s="98"/>
      <c r="C26" s="98">
        <v>3018</v>
      </c>
      <c r="D26" s="96">
        <v>3712.8771999999999</v>
      </c>
      <c r="E26" s="9"/>
      <c r="F26" s="9">
        <v>903.66499999999996</v>
      </c>
      <c r="G26" s="97">
        <v>103.301</v>
      </c>
      <c r="H26" s="9"/>
      <c r="I26" s="9"/>
    </row>
    <row r="27" spans="1:9">
      <c r="A27" s="7">
        <v>39387</v>
      </c>
      <c r="B27" s="98"/>
      <c r="C27" s="98">
        <v>3006.9</v>
      </c>
      <c r="D27" s="96">
        <v>3766.0452</v>
      </c>
      <c r="E27" s="9"/>
      <c r="F27" s="9">
        <v>924.77099999999996</v>
      </c>
      <c r="G27" s="97">
        <v>102.001</v>
      </c>
      <c r="H27" s="9"/>
      <c r="I27" s="9"/>
    </row>
    <row r="28" spans="1:9">
      <c r="A28" s="7">
        <v>39417</v>
      </c>
      <c r="B28" s="98">
        <v>211.54400000000001</v>
      </c>
      <c r="C28" s="98">
        <v>3020.1</v>
      </c>
      <c r="D28" s="96">
        <v>3954.1798999999996</v>
      </c>
      <c r="E28" s="9"/>
      <c r="F28" s="9">
        <v>968.92499999999995</v>
      </c>
      <c r="G28" s="97">
        <v>100.3</v>
      </c>
      <c r="H28" s="9">
        <v>279.7</v>
      </c>
      <c r="I28" s="9">
        <v>23366.1</v>
      </c>
    </row>
    <row r="29" spans="1:9">
      <c r="A29" s="7">
        <v>39448</v>
      </c>
      <c r="B29" s="95"/>
      <c r="C29" s="9"/>
      <c r="D29" s="96">
        <v>4099.1959000000006</v>
      </c>
      <c r="E29" s="9"/>
      <c r="F29" s="9">
        <v>1030.96</v>
      </c>
      <c r="G29" s="97">
        <v>96.227999999999994</v>
      </c>
      <c r="H29" s="9"/>
      <c r="I29" s="9"/>
    </row>
    <row r="30" spans="1:9">
      <c r="A30" s="7">
        <v>39479</v>
      </c>
      <c r="B30" s="95"/>
      <c r="C30" s="9"/>
      <c r="D30" s="96">
        <v>4216.5339000000004</v>
      </c>
      <c r="E30" s="9"/>
      <c r="F30" s="9">
        <v>1100.3599999999999</v>
      </c>
      <c r="G30" s="97">
        <v>94.253</v>
      </c>
      <c r="H30" s="9"/>
      <c r="I30" s="9"/>
    </row>
    <row r="31" spans="1:9">
      <c r="A31" s="7">
        <v>39508</v>
      </c>
      <c r="B31" s="95">
        <v>284.3</v>
      </c>
      <c r="C31" s="9">
        <v>2389.6999999999998</v>
      </c>
      <c r="D31" s="9">
        <v>4014.5898011999993</v>
      </c>
      <c r="E31" s="9"/>
      <c r="F31" s="9">
        <v>1081.3699999999999</v>
      </c>
      <c r="G31" s="97">
        <v>106.3</v>
      </c>
      <c r="H31" s="9">
        <v>291.60000000000002</v>
      </c>
      <c r="I31" s="9">
        <v>26109.7</v>
      </c>
    </row>
    <row r="32" spans="1:9">
      <c r="A32" s="7">
        <v>39539</v>
      </c>
      <c r="B32" s="95"/>
      <c r="C32" s="9"/>
      <c r="D32" s="9">
        <v>4124.1819624499994</v>
      </c>
      <c r="E32" s="9"/>
      <c r="F32" s="9">
        <v>1134.07</v>
      </c>
      <c r="G32" s="97">
        <v>102.88</v>
      </c>
      <c r="H32" s="9"/>
      <c r="I32" s="9"/>
    </row>
    <row r="33" spans="1:9">
      <c r="A33" s="7">
        <v>39569</v>
      </c>
      <c r="B33" s="95"/>
      <c r="C33" s="9"/>
      <c r="D33" s="9">
        <v>4343.7351854400004</v>
      </c>
      <c r="E33" s="9"/>
      <c r="F33" s="9">
        <v>1159.77</v>
      </c>
      <c r="G33" s="97">
        <v>116.374</v>
      </c>
      <c r="H33" s="9"/>
      <c r="I33" s="9"/>
    </row>
    <row r="34" spans="1:9">
      <c r="A34" s="7">
        <v>39600</v>
      </c>
      <c r="B34" s="95">
        <v>292.7</v>
      </c>
      <c r="C34" s="9">
        <v>2453.3000000000002</v>
      </c>
      <c r="D34" s="9">
        <v>4415.6698928300011</v>
      </c>
      <c r="E34" s="9"/>
      <c r="F34" s="9">
        <v>1177.93</v>
      </c>
      <c r="G34" s="97">
        <v>110.7</v>
      </c>
      <c r="H34" s="9">
        <v>311.8</v>
      </c>
      <c r="I34" s="9">
        <v>28955.4</v>
      </c>
    </row>
    <row r="35" spans="1:9">
      <c r="A35" s="7">
        <v>39630</v>
      </c>
      <c r="B35" s="95"/>
      <c r="C35" s="9"/>
      <c r="D35" s="9">
        <v>4539.9174682699995</v>
      </c>
      <c r="E35" s="9"/>
      <c r="F35" s="9">
        <v>1151.5899999999999</v>
      </c>
      <c r="G35" s="97">
        <v>100.03100000000001</v>
      </c>
      <c r="H35" s="9"/>
      <c r="I35" s="9"/>
    </row>
    <row r="36" spans="1:9">
      <c r="A36" s="7">
        <v>39661</v>
      </c>
      <c r="B36" s="95"/>
      <c r="C36" s="9"/>
      <c r="D36" s="9">
        <v>4671.3076645000001</v>
      </c>
      <c r="E36" s="9"/>
      <c r="F36" s="9">
        <v>1192.3499999999999</v>
      </c>
      <c r="G36" s="97">
        <v>97.540999999999997</v>
      </c>
      <c r="H36" s="9"/>
      <c r="I36" s="9"/>
    </row>
    <row r="37" spans="1:9">
      <c r="A37" s="7">
        <v>39692</v>
      </c>
      <c r="B37" s="95">
        <v>295.39999999999998</v>
      </c>
      <c r="C37" s="9">
        <v>2533.9</v>
      </c>
      <c r="D37" s="9">
        <v>4642.1344294999999</v>
      </c>
      <c r="E37" s="9"/>
      <c r="F37" s="9">
        <v>1260.03</v>
      </c>
      <c r="G37" s="97">
        <v>112.5</v>
      </c>
      <c r="H37" s="9">
        <v>305.3</v>
      </c>
      <c r="I37" s="9">
        <v>31792.7</v>
      </c>
    </row>
    <row r="38" spans="1:9">
      <c r="A38" s="7">
        <v>39722</v>
      </c>
      <c r="B38" s="95"/>
      <c r="C38" s="9"/>
      <c r="D38" s="9">
        <v>4748.5834924299998</v>
      </c>
      <c r="E38" s="9">
        <v>683.37</v>
      </c>
      <c r="F38" s="9">
        <v>1301.68</v>
      </c>
      <c r="G38" s="97">
        <v>105.292</v>
      </c>
      <c r="H38" s="9"/>
      <c r="I38" s="9"/>
    </row>
    <row r="39" spans="1:9">
      <c r="A39" s="7">
        <v>39753</v>
      </c>
      <c r="B39" s="95"/>
      <c r="C39" s="9"/>
      <c r="D39" s="9">
        <v>5028.0564309300007</v>
      </c>
      <c r="E39" s="9">
        <v>689.08</v>
      </c>
      <c r="F39" s="9">
        <v>1331.36</v>
      </c>
      <c r="G39" s="97">
        <v>109.773</v>
      </c>
      <c r="H39" s="9"/>
      <c r="I39" s="9"/>
    </row>
    <row r="40" spans="1:9">
      <c r="A40" s="7">
        <v>39783</v>
      </c>
      <c r="B40" s="95">
        <v>296.8</v>
      </c>
      <c r="C40" s="9">
        <v>2643.1</v>
      </c>
      <c r="D40" s="9">
        <v>5061.6211313800013</v>
      </c>
      <c r="E40" s="9">
        <v>688.18</v>
      </c>
      <c r="F40" s="9">
        <v>1327.21</v>
      </c>
      <c r="G40" s="97">
        <v>105.3</v>
      </c>
      <c r="H40" s="9">
        <v>307.8</v>
      </c>
      <c r="I40" s="9">
        <v>33567.699999999997</v>
      </c>
    </row>
    <row r="41" spans="1:9">
      <c r="A41" s="7">
        <v>39814</v>
      </c>
      <c r="B41" s="95"/>
      <c r="C41" s="9"/>
      <c r="D41" s="9">
        <v>5226.4711007499991</v>
      </c>
      <c r="E41" s="9">
        <v>689.52</v>
      </c>
      <c r="F41" s="9">
        <v>1359.07</v>
      </c>
      <c r="G41" s="97">
        <v>102.07599999999999</v>
      </c>
      <c r="H41" s="9"/>
      <c r="I41" s="9"/>
    </row>
    <row r="42" spans="1:9">
      <c r="A42" s="7">
        <v>39845</v>
      </c>
      <c r="B42" s="95"/>
      <c r="C42" s="9"/>
      <c r="D42" s="9">
        <v>5208.4560711499989</v>
      </c>
      <c r="E42" s="9">
        <v>692.95</v>
      </c>
      <c r="F42" s="9">
        <v>1376.94</v>
      </c>
      <c r="G42" s="97">
        <v>105.449</v>
      </c>
      <c r="H42" s="9"/>
      <c r="I42" s="9"/>
    </row>
    <row r="43" spans="1:9">
      <c r="A43" s="7">
        <v>39873</v>
      </c>
      <c r="B43" s="95">
        <v>299</v>
      </c>
      <c r="C43" s="9">
        <v>2684.9</v>
      </c>
      <c r="D43" s="9">
        <v>5222.0735657300002</v>
      </c>
      <c r="E43" s="9">
        <v>690.48</v>
      </c>
      <c r="F43" s="9">
        <v>1325.57</v>
      </c>
      <c r="G43" s="97">
        <v>102.5</v>
      </c>
      <c r="H43" s="9">
        <v>306.7</v>
      </c>
      <c r="I43" s="9">
        <v>36636.400000000001</v>
      </c>
    </row>
    <row r="44" spans="1:9">
      <c r="A44" s="7">
        <v>39904</v>
      </c>
      <c r="B44" s="95"/>
      <c r="C44" s="9"/>
      <c r="D44" s="9">
        <v>5319.5098633799998</v>
      </c>
      <c r="E44" s="9">
        <v>690.54</v>
      </c>
      <c r="F44" s="9">
        <v>1319.51</v>
      </c>
      <c r="G44" s="97">
        <v>110.355</v>
      </c>
      <c r="H44" s="9"/>
      <c r="I44" s="9"/>
    </row>
    <row r="45" spans="1:9">
      <c r="A45" s="7">
        <v>39934</v>
      </c>
      <c r="B45" s="95"/>
      <c r="C45" s="9"/>
      <c r="D45" s="9">
        <v>5433.8485401500002</v>
      </c>
      <c r="E45" s="9">
        <v>690.15</v>
      </c>
      <c r="F45" s="9">
        <v>1325.45</v>
      </c>
      <c r="G45" s="97">
        <v>103.652</v>
      </c>
      <c r="H45" s="9"/>
      <c r="I45" s="9"/>
    </row>
    <row r="46" spans="1:9">
      <c r="A46" s="7">
        <v>39965</v>
      </c>
      <c r="B46" s="95">
        <v>296.3</v>
      </c>
      <c r="C46" s="9">
        <v>2765</v>
      </c>
      <c r="D46" s="9">
        <v>5510.4504599200009</v>
      </c>
      <c r="E46" s="9">
        <v>685.36</v>
      </c>
      <c r="F46" s="9">
        <v>1292.81</v>
      </c>
      <c r="G46" s="97">
        <v>104.9</v>
      </c>
      <c r="H46" s="9">
        <v>302.8</v>
      </c>
      <c r="I46" s="9">
        <v>37502.5</v>
      </c>
    </row>
    <row r="47" spans="1:9">
      <c r="A47" s="7">
        <v>39995</v>
      </c>
      <c r="B47" s="95"/>
      <c r="C47" s="9"/>
      <c r="D47" s="9">
        <v>5626.3026142899998</v>
      </c>
      <c r="E47" s="9">
        <v>681.44</v>
      </c>
      <c r="F47" s="9">
        <v>1221.3399999999999</v>
      </c>
      <c r="G47" s="97">
        <v>102.59099999999999</v>
      </c>
      <c r="H47" s="9"/>
      <c r="I47" s="9"/>
    </row>
    <row r="48" spans="1:9">
      <c r="A48" s="7">
        <v>40026</v>
      </c>
      <c r="B48" s="95"/>
      <c r="C48" s="9"/>
      <c r="D48" s="9">
        <v>5704.7782413100003</v>
      </c>
      <c r="E48" s="9">
        <v>688.63</v>
      </c>
      <c r="F48" s="9">
        <v>1217.94</v>
      </c>
      <c r="G48" s="97">
        <v>104.601</v>
      </c>
      <c r="H48" s="9"/>
      <c r="I48" s="9"/>
    </row>
    <row r="49" spans="1:9">
      <c r="A49" s="7">
        <v>40057</v>
      </c>
      <c r="B49" s="95">
        <v>294.5</v>
      </c>
      <c r="C49" s="9">
        <v>2744.1</v>
      </c>
      <c r="D49" s="9">
        <v>5734.8410818700004</v>
      </c>
      <c r="E49" s="9">
        <v>701.16</v>
      </c>
      <c r="F49" s="9">
        <v>1249.99</v>
      </c>
      <c r="G49" s="97">
        <v>111.09</v>
      </c>
      <c r="H49" s="9">
        <v>283.3</v>
      </c>
      <c r="I49" s="9">
        <v>40232.699999999997</v>
      </c>
    </row>
    <row r="50" spans="1:9">
      <c r="A50" s="7">
        <v>40087</v>
      </c>
      <c r="B50" s="95"/>
      <c r="C50" s="9"/>
      <c r="D50" s="9">
        <v>5798.7411405000003</v>
      </c>
      <c r="E50" s="9">
        <v>700.95</v>
      </c>
      <c r="F50" s="9">
        <v>1305.72</v>
      </c>
      <c r="G50" s="97">
        <v>104.846</v>
      </c>
      <c r="H50" s="9"/>
      <c r="I50" s="9"/>
    </row>
    <row r="51" spans="1:9">
      <c r="A51" s="7">
        <v>40118</v>
      </c>
      <c r="B51" s="95"/>
      <c r="C51" s="9"/>
      <c r="D51" s="9">
        <v>5853.2180375100006</v>
      </c>
      <c r="E51" s="9">
        <v>701.56</v>
      </c>
      <c r="F51" s="9">
        <v>1268.72</v>
      </c>
      <c r="G51" s="97">
        <v>104.187</v>
      </c>
      <c r="H51" s="9"/>
      <c r="I51" s="9"/>
    </row>
    <row r="52" spans="1:9">
      <c r="A52" s="7">
        <v>40148</v>
      </c>
      <c r="B52" s="95">
        <v>292.7</v>
      </c>
      <c r="C52" s="9">
        <v>2787</v>
      </c>
      <c r="D52" s="9">
        <v>5866.7769802900002</v>
      </c>
      <c r="E52" s="9">
        <v>707.96</v>
      </c>
      <c r="F52" s="9">
        <v>1210.43</v>
      </c>
      <c r="G52" s="97">
        <v>111</v>
      </c>
      <c r="H52" s="9">
        <v>281.89999999999998</v>
      </c>
      <c r="I52" s="9">
        <v>41790.300000000003</v>
      </c>
    </row>
    <row r="53" spans="1:9">
      <c r="A53" s="7">
        <v>40179</v>
      </c>
      <c r="B53" s="95"/>
      <c r="C53" s="9"/>
      <c r="D53" s="9">
        <v>5993.9074063099997</v>
      </c>
      <c r="E53" s="9">
        <v>706.04</v>
      </c>
      <c r="F53" s="9">
        <v>1272.6099999999999</v>
      </c>
      <c r="G53" s="97">
        <v>98.62</v>
      </c>
      <c r="H53" s="9"/>
      <c r="I53" s="9"/>
    </row>
    <row r="54" spans="1:9">
      <c r="A54" s="7">
        <v>40210</v>
      </c>
      <c r="B54" s="95"/>
      <c r="C54" s="9"/>
      <c r="D54" s="9">
        <v>6164.0359306299997</v>
      </c>
      <c r="E54" s="9">
        <v>714.21</v>
      </c>
      <c r="F54" s="9">
        <v>1262.3499999999999</v>
      </c>
      <c r="G54" s="97">
        <v>97.311000000000007</v>
      </c>
      <c r="H54" s="9"/>
      <c r="I54" s="9"/>
    </row>
    <row r="55" spans="1:9">
      <c r="A55" s="7">
        <v>40238</v>
      </c>
      <c r="B55" s="95">
        <v>291.89999999999998</v>
      </c>
      <c r="C55" s="9">
        <v>2811.7</v>
      </c>
      <c r="D55" s="9">
        <v>6144.9436840699991</v>
      </c>
      <c r="E55" s="9">
        <v>717.25</v>
      </c>
      <c r="F55" s="9">
        <v>1212.47</v>
      </c>
      <c r="G55" s="97">
        <v>105.2</v>
      </c>
      <c r="H55" s="9">
        <v>268.3</v>
      </c>
      <c r="I55" s="9">
        <v>41222.1</v>
      </c>
    </row>
    <row r="56" spans="1:9">
      <c r="A56" s="7">
        <v>40269</v>
      </c>
      <c r="B56" s="95"/>
      <c r="C56" s="9"/>
      <c r="D56" s="9">
        <v>6311.165767120001</v>
      </c>
      <c r="E56" s="9">
        <v>724.9</v>
      </c>
      <c r="F56" s="9">
        <v>1149.79</v>
      </c>
      <c r="G56" s="97">
        <v>101.196</v>
      </c>
      <c r="H56" s="9"/>
      <c r="I56" s="9"/>
    </row>
    <row r="57" spans="1:9">
      <c r="A57" s="7">
        <v>40299</v>
      </c>
      <c r="B57" s="95"/>
      <c r="C57" s="9"/>
      <c r="D57" s="9">
        <v>6451.7938802999997</v>
      </c>
      <c r="E57" s="9">
        <v>728.68</v>
      </c>
      <c r="F57" s="9">
        <v>1182.54</v>
      </c>
      <c r="G57" s="97">
        <v>102.34699999999999</v>
      </c>
      <c r="H57" s="9"/>
      <c r="I57" s="9"/>
    </row>
    <row r="58" spans="1:9">
      <c r="A58" s="7">
        <v>40330</v>
      </c>
      <c r="B58" s="95">
        <v>287.7</v>
      </c>
      <c r="C58" s="9">
        <v>2828.8</v>
      </c>
      <c r="D58" s="9">
        <v>6494.2816059799989</v>
      </c>
      <c r="E58" s="9">
        <v>731.17</v>
      </c>
      <c r="F58" s="9">
        <v>1109.3599999999999</v>
      </c>
      <c r="G58" s="97">
        <v>107.4</v>
      </c>
      <c r="H58" s="9">
        <v>252.6</v>
      </c>
      <c r="I58" s="9">
        <v>42527.5</v>
      </c>
    </row>
    <row r="59" spans="1:9">
      <c r="A59" s="7">
        <v>40360</v>
      </c>
      <c r="B59" s="95"/>
      <c r="C59" s="9"/>
      <c r="D59" s="9">
        <v>6639.2395514399986</v>
      </c>
      <c r="E59" s="9">
        <v>730.53</v>
      </c>
      <c r="F59" s="9">
        <v>1203.32</v>
      </c>
      <c r="G59" s="97">
        <v>104.226</v>
      </c>
      <c r="H59" s="9"/>
      <c r="I59" s="9"/>
    </row>
    <row r="60" spans="1:9">
      <c r="A60" s="7">
        <v>40391</v>
      </c>
      <c r="B60" s="95"/>
      <c r="C60" s="9"/>
      <c r="D60" s="9">
        <v>6696.6224423999993</v>
      </c>
      <c r="E60" s="9">
        <v>729.95</v>
      </c>
      <c r="F60" s="9">
        <v>1210.8900000000001</v>
      </c>
      <c r="G60" s="97">
        <v>106.645</v>
      </c>
      <c r="H60" s="9"/>
      <c r="I60" s="9"/>
    </row>
    <row r="61" spans="1:9">
      <c r="A61" s="7">
        <v>40422</v>
      </c>
      <c r="B61" s="95">
        <v>285.89999999999998</v>
      </c>
      <c r="C61" s="9">
        <v>2878.6</v>
      </c>
      <c r="D61" s="9">
        <v>6653.46006872</v>
      </c>
      <c r="E61" s="9">
        <v>729.05</v>
      </c>
      <c r="F61" s="9"/>
      <c r="G61" s="97">
        <v>104.4</v>
      </c>
      <c r="H61" s="9">
        <v>249.4</v>
      </c>
      <c r="I61" s="9">
        <v>43298.1</v>
      </c>
    </row>
    <row r="62" spans="1:9">
      <c r="A62" s="7">
        <v>40452</v>
      </c>
      <c r="B62" s="95"/>
      <c r="C62" s="9"/>
      <c r="D62" s="9">
        <v>6793.43483113</v>
      </c>
      <c r="E62" s="9">
        <v>739.77</v>
      </c>
      <c r="F62" s="9"/>
      <c r="G62" s="97">
        <v>107.839</v>
      </c>
      <c r="H62" s="9"/>
      <c r="I62" s="9"/>
    </row>
    <row r="63" spans="1:9">
      <c r="A63" s="7">
        <v>40483</v>
      </c>
      <c r="B63" s="99"/>
      <c r="C63" s="9"/>
      <c r="D63" s="9">
        <v>6844.913833999999</v>
      </c>
      <c r="E63" s="9">
        <v>746.86</v>
      </c>
      <c r="F63" s="9"/>
      <c r="G63" s="97">
        <v>109.09699999999999</v>
      </c>
      <c r="H63" s="9"/>
      <c r="I63" s="9"/>
    </row>
    <row r="64" spans="1:9">
      <c r="A64" s="7">
        <v>40513</v>
      </c>
      <c r="B64" s="100">
        <v>285.8</v>
      </c>
      <c r="C64" s="9">
        <v>2883.3</v>
      </c>
      <c r="D64" s="9">
        <v>6960.0864165399998</v>
      </c>
      <c r="E64" s="9">
        <v>741.69</v>
      </c>
      <c r="F64" s="9"/>
      <c r="G64" s="97">
        <v>110.9</v>
      </c>
      <c r="H64" s="9">
        <v>247.6</v>
      </c>
      <c r="I64" s="9">
        <v>44544.1</v>
      </c>
    </row>
    <row r="65" spans="1:9">
      <c r="A65" s="7">
        <v>40544</v>
      </c>
      <c r="B65" s="99"/>
      <c r="C65" s="9"/>
      <c r="D65" s="9">
        <v>6995.9</v>
      </c>
      <c r="E65" s="9">
        <v>739.02</v>
      </c>
      <c r="F65" s="9"/>
      <c r="G65" s="97">
        <v>111.55119873000001</v>
      </c>
      <c r="H65" s="9"/>
      <c r="I65" s="9"/>
    </row>
    <row r="66" spans="1:9">
      <c r="A66" s="7">
        <v>40575</v>
      </c>
      <c r="B66" s="95"/>
      <c r="C66" s="9"/>
      <c r="D66" s="9">
        <v>7122.1</v>
      </c>
      <c r="E66" s="9">
        <v>746.21</v>
      </c>
      <c r="F66" s="9"/>
      <c r="G66" s="97">
        <v>113.29816281000001</v>
      </c>
      <c r="H66" s="9"/>
      <c r="I66" s="9"/>
    </row>
    <row r="67" spans="1:9">
      <c r="A67" s="7">
        <v>40603</v>
      </c>
      <c r="B67" s="95">
        <v>286.2</v>
      </c>
      <c r="C67" s="9">
        <v>2938.2</v>
      </c>
      <c r="D67" s="9">
        <v>7132.4</v>
      </c>
      <c r="E67" s="9">
        <v>749.21</v>
      </c>
      <c r="F67" s="9"/>
      <c r="G67" s="97">
        <v>110.44447016000001</v>
      </c>
      <c r="H67" s="9">
        <v>243</v>
      </c>
      <c r="I67" s="9">
        <v>44965.4</v>
      </c>
    </row>
    <row r="68" spans="1:9">
      <c r="A68" s="7">
        <v>40634</v>
      </c>
      <c r="B68" s="95"/>
      <c r="C68" s="9"/>
      <c r="D68" s="9">
        <v>7154.9</v>
      </c>
      <c r="E68" s="9">
        <v>758.59</v>
      </c>
      <c r="F68" s="9"/>
      <c r="G68" s="97">
        <v>119.19922817</v>
      </c>
      <c r="H68" s="9">
        <v>242.7</v>
      </c>
      <c r="I68" s="9"/>
    </row>
    <row r="69" spans="1:9">
      <c r="A69" s="7">
        <v>40664</v>
      </c>
      <c r="B69" s="95"/>
      <c r="C69" s="9"/>
      <c r="D69" s="9">
        <v>7262.2</v>
      </c>
      <c r="E69" s="9">
        <v>767.13</v>
      </c>
      <c r="F69" s="9"/>
      <c r="G69" s="97">
        <v>119.39525128</v>
      </c>
      <c r="H69" s="9">
        <v>240.6</v>
      </c>
      <c r="I69" s="9"/>
    </row>
    <row r="70" spans="1:9">
      <c r="A70" s="7">
        <v>40695</v>
      </c>
      <c r="B70" s="95">
        <v>274.60000000000002</v>
      </c>
      <c r="C70" s="9">
        <v>2963.2</v>
      </c>
      <c r="D70" s="9">
        <v>7327</v>
      </c>
      <c r="E70" s="9">
        <v>777.64</v>
      </c>
      <c r="F70" s="9"/>
      <c r="G70" s="97">
        <v>126.39851836000003</v>
      </c>
      <c r="H70" s="9">
        <v>227.7</v>
      </c>
      <c r="I70" s="9">
        <v>45877.5</v>
      </c>
    </row>
    <row r="71" spans="1:9">
      <c r="A71" s="7">
        <v>40725</v>
      </c>
      <c r="B71" s="95"/>
      <c r="C71" s="9"/>
      <c r="D71" s="9">
        <v>7344.8</v>
      </c>
      <c r="E71" s="9">
        <v>779.71</v>
      </c>
      <c r="F71" s="9"/>
      <c r="G71" s="97">
        <v>125.54582938999999</v>
      </c>
      <c r="H71" s="9">
        <v>227.9</v>
      </c>
      <c r="I71" s="9"/>
    </row>
    <row r="72" spans="1:9">
      <c r="A72" s="7">
        <v>40756</v>
      </c>
      <c r="B72" s="95"/>
      <c r="C72" s="9"/>
      <c r="D72" s="9">
        <v>7313.7</v>
      </c>
      <c r="E72" s="9">
        <v>780.78</v>
      </c>
      <c r="F72" s="9"/>
      <c r="G72" s="97">
        <v>128.44335955</v>
      </c>
      <c r="H72" s="9">
        <v>225</v>
      </c>
      <c r="I72" s="9"/>
    </row>
    <row r="73" spans="1:9">
      <c r="A73" s="7">
        <v>40787</v>
      </c>
      <c r="B73" s="95">
        <v>273.5</v>
      </c>
      <c r="C73" s="9">
        <v>3025</v>
      </c>
      <c r="D73" s="9">
        <v>7411.3</v>
      </c>
      <c r="E73" s="9">
        <v>785.94</v>
      </c>
      <c r="F73" s="9"/>
      <c r="G73" s="97">
        <v>130.86371172</v>
      </c>
      <c r="H73" s="9">
        <v>223.9</v>
      </c>
      <c r="I73" s="9">
        <v>47168.800000000003</v>
      </c>
    </row>
    <row r="74" spans="1:9">
      <c r="A74" s="7">
        <v>40817</v>
      </c>
      <c r="B74" s="95"/>
      <c r="C74" s="9"/>
      <c r="D74" s="9">
        <v>7386.1</v>
      </c>
      <c r="E74" s="9">
        <v>791.3</v>
      </c>
      <c r="F74" s="9"/>
      <c r="G74" s="97">
        <v>132.44348943</v>
      </c>
      <c r="H74" s="9">
        <v>224.1</v>
      </c>
      <c r="I74" s="9"/>
    </row>
    <row r="75" spans="1:9">
      <c r="A75" s="7">
        <v>40848</v>
      </c>
      <c r="B75" s="95"/>
      <c r="C75" s="9"/>
      <c r="D75" s="9">
        <v>7486.8</v>
      </c>
      <c r="E75" s="9">
        <v>783.41</v>
      </c>
      <c r="F75" s="9"/>
      <c r="G75" s="97">
        <v>136.56740671</v>
      </c>
      <c r="H75" s="9">
        <v>224.2</v>
      </c>
      <c r="I75" s="9"/>
    </row>
    <row r="76" spans="1:9">
      <c r="A76" s="7">
        <v>40878</v>
      </c>
      <c r="B76" s="95">
        <v>265.89999999999998</v>
      </c>
      <c r="C76" s="9">
        <v>3118</v>
      </c>
      <c r="D76" s="9">
        <v>7491.1</v>
      </c>
      <c r="E76" s="9">
        <v>785.9</v>
      </c>
      <c r="F76" s="9"/>
      <c r="G76" s="97">
        <v>132.01916267999999</v>
      </c>
      <c r="H76" s="9">
        <v>215.9</v>
      </c>
      <c r="I76" s="9">
        <v>48607.199999999997</v>
      </c>
    </row>
    <row r="77" spans="1:9">
      <c r="A77" s="7">
        <v>40909</v>
      </c>
      <c r="B77" s="95"/>
      <c r="C77" s="9"/>
      <c r="D77" s="9">
        <v>7537.2</v>
      </c>
      <c r="E77" s="9">
        <v>777.1</v>
      </c>
      <c r="F77" s="9"/>
      <c r="G77" s="97">
        <v>129.65681054000001</v>
      </c>
      <c r="H77" s="9">
        <v>204</v>
      </c>
      <c r="I77" s="9"/>
    </row>
    <row r="78" spans="1:9">
      <c r="A78" s="7">
        <v>40940</v>
      </c>
      <c r="B78" s="95"/>
      <c r="C78" s="9"/>
      <c r="D78" s="9">
        <v>7560.2</v>
      </c>
      <c r="E78" s="9">
        <v>796</v>
      </c>
      <c r="F78" s="9"/>
      <c r="G78" s="97">
        <v>128.30634703999999</v>
      </c>
      <c r="H78" s="9">
        <v>206.8</v>
      </c>
      <c r="I78" s="9"/>
    </row>
    <row r="79" spans="1:9">
      <c r="A79" s="7">
        <v>40969</v>
      </c>
      <c r="B79" s="95">
        <v>267.60000000000002</v>
      </c>
      <c r="C79" s="9">
        <v>3153.9</v>
      </c>
      <c r="D79" s="9">
        <v>7755.3</v>
      </c>
      <c r="E79" s="9">
        <v>782.71</v>
      </c>
      <c r="F79" s="9"/>
      <c r="G79" s="97">
        <v>133.39837889</v>
      </c>
      <c r="H79" s="9">
        <v>206.2</v>
      </c>
      <c r="I79" s="9">
        <v>50119.4</v>
      </c>
    </row>
    <row r="80" spans="1:9">
      <c r="A80" s="7">
        <v>41000</v>
      </c>
      <c r="B80" s="95"/>
      <c r="C80" s="9"/>
      <c r="D80" s="9"/>
      <c r="E80" s="9">
        <v>776.71</v>
      </c>
      <c r="F80" s="9"/>
      <c r="G80" s="97">
        <v>135.35695256</v>
      </c>
      <c r="H80" s="9"/>
      <c r="I80" s="9"/>
    </row>
    <row r="81" spans="1:9">
      <c r="A81" s="7">
        <v>41030</v>
      </c>
      <c r="B81" s="95"/>
      <c r="C81" s="9"/>
      <c r="D81" s="9"/>
      <c r="E81" s="9">
        <v>768.8</v>
      </c>
      <c r="F81" s="9"/>
      <c r="G81" s="97">
        <v>134.38625603999998</v>
      </c>
      <c r="H81" s="9"/>
      <c r="I81" s="9"/>
    </row>
    <row r="82" spans="1:9">
      <c r="A82" s="7">
        <v>41061</v>
      </c>
      <c r="C82" s="9">
        <v>3173.9</v>
      </c>
      <c r="D82" s="6"/>
      <c r="E82" s="9">
        <v>761.4</v>
      </c>
      <c r="F82" s="6"/>
      <c r="G82" s="97">
        <v>148.78256508999999</v>
      </c>
      <c r="H82" s="6"/>
      <c r="I82" s="9">
        <v>50342.400000000001</v>
      </c>
    </row>
    <row r="83" spans="1:9">
      <c r="A83" s="7">
        <v>41091</v>
      </c>
      <c r="C83" s="9"/>
      <c r="D83" s="6"/>
      <c r="E83" s="9">
        <v>756</v>
      </c>
      <c r="F83" s="6"/>
      <c r="G83" s="97">
        <v>153.98041893999999</v>
      </c>
      <c r="H83" s="6"/>
      <c r="I83" s="9"/>
    </row>
    <row r="84" spans="1:9">
      <c r="A84" s="7">
        <v>41122</v>
      </c>
      <c r="C84" s="9"/>
      <c r="D84" s="6"/>
      <c r="E84" s="9">
        <v>769.8</v>
      </c>
      <c r="F84" s="6"/>
      <c r="G84" s="97">
        <v>158.28744299000002</v>
      </c>
      <c r="H84" s="6"/>
      <c r="I84" s="9"/>
    </row>
    <row r="85" spans="1:9">
      <c r="A85" s="7">
        <v>41153</v>
      </c>
      <c r="C85" s="9">
        <v>3264.3</v>
      </c>
      <c r="D85" s="6"/>
      <c r="E85" s="9">
        <v>774.4</v>
      </c>
      <c r="F85" s="6"/>
      <c r="G85" s="97">
        <v>154.04117181000001</v>
      </c>
      <c r="H85" s="6"/>
      <c r="I85" s="9">
        <v>51166.1</v>
      </c>
    </row>
    <row r="86" spans="1:9">
      <c r="A86" s="7">
        <v>41183</v>
      </c>
      <c r="C86" s="9"/>
      <c r="D86" s="6"/>
      <c r="E86" s="9">
        <v>767.2</v>
      </c>
      <c r="F86" s="6"/>
      <c r="G86" s="97">
        <v>161.36209539000001</v>
      </c>
      <c r="H86" s="6"/>
      <c r="I86" s="9"/>
    </row>
    <row r="87" spans="1:9">
      <c r="A87" s="7">
        <v>41214</v>
      </c>
      <c r="C87" s="9"/>
      <c r="D87" s="6"/>
      <c r="E87" s="9">
        <v>780.6</v>
      </c>
      <c r="F87" s="6"/>
      <c r="G87" s="97">
        <v>162.48111627999998</v>
      </c>
      <c r="H87" s="6"/>
      <c r="I87" s="9"/>
    </row>
    <row r="88" spans="1:9">
      <c r="A88" s="7">
        <v>41244</v>
      </c>
      <c r="C88" s="9">
        <v>3354.9</v>
      </c>
      <c r="D88" s="6"/>
      <c r="E88" s="9">
        <v>776.8</v>
      </c>
      <c r="F88" s="6"/>
      <c r="G88" s="97">
        <v>155.84070488999998</v>
      </c>
      <c r="H88" s="6"/>
      <c r="I88" s="9">
        <v>51577.599999999999</v>
      </c>
    </row>
    <row r="89" spans="1:9">
      <c r="A89" s="7">
        <v>41275</v>
      </c>
      <c r="C89" s="9"/>
      <c r="D89" s="6"/>
      <c r="E89" s="9">
        <v>774.6</v>
      </c>
      <c r="F89" s="6"/>
      <c r="G89" s="97">
        <v>156.21890733999999</v>
      </c>
      <c r="H89" s="6"/>
      <c r="I89" s="9"/>
    </row>
    <row r="90" spans="1:9">
      <c r="A90" s="7">
        <v>41306</v>
      </c>
      <c r="C90" s="9"/>
      <c r="D90" s="6"/>
      <c r="E90" s="9">
        <v>769.3</v>
      </c>
      <c r="F90" s="6"/>
      <c r="G90" s="97">
        <v>154.46892462999998</v>
      </c>
      <c r="H90" s="6"/>
      <c r="I90" s="9"/>
    </row>
    <row r="91" spans="1:9">
      <c r="A91" s="7">
        <v>41334</v>
      </c>
      <c r="C91" s="9">
        <v>3511.1</v>
      </c>
      <c r="D91" s="6"/>
      <c r="E91" s="6">
        <v>773.8</v>
      </c>
      <c r="F91" s="6"/>
      <c r="G91" s="97">
        <v>163.36617834999998</v>
      </c>
      <c r="H91" s="6"/>
      <c r="I91" s="9">
        <v>52292.3</v>
      </c>
    </row>
    <row r="92" spans="1:9">
      <c r="A92" s="7">
        <v>41365</v>
      </c>
      <c r="C92" s="9"/>
      <c r="D92" s="6"/>
      <c r="E92" s="6">
        <v>760.8</v>
      </c>
      <c r="F92" s="6"/>
      <c r="G92" s="97">
        <v>162.07559142999997</v>
      </c>
      <c r="H92" s="6"/>
      <c r="I92" s="9"/>
    </row>
    <row r="93" spans="1:9">
      <c r="A93" s="7">
        <v>41395</v>
      </c>
      <c r="C93" s="9"/>
      <c r="D93" s="6"/>
      <c r="E93" s="6">
        <v>757.1</v>
      </c>
      <c r="F93" s="6"/>
      <c r="G93" s="97">
        <v>159.42266384000001</v>
      </c>
      <c r="H93" s="6"/>
      <c r="I93" s="9"/>
    </row>
    <row r="94" spans="1:9">
      <c r="A94" s="7">
        <v>41426</v>
      </c>
      <c r="C94" s="9"/>
      <c r="D94" s="6"/>
      <c r="E94" s="6">
        <v>758.1</v>
      </c>
      <c r="F94" s="6"/>
      <c r="G94" s="97">
        <v>165.55333313</v>
      </c>
      <c r="H94" s="6"/>
      <c r="I94" s="9"/>
    </row>
    <row r="95" spans="1:9">
      <c r="A95" s="7">
        <v>41456</v>
      </c>
      <c r="C95" s="9"/>
      <c r="D95" s="6"/>
      <c r="E95" s="6">
        <v>747.9</v>
      </c>
      <c r="F95" s="6"/>
      <c r="G95" s="6"/>
      <c r="H95" s="6"/>
      <c r="I95" s="9"/>
    </row>
    <row r="96" spans="1:9">
      <c r="A96" s="7">
        <v>41487</v>
      </c>
      <c r="C96" s="9"/>
      <c r="D96" s="6"/>
      <c r="E96" s="6">
        <v>752.6</v>
      </c>
      <c r="F96" s="6"/>
      <c r="G96" s="6"/>
      <c r="H96" s="6"/>
      <c r="I96" s="9"/>
    </row>
    <row r="97" spans="1:9">
      <c r="A97" s="7">
        <v>41518</v>
      </c>
      <c r="C97" s="9"/>
      <c r="D97" s="6"/>
      <c r="E97" s="6"/>
      <c r="F97" s="6"/>
      <c r="G97" s="6"/>
      <c r="H97" s="6"/>
      <c r="I97" s="9"/>
    </row>
    <row r="98" spans="1:9">
      <c r="A98" s="7">
        <v>41548</v>
      </c>
      <c r="C98" s="9"/>
      <c r="D98" s="6"/>
      <c r="E98" s="6"/>
      <c r="F98" s="6"/>
      <c r="G98" s="6"/>
      <c r="H98" s="6"/>
      <c r="I98" s="9"/>
    </row>
    <row r="99" spans="1:9">
      <c r="A99" s="7">
        <v>41579</v>
      </c>
      <c r="C99" s="9"/>
      <c r="D99" s="6"/>
      <c r="E99" s="6"/>
      <c r="F99" s="6"/>
      <c r="G99" s="6"/>
      <c r="H99" s="6"/>
      <c r="I99" s="9"/>
    </row>
    <row r="100" spans="1:9">
      <c r="A100" s="7">
        <v>41609</v>
      </c>
      <c r="C100" s="9"/>
      <c r="D100" s="6"/>
      <c r="E100" s="6"/>
      <c r="F100" s="6"/>
      <c r="G100" s="6"/>
      <c r="H100" s="6"/>
      <c r="I100" s="9"/>
    </row>
    <row r="101" spans="1:9">
      <c r="A101" s="6"/>
      <c r="C101" s="9"/>
      <c r="D101" s="6"/>
      <c r="E101" s="6"/>
      <c r="F101" s="6"/>
      <c r="G101" s="6"/>
      <c r="H101" s="6"/>
      <c r="I101" s="9"/>
    </row>
    <row r="102" spans="1:9">
      <c r="A102" s="6"/>
      <c r="C102" s="9"/>
      <c r="D102" s="6"/>
      <c r="E102" s="6"/>
      <c r="F102" s="6"/>
      <c r="G102" s="6"/>
      <c r="H102" s="6"/>
      <c r="I102" s="9"/>
    </row>
    <row r="103" spans="1:9">
      <c r="A103" s="6"/>
      <c r="C103" s="9"/>
      <c r="D103" s="6"/>
      <c r="E103" s="6"/>
      <c r="F103" s="6"/>
      <c r="G103" s="6"/>
      <c r="H103" s="6"/>
      <c r="I103" s="9"/>
    </row>
    <row r="104" spans="1:9">
      <c r="A104" s="6"/>
      <c r="C104" s="9"/>
      <c r="D104" s="6"/>
      <c r="E104" s="6"/>
      <c r="F104" s="6"/>
      <c r="G104" s="6"/>
      <c r="H104" s="6"/>
      <c r="I104" s="9"/>
    </row>
    <row r="105" spans="1:9">
      <c r="A105" s="6"/>
      <c r="C105" s="9"/>
      <c r="D105" s="6"/>
      <c r="E105" s="6"/>
      <c r="F105" s="6"/>
      <c r="G105" s="6"/>
      <c r="H105" s="6"/>
      <c r="I105" s="9"/>
    </row>
    <row r="106" spans="1:9">
      <c r="A106" s="6"/>
      <c r="C106" s="9"/>
      <c r="D106" s="6"/>
      <c r="E106" s="6"/>
      <c r="F106" s="6"/>
      <c r="G106" s="6"/>
      <c r="H106" s="6"/>
      <c r="I106" s="9"/>
    </row>
    <row r="107" spans="1:9">
      <c r="A107" s="6"/>
      <c r="C107" s="9"/>
      <c r="D107" s="6"/>
      <c r="E107" s="6"/>
      <c r="F107" s="6"/>
      <c r="G107" s="6"/>
      <c r="H107" s="6"/>
      <c r="I107" s="9"/>
    </row>
    <row r="108" spans="1:9">
      <c r="A108" s="6"/>
      <c r="C108" s="9"/>
      <c r="D108" s="6"/>
      <c r="E108" s="6"/>
      <c r="F108" s="6"/>
      <c r="G108" s="6"/>
      <c r="H108" s="6"/>
      <c r="I108" s="9"/>
    </row>
    <row r="109" spans="1:9">
      <c r="A109" s="6"/>
      <c r="C109" s="9"/>
      <c r="D109" s="6"/>
      <c r="E109" s="6"/>
      <c r="F109" s="6"/>
      <c r="G109" s="6"/>
      <c r="H109" s="6"/>
      <c r="I109" s="9"/>
    </row>
    <row r="110" spans="1:9">
      <c r="A110" s="6"/>
      <c r="C110" s="9"/>
      <c r="D110" s="6"/>
      <c r="E110" s="6"/>
      <c r="F110" s="6"/>
      <c r="G110" s="6"/>
      <c r="H110" s="6"/>
      <c r="I110" s="9"/>
    </row>
    <row r="111" spans="1:9">
      <c r="A111" s="6"/>
      <c r="C111" s="9"/>
      <c r="D111" s="6"/>
      <c r="E111" s="6"/>
      <c r="F111" s="6"/>
      <c r="G111" s="6"/>
      <c r="H111" s="6"/>
      <c r="I111" s="9"/>
    </row>
    <row r="112" spans="1:9">
      <c r="A112" s="6"/>
      <c r="C112" s="9"/>
      <c r="D112" s="6"/>
      <c r="E112" s="6"/>
      <c r="F112" s="6"/>
      <c r="G112" s="6"/>
      <c r="H112" s="6"/>
      <c r="I112" s="9"/>
    </row>
    <row r="113" spans="3:9">
      <c r="C113" s="9"/>
      <c r="D113" s="6"/>
      <c r="E113" s="6"/>
      <c r="F113" s="6"/>
      <c r="G113" s="6"/>
      <c r="H113" s="6"/>
      <c r="I113" s="9"/>
    </row>
    <row r="114" spans="3:9">
      <c r="C114" s="9"/>
      <c r="D114" s="6"/>
      <c r="E114" s="6"/>
      <c r="F114" s="6"/>
      <c r="G114" s="6"/>
      <c r="H114" s="6"/>
      <c r="I114" s="9"/>
    </row>
    <row r="115" spans="3:9">
      <c r="C115" s="9"/>
      <c r="D115" s="6"/>
      <c r="E115" s="6"/>
      <c r="F115" s="6"/>
      <c r="G115" s="6"/>
      <c r="H115" s="6"/>
      <c r="I115" s="9"/>
    </row>
    <row r="116" spans="3:9">
      <c r="C116" s="9"/>
      <c r="D116" s="6"/>
      <c r="E116" s="6"/>
      <c r="F116" s="6"/>
      <c r="G116" s="6"/>
      <c r="H116" s="6"/>
      <c r="I116" s="9"/>
    </row>
    <row r="117" spans="3:9">
      <c r="C117" s="9"/>
      <c r="D117" s="6"/>
      <c r="E117" s="6"/>
      <c r="F117" s="6"/>
      <c r="G117" s="6"/>
      <c r="H117" s="6"/>
      <c r="I117" s="9"/>
    </row>
    <row r="118" spans="3:9">
      <c r="C118" s="9"/>
      <c r="D118" s="6"/>
      <c r="E118" s="6"/>
      <c r="F118" s="6"/>
      <c r="G118" s="6"/>
      <c r="H118" s="6"/>
      <c r="I118" s="9"/>
    </row>
    <row r="119" spans="3:9">
      <c r="C119" s="9"/>
      <c r="D119" s="6"/>
      <c r="E119" s="6"/>
      <c r="F119" s="6"/>
      <c r="G119" s="6"/>
      <c r="H119" s="6"/>
      <c r="I119" s="9"/>
    </row>
    <row r="120" spans="3:9">
      <c r="C120" s="9"/>
      <c r="D120" s="6"/>
      <c r="E120" s="6"/>
      <c r="F120" s="6"/>
      <c r="G120" s="6"/>
      <c r="H120" s="6"/>
      <c r="I120" s="9"/>
    </row>
    <row r="121" spans="3:9">
      <c r="C121" s="9"/>
      <c r="D121" s="6"/>
      <c r="E121" s="6"/>
      <c r="F121" s="6"/>
      <c r="G121" s="6"/>
      <c r="H121" s="6"/>
      <c r="I121" s="9"/>
    </row>
    <row r="122" spans="3:9">
      <c r="C122" s="6"/>
      <c r="D122" s="6"/>
      <c r="E122" s="6"/>
      <c r="F122" s="6"/>
      <c r="G122" s="6"/>
      <c r="H122" s="6"/>
      <c r="I122" s="9"/>
    </row>
    <row r="123" spans="3:9">
      <c r="C123" s="6"/>
      <c r="D123" s="6"/>
      <c r="E123" s="6"/>
      <c r="F123" s="6"/>
      <c r="G123" s="6"/>
      <c r="H123" s="6"/>
      <c r="I123" s="9"/>
    </row>
    <row r="124" spans="3:9">
      <c r="C124" s="6"/>
      <c r="D124" s="6"/>
      <c r="E124" s="6"/>
      <c r="F124" s="6"/>
      <c r="G124" s="6"/>
      <c r="H124" s="6"/>
      <c r="I124" s="9"/>
    </row>
    <row r="125" spans="3:9">
      <c r="C125" s="6"/>
      <c r="D125" s="6"/>
      <c r="E125" s="6"/>
      <c r="F125" s="6"/>
      <c r="G125" s="6"/>
      <c r="H125" s="6"/>
      <c r="I125" s="9"/>
    </row>
    <row r="126" spans="3:9">
      <c r="C126" s="6"/>
      <c r="D126" s="6"/>
      <c r="E126" s="6"/>
      <c r="F126" s="6"/>
      <c r="G126" s="6"/>
      <c r="H126" s="6"/>
      <c r="I126" s="9"/>
    </row>
    <row r="127" spans="3:9">
      <c r="C127" s="6"/>
      <c r="D127" s="6"/>
      <c r="E127" s="6"/>
      <c r="F127" s="6"/>
      <c r="G127" s="6"/>
      <c r="H127" s="6"/>
      <c r="I127" s="9"/>
    </row>
    <row r="128" spans="3:9">
      <c r="C128" s="6"/>
      <c r="D128" s="6"/>
      <c r="E128" s="6"/>
      <c r="F128" s="6"/>
      <c r="G128" s="6"/>
      <c r="H128" s="6"/>
      <c r="I128" s="9"/>
    </row>
    <row r="129" spans="9:9">
      <c r="I129" s="9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4" width="9" style="6"/>
    <col min="5" max="5" width="12.08203125" style="6" customWidth="1"/>
    <col min="6" max="16384" width="9" style="6"/>
  </cols>
  <sheetData>
    <row r="1" spans="1:9" ht="10.5">
      <c r="A1" s="11" t="s">
        <v>145</v>
      </c>
    </row>
    <row r="2" spans="1:9" ht="10.5">
      <c r="A2" s="24" t="s">
        <v>146</v>
      </c>
    </row>
    <row r="3" spans="1:9" ht="10.5">
      <c r="A3" s="17"/>
      <c r="B3" s="26" t="s">
        <v>131</v>
      </c>
      <c r="C3" s="26" t="s">
        <v>10</v>
      </c>
      <c r="D3" s="26" t="s">
        <v>11</v>
      </c>
      <c r="E3" s="26" t="s">
        <v>12</v>
      </c>
      <c r="F3" s="26" t="s">
        <v>13</v>
      </c>
      <c r="G3" s="26" t="s">
        <v>15</v>
      </c>
    </row>
    <row r="4" spans="1:9">
      <c r="A4" s="25">
        <v>38718</v>
      </c>
      <c r="B4" s="23">
        <v>3.7</v>
      </c>
      <c r="C4" s="23"/>
      <c r="D4" s="17">
        <v>4.5999999999999996</v>
      </c>
      <c r="E4" s="17">
        <v>5.8</v>
      </c>
      <c r="F4" s="17">
        <v>4.5</v>
      </c>
      <c r="G4" s="17"/>
    </row>
    <row r="5" spans="1:9">
      <c r="A5" s="25">
        <v>38749</v>
      </c>
      <c r="B5" s="23">
        <v>3.6</v>
      </c>
      <c r="C5" s="23"/>
      <c r="D5" s="17">
        <v>4.2</v>
      </c>
      <c r="E5" s="17">
        <v>6.9</v>
      </c>
      <c r="F5" s="17">
        <v>4.3</v>
      </c>
      <c r="G5" s="17"/>
    </row>
    <row r="6" spans="1:9">
      <c r="A6" s="25">
        <v>38777</v>
      </c>
      <c r="B6" s="23">
        <v>3.4</v>
      </c>
      <c r="C6" s="23">
        <v>5</v>
      </c>
      <c r="D6" s="17">
        <v>3.7</v>
      </c>
      <c r="E6" s="17">
        <v>5.5</v>
      </c>
      <c r="F6" s="17">
        <v>3.9</v>
      </c>
      <c r="G6" s="101">
        <v>6.6</v>
      </c>
    </row>
    <row r="7" spans="1:9">
      <c r="A7" s="25">
        <v>38808</v>
      </c>
      <c r="B7" s="23">
        <v>3.2</v>
      </c>
      <c r="C7" s="23"/>
      <c r="D7" s="17">
        <v>3.8</v>
      </c>
      <c r="E7" s="17">
        <v>5.2</v>
      </c>
      <c r="F7" s="17">
        <v>4.2</v>
      </c>
      <c r="G7" s="101"/>
    </row>
    <row r="8" spans="1:9">
      <c r="A8" s="25">
        <v>38838</v>
      </c>
      <c r="B8" s="23">
        <v>2.9</v>
      </c>
      <c r="C8" s="23"/>
      <c r="D8" s="17">
        <v>3.9</v>
      </c>
      <c r="E8" s="17">
        <v>5.9</v>
      </c>
      <c r="F8" s="17">
        <v>4.3</v>
      </c>
      <c r="G8" s="101"/>
    </row>
    <row r="9" spans="1:9">
      <c r="A9" s="25">
        <v>38869</v>
      </c>
      <c r="B9" s="23">
        <v>2.7</v>
      </c>
      <c r="C9" s="23">
        <v>7.1</v>
      </c>
      <c r="D9" s="17">
        <v>3.9</v>
      </c>
      <c r="E9" s="17">
        <v>5.7</v>
      </c>
      <c r="F9" s="17">
        <v>4.3</v>
      </c>
      <c r="G9" s="101">
        <v>8</v>
      </c>
    </row>
    <row r="10" spans="1:9">
      <c r="A10" s="25">
        <v>38899</v>
      </c>
      <c r="B10" s="23">
        <v>2.6</v>
      </c>
      <c r="C10" s="23"/>
      <c r="D10" s="17">
        <v>3.7</v>
      </c>
      <c r="E10" s="17">
        <v>5.5</v>
      </c>
      <c r="F10" s="17">
        <v>4.4000000000000004</v>
      </c>
      <c r="G10" s="101"/>
    </row>
    <row r="11" spans="1:9">
      <c r="A11" s="25">
        <v>38930</v>
      </c>
      <c r="B11" s="23">
        <v>2.5</v>
      </c>
      <c r="C11" s="23"/>
      <c r="D11" s="17">
        <v>3.8</v>
      </c>
      <c r="E11" s="17">
        <v>5.4</v>
      </c>
      <c r="F11" s="17">
        <v>4.8</v>
      </c>
      <c r="G11" s="101"/>
    </row>
    <row r="12" spans="1:9">
      <c r="A12" s="25">
        <v>38961</v>
      </c>
      <c r="B12" s="23">
        <v>3.5</v>
      </c>
      <c r="C12" s="23">
        <v>8.5</v>
      </c>
      <c r="D12" s="17">
        <v>3.9</v>
      </c>
      <c r="E12" s="17">
        <v>5.5</v>
      </c>
      <c r="F12" s="17">
        <v>4.2</v>
      </c>
      <c r="G12" s="101">
        <v>7.8</v>
      </c>
    </row>
    <row r="13" spans="1:9">
      <c r="A13" s="25">
        <v>38991</v>
      </c>
      <c r="B13" s="23">
        <v>3.7</v>
      </c>
      <c r="C13" s="23"/>
      <c r="D13" s="17">
        <v>3.8</v>
      </c>
      <c r="E13" s="17">
        <v>5</v>
      </c>
      <c r="F13" s="17">
        <v>4.4000000000000004</v>
      </c>
      <c r="G13" s="101"/>
    </row>
    <row r="14" spans="1:9">
      <c r="A14" s="25">
        <v>39022</v>
      </c>
      <c r="B14" s="23">
        <v>3.3</v>
      </c>
      <c r="C14" s="23"/>
      <c r="D14" s="17">
        <v>3.7</v>
      </c>
      <c r="E14" s="17">
        <v>5.0999999999999996</v>
      </c>
      <c r="F14" s="17">
        <v>4.3</v>
      </c>
      <c r="G14" s="101"/>
    </row>
    <row r="15" spans="1:9">
      <c r="A15" s="25">
        <v>39052</v>
      </c>
      <c r="B15" s="23">
        <v>3.7</v>
      </c>
      <c r="C15" s="23">
        <v>8.5</v>
      </c>
      <c r="D15" s="17">
        <v>4</v>
      </c>
      <c r="E15" s="17">
        <v>5</v>
      </c>
      <c r="F15" s="17">
        <v>4.3</v>
      </c>
      <c r="G15" s="101">
        <v>6.8</v>
      </c>
      <c r="I15" s="9"/>
    </row>
    <row r="16" spans="1:9">
      <c r="A16" s="25">
        <v>39083</v>
      </c>
      <c r="B16" s="23">
        <v>3.2</v>
      </c>
      <c r="C16" s="23"/>
      <c r="D16" s="17">
        <v>3.9</v>
      </c>
      <c r="E16" s="17">
        <v>4.4000000000000004</v>
      </c>
      <c r="F16" s="17">
        <v>4.3</v>
      </c>
      <c r="G16" s="23"/>
      <c r="I16" s="9"/>
    </row>
    <row r="17" spans="1:9">
      <c r="A17" s="25">
        <v>39114</v>
      </c>
      <c r="B17" s="23">
        <v>3.5</v>
      </c>
      <c r="C17" s="23"/>
      <c r="D17" s="17">
        <v>4</v>
      </c>
      <c r="E17" s="17">
        <v>4.2</v>
      </c>
      <c r="F17" s="17">
        <v>4.2</v>
      </c>
      <c r="G17" s="23"/>
      <c r="I17" s="9"/>
    </row>
    <row r="18" spans="1:9">
      <c r="A18" s="25">
        <v>39142</v>
      </c>
      <c r="B18" s="23">
        <v>3.5</v>
      </c>
      <c r="C18" s="23">
        <v>6.5</v>
      </c>
      <c r="D18" s="17">
        <v>4</v>
      </c>
      <c r="E18" s="17">
        <v>4.0999999999999996</v>
      </c>
      <c r="F18" s="17">
        <v>4.5</v>
      </c>
      <c r="G18" s="23">
        <v>6.4</v>
      </c>
      <c r="I18" s="9"/>
    </row>
    <row r="19" spans="1:9">
      <c r="A19" s="25">
        <v>39173</v>
      </c>
      <c r="B19" s="23">
        <v>3.7</v>
      </c>
      <c r="C19" s="23"/>
      <c r="D19" s="17">
        <v>3.8</v>
      </c>
      <c r="E19" s="17">
        <v>4.5999999999999996</v>
      </c>
      <c r="F19" s="17">
        <v>4</v>
      </c>
      <c r="G19" s="23"/>
      <c r="I19" s="9"/>
    </row>
    <row r="20" spans="1:9">
      <c r="A20" s="25">
        <v>39203</v>
      </c>
      <c r="B20" s="23">
        <v>3.8</v>
      </c>
      <c r="C20" s="23"/>
      <c r="D20" s="17">
        <v>4</v>
      </c>
      <c r="E20" s="17">
        <v>4.5999999999999996</v>
      </c>
      <c r="F20" s="17">
        <v>4.0999999999999996</v>
      </c>
      <c r="G20" s="23"/>
      <c r="I20" s="9"/>
    </row>
    <row r="21" spans="1:9">
      <c r="A21" s="25">
        <v>39234</v>
      </c>
      <c r="B21" s="23">
        <v>3.9</v>
      </c>
      <c r="C21" s="23">
        <v>7.6</v>
      </c>
      <c r="D21" s="17">
        <v>4</v>
      </c>
      <c r="E21" s="17">
        <v>4.4000000000000004</v>
      </c>
      <c r="F21" s="17">
        <v>4.4000000000000004</v>
      </c>
      <c r="G21" s="23">
        <v>7.1</v>
      </c>
      <c r="I21" s="9"/>
    </row>
    <row r="22" spans="1:9">
      <c r="A22" s="25">
        <v>39264</v>
      </c>
      <c r="B22" s="23">
        <v>3.9</v>
      </c>
      <c r="C22" s="23"/>
      <c r="D22" s="17">
        <v>4.0999999999999996</v>
      </c>
      <c r="E22" s="17">
        <v>4.3</v>
      </c>
      <c r="F22" s="17">
        <v>4.2</v>
      </c>
      <c r="G22" s="23"/>
      <c r="I22" s="9"/>
    </row>
    <row r="23" spans="1:9">
      <c r="A23" s="25">
        <v>39295</v>
      </c>
      <c r="B23" s="23">
        <v>3.9</v>
      </c>
      <c r="C23" s="23"/>
      <c r="D23" s="17">
        <v>4</v>
      </c>
      <c r="E23" s="17">
        <v>4</v>
      </c>
      <c r="F23" s="17">
        <v>4.4000000000000004</v>
      </c>
      <c r="G23" s="23"/>
      <c r="I23" s="9"/>
    </row>
    <row r="24" spans="1:9">
      <c r="A24" s="25">
        <v>39326</v>
      </c>
      <c r="B24" s="23">
        <v>4</v>
      </c>
      <c r="C24" s="23">
        <v>8.6999999999999993</v>
      </c>
      <c r="D24" s="17">
        <v>4.0999999999999996</v>
      </c>
      <c r="E24" s="17">
        <v>4.4000000000000004</v>
      </c>
      <c r="F24" s="17">
        <v>4.8</v>
      </c>
      <c r="G24" s="23">
        <v>6.3</v>
      </c>
      <c r="I24" s="9"/>
    </row>
    <row r="25" spans="1:9">
      <c r="A25" s="25">
        <v>39356</v>
      </c>
      <c r="B25" s="23">
        <v>4.2</v>
      </c>
      <c r="C25" s="23"/>
      <c r="D25" s="17">
        <v>4.2</v>
      </c>
      <c r="E25" s="17">
        <v>3.9</v>
      </c>
      <c r="F25" s="17">
        <v>4.8</v>
      </c>
      <c r="G25" s="23"/>
      <c r="I25" s="9"/>
    </row>
    <row r="26" spans="1:9">
      <c r="A26" s="25">
        <v>39387</v>
      </c>
      <c r="B26" s="23">
        <v>4.2</v>
      </c>
      <c r="C26" s="23"/>
      <c r="D26" s="17">
        <v>4.3</v>
      </c>
      <c r="E26" s="17">
        <v>4.4000000000000004</v>
      </c>
      <c r="F26" s="17">
        <v>4</v>
      </c>
      <c r="G26" s="23"/>
      <c r="I26" s="9"/>
    </row>
    <row r="27" spans="1:9">
      <c r="A27" s="25">
        <v>39417</v>
      </c>
      <c r="B27" s="23">
        <v>4.3</v>
      </c>
      <c r="C27" s="23">
        <v>9.1</v>
      </c>
      <c r="D27" s="17">
        <v>4.7</v>
      </c>
      <c r="E27" s="17">
        <v>3.7</v>
      </c>
      <c r="F27" s="17">
        <v>4.9000000000000004</v>
      </c>
      <c r="G27" s="23">
        <v>6.1</v>
      </c>
      <c r="I27" s="9"/>
    </row>
    <row r="28" spans="1:9">
      <c r="A28" s="25">
        <v>39448</v>
      </c>
      <c r="B28" s="23">
        <v>4</v>
      </c>
      <c r="C28" s="23"/>
      <c r="D28" s="17">
        <v>4.9000000000000004</v>
      </c>
      <c r="E28" s="17">
        <v>3.8</v>
      </c>
      <c r="F28" s="17">
        <v>4.8</v>
      </c>
      <c r="G28" s="23"/>
      <c r="I28" s="9"/>
    </row>
    <row r="29" spans="1:9">
      <c r="A29" s="25">
        <v>39479</v>
      </c>
      <c r="B29" s="23">
        <v>4</v>
      </c>
      <c r="C29" s="23"/>
      <c r="D29" s="17">
        <v>4.9000000000000004</v>
      </c>
      <c r="E29" s="17">
        <v>3.8</v>
      </c>
      <c r="F29" s="17">
        <v>4.3</v>
      </c>
      <c r="G29" s="23"/>
      <c r="I29" s="9"/>
    </row>
    <row r="30" spans="1:9">
      <c r="A30" s="25">
        <v>39508</v>
      </c>
      <c r="B30" s="23">
        <v>3.9</v>
      </c>
      <c r="C30" s="23">
        <v>9</v>
      </c>
      <c r="D30" s="17">
        <v>5</v>
      </c>
      <c r="E30" s="17">
        <v>3.7</v>
      </c>
      <c r="F30" s="17">
        <v>4.0999999999999996</v>
      </c>
      <c r="G30" s="23">
        <v>5.9</v>
      </c>
      <c r="I30" s="9"/>
    </row>
    <row r="31" spans="1:9">
      <c r="A31" s="25">
        <v>39539</v>
      </c>
      <c r="B31" s="23">
        <v>4.0999999999999996</v>
      </c>
      <c r="C31" s="23"/>
      <c r="D31" s="17">
        <v>5</v>
      </c>
      <c r="E31" s="17">
        <v>3.4</v>
      </c>
      <c r="F31" s="17">
        <v>3.6</v>
      </c>
      <c r="G31" s="23"/>
      <c r="I31" s="9"/>
    </row>
    <row r="32" spans="1:9">
      <c r="A32" s="25">
        <v>39569</v>
      </c>
      <c r="B32" s="23">
        <v>3.8</v>
      </c>
      <c r="C32" s="23"/>
      <c r="D32" s="17">
        <v>5</v>
      </c>
      <c r="E32" s="17">
        <v>3.2</v>
      </c>
      <c r="F32" s="17">
        <v>3.6</v>
      </c>
      <c r="G32" s="23"/>
      <c r="I32" s="9"/>
    </row>
    <row r="33" spans="1:9">
      <c r="A33" s="25">
        <v>39600</v>
      </c>
      <c r="B33" s="23">
        <v>3.8</v>
      </c>
      <c r="C33" s="23">
        <v>9.3000000000000007</v>
      </c>
      <c r="D33" s="17">
        <v>5.0999999999999996</v>
      </c>
      <c r="E33" s="17">
        <v>3</v>
      </c>
      <c r="F33" s="17">
        <v>3.5</v>
      </c>
      <c r="G33" s="23">
        <v>5.7</v>
      </c>
      <c r="I33" s="9"/>
    </row>
    <row r="34" spans="1:9">
      <c r="A34" s="25">
        <v>39630</v>
      </c>
      <c r="B34" s="23">
        <v>3.5</v>
      </c>
      <c r="C34" s="23"/>
      <c r="D34" s="17">
        <v>5</v>
      </c>
      <c r="E34" s="17">
        <v>2.9</v>
      </c>
      <c r="F34" s="17">
        <v>3.2</v>
      </c>
      <c r="G34" s="23"/>
      <c r="I34" s="9"/>
    </row>
    <row r="35" spans="1:9">
      <c r="A35" s="25">
        <v>39661</v>
      </c>
      <c r="B35" s="23">
        <v>3.6</v>
      </c>
      <c r="C35" s="23"/>
      <c r="D35" s="17">
        <v>5.0999999999999996</v>
      </c>
      <c r="E35" s="17">
        <v>2.7</v>
      </c>
      <c r="F35" s="17">
        <v>3.4</v>
      </c>
      <c r="G35" s="23"/>
      <c r="I35" s="9"/>
    </row>
    <row r="36" spans="1:9">
      <c r="A36" s="25">
        <v>39692</v>
      </c>
      <c r="B36" s="23">
        <v>3.3</v>
      </c>
      <c r="C36" s="9">
        <v>8.9</v>
      </c>
      <c r="D36" s="17">
        <v>4.8</v>
      </c>
      <c r="E36" s="17">
        <v>2.8</v>
      </c>
      <c r="F36" s="17">
        <v>4.8</v>
      </c>
      <c r="G36" s="23">
        <v>5.3</v>
      </c>
      <c r="I36" s="9"/>
    </row>
    <row r="37" spans="1:9">
      <c r="A37" s="25">
        <v>39722</v>
      </c>
      <c r="B37" s="23">
        <v>3.2</v>
      </c>
      <c r="C37" s="9"/>
      <c r="D37" s="17">
        <v>4.2</v>
      </c>
      <c r="E37" s="17">
        <v>2.6</v>
      </c>
      <c r="F37" s="17">
        <v>4.5</v>
      </c>
      <c r="G37" s="23"/>
      <c r="I37" s="9"/>
    </row>
    <row r="38" spans="1:9">
      <c r="A38" s="25">
        <v>39753</v>
      </c>
      <c r="B38" s="23">
        <v>3.1</v>
      </c>
      <c r="C38" s="9"/>
      <c r="D38" s="17">
        <v>4.0999999999999996</v>
      </c>
      <c r="E38" s="17">
        <v>2.5</v>
      </c>
      <c r="F38" s="17">
        <v>4.5999999999999996</v>
      </c>
      <c r="G38" s="23"/>
      <c r="I38" s="9"/>
    </row>
    <row r="39" spans="1:9">
      <c r="A39" s="25">
        <v>39783</v>
      </c>
      <c r="B39" s="23">
        <v>2.9</v>
      </c>
      <c r="C39" s="9">
        <v>7.9</v>
      </c>
      <c r="D39" s="17">
        <v>4.4000000000000004</v>
      </c>
      <c r="E39" s="17">
        <v>2.7</v>
      </c>
      <c r="F39" s="17">
        <v>4.5999999999999996</v>
      </c>
      <c r="G39" s="23">
        <v>5.2</v>
      </c>
      <c r="I39" s="9"/>
    </row>
    <row r="40" spans="1:9">
      <c r="A40" s="25">
        <v>39814</v>
      </c>
      <c r="B40" s="23">
        <v>3</v>
      </c>
      <c r="C40" s="9"/>
      <c r="D40" s="17">
        <v>4.4000000000000004</v>
      </c>
      <c r="E40" s="17">
        <v>2.6</v>
      </c>
      <c r="F40" s="17">
        <v>4.8</v>
      </c>
      <c r="G40" s="17"/>
      <c r="I40" s="9"/>
    </row>
    <row r="41" spans="1:9">
      <c r="A41" s="25">
        <v>39845</v>
      </c>
      <c r="B41" s="23">
        <v>2.7</v>
      </c>
      <c r="C41" s="9"/>
      <c r="D41" s="17">
        <v>4.5</v>
      </c>
      <c r="E41" s="23">
        <v>2.6</v>
      </c>
      <c r="F41" s="23">
        <v>4.9000000000000004</v>
      </c>
      <c r="G41" s="23"/>
      <c r="H41" s="33"/>
      <c r="I41" s="9"/>
    </row>
    <row r="42" spans="1:9">
      <c r="A42" s="25">
        <v>39873</v>
      </c>
      <c r="B42" s="23">
        <v>1.4314421351900912</v>
      </c>
      <c r="C42" s="9">
        <v>9.1</v>
      </c>
      <c r="D42" s="17">
        <v>4.8</v>
      </c>
      <c r="E42" s="23">
        <v>2.9</v>
      </c>
      <c r="F42" s="23">
        <v>4.9000000000000004</v>
      </c>
      <c r="G42" s="23">
        <v>5</v>
      </c>
      <c r="H42" s="33"/>
      <c r="I42" s="9"/>
    </row>
    <row r="43" spans="1:9">
      <c r="A43" s="7">
        <v>39904</v>
      </c>
      <c r="B43" s="33">
        <v>1.9639012906914333</v>
      </c>
      <c r="C43" s="9"/>
      <c r="D43" s="6">
        <v>4.7</v>
      </c>
      <c r="E43" s="33">
        <v>3</v>
      </c>
      <c r="F43" s="33">
        <v>5.0999999999999996</v>
      </c>
      <c r="G43" s="33"/>
      <c r="H43" s="33"/>
      <c r="I43" s="9"/>
    </row>
    <row r="44" spans="1:9">
      <c r="A44" s="25">
        <v>39934</v>
      </c>
      <c r="B44" s="33">
        <v>2.1335018602472422</v>
      </c>
      <c r="C44" s="9"/>
      <c r="D44" s="6">
        <v>5.0999999999999996</v>
      </c>
      <c r="E44" s="33">
        <v>3.2</v>
      </c>
      <c r="F44" s="33">
        <v>5</v>
      </c>
      <c r="G44" s="33"/>
      <c r="H44" s="33"/>
      <c r="I44" s="9"/>
    </row>
    <row r="45" spans="1:9">
      <c r="A45" s="7">
        <v>39965</v>
      </c>
      <c r="B45" s="33">
        <v>2.165822597471041</v>
      </c>
      <c r="C45" s="9">
        <v>9.4</v>
      </c>
      <c r="D45" s="6">
        <v>5.0999999999999996</v>
      </c>
      <c r="E45" s="33">
        <v>3.4</v>
      </c>
      <c r="F45" s="33">
        <v>5.3</v>
      </c>
      <c r="G45" s="33">
        <v>5</v>
      </c>
      <c r="H45" s="33"/>
      <c r="I45" s="9"/>
    </row>
    <row r="46" spans="1:9">
      <c r="A46" s="25">
        <v>39995</v>
      </c>
      <c r="B46" s="33">
        <v>2.3900685371784274</v>
      </c>
      <c r="C46" s="9"/>
      <c r="D46" s="6">
        <v>5.5</v>
      </c>
      <c r="E46" s="33">
        <v>4.3</v>
      </c>
      <c r="F46" s="33">
        <v>5.6</v>
      </c>
      <c r="G46" s="33"/>
      <c r="H46" s="33"/>
      <c r="I46" s="9"/>
    </row>
    <row r="47" spans="1:9">
      <c r="A47" s="25">
        <v>40026</v>
      </c>
      <c r="B47" s="33">
        <v>3.0851309892283645</v>
      </c>
      <c r="C47" s="9"/>
      <c r="D47" s="6">
        <v>6.5</v>
      </c>
      <c r="E47" s="33"/>
      <c r="F47" s="33">
        <v>6.5</v>
      </c>
      <c r="G47" s="33"/>
      <c r="H47" s="33"/>
      <c r="I47" s="9"/>
    </row>
    <row r="48" spans="1:9">
      <c r="A48" s="7">
        <v>40057</v>
      </c>
      <c r="B48" s="33">
        <v>3.3960098328345927</v>
      </c>
      <c r="C48" s="9">
        <v>9.8000000000000007</v>
      </c>
      <c r="D48" s="6">
        <v>6.7</v>
      </c>
      <c r="E48" s="33">
        <v>5</v>
      </c>
      <c r="F48" s="33">
        <v>6.7</v>
      </c>
      <c r="G48" s="33">
        <v>4.9000000000000004</v>
      </c>
      <c r="H48" s="33"/>
      <c r="I48" s="9"/>
    </row>
    <row r="49" spans="1:9">
      <c r="A49" s="25">
        <v>40087</v>
      </c>
      <c r="B49" s="33">
        <v>3.416002041426633</v>
      </c>
      <c r="C49" s="9"/>
      <c r="E49" s="33">
        <v>5.2</v>
      </c>
      <c r="F49" s="33">
        <v>6.7</v>
      </c>
      <c r="G49" s="33"/>
      <c r="H49" s="33"/>
      <c r="I49" s="9"/>
    </row>
    <row r="50" spans="1:9">
      <c r="A50" s="25">
        <v>40118</v>
      </c>
      <c r="B50" s="33">
        <v>4</v>
      </c>
      <c r="C50" s="9"/>
      <c r="D50" s="6">
        <v>7.3</v>
      </c>
      <c r="E50" s="33">
        <v>5</v>
      </c>
      <c r="F50" s="33">
        <v>6.7</v>
      </c>
      <c r="G50" s="33"/>
      <c r="H50" s="33"/>
      <c r="I50" s="9"/>
    </row>
    <row r="51" spans="1:9">
      <c r="A51" s="25">
        <v>40148</v>
      </c>
      <c r="B51" s="33">
        <v>3.7</v>
      </c>
      <c r="C51" s="9">
        <v>10.7</v>
      </c>
      <c r="D51" s="33">
        <v>8</v>
      </c>
      <c r="E51" s="33">
        <v>5.2</v>
      </c>
      <c r="F51" s="33">
        <v>6.8</v>
      </c>
      <c r="G51" s="33">
        <v>5.6</v>
      </c>
      <c r="H51" s="33"/>
      <c r="I51" s="9"/>
    </row>
    <row r="52" spans="1:9">
      <c r="A52" s="25">
        <v>40179</v>
      </c>
      <c r="B52" s="33">
        <v>3.5</v>
      </c>
      <c r="C52" s="9"/>
      <c r="D52" s="33">
        <v>8</v>
      </c>
      <c r="E52" s="33">
        <v>6.4</v>
      </c>
      <c r="F52" s="33">
        <v>6.7</v>
      </c>
      <c r="G52" s="33"/>
      <c r="H52" s="33"/>
      <c r="I52" s="9"/>
    </row>
    <row r="53" spans="1:9">
      <c r="A53" s="25">
        <v>40210</v>
      </c>
      <c r="B53" s="33">
        <v>3.4</v>
      </c>
      <c r="C53" s="9"/>
      <c r="D53" s="33">
        <v>7.3</v>
      </c>
      <c r="E53" s="33"/>
      <c r="F53" s="33">
        <v>6.4</v>
      </c>
      <c r="G53" s="33"/>
      <c r="H53" s="33"/>
      <c r="I53" s="9"/>
    </row>
    <row r="54" spans="1:9">
      <c r="A54" s="25">
        <v>40238</v>
      </c>
      <c r="B54" s="33">
        <v>3.4</v>
      </c>
      <c r="C54" s="33">
        <v>9.6999999999999993</v>
      </c>
      <c r="D54" s="33">
        <v>6.8</v>
      </c>
      <c r="E54" s="33">
        <v>6.5</v>
      </c>
      <c r="F54" s="33">
        <v>6.5</v>
      </c>
      <c r="G54" s="33">
        <v>6.1</v>
      </c>
      <c r="H54" s="33"/>
      <c r="I54" s="9"/>
    </row>
    <row r="55" spans="1:9">
      <c r="A55" s="25">
        <v>40269</v>
      </c>
      <c r="B55" s="33">
        <v>3.4</v>
      </c>
      <c r="C55" s="33"/>
      <c r="D55" s="33">
        <v>6.8</v>
      </c>
      <c r="E55" s="33">
        <v>6.9</v>
      </c>
      <c r="F55" s="33">
        <v>6.7</v>
      </c>
      <c r="G55" s="33"/>
      <c r="H55" s="33"/>
      <c r="I55" s="9"/>
    </row>
    <row r="56" spans="1:9">
      <c r="A56" s="25">
        <v>40299</v>
      </c>
      <c r="B56" s="33">
        <v>3.4</v>
      </c>
      <c r="C56" s="33"/>
      <c r="D56" s="33">
        <v>7</v>
      </c>
      <c r="E56" s="33">
        <v>6.2</v>
      </c>
      <c r="F56" s="33">
        <v>6.9</v>
      </c>
      <c r="G56" s="33"/>
      <c r="H56" s="33"/>
      <c r="I56" s="9"/>
    </row>
    <row r="57" spans="1:9">
      <c r="A57" s="25">
        <v>40330</v>
      </c>
      <c r="B57" s="33">
        <v>3.5</v>
      </c>
      <c r="C57" s="33">
        <v>9.8000000000000007</v>
      </c>
      <c r="D57" s="33">
        <v>7.6</v>
      </c>
      <c r="E57" s="33">
        <v>6.8</v>
      </c>
      <c r="F57" s="33">
        <v>7.1</v>
      </c>
      <c r="G57" s="33">
        <v>8.1999999999999993</v>
      </c>
      <c r="H57" s="33"/>
      <c r="I57" s="9"/>
    </row>
    <row r="58" spans="1:9">
      <c r="A58" s="25">
        <v>40360</v>
      </c>
      <c r="B58" s="33">
        <v>3.6</v>
      </c>
      <c r="C58" s="33"/>
      <c r="D58" s="33">
        <v>8.1</v>
      </c>
      <c r="E58" s="33">
        <v>6.7</v>
      </c>
      <c r="F58" s="33"/>
      <c r="G58" s="33"/>
      <c r="H58" s="33"/>
    </row>
    <row r="59" spans="1:9">
      <c r="A59" s="25">
        <v>40391</v>
      </c>
      <c r="B59" s="33">
        <v>3.7</v>
      </c>
      <c r="C59" s="33"/>
      <c r="D59" s="33">
        <v>8.1999999999999993</v>
      </c>
      <c r="E59" s="33">
        <v>6.8</v>
      </c>
      <c r="F59" s="33"/>
      <c r="G59" s="33"/>
      <c r="H59" s="33"/>
    </row>
    <row r="60" spans="1:9">
      <c r="A60" s="25">
        <v>40422</v>
      </c>
      <c r="B60" s="33">
        <v>3.8</v>
      </c>
      <c r="C60" s="33">
        <v>10.5</v>
      </c>
      <c r="D60" s="33">
        <v>8.1</v>
      </c>
      <c r="E60" s="33">
        <v>7.4</v>
      </c>
      <c r="F60" s="33">
        <v>7.1</v>
      </c>
      <c r="G60" s="33">
        <v>6.8</v>
      </c>
      <c r="H60" s="33"/>
    </row>
    <row r="61" spans="1:9">
      <c r="A61" s="25">
        <v>40452</v>
      </c>
      <c r="B61" s="33">
        <v>4</v>
      </c>
      <c r="C61" s="33"/>
      <c r="D61" s="33"/>
      <c r="E61" s="33"/>
      <c r="F61" s="33"/>
      <c r="G61" s="33"/>
      <c r="H61" s="33"/>
    </row>
    <row r="62" spans="1:9">
      <c r="A62" s="25">
        <v>40483</v>
      </c>
      <c r="B62" s="33">
        <v>4.0999999999999996</v>
      </c>
      <c r="C62" s="33"/>
      <c r="D62" s="33"/>
      <c r="E62" s="33"/>
      <c r="F62" s="33"/>
      <c r="G62" s="33"/>
    </row>
    <row r="63" spans="1:9">
      <c r="A63" s="25">
        <v>40513</v>
      </c>
      <c r="B63" s="33">
        <v>4.0999999999999996</v>
      </c>
      <c r="C63" s="33">
        <v>10.5</v>
      </c>
      <c r="D63" s="33"/>
      <c r="E63" s="33"/>
      <c r="F63" s="33">
        <v>7.1</v>
      </c>
      <c r="G63" s="33">
        <v>6</v>
      </c>
    </row>
    <row r="64" spans="1:9">
      <c r="A64" s="25">
        <v>40544</v>
      </c>
      <c r="B64" s="33">
        <v>3.8</v>
      </c>
      <c r="C64" s="33"/>
      <c r="D64" s="33"/>
      <c r="E64" s="33"/>
      <c r="F64" s="33"/>
      <c r="G64" s="33"/>
    </row>
    <row r="65" spans="1:7">
      <c r="A65" s="25">
        <v>40575</v>
      </c>
      <c r="B65" s="33">
        <v>3.9</v>
      </c>
      <c r="C65" s="33"/>
      <c r="D65" s="33"/>
      <c r="E65" s="33"/>
      <c r="F65" s="33"/>
      <c r="G65" s="33"/>
    </row>
    <row r="66" spans="1:7">
      <c r="A66" s="25">
        <v>40603</v>
      </c>
      <c r="B66" s="33">
        <v>3.8</v>
      </c>
      <c r="C66" s="33">
        <v>11</v>
      </c>
      <c r="D66" s="33"/>
      <c r="E66" s="33"/>
      <c r="F66" s="33">
        <v>6.1</v>
      </c>
      <c r="G66" s="33">
        <v>6.8</v>
      </c>
    </row>
    <row r="67" spans="1:7">
      <c r="A67" s="25">
        <v>40634</v>
      </c>
      <c r="B67" s="33">
        <v>4</v>
      </c>
      <c r="C67" s="33"/>
      <c r="D67" s="33"/>
      <c r="E67" s="33"/>
      <c r="F67" s="33">
        <v>6.3</v>
      </c>
      <c r="G67" s="33"/>
    </row>
    <row r="68" spans="1:7">
      <c r="A68" s="25">
        <v>40664</v>
      </c>
      <c r="B68" s="33">
        <v>4.3</v>
      </c>
      <c r="C68" s="33"/>
      <c r="D68" s="33"/>
      <c r="E68" s="33"/>
      <c r="F68" s="33">
        <v>6.5</v>
      </c>
      <c r="G68" s="33"/>
    </row>
    <row r="69" spans="1:7">
      <c r="A69" s="25">
        <v>40695</v>
      </c>
      <c r="B69" s="33">
        <v>4.5</v>
      </c>
      <c r="C69" s="33">
        <v>10</v>
      </c>
      <c r="D69" s="33"/>
      <c r="E69" s="33"/>
      <c r="F69" s="33">
        <v>7.7</v>
      </c>
      <c r="G69" s="33">
        <v>7.8</v>
      </c>
    </row>
    <row r="70" spans="1:7">
      <c r="A70" s="25">
        <v>40725</v>
      </c>
      <c r="B70" s="33">
        <v>4.7</v>
      </c>
      <c r="C70" s="33"/>
      <c r="D70" s="33"/>
      <c r="E70" s="33"/>
      <c r="F70" s="33">
        <v>7.5</v>
      </c>
      <c r="G70" s="33"/>
    </row>
    <row r="71" spans="1:7">
      <c r="A71" s="25">
        <v>40756</v>
      </c>
      <c r="B71" s="33">
        <v>4.8</v>
      </c>
      <c r="C71" s="33"/>
      <c r="D71" s="33"/>
      <c r="E71" s="33"/>
      <c r="F71" s="33">
        <v>8.1</v>
      </c>
      <c r="G71" s="33"/>
    </row>
    <row r="72" spans="1:7">
      <c r="A72" s="25">
        <v>40787</v>
      </c>
      <c r="B72" s="33">
        <v>4.8</v>
      </c>
      <c r="C72" s="33">
        <v>10.4</v>
      </c>
      <c r="D72" s="33"/>
      <c r="E72" s="33"/>
      <c r="F72" s="33">
        <v>7.8</v>
      </c>
      <c r="G72" s="33">
        <v>7.3</v>
      </c>
    </row>
    <row r="73" spans="1:7">
      <c r="A73" s="25">
        <v>40817</v>
      </c>
      <c r="B73" s="33"/>
      <c r="C73" s="33"/>
      <c r="D73" s="33"/>
      <c r="E73" s="33"/>
      <c r="F73" s="33">
        <v>8.1</v>
      </c>
      <c r="G73" s="33"/>
    </row>
    <row r="74" spans="1:7">
      <c r="A74" s="25">
        <v>40848</v>
      </c>
      <c r="B74" s="33"/>
      <c r="C74" s="33"/>
      <c r="D74" s="33"/>
      <c r="E74" s="33"/>
      <c r="F74" s="33">
        <v>8.1</v>
      </c>
      <c r="G74" s="33"/>
    </row>
    <row r="75" spans="1:7">
      <c r="A75" s="25">
        <v>40878</v>
      </c>
      <c r="B75" s="33">
        <v>5</v>
      </c>
      <c r="C75" s="33">
        <v>11.5</v>
      </c>
      <c r="D75" s="33"/>
      <c r="E75" s="33"/>
      <c r="F75" s="33">
        <v>8.8000000000000007</v>
      </c>
      <c r="G75" s="33">
        <v>7.2</v>
      </c>
    </row>
    <row r="76" spans="1:7">
      <c r="A76" s="25">
        <v>40909</v>
      </c>
      <c r="B76" s="33"/>
      <c r="C76" s="33"/>
      <c r="D76" s="33"/>
      <c r="E76" s="33"/>
      <c r="F76" s="33">
        <v>8.9</v>
      </c>
      <c r="G76" s="33"/>
    </row>
    <row r="77" spans="1:7">
      <c r="A77" s="25">
        <v>40940</v>
      </c>
      <c r="B77" s="33"/>
      <c r="C77" s="33"/>
      <c r="D77" s="33"/>
      <c r="E77" s="33"/>
      <c r="F77" s="33">
        <v>8.8000000000000007</v>
      </c>
      <c r="G77" s="33"/>
    </row>
    <row r="78" spans="1:7">
      <c r="A78" s="25">
        <v>40969</v>
      </c>
      <c r="B78" s="33">
        <v>4.8</v>
      </c>
      <c r="C78" s="33">
        <v>10.9</v>
      </c>
      <c r="D78" s="33"/>
      <c r="E78" s="33"/>
      <c r="F78" s="33">
        <v>9.1</v>
      </c>
      <c r="G78" s="33">
        <v>7.7</v>
      </c>
    </row>
    <row r="79" spans="1:7">
      <c r="A79" s="25">
        <v>41000</v>
      </c>
      <c r="B79" s="33"/>
      <c r="C79" s="33"/>
      <c r="D79" s="33"/>
      <c r="E79" s="33"/>
      <c r="F79" s="33"/>
      <c r="G79" s="33"/>
    </row>
    <row r="80" spans="1:7">
      <c r="A80" s="25">
        <v>41030</v>
      </c>
      <c r="B80" s="33"/>
      <c r="C80" s="33"/>
      <c r="D80" s="33"/>
      <c r="E80" s="33"/>
      <c r="F80" s="33"/>
      <c r="G80" s="33"/>
    </row>
    <row r="81" spans="1:7">
      <c r="A81" s="25">
        <v>41061</v>
      </c>
      <c r="B81" s="33">
        <v>4.7</v>
      </c>
      <c r="G81" s="33">
        <v>7.8</v>
      </c>
    </row>
    <row r="82" spans="1:7">
      <c r="A82" s="25">
        <v>41091</v>
      </c>
      <c r="B82" s="33"/>
      <c r="G82" s="33"/>
    </row>
    <row r="83" spans="1:7">
      <c r="A83" s="25">
        <v>41122</v>
      </c>
      <c r="B83" s="33"/>
      <c r="G83" s="33"/>
    </row>
    <row r="84" spans="1:7">
      <c r="A84" s="25">
        <v>41153</v>
      </c>
      <c r="B84" s="33">
        <v>5.0999999999999996</v>
      </c>
      <c r="G84" s="33">
        <v>7.7</v>
      </c>
    </row>
    <row r="85" spans="1:7">
      <c r="A85" s="25">
        <v>41183</v>
      </c>
      <c r="B85" s="33"/>
      <c r="G85" s="33"/>
    </row>
    <row r="86" spans="1:7">
      <c r="A86" s="25">
        <v>41214</v>
      </c>
      <c r="B86" s="33"/>
      <c r="G86" s="33"/>
    </row>
    <row r="87" spans="1:7">
      <c r="A87" s="25">
        <v>41244</v>
      </c>
      <c r="B87" s="33">
        <v>5.2</v>
      </c>
      <c r="G87" s="6">
        <v>7.4</v>
      </c>
    </row>
    <row r="88" spans="1:7">
      <c r="A88" s="25">
        <v>41275</v>
      </c>
      <c r="B88" s="33"/>
    </row>
    <row r="89" spans="1:7">
      <c r="A89" s="25">
        <v>41306</v>
      </c>
      <c r="B89" s="33"/>
    </row>
    <row r="90" spans="1:7">
      <c r="A90" s="25">
        <v>41334</v>
      </c>
      <c r="B90" s="33">
        <v>4.3</v>
      </c>
      <c r="G90" s="6">
        <v>6.7</v>
      </c>
    </row>
  </sheetData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6384" width="9" style="6"/>
  </cols>
  <sheetData>
    <row r="1" spans="1:10" s="11" customFormat="1" ht="10.5">
      <c r="A1" s="11" t="s">
        <v>147</v>
      </c>
    </row>
    <row r="2" spans="1:10">
      <c r="B2" s="6" t="s">
        <v>19</v>
      </c>
      <c r="C2" s="6" t="s">
        <v>20</v>
      </c>
      <c r="D2" s="6" t="s">
        <v>26</v>
      </c>
      <c r="E2" s="6" t="s">
        <v>27</v>
      </c>
      <c r="F2" s="6" t="s">
        <v>28</v>
      </c>
      <c r="G2" s="6" t="s">
        <v>97</v>
      </c>
      <c r="H2" s="6" t="s">
        <v>29</v>
      </c>
      <c r="I2" s="6" t="s">
        <v>30</v>
      </c>
      <c r="J2" s="6" t="s">
        <v>31</v>
      </c>
    </row>
    <row r="3" spans="1:10" s="35" customFormat="1" ht="30">
      <c r="A3" s="35" t="s">
        <v>100</v>
      </c>
      <c r="B3" s="35" t="s">
        <v>101</v>
      </c>
      <c r="C3" s="35" t="s">
        <v>119</v>
      </c>
      <c r="D3" s="35" t="s">
        <v>134</v>
      </c>
      <c r="E3" s="35" t="s">
        <v>122</v>
      </c>
      <c r="H3" s="35" t="s">
        <v>104</v>
      </c>
      <c r="J3" s="35" t="s">
        <v>125</v>
      </c>
    </row>
    <row r="4" spans="1:10" ht="40">
      <c r="A4" s="6" t="s">
        <v>137</v>
      </c>
      <c r="B4" s="61" t="s">
        <v>148</v>
      </c>
      <c r="C4" s="62" t="s">
        <v>149</v>
      </c>
      <c r="D4" s="62" t="s">
        <v>150</v>
      </c>
      <c r="E4" s="61" t="s">
        <v>151</v>
      </c>
      <c r="F4" s="62" t="s">
        <v>152</v>
      </c>
      <c r="G4" s="62" t="s">
        <v>153</v>
      </c>
      <c r="H4" s="62" t="s">
        <v>154</v>
      </c>
      <c r="I4" s="62" t="s">
        <v>155</v>
      </c>
      <c r="J4" s="63" t="s">
        <v>156</v>
      </c>
    </row>
    <row r="5" spans="1:10">
      <c r="A5" s="6">
        <v>2004</v>
      </c>
      <c r="B5" s="9">
        <v>10771</v>
      </c>
      <c r="C5" s="9">
        <v>1205.519</v>
      </c>
      <c r="D5" s="9">
        <v>8417.1</v>
      </c>
      <c r="E5" s="96">
        <v>33127</v>
      </c>
      <c r="F5" s="96">
        <v>642117</v>
      </c>
      <c r="G5" s="96">
        <v>8</v>
      </c>
      <c r="H5" s="9">
        <v>30555</v>
      </c>
      <c r="I5" s="9">
        <v>181.60599999999999</v>
      </c>
      <c r="J5" s="9">
        <v>4172</v>
      </c>
    </row>
    <row r="6" spans="1:10">
      <c r="A6" s="6">
        <v>2005</v>
      </c>
      <c r="B6" s="9">
        <v>7417</v>
      </c>
      <c r="C6" s="9">
        <v>1192.578</v>
      </c>
      <c r="D6" s="9">
        <v>10271.1</v>
      </c>
      <c r="E6" s="96">
        <v>32506</v>
      </c>
      <c r="F6" s="96">
        <v>789815</v>
      </c>
      <c r="G6" s="96">
        <v>9</v>
      </c>
      <c r="H6" s="9">
        <v>19334</v>
      </c>
      <c r="I6" s="9">
        <v>82.013999999999996</v>
      </c>
      <c r="J6" s="9">
        <v>4124</v>
      </c>
    </row>
    <row r="7" spans="1:10">
      <c r="A7" s="6">
        <v>2006</v>
      </c>
      <c r="B7" s="9">
        <v>5420</v>
      </c>
      <c r="C7" s="9">
        <v>1201.5730000000001</v>
      </c>
      <c r="D7" s="9">
        <v>12830.6</v>
      </c>
      <c r="E7" s="96">
        <v>28746</v>
      </c>
      <c r="F7" s="96">
        <v>925332</v>
      </c>
      <c r="G7" s="96">
        <v>8</v>
      </c>
      <c r="H7" s="9">
        <v>19017</v>
      </c>
      <c r="I7" s="9">
        <v>67.951999999999998</v>
      </c>
      <c r="J7" s="9">
        <v>4166</v>
      </c>
    </row>
    <row r="8" spans="1:10">
      <c r="A8" s="6">
        <v>2007</v>
      </c>
      <c r="B8" s="9">
        <v>7052</v>
      </c>
      <c r="C8" s="9">
        <v>1209.8230000000003</v>
      </c>
      <c r="D8" s="9">
        <v>14058.8</v>
      </c>
      <c r="E8" s="96">
        <v>36187</v>
      </c>
      <c r="F8" s="96">
        <v>1285650</v>
      </c>
      <c r="G8" s="96">
        <v>0</v>
      </c>
      <c r="H8" s="9">
        <v>16530</v>
      </c>
      <c r="I8" s="9">
        <v>109.413</v>
      </c>
      <c r="J8" s="9">
        <v>3040</v>
      </c>
    </row>
    <row r="9" spans="1:10">
      <c r="A9" s="6">
        <v>2008</v>
      </c>
      <c r="B9" s="9">
        <v>5895</v>
      </c>
      <c r="C9" s="9">
        <v>1471.0279999999998</v>
      </c>
      <c r="D9" s="9">
        <v>15423.4</v>
      </c>
      <c r="E9" s="96">
        <v>26988</v>
      </c>
      <c r="F9" s="96">
        <v>1318023</v>
      </c>
      <c r="G9" s="96">
        <f>SUM(G35:G46)</f>
        <v>12.700000000000001</v>
      </c>
      <c r="H9" s="9">
        <f>SUM(H35:H46)</f>
        <v>17512</v>
      </c>
      <c r="I9" s="9"/>
      <c r="J9" s="9">
        <v>4249</v>
      </c>
    </row>
    <row r="10" spans="1:10">
      <c r="A10" s="6">
        <v>2009</v>
      </c>
      <c r="B10" s="9"/>
      <c r="C10" s="9"/>
      <c r="D10" s="9"/>
      <c r="E10" s="96"/>
      <c r="F10" s="96"/>
      <c r="G10" s="96"/>
      <c r="H10" s="9"/>
      <c r="I10" s="9"/>
      <c r="J10" s="9"/>
    </row>
    <row r="11" spans="1:10">
      <c r="A11" s="7">
        <v>38718</v>
      </c>
      <c r="B11" s="9"/>
      <c r="C11" s="9">
        <v>49.06</v>
      </c>
      <c r="D11" s="9"/>
      <c r="E11" s="96"/>
      <c r="F11" s="96"/>
      <c r="G11" s="96"/>
      <c r="H11" s="9"/>
      <c r="I11" s="9"/>
      <c r="J11" s="9"/>
    </row>
    <row r="12" spans="1:10">
      <c r="A12" s="7">
        <v>38749</v>
      </c>
      <c r="B12" s="9"/>
      <c r="C12" s="9">
        <v>66.043999999999997</v>
      </c>
      <c r="D12" s="9"/>
      <c r="E12" s="96"/>
      <c r="F12" s="96"/>
      <c r="G12" s="96"/>
      <c r="H12" s="9"/>
      <c r="I12" s="9"/>
      <c r="J12" s="9"/>
    </row>
    <row r="13" spans="1:10">
      <c r="A13" s="7">
        <v>38777</v>
      </c>
      <c r="B13" s="9">
        <v>846</v>
      </c>
      <c r="C13" s="9">
        <v>135.393</v>
      </c>
      <c r="D13" s="9">
        <v>2816.8</v>
      </c>
      <c r="E13" s="96">
        <v>5081</v>
      </c>
      <c r="F13" s="96">
        <v>229487</v>
      </c>
      <c r="G13" s="96"/>
      <c r="H13" s="9">
        <v>2300</v>
      </c>
      <c r="I13" s="9"/>
      <c r="J13" s="9">
        <v>847</v>
      </c>
    </row>
    <row r="14" spans="1:10">
      <c r="A14" s="7">
        <v>38808</v>
      </c>
      <c r="B14" s="9"/>
      <c r="C14" s="9">
        <v>71.787000000000006</v>
      </c>
      <c r="D14" s="9"/>
      <c r="E14" s="96">
        <v>1789</v>
      </c>
      <c r="F14" s="96"/>
      <c r="G14" s="96"/>
      <c r="H14" s="9"/>
      <c r="I14" s="9"/>
      <c r="J14" s="9"/>
    </row>
    <row r="15" spans="1:10">
      <c r="A15" s="7">
        <v>38838</v>
      </c>
      <c r="B15" s="9"/>
      <c r="C15" s="9">
        <v>71.509</v>
      </c>
      <c r="D15" s="9"/>
      <c r="E15" s="96">
        <v>2404</v>
      </c>
      <c r="F15" s="96"/>
      <c r="G15" s="96"/>
      <c r="H15" s="9"/>
      <c r="I15" s="9"/>
      <c r="J15" s="9"/>
    </row>
    <row r="16" spans="1:10">
      <c r="A16" s="7">
        <v>38869</v>
      </c>
      <c r="B16" s="9">
        <v>2326</v>
      </c>
      <c r="C16" s="9">
        <v>79.305999999999997</v>
      </c>
      <c r="D16" s="9">
        <v>3649.4</v>
      </c>
      <c r="E16" s="96">
        <v>3839</v>
      </c>
      <c r="F16" s="96">
        <v>228461</v>
      </c>
      <c r="G16" s="96"/>
      <c r="H16" s="9">
        <v>2500</v>
      </c>
      <c r="I16" s="9"/>
      <c r="J16" s="9">
        <v>1118</v>
      </c>
    </row>
    <row r="17" spans="1:10">
      <c r="A17" s="7">
        <v>38899</v>
      </c>
      <c r="B17" s="9"/>
      <c r="C17" s="9">
        <v>125.41</v>
      </c>
      <c r="D17" s="9"/>
      <c r="E17" s="96">
        <v>2132</v>
      </c>
      <c r="F17" s="96"/>
      <c r="G17" s="96"/>
      <c r="H17" s="9"/>
      <c r="I17" s="9"/>
      <c r="J17" s="9"/>
    </row>
    <row r="18" spans="1:10">
      <c r="A18" s="7">
        <v>38930</v>
      </c>
      <c r="B18" s="9"/>
      <c r="C18" s="9">
        <v>150.90100000000001</v>
      </c>
      <c r="D18" s="9"/>
      <c r="E18" s="96">
        <v>3150</v>
      </c>
      <c r="F18" s="96"/>
      <c r="G18" s="96"/>
      <c r="H18" s="9"/>
      <c r="I18" s="9"/>
      <c r="J18" s="9"/>
    </row>
    <row r="19" spans="1:10">
      <c r="A19" s="7">
        <v>38961</v>
      </c>
      <c r="B19" s="9">
        <v>747</v>
      </c>
      <c r="C19" s="9">
        <v>92.724999999999994</v>
      </c>
      <c r="D19" s="9">
        <v>3243.9</v>
      </c>
      <c r="E19" s="96">
        <v>2309</v>
      </c>
      <c r="F19" s="96">
        <v>228639</v>
      </c>
      <c r="G19" s="96"/>
      <c r="H19" s="9">
        <v>5300</v>
      </c>
      <c r="I19" s="9"/>
      <c r="J19" s="9">
        <v>1034</v>
      </c>
    </row>
    <row r="20" spans="1:10">
      <c r="A20" s="7">
        <v>38991</v>
      </c>
      <c r="B20" s="9"/>
      <c r="C20" s="9">
        <v>163.64699999999999</v>
      </c>
      <c r="D20" s="9"/>
      <c r="E20" s="96">
        <v>2795</v>
      </c>
      <c r="F20" s="96"/>
      <c r="G20" s="96"/>
      <c r="H20" s="9"/>
      <c r="I20" s="9"/>
      <c r="J20" s="9"/>
    </row>
    <row r="21" spans="1:10">
      <c r="A21" s="7">
        <v>39022</v>
      </c>
      <c r="B21" s="9"/>
      <c r="C21" s="9">
        <v>85.436000000000007</v>
      </c>
      <c r="D21" s="9"/>
      <c r="E21" s="96">
        <v>3397</v>
      </c>
      <c r="F21" s="96"/>
      <c r="G21" s="96"/>
      <c r="H21" s="9"/>
      <c r="I21" s="9"/>
      <c r="J21" s="9"/>
    </row>
    <row r="22" spans="1:10">
      <c r="A22" s="7">
        <v>39052</v>
      </c>
      <c r="B22" s="9">
        <v>1501</v>
      </c>
      <c r="C22" s="9">
        <v>110.355</v>
      </c>
      <c r="D22" s="9">
        <v>3120.5</v>
      </c>
      <c r="E22" s="96">
        <v>1850</v>
      </c>
      <c r="F22" s="96">
        <v>238745</v>
      </c>
      <c r="G22" s="96"/>
      <c r="H22" s="9">
        <v>8700</v>
      </c>
      <c r="I22" s="9"/>
      <c r="J22" s="9">
        <v>1167</v>
      </c>
    </row>
    <row r="23" spans="1:10">
      <c r="A23" s="7">
        <v>39083</v>
      </c>
      <c r="B23" s="9"/>
      <c r="C23" s="9">
        <v>67.454999999999998</v>
      </c>
      <c r="D23" s="9"/>
      <c r="E23" s="96">
        <v>2242</v>
      </c>
      <c r="F23" s="96"/>
      <c r="G23" s="96"/>
      <c r="H23" s="9"/>
      <c r="I23" s="9"/>
      <c r="J23" s="9"/>
    </row>
    <row r="24" spans="1:10">
      <c r="A24" s="7">
        <v>39114</v>
      </c>
      <c r="B24" s="9"/>
      <c r="C24" s="9">
        <v>91.704999999999998</v>
      </c>
      <c r="D24" s="9"/>
      <c r="E24" s="96">
        <v>1382</v>
      </c>
      <c r="F24" s="96"/>
      <c r="G24" s="96"/>
      <c r="H24" s="9"/>
      <c r="I24" s="9"/>
      <c r="J24" s="9"/>
    </row>
    <row r="25" spans="1:10">
      <c r="A25" s="7">
        <v>39142</v>
      </c>
      <c r="B25" s="9">
        <v>1573</v>
      </c>
      <c r="C25" s="9">
        <v>72.543999999999997</v>
      </c>
      <c r="D25" s="9">
        <v>3053.3</v>
      </c>
      <c r="E25" s="96">
        <v>1601</v>
      </c>
      <c r="F25" s="9">
        <v>270526</v>
      </c>
      <c r="G25" s="96">
        <v>0.48599999999999999</v>
      </c>
      <c r="H25" s="9">
        <v>2535</v>
      </c>
      <c r="I25" s="9"/>
      <c r="J25" s="9">
        <v>364</v>
      </c>
    </row>
    <row r="26" spans="1:10">
      <c r="A26" s="7">
        <v>39173</v>
      </c>
      <c r="B26" s="9"/>
      <c r="C26" s="9">
        <v>72.456000000000003</v>
      </c>
      <c r="D26" s="9"/>
      <c r="E26" s="96">
        <v>1850</v>
      </c>
      <c r="F26" s="9"/>
      <c r="G26" s="96"/>
      <c r="H26" s="9"/>
      <c r="I26" s="9"/>
      <c r="J26" s="9"/>
    </row>
    <row r="27" spans="1:10">
      <c r="A27" s="7">
        <v>39203</v>
      </c>
      <c r="B27" s="9"/>
      <c r="C27" s="9">
        <v>103.571</v>
      </c>
      <c r="D27" s="9"/>
      <c r="E27" s="96">
        <v>3959</v>
      </c>
      <c r="F27" s="9"/>
      <c r="G27" s="96"/>
      <c r="H27" s="9"/>
      <c r="I27" s="9"/>
      <c r="J27" s="9"/>
    </row>
    <row r="28" spans="1:10">
      <c r="A28" s="7">
        <v>39234</v>
      </c>
      <c r="B28" s="9">
        <v>1762</v>
      </c>
      <c r="C28" s="9">
        <v>99.971000000000004</v>
      </c>
      <c r="D28" s="9">
        <v>4102.6000000000004</v>
      </c>
      <c r="E28" s="96">
        <v>4581</v>
      </c>
      <c r="F28" s="9">
        <v>244485</v>
      </c>
      <c r="G28" s="96">
        <v>1.28</v>
      </c>
      <c r="H28" s="9">
        <v>4447</v>
      </c>
      <c r="I28" s="9"/>
      <c r="J28" s="9">
        <v>695</v>
      </c>
    </row>
    <row r="29" spans="1:10">
      <c r="A29" s="7">
        <v>39264</v>
      </c>
      <c r="B29" s="9"/>
      <c r="C29" s="9">
        <v>103.849</v>
      </c>
      <c r="D29" s="9"/>
      <c r="E29" s="96">
        <v>4084</v>
      </c>
      <c r="F29" s="9"/>
      <c r="G29" s="96"/>
      <c r="H29" s="9"/>
      <c r="I29" s="9"/>
      <c r="J29" s="9"/>
    </row>
    <row r="30" spans="1:10">
      <c r="A30" s="7">
        <v>39295</v>
      </c>
      <c r="B30" s="9"/>
      <c r="C30" s="9">
        <v>142.25</v>
      </c>
      <c r="D30" s="9"/>
      <c r="E30" s="96">
        <v>3498</v>
      </c>
      <c r="F30" s="9"/>
      <c r="G30" s="96"/>
      <c r="H30" s="9"/>
      <c r="I30" s="9"/>
      <c r="J30" s="9"/>
    </row>
    <row r="31" spans="1:10">
      <c r="A31" s="7">
        <v>39326</v>
      </c>
      <c r="B31" s="9">
        <v>1731</v>
      </c>
      <c r="C31" s="9">
        <v>110.935</v>
      </c>
      <c r="D31" s="9">
        <v>3399.5</v>
      </c>
      <c r="E31" s="96">
        <v>3606</v>
      </c>
      <c r="F31" s="9">
        <v>322580</v>
      </c>
      <c r="G31" s="96">
        <v>2.8519999999999999</v>
      </c>
      <c r="H31" s="9">
        <v>3142</v>
      </c>
      <c r="I31" s="9"/>
      <c r="J31" s="9">
        <v>1096</v>
      </c>
    </row>
    <row r="32" spans="1:10">
      <c r="A32" s="7">
        <v>39356</v>
      </c>
      <c r="B32" s="9"/>
      <c r="C32" s="9">
        <v>131.101</v>
      </c>
      <c r="D32" s="9"/>
      <c r="E32" s="96">
        <v>3788</v>
      </c>
      <c r="F32" s="9"/>
      <c r="G32" s="96"/>
      <c r="H32" s="9"/>
      <c r="I32" s="9"/>
      <c r="J32" s="9"/>
    </row>
    <row r="33" spans="1:10">
      <c r="A33" s="7">
        <v>39387</v>
      </c>
      <c r="B33" s="9"/>
      <c r="C33" s="9">
        <v>138.73099999999999</v>
      </c>
      <c r="D33" s="9"/>
      <c r="E33" s="96">
        <v>2707</v>
      </c>
      <c r="F33" s="9"/>
      <c r="G33" s="96"/>
      <c r="H33" s="9"/>
      <c r="I33" s="9"/>
      <c r="J33" s="9"/>
    </row>
    <row r="34" spans="1:10">
      <c r="A34" s="7">
        <v>39417</v>
      </c>
      <c r="B34" s="9">
        <v>1986</v>
      </c>
      <c r="C34" s="9">
        <v>75.254999999999995</v>
      </c>
      <c r="D34" s="9">
        <v>3503.4</v>
      </c>
      <c r="E34" s="96">
        <v>2889</v>
      </c>
      <c r="F34" s="9">
        <v>421829</v>
      </c>
      <c r="G34" s="96">
        <v>3.1160000000000001</v>
      </c>
      <c r="H34" s="9">
        <v>6406</v>
      </c>
      <c r="I34" s="9"/>
      <c r="J34" s="9">
        <v>885</v>
      </c>
    </row>
    <row r="35" spans="1:10">
      <c r="A35" s="7">
        <v>39448</v>
      </c>
      <c r="B35" s="9"/>
      <c r="C35" s="9">
        <v>102.36</v>
      </c>
      <c r="D35" s="9"/>
      <c r="E35" s="96">
        <v>1372</v>
      </c>
      <c r="F35" s="9"/>
      <c r="G35" s="9">
        <f>+[10]Data!$AH40/1000</f>
        <v>0.13700000000000001</v>
      </c>
      <c r="H35" s="9"/>
      <c r="I35" s="9"/>
      <c r="J35" s="9"/>
    </row>
    <row r="36" spans="1:10">
      <c r="A36" s="7">
        <v>39479</v>
      </c>
      <c r="B36" s="9"/>
      <c r="C36" s="9">
        <v>82.863</v>
      </c>
      <c r="D36" s="9"/>
      <c r="E36" s="96">
        <v>1544</v>
      </c>
      <c r="F36" s="9"/>
      <c r="G36" s="9">
        <f>+[10]Data!$AH41/1000</f>
        <v>0.32700000000000001</v>
      </c>
      <c r="H36" s="9"/>
      <c r="I36" s="9"/>
      <c r="J36" s="9"/>
    </row>
    <row r="37" spans="1:10">
      <c r="A37" s="7">
        <v>39508</v>
      </c>
      <c r="B37" s="9">
        <v>769</v>
      </c>
      <c r="C37" s="9">
        <v>108.494</v>
      </c>
      <c r="D37" s="9">
        <v>3763.9</v>
      </c>
      <c r="E37" s="96">
        <v>1293</v>
      </c>
      <c r="F37" s="9">
        <v>319871</v>
      </c>
      <c r="G37" s="9">
        <f>+[10]Data!$AH42/1000</f>
        <v>0.11600000000000001</v>
      </c>
      <c r="H37" s="9">
        <v>2400</v>
      </c>
      <c r="I37" s="9">
        <v>93.903000000000006</v>
      </c>
      <c r="J37" s="9">
        <v>607</v>
      </c>
    </row>
    <row r="38" spans="1:10">
      <c r="A38" s="7">
        <v>39539</v>
      </c>
      <c r="B38" s="9"/>
      <c r="C38" s="9">
        <v>134.63499999999999</v>
      </c>
      <c r="D38" s="9"/>
      <c r="E38" s="96">
        <v>2228</v>
      </c>
      <c r="F38" s="9"/>
      <c r="G38" s="9">
        <f>+[10]Data!$AH43/1000</f>
        <v>0.113</v>
      </c>
      <c r="H38" s="9"/>
      <c r="I38" s="9"/>
      <c r="J38" s="9"/>
    </row>
    <row r="39" spans="1:10">
      <c r="A39" s="7">
        <v>39569</v>
      </c>
      <c r="B39" s="9"/>
      <c r="C39" s="9">
        <v>102.021</v>
      </c>
      <c r="D39" s="9"/>
      <c r="E39" s="96">
        <v>2177</v>
      </c>
      <c r="F39" s="9"/>
      <c r="G39" s="9">
        <f>+[10]Data!$AH44/1000</f>
        <v>0.188</v>
      </c>
      <c r="H39" s="9"/>
      <c r="I39" s="9"/>
      <c r="J39" s="9"/>
    </row>
    <row r="40" spans="1:10">
      <c r="A40" s="7">
        <v>39600</v>
      </c>
      <c r="B40" s="9">
        <v>1820</v>
      </c>
      <c r="C40" s="9">
        <v>95.153999999999996</v>
      </c>
      <c r="D40" s="9">
        <v>4333.2</v>
      </c>
      <c r="E40" s="96">
        <v>3201</v>
      </c>
      <c r="F40" s="9">
        <v>434950</v>
      </c>
      <c r="G40" s="9">
        <f>+[10]Data!$AH45/1000</f>
        <v>0.36599999999999999</v>
      </c>
      <c r="H40" s="9">
        <v>5336</v>
      </c>
      <c r="I40" s="9"/>
      <c r="J40" s="9">
        <v>876</v>
      </c>
    </row>
    <row r="41" spans="1:10">
      <c r="A41" s="7">
        <v>39630</v>
      </c>
      <c r="B41" s="9"/>
      <c r="C41" s="9">
        <v>137.79300000000001</v>
      </c>
      <c r="D41" s="9"/>
      <c r="E41" s="96">
        <v>2754</v>
      </c>
      <c r="F41" s="9"/>
      <c r="G41" s="9">
        <f>+[10]Data!$AH46/1000</f>
        <v>2.2309999999999999</v>
      </c>
      <c r="H41" s="9"/>
      <c r="I41" s="9"/>
      <c r="J41" s="9"/>
    </row>
    <row r="42" spans="1:10">
      <c r="A42" s="7">
        <v>39661</v>
      </c>
      <c r="B42" s="9"/>
      <c r="C42" s="9">
        <v>187.80099999999999</v>
      </c>
      <c r="D42" s="9"/>
      <c r="E42" s="96">
        <v>2780</v>
      </c>
      <c r="F42" s="9"/>
      <c r="G42" s="9">
        <f>+[10]Data!$AH47/1000</f>
        <v>2.1280000000000001</v>
      </c>
      <c r="H42" s="9"/>
      <c r="I42" s="9"/>
      <c r="J42" s="9"/>
    </row>
    <row r="43" spans="1:10">
      <c r="A43" s="7">
        <v>39692</v>
      </c>
      <c r="B43" s="9">
        <v>1528</v>
      </c>
      <c r="C43" s="9">
        <v>107.292</v>
      </c>
      <c r="D43" s="9">
        <v>3981.8</v>
      </c>
      <c r="E43" s="96">
        <v>2756</v>
      </c>
      <c r="F43" s="9">
        <v>453981</v>
      </c>
      <c r="G43" s="9">
        <f>+[10]Data!$AH48/1000</f>
        <v>1.9450000000000001</v>
      </c>
      <c r="H43" s="9">
        <v>3819</v>
      </c>
      <c r="I43" s="9"/>
      <c r="J43" s="9">
        <v>1677</v>
      </c>
    </row>
    <row r="44" spans="1:10">
      <c r="A44" s="7">
        <v>39722</v>
      </c>
      <c r="B44" s="9"/>
      <c r="C44" s="9">
        <v>147.65299999999999</v>
      </c>
      <c r="D44" s="9"/>
      <c r="E44" s="96">
        <v>1832</v>
      </c>
      <c r="F44" s="9"/>
      <c r="G44" s="9">
        <f>+[10]Data!$AH49/1000</f>
        <v>2.5150000000000001</v>
      </c>
      <c r="H44" s="9"/>
      <c r="I44" s="9"/>
      <c r="J44" s="9"/>
    </row>
    <row r="45" spans="1:10">
      <c r="A45" s="7">
        <v>39753</v>
      </c>
      <c r="B45" s="9"/>
      <c r="C45" s="9">
        <v>118.42400000000001</v>
      </c>
      <c r="D45" s="9"/>
      <c r="E45" s="96">
        <v>3239</v>
      </c>
      <c r="F45" s="9"/>
      <c r="G45" s="9">
        <f>+[10]Data!$AH50/1000</f>
        <v>2.1</v>
      </c>
      <c r="H45" s="9"/>
      <c r="I45" s="9"/>
      <c r="J45" s="9"/>
    </row>
    <row r="46" spans="1:10">
      <c r="A46" s="7">
        <v>39783</v>
      </c>
      <c r="B46" s="9">
        <v>1778</v>
      </c>
      <c r="C46" s="9">
        <v>146.53800000000001</v>
      </c>
      <c r="D46" s="9">
        <v>3344.5</v>
      </c>
      <c r="E46" s="96">
        <v>1812</v>
      </c>
      <c r="F46" s="9">
        <v>422634</v>
      </c>
      <c r="G46" s="9">
        <f>+[10]Data!$AH51/1000</f>
        <v>0.53400000000000003</v>
      </c>
      <c r="H46" s="9">
        <v>5957</v>
      </c>
      <c r="I46" s="9"/>
      <c r="J46" s="9">
        <v>1208</v>
      </c>
    </row>
    <row r="47" spans="1:10">
      <c r="A47" s="7">
        <v>39814</v>
      </c>
      <c r="B47" s="9"/>
      <c r="C47" s="9">
        <v>58.488</v>
      </c>
      <c r="D47" s="9"/>
      <c r="E47" s="9">
        <v>2466</v>
      </c>
      <c r="F47" s="9"/>
      <c r="G47" s="9">
        <f>+[10]Data!$AH52/1000</f>
        <v>0.629</v>
      </c>
      <c r="H47" s="9"/>
      <c r="I47" s="9"/>
      <c r="J47" s="9"/>
    </row>
    <row r="48" spans="1:10">
      <c r="A48" s="7">
        <v>39845</v>
      </c>
      <c r="B48" s="9"/>
      <c r="C48" s="9">
        <v>76.941999999999993</v>
      </c>
      <c r="D48" s="9"/>
      <c r="E48" s="9">
        <v>1486</v>
      </c>
      <c r="F48" s="9"/>
      <c r="G48" s="9">
        <f>+[10]Data!$AH53/1000</f>
        <v>0.41</v>
      </c>
      <c r="H48" s="9"/>
      <c r="I48" s="9"/>
      <c r="J48" s="9"/>
    </row>
    <row r="49" spans="1:10">
      <c r="A49" s="7">
        <v>39873</v>
      </c>
      <c r="B49" s="9">
        <v>973</v>
      </c>
      <c r="C49" s="9">
        <v>119.961</v>
      </c>
      <c r="D49" s="9">
        <v>2815.2</v>
      </c>
      <c r="E49" s="9">
        <v>2369</v>
      </c>
      <c r="F49" s="9">
        <v>334545</v>
      </c>
      <c r="G49" s="9">
        <f>+[10]Data!$AH54/1000</f>
        <v>0.312</v>
      </c>
      <c r="H49" s="9">
        <v>2957</v>
      </c>
      <c r="I49" s="9"/>
      <c r="J49" s="9">
        <v>2184</v>
      </c>
    </row>
    <row r="50" spans="1:10">
      <c r="A50" s="7">
        <v>39904</v>
      </c>
      <c r="B50" s="9"/>
      <c r="C50" s="9">
        <v>81.150999999999996</v>
      </c>
      <c r="D50" s="9"/>
      <c r="E50" s="9">
        <v>1826</v>
      </c>
      <c r="F50" s="9"/>
      <c r="G50" s="9">
        <f>+[10]Data!$AH55/1000</f>
        <v>0.32100000000000001</v>
      </c>
      <c r="H50" s="9"/>
      <c r="I50" s="9"/>
      <c r="J50" s="9"/>
    </row>
    <row r="51" spans="1:10">
      <c r="A51" s="7">
        <v>39934</v>
      </c>
      <c r="B51" s="102"/>
      <c r="C51" s="9">
        <v>89.138999999999996</v>
      </c>
      <c r="D51" s="9"/>
      <c r="E51" s="9">
        <v>2601</v>
      </c>
      <c r="F51" s="9"/>
      <c r="G51" s="9">
        <f>+[10]Data!$AH56/1000</f>
        <v>9.8000000000000004E-2</v>
      </c>
      <c r="H51" s="9"/>
      <c r="I51" s="9"/>
      <c r="J51" s="9"/>
    </row>
    <row r="52" spans="1:10">
      <c r="A52" s="7">
        <v>39965</v>
      </c>
      <c r="B52" s="102">
        <v>1675</v>
      </c>
      <c r="C52" s="9">
        <v>79.984999999999999</v>
      </c>
      <c r="D52" s="9">
        <v>2680</v>
      </c>
      <c r="E52" s="9">
        <v>3073</v>
      </c>
      <c r="F52" s="9">
        <v>314944</v>
      </c>
      <c r="G52" s="9">
        <f>+[10]Data!$AH57/1000</f>
        <v>0.13500000000000001</v>
      </c>
      <c r="H52" s="9">
        <v>2093</v>
      </c>
      <c r="I52" s="9"/>
      <c r="J52" s="9">
        <v>1112</v>
      </c>
    </row>
    <row r="53" spans="1:10">
      <c r="A53" s="7">
        <v>39995</v>
      </c>
      <c r="B53" s="9"/>
      <c r="C53" s="9">
        <v>118.60899999999999</v>
      </c>
      <c r="D53" s="9"/>
      <c r="E53" s="9">
        <v>2599</v>
      </c>
      <c r="F53" s="9"/>
      <c r="G53" s="9">
        <f>+[10]Data!$AH58/1000</f>
        <v>0.82099999999999995</v>
      </c>
      <c r="H53" s="9"/>
      <c r="I53" s="9"/>
      <c r="J53" s="9"/>
    </row>
    <row r="54" spans="1:10">
      <c r="A54" s="7">
        <v>40026</v>
      </c>
      <c r="B54" s="9"/>
      <c r="C54" s="9">
        <v>122.145</v>
      </c>
      <c r="D54" s="9"/>
      <c r="E54" s="9">
        <v>3055</v>
      </c>
      <c r="F54" s="9"/>
      <c r="G54" s="9">
        <f>+[10]Data!$AH59/1000</f>
        <v>0.98199999999999998</v>
      </c>
      <c r="H54" s="9"/>
      <c r="I54" s="9"/>
      <c r="J54" s="9"/>
    </row>
    <row r="55" spans="1:10">
      <c r="A55" s="7">
        <v>40057</v>
      </c>
      <c r="B55" s="102">
        <v>467</v>
      </c>
      <c r="C55" s="9">
        <v>124.83199999999999</v>
      </c>
      <c r="D55" s="9">
        <v>3125.6</v>
      </c>
      <c r="E55" s="9">
        <v>3459</v>
      </c>
      <c r="F55" s="9">
        <v>360960</v>
      </c>
      <c r="G55" s="9">
        <f>+[10]Data!$AH60/1000</f>
        <v>1.1114809999999999</v>
      </c>
      <c r="H55" s="9">
        <v>4721</v>
      </c>
      <c r="I55" s="9"/>
      <c r="J55" s="9">
        <v>1231</v>
      </c>
    </row>
    <row r="56" spans="1:10">
      <c r="A56" s="7">
        <v>40087</v>
      </c>
      <c r="B56" s="9"/>
      <c r="C56" s="9">
        <v>123.48</v>
      </c>
      <c r="D56" s="9"/>
      <c r="E56" s="9">
        <v>2276</v>
      </c>
      <c r="F56" s="9"/>
      <c r="G56" s="9">
        <f>+[10]Data!$AH61/1000</f>
        <v>2.282</v>
      </c>
      <c r="H56" s="9"/>
      <c r="I56" s="9"/>
      <c r="J56" s="9"/>
    </row>
    <row r="57" spans="1:10">
      <c r="A57" s="7">
        <v>40118</v>
      </c>
      <c r="B57" s="9"/>
      <c r="C57" s="9">
        <v>139.52199999999999</v>
      </c>
      <c r="D57" s="9"/>
      <c r="E57" s="9">
        <v>3885</v>
      </c>
      <c r="F57" s="9"/>
      <c r="G57" s="9">
        <f>+[10]Data!$AH62/1000</f>
        <v>0.624</v>
      </c>
      <c r="H57" s="9"/>
      <c r="I57" s="9"/>
      <c r="J57" s="9"/>
    </row>
    <row r="58" spans="1:10">
      <c r="A58" s="7">
        <v>40148</v>
      </c>
      <c r="B58" s="86">
        <v>1281</v>
      </c>
      <c r="C58" s="9">
        <v>96</v>
      </c>
      <c r="D58" s="9">
        <v>3459</v>
      </c>
      <c r="E58" s="9">
        <v>2237</v>
      </c>
      <c r="F58" s="9">
        <v>317061</v>
      </c>
      <c r="G58" s="9">
        <f>+[10]Data!$AH63/1000</f>
        <v>0.76743699999999992</v>
      </c>
      <c r="H58" s="9">
        <v>5811</v>
      </c>
      <c r="I58" s="9"/>
      <c r="J58" s="9">
        <v>1598</v>
      </c>
    </row>
    <row r="59" spans="1:10">
      <c r="A59" s="7">
        <v>40179</v>
      </c>
      <c r="B59" s="9"/>
      <c r="C59" s="9"/>
      <c r="D59" s="9"/>
      <c r="E59" s="9">
        <v>1825</v>
      </c>
      <c r="F59" s="9"/>
      <c r="G59" s="9">
        <f>+[10]Data!$AH64/1000</f>
        <v>0.176429</v>
      </c>
      <c r="H59" s="9"/>
      <c r="I59" s="9"/>
      <c r="J59" s="9"/>
    </row>
    <row r="60" spans="1:10">
      <c r="A60" s="7">
        <v>40210</v>
      </c>
      <c r="B60" s="9"/>
      <c r="C60" s="9"/>
      <c r="D60" s="9"/>
      <c r="E60" s="9">
        <v>2006</v>
      </c>
      <c r="F60" s="9"/>
      <c r="G60" s="9">
        <f>+[10]Data!$AH65/1000</f>
        <v>2.3193000000000002E-2</v>
      </c>
      <c r="H60" s="9"/>
      <c r="I60" s="9"/>
      <c r="J60" s="9"/>
    </row>
    <row r="61" spans="1:10">
      <c r="A61" s="7">
        <v>40238</v>
      </c>
      <c r="B61" s="9">
        <v>1690</v>
      </c>
      <c r="C61" s="9">
        <v>326.89999999999998</v>
      </c>
      <c r="D61" s="9">
        <v>3393.7000000000003</v>
      </c>
      <c r="E61" s="9">
        <v>1270</v>
      </c>
      <c r="F61" s="9">
        <v>356994</v>
      </c>
      <c r="G61" s="9">
        <f>+[10]Data!$AH66/1000</f>
        <v>0.22700000000000001</v>
      </c>
      <c r="H61" s="9">
        <v>2730</v>
      </c>
      <c r="I61" s="9"/>
      <c r="J61" s="9">
        <v>700</v>
      </c>
    </row>
    <row r="62" spans="1:10">
      <c r="A62" s="7">
        <v>40269</v>
      </c>
      <c r="B62" s="9"/>
      <c r="C62" s="9"/>
      <c r="D62" s="9"/>
      <c r="E62" s="9">
        <v>2059</v>
      </c>
      <c r="F62" s="9"/>
      <c r="G62" s="9">
        <f>+[10]Data!$AH67/1000</f>
        <v>0.22440000000000002</v>
      </c>
      <c r="H62" s="9"/>
      <c r="I62" s="9"/>
      <c r="J62" s="9"/>
    </row>
    <row r="63" spans="1:10">
      <c r="A63" s="7">
        <v>40299</v>
      </c>
      <c r="B63" s="9"/>
      <c r="C63" s="9"/>
      <c r="D63" s="9"/>
      <c r="E63" s="9">
        <v>3401</v>
      </c>
      <c r="F63" s="9"/>
      <c r="G63" s="9">
        <f>+[10]Data!$AH68/1000</f>
        <v>9.2759999999999995E-3</v>
      </c>
      <c r="H63" s="9"/>
      <c r="I63" s="9"/>
      <c r="J63" s="9"/>
    </row>
    <row r="64" spans="1:10">
      <c r="A64" s="7">
        <v>40330</v>
      </c>
      <c r="B64" s="9">
        <v>2389</v>
      </c>
      <c r="C64" s="9">
        <v>388.3</v>
      </c>
      <c r="D64" s="9">
        <v>4133.7</v>
      </c>
      <c r="E64" s="9">
        <v>3779</v>
      </c>
      <c r="F64" s="9">
        <v>424398</v>
      </c>
      <c r="G64" s="9">
        <f>+[10]Data!$AH69/1000</f>
        <v>0.95880299999999996</v>
      </c>
      <c r="H64" s="9">
        <v>2064.6379999999999</v>
      </c>
      <c r="I64" s="9"/>
      <c r="J64" s="9">
        <v>1116</v>
      </c>
    </row>
    <row r="65" spans="1:10">
      <c r="A65" s="7">
        <v>40360</v>
      </c>
      <c r="B65" s="9"/>
      <c r="C65" s="9"/>
      <c r="D65" s="9"/>
      <c r="E65" s="9">
        <v>3728</v>
      </c>
      <c r="F65" s="9"/>
      <c r="G65" s="9">
        <f>+[10]Data!$AH70/1000</f>
        <v>2.9483739999999998</v>
      </c>
      <c r="H65" s="9"/>
      <c r="I65" s="9"/>
      <c r="J65" s="9"/>
    </row>
    <row r="66" spans="1:10">
      <c r="A66" s="7">
        <v>40391</v>
      </c>
      <c r="B66" s="9"/>
      <c r="C66" s="9"/>
      <c r="D66" s="9"/>
      <c r="E66" s="9">
        <v>2829</v>
      </c>
      <c r="F66" s="9"/>
      <c r="G66" s="9">
        <f>+[10]Data!$AH71/1000</f>
        <v>2.5099999999999998</v>
      </c>
      <c r="I66" s="9"/>
      <c r="J66" s="9"/>
    </row>
    <row r="67" spans="1:10">
      <c r="A67" s="7">
        <v>40422</v>
      </c>
      <c r="B67" s="9">
        <v>1165</v>
      </c>
      <c r="C67" s="9">
        <v>441.2</v>
      </c>
      <c r="D67" s="9">
        <v>3905.3999999999996</v>
      </c>
      <c r="E67" s="9">
        <v>2403</v>
      </c>
      <c r="F67" s="9">
        <v>468165</v>
      </c>
      <c r="G67" s="9">
        <f>+[10]Data!$AH72/1000</f>
        <v>3.421046</v>
      </c>
      <c r="H67" s="103">
        <v>4800</v>
      </c>
      <c r="I67" s="9"/>
      <c r="J67" s="9">
        <v>1460</v>
      </c>
    </row>
    <row r="68" spans="1:10">
      <c r="A68" s="7">
        <v>40452</v>
      </c>
      <c r="B68" s="9"/>
      <c r="C68" s="9"/>
      <c r="D68" s="9"/>
      <c r="E68" s="9">
        <v>2367</v>
      </c>
      <c r="F68" s="9"/>
      <c r="G68" s="9">
        <f>+[10]Data!$AH73/1000</f>
        <v>1.966</v>
      </c>
      <c r="H68" s="103"/>
      <c r="I68" s="9"/>
      <c r="J68" s="9"/>
    </row>
    <row r="69" spans="1:10">
      <c r="A69" s="7">
        <v>40483</v>
      </c>
      <c r="B69" s="9"/>
      <c r="C69" s="9"/>
      <c r="D69" s="9"/>
      <c r="E69" s="9">
        <v>2790</v>
      </c>
      <c r="F69" s="9"/>
      <c r="G69" s="9">
        <f>+[10]Data!$AH74/1000</f>
        <v>2.5129999999999999</v>
      </c>
      <c r="H69" s="103"/>
      <c r="I69" s="9"/>
      <c r="J69" s="9"/>
    </row>
    <row r="70" spans="1:10">
      <c r="A70" s="7">
        <v>40513</v>
      </c>
      <c r="B70" s="9">
        <v>1919</v>
      </c>
      <c r="C70" s="9">
        <v>459.6</v>
      </c>
      <c r="D70" s="9">
        <v>4169</v>
      </c>
      <c r="E70" s="9">
        <v>2160</v>
      </c>
      <c r="F70" s="9">
        <v>554831</v>
      </c>
      <c r="G70" s="9">
        <f>+[10]Data!$AH75/1000</f>
        <v>1.417249</v>
      </c>
      <c r="H70" s="103">
        <v>6100</v>
      </c>
      <c r="I70" s="9"/>
      <c r="J70" s="9">
        <v>1429</v>
      </c>
    </row>
    <row r="71" spans="1:10">
      <c r="A71" s="7">
        <v>40544</v>
      </c>
      <c r="B71" s="9"/>
      <c r="C71" s="9"/>
      <c r="D71" s="9"/>
      <c r="E71" s="9">
        <v>1210</v>
      </c>
      <c r="F71" s="9"/>
      <c r="G71" s="9">
        <f>+[10]Data!$AH76/1000</f>
        <v>0</v>
      </c>
      <c r="H71" s="103"/>
      <c r="I71" s="9"/>
      <c r="J71" s="9"/>
    </row>
    <row r="72" spans="1:10">
      <c r="A72" s="7">
        <v>40575</v>
      </c>
      <c r="B72" s="9"/>
      <c r="C72" s="9"/>
      <c r="D72" s="9"/>
      <c r="E72" s="9">
        <v>1362</v>
      </c>
      <c r="F72" s="9"/>
      <c r="G72" s="9">
        <f>+[10]Data!$AH77/1000</f>
        <v>0</v>
      </c>
      <c r="H72" s="103"/>
      <c r="I72" s="9"/>
      <c r="J72" s="9"/>
    </row>
    <row r="73" spans="1:10">
      <c r="A73" s="7">
        <v>40603</v>
      </c>
      <c r="B73" s="9">
        <v>1372</v>
      </c>
      <c r="C73" s="9">
        <v>400.7</v>
      </c>
      <c r="D73" s="9">
        <v>4309.3</v>
      </c>
      <c r="E73" s="9">
        <v>1273</v>
      </c>
      <c r="F73" s="9">
        <v>551679</v>
      </c>
      <c r="G73" s="9">
        <f>+[10]Data!$AH78/1000</f>
        <v>0</v>
      </c>
      <c r="H73" s="103">
        <v>2100</v>
      </c>
      <c r="I73" s="9"/>
      <c r="J73" s="9">
        <v>1403</v>
      </c>
    </row>
    <row r="74" spans="1:10">
      <c r="A74" s="7">
        <v>40634</v>
      </c>
      <c r="B74" s="9"/>
      <c r="C74" s="9"/>
      <c r="D74" s="9"/>
      <c r="E74" s="9">
        <v>1417</v>
      </c>
      <c r="F74" s="9"/>
      <c r="G74" s="9">
        <f>+[10]Data!$AH79/1000</f>
        <v>0</v>
      </c>
      <c r="H74" s="103"/>
      <c r="I74" s="9"/>
      <c r="J74" s="9"/>
    </row>
    <row r="75" spans="1:10">
      <c r="A75" s="7">
        <v>40664</v>
      </c>
      <c r="B75" s="9"/>
      <c r="C75" s="9"/>
      <c r="D75" s="9"/>
      <c r="E75" s="9">
        <v>3090</v>
      </c>
      <c r="F75" s="9"/>
      <c r="G75" s="9">
        <f>+[10]Data!$AH80/1000</f>
        <v>0</v>
      </c>
      <c r="H75" s="103"/>
      <c r="I75" s="9"/>
      <c r="J75" s="9"/>
    </row>
    <row r="76" spans="1:10">
      <c r="A76" s="7">
        <v>40695</v>
      </c>
      <c r="B76" s="9">
        <v>762</v>
      </c>
      <c r="C76" s="9">
        <v>458.6</v>
      </c>
      <c r="D76" s="9">
        <v>4500.7999999999993</v>
      </c>
      <c r="E76" s="9">
        <v>3116</v>
      </c>
      <c r="F76" s="9">
        <v>820522</v>
      </c>
      <c r="G76" s="9">
        <f>+[10]Data!$AH81/1000</f>
        <v>2.3359999999999999</v>
      </c>
      <c r="H76" s="103">
        <v>7000</v>
      </c>
      <c r="I76" s="9"/>
      <c r="J76" s="9">
        <v>1585</v>
      </c>
    </row>
    <row r="77" spans="1:10">
      <c r="A77" s="7">
        <v>40725</v>
      </c>
      <c r="B77" s="9"/>
      <c r="C77" s="9"/>
      <c r="D77" s="9"/>
      <c r="E77" s="9">
        <v>3162</v>
      </c>
      <c r="F77" s="9"/>
      <c r="G77" s="9">
        <f>+[10]Data!$AH82/1000</f>
        <v>2.0569999999999999</v>
      </c>
      <c r="H77" s="103"/>
      <c r="I77" s="9"/>
      <c r="J77" s="9"/>
    </row>
    <row r="78" spans="1:10">
      <c r="A78" s="7">
        <v>40756</v>
      </c>
      <c r="B78" s="9"/>
      <c r="C78" s="9"/>
      <c r="D78" s="9"/>
      <c r="E78" s="9">
        <v>2761</v>
      </c>
      <c r="F78" s="9"/>
      <c r="G78" s="9">
        <f>+[10]Data!$AH83/1000</f>
        <v>3.544</v>
      </c>
      <c r="H78" s="103"/>
      <c r="I78" s="9"/>
      <c r="J78" s="9"/>
    </row>
    <row r="79" spans="1:10">
      <c r="A79" s="7">
        <v>40787</v>
      </c>
      <c r="B79" s="9">
        <v>1326</v>
      </c>
      <c r="C79" s="9"/>
      <c r="D79" s="9">
        <v>3868.7</v>
      </c>
      <c r="E79" s="9">
        <v>2130</v>
      </c>
      <c r="F79" s="9">
        <v>937367</v>
      </c>
      <c r="G79" s="9">
        <f>+[10]Data!$AH84/1000</f>
        <v>2.6040000000000001</v>
      </c>
      <c r="H79" s="103">
        <v>4700</v>
      </c>
      <c r="I79" s="9"/>
      <c r="J79" s="9">
        <v>1534</v>
      </c>
    </row>
    <row r="80" spans="1:10">
      <c r="A80" s="7">
        <v>40817</v>
      </c>
      <c r="B80" s="9"/>
      <c r="C80" s="9"/>
      <c r="D80" s="9"/>
      <c r="E80" s="9">
        <v>3090</v>
      </c>
      <c r="F80" s="9"/>
      <c r="G80" s="9">
        <f>+[10]Data!$AH85/1000</f>
        <v>1.0009999999999999</v>
      </c>
      <c r="H80" s="9"/>
      <c r="I80" s="9"/>
      <c r="J80" s="9"/>
    </row>
    <row r="81" spans="1:10">
      <c r="A81" s="7">
        <v>40848</v>
      </c>
      <c r="B81" s="9"/>
      <c r="C81" s="9"/>
      <c r="D81" s="9"/>
      <c r="E81" s="9">
        <v>4700</v>
      </c>
      <c r="F81" s="9"/>
      <c r="G81" s="9">
        <f>+[10]Data!$AH86/1000</f>
        <v>1.0389999999999999</v>
      </c>
      <c r="H81" s="9"/>
      <c r="I81" s="9"/>
      <c r="J81" s="9"/>
    </row>
    <row r="82" spans="1:10">
      <c r="A82" s="7">
        <v>40878</v>
      </c>
      <c r="B82" s="9">
        <v>496</v>
      </c>
      <c r="C82" s="9"/>
      <c r="D82" s="9">
        <v>3697.2999999999997</v>
      </c>
      <c r="E82" s="9">
        <v>2520</v>
      </c>
      <c r="F82" s="9">
        <v>863907</v>
      </c>
      <c r="G82" s="9">
        <f>+[10]Data!$AH87/1000</f>
        <v>0.61099999999999999</v>
      </c>
      <c r="H82" s="9">
        <v>10600</v>
      </c>
      <c r="I82" s="9"/>
      <c r="J82" s="9">
        <v>1489</v>
      </c>
    </row>
    <row r="83" spans="1:10">
      <c r="A83" s="7">
        <v>40909</v>
      </c>
      <c r="B83" s="9"/>
      <c r="C83" s="9"/>
      <c r="D83" s="9"/>
      <c r="E83" s="9">
        <v>2460</v>
      </c>
      <c r="F83" s="9"/>
      <c r="G83" s="9">
        <f>+[10]Data!$AH88/1000</f>
        <v>1.4399999999999998E-4</v>
      </c>
      <c r="H83" s="9"/>
      <c r="I83" s="9"/>
      <c r="J83" s="9"/>
    </row>
    <row r="84" spans="1:10">
      <c r="A84" s="7">
        <v>40940</v>
      </c>
      <c r="B84" s="9"/>
      <c r="C84" s="9"/>
      <c r="D84" s="9"/>
      <c r="E84" s="9"/>
      <c r="F84" s="9"/>
      <c r="G84" s="9">
        <f>+[10]Data!$AH89/1000</f>
        <v>4.4136000000000002E-2</v>
      </c>
      <c r="H84" s="9"/>
      <c r="I84" s="9"/>
      <c r="J84" s="9"/>
    </row>
    <row r="85" spans="1:10">
      <c r="A85" s="7">
        <v>40969</v>
      </c>
      <c r="B85" s="9"/>
      <c r="C85" s="9"/>
      <c r="D85" s="9">
        <v>2921.4000000000005</v>
      </c>
      <c r="E85" s="9"/>
      <c r="F85" s="9">
        <v>961696</v>
      </c>
      <c r="G85" s="9">
        <f>+[10]Data!$AH90/1000</f>
        <v>8.4316999999999989E-2</v>
      </c>
      <c r="H85" s="9">
        <v>6300</v>
      </c>
      <c r="I85" s="9"/>
      <c r="J85" s="9">
        <v>1145</v>
      </c>
    </row>
    <row r="86" spans="1:10">
      <c r="A86" s="7">
        <v>41000</v>
      </c>
      <c r="B86" s="9"/>
      <c r="C86" s="9"/>
      <c r="D86" s="9"/>
      <c r="E86" s="9"/>
      <c r="F86" s="9"/>
      <c r="G86" s="9">
        <f>+[10]Data!$AH91/1000</f>
        <v>0</v>
      </c>
      <c r="H86" s="9"/>
      <c r="I86" s="9"/>
      <c r="J86" s="9"/>
    </row>
    <row r="87" spans="1:10">
      <c r="A87" s="7">
        <v>41030</v>
      </c>
      <c r="B87" s="9"/>
      <c r="C87" s="9"/>
      <c r="D87" s="9"/>
      <c r="E87" s="9"/>
      <c r="F87" s="9"/>
      <c r="G87" s="9">
        <f>+[10]Data!$AH92/1000</f>
        <v>3.8309999999999998E-3</v>
      </c>
      <c r="H87" s="9"/>
      <c r="I87" s="9"/>
      <c r="J87" s="9"/>
    </row>
    <row r="88" spans="1:10">
      <c r="A88" s="7">
        <v>41061</v>
      </c>
      <c r="B88" s="9"/>
      <c r="C88" s="9"/>
      <c r="D88" s="9">
        <v>3554.5999999999995</v>
      </c>
      <c r="E88" s="9"/>
      <c r="F88" s="9"/>
      <c r="G88" s="9">
        <f>+[10]Data!$AH93/1000</f>
        <v>11.337394</v>
      </c>
      <c r="H88" s="9">
        <v>3500</v>
      </c>
      <c r="I88" s="9"/>
      <c r="J88" s="9">
        <v>1451</v>
      </c>
    </row>
    <row r="89" spans="1:10">
      <c r="A89" s="7">
        <v>41091</v>
      </c>
      <c r="B89" s="9"/>
      <c r="C89" s="9"/>
      <c r="D89" s="9"/>
      <c r="E89" s="9"/>
      <c r="F89" s="9"/>
      <c r="G89" s="9">
        <f>+[10]Data!$AH94/1000</f>
        <v>3.0813389999999998</v>
      </c>
      <c r="H89" s="9"/>
      <c r="I89" s="9"/>
      <c r="J89" s="9"/>
    </row>
    <row r="90" spans="1:10">
      <c r="A90" s="7">
        <v>41122</v>
      </c>
      <c r="B90" s="9"/>
      <c r="C90" s="9"/>
      <c r="D90" s="9"/>
      <c r="E90" s="9"/>
      <c r="F90" s="9"/>
      <c r="G90" s="9">
        <f>+[10]Data!$AH95/1000</f>
        <v>3.858066</v>
      </c>
      <c r="H90" s="9"/>
      <c r="I90" s="9"/>
      <c r="J90" s="9"/>
    </row>
    <row r="91" spans="1:10">
      <c r="A91" s="7">
        <v>41153</v>
      </c>
      <c r="B91" s="9"/>
      <c r="C91" s="9"/>
      <c r="D91" s="9">
        <v>3016.2000000000007</v>
      </c>
      <c r="E91" s="9"/>
      <c r="F91" s="9"/>
      <c r="G91" s="9">
        <f>+[10]Data!$AH96/1000</f>
        <v>2.841672</v>
      </c>
      <c r="H91" s="9">
        <v>5000</v>
      </c>
      <c r="I91" s="9"/>
      <c r="J91" s="9">
        <v>1290</v>
      </c>
    </row>
    <row r="92" spans="1:10">
      <c r="A92" s="7">
        <v>41183</v>
      </c>
      <c r="B92" s="9"/>
      <c r="C92" s="9"/>
      <c r="D92" s="9"/>
      <c r="E92" s="9"/>
      <c r="F92" s="9"/>
      <c r="G92" s="9">
        <f>+[10]Data!$AH97/1000</f>
        <v>3.6200039999999998</v>
      </c>
      <c r="H92" s="9"/>
      <c r="I92" s="9"/>
      <c r="J92" s="9"/>
    </row>
    <row r="93" spans="1:10">
      <c r="A93" s="7">
        <v>41214</v>
      </c>
      <c r="D93" s="9"/>
      <c r="G93" s="9">
        <f>+[10]Data!$AH98/1000</f>
        <v>3.0051819999999996</v>
      </c>
      <c r="J93" s="9"/>
    </row>
    <row r="94" spans="1:10">
      <c r="A94" s="7">
        <v>41244</v>
      </c>
      <c r="D94" s="9">
        <v>3270.9</v>
      </c>
      <c r="G94" s="9">
        <f>+[10]Data!$AH99/1000</f>
        <v>2.9169619999999998</v>
      </c>
      <c r="J94" s="9">
        <v>1186</v>
      </c>
    </row>
    <row r="95" spans="1:10">
      <c r="A95" s="7">
        <v>41275</v>
      </c>
      <c r="D95" s="9"/>
      <c r="J95" s="9"/>
    </row>
    <row r="96" spans="1:10">
      <c r="A96" s="7">
        <v>41306</v>
      </c>
      <c r="D96" s="9"/>
      <c r="J96" s="9"/>
    </row>
    <row r="97" spans="1:10">
      <c r="A97" s="7">
        <v>41334</v>
      </c>
      <c r="D97" s="9"/>
      <c r="J97" s="9">
        <v>764</v>
      </c>
    </row>
    <row r="98" spans="1:10">
      <c r="D98" s="9"/>
    </row>
  </sheetData>
  <phoneticPr fontId="5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6384" width="9" style="6"/>
  </cols>
  <sheetData>
    <row r="1" spans="1:7" s="11" customFormat="1" ht="10.5">
      <c r="A1" s="11" t="s">
        <v>157</v>
      </c>
    </row>
    <row r="2" spans="1:7" s="11" customFormat="1" ht="10.5">
      <c r="A2" s="6" t="s">
        <v>158</v>
      </c>
    </row>
    <row r="3" spans="1:7">
      <c r="B3" s="6" t="s">
        <v>20</v>
      </c>
      <c r="C3" s="6" t="s">
        <v>26</v>
      </c>
      <c r="D3" s="6" t="s">
        <v>27</v>
      </c>
      <c r="E3" s="6" t="s">
        <v>28</v>
      </c>
      <c r="F3" s="6" t="s">
        <v>29</v>
      </c>
      <c r="G3" s="6" t="s">
        <v>31</v>
      </c>
    </row>
    <row r="4" spans="1:7" s="35" customFormat="1" ht="30">
      <c r="B4" s="35" t="s">
        <v>159</v>
      </c>
      <c r="C4" s="35" t="s">
        <v>160</v>
      </c>
      <c r="D4" s="35" t="s">
        <v>161</v>
      </c>
      <c r="E4" s="35" t="s">
        <v>162</v>
      </c>
      <c r="F4" s="35" t="s">
        <v>159</v>
      </c>
      <c r="G4" s="35" t="s">
        <v>163</v>
      </c>
    </row>
    <row r="5" spans="1:7" s="35" customFormat="1">
      <c r="A5" s="7">
        <v>38412</v>
      </c>
      <c r="B5" s="75">
        <v>102</v>
      </c>
      <c r="C5" s="75">
        <v>31.183333333333334</v>
      </c>
      <c r="D5" s="75">
        <v>0.52210000000000001</v>
      </c>
      <c r="E5" s="75">
        <v>5.84</v>
      </c>
      <c r="F5" s="75">
        <v>62.9</v>
      </c>
      <c r="G5" s="75">
        <v>83.453333333333319</v>
      </c>
    </row>
    <row r="6" spans="1:7" s="35" customFormat="1">
      <c r="A6" s="7">
        <v>38504</v>
      </c>
      <c r="B6" s="75">
        <v>101.88</v>
      </c>
      <c r="C6" s="75">
        <v>31.72333333333334</v>
      </c>
      <c r="D6" s="75">
        <v>0.52880000000000005</v>
      </c>
      <c r="E6" s="75">
        <v>5.78</v>
      </c>
      <c r="F6" s="75">
        <v>64.7</v>
      </c>
      <c r="G6" s="75">
        <v>83.346666666666664</v>
      </c>
    </row>
    <row r="7" spans="1:7" s="35" customFormat="1">
      <c r="A7" s="7">
        <v>38596</v>
      </c>
      <c r="B7" s="75">
        <v>101.47</v>
      </c>
      <c r="C7" s="75">
        <v>32.603333333333332</v>
      </c>
      <c r="D7" s="75">
        <v>0.52939999999999998</v>
      </c>
      <c r="E7" s="75">
        <v>5.72</v>
      </c>
      <c r="F7" s="75">
        <v>63.5</v>
      </c>
      <c r="G7" s="75">
        <v>83.486666666666665</v>
      </c>
    </row>
    <row r="8" spans="1:7" s="35" customFormat="1">
      <c r="A8" s="7">
        <v>38687</v>
      </c>
      <c r="B8" s="75">
        <v>101.5</v>
      </c>
      <c r="C8" s="75">
        <v>33.096666666666664</v>
      </c>
      <c r="D8" s="75">
        <v>0.53169999999999995</v>
      </c>
      <c r="E8" s="75">
        <v>5.64</v>
      </c>
      <c r="F8" s="75">
        <v>61.5</v>
      </c>
      <c r="G8" s="75">
        <v>82.806666666666672</v>
      </c>
    </row>
    <row r="9" spans="1:7">
      <c r="A9" s="7">
        <v>38777</v>
      </c>
      <c r="B9" s="76">
        <v>101.25</v>
      </c>
      <c r="C9" s="76">
        <v>32.993333333333332</v>
      </c>
      <c r="D9" s="76">
        <v>0.57169999999999999</v>
      </c>
      <c r="E9" s="76">
        <v>5.62</v>
      </c>
      <c r="F9" s="76">
        <v>62.3</v>
      </c>
      <c r="G9" s="76">
        <v>82.943333333333328</v>
      </c>
    </row>
    <row r="10" spans="1:7">
      <c r="A10" s="7">
        <v>38869</v>
      </c>
      <c r="B10" s="76">
        <v>101.26</v>
      </c>
      <c r="C10" s="76">
        <v>32.526666666666671</v>
      </c>
      <c r="D10" s="76">
        <v>0.57909999999999995</v>
      </c>
      <c r="E10" s="76">
        <v>5.67</v>
      </c>
      <c r="F10" s="76">
        <v>62.7</v>
      </c>
      <c r="G10" s="76">
        <v>83.29</v>
      </c>
    </row>
    <row r="11" spans="1:7">
      <c r="A11" s="7">
        <v>38961</v>
      </c>
      <c r="B11" s="76">
        <v>101.35</v>
      </c>
      <c r="C11" s="76">
        <v>32.946666666666665</v>
      </c>
      <c r="D11" s="76">
        <v>0.55010000000000003</v>
      </c>
      <c r="E11" s="76">
        <v>5.76</v>
      </c>
      <c r="F11" s="76">
        <v>62.3</v>
      </c>
      <c r="G11" s="76">
        <v>83.56</v>
      </c>
    </row>
    <row r="12" spans="1:7">
      <c r="A12" s="7">
        <v>39052</v>
      </c>
      <c r="B12" s="76">
        <v>101.57</v>
      </c>
      <c r="C12" s="76">
        <v>32.229999999999997</v>
      </c>
      <c r="D12" s="76">
        <v>0.52849999999999997</v>
      </c>
      <c r="E12" s="76">
        <v>5.88</v>
      </c>
      <c r="F12" s="76">
        <v>60.7</v>
      </c>
      <c r="G12" s="76">
        <v>83.643333333333331</v>
      </c>
    </row>
    <row r="13" spans="1:7">
      <c r="A13" s="7">
        <v>39142</v>
      </c>
      <c r="B13" s="76">
        <v>101.59</v>
      </c>
      <c r="C13" s="76">
        <v>31.966666666666669</v>
      </c>
      <c r="D13" s="76">
        <v>0.52390000000000003</v>
      </c>
      <c r="E13" s="76">
        <v>6</v>
      </c>
      <c r="F13" s="76">
        <v>60.3</v>
      </c>
      <c r="G13" s="76">
        <v>83.99</v>
      </c>
    </row>
    <row r="14" spans="1:7">
      <c r="A14" s="7">
        <v>39234</v>
      </c>
      <c r="B14" s="76">
        <v>101.85</v>
      </c>
      <c r="C14" s="76">
        <v>31.143333333333334</v>
      </c>
      <c r="D14" s="76">
        <v>0.51600000000000001</v>
      </c>
      <c r="E14" s="76">
        <v>6.35</v>
      </c>
      <c r="F14" s="76">
        <v>59.8</v>
      </c>
      <c r="G14" s="76">
        <v>85.526666666666657</v>
      </c>
    </row>
    <row r="15" spans="1:7">
      <c r="A15" s="7">
        <v>39326</v>
      </c>
      <c r="B15" s="76">
        <v>101.56</v>
      </c>
      <c r="C15" s="76">
        <v>31.323333333333334</v>
      </c>
      <c r="D15" s="76">
        <v>0.5181</v>
      </c>
      <c r="E15" s="76">
        <v>6.48</v>
      </c>
      <c r="F15" s="76">
        <v>58.9</v>
      </c>
      <c r="G15" s="76">
        <v>85.706666666666663</v>
      </c>
    </row>
    <row r="16" spans="1:7">
      <c r="A16" s="7">
        <v>39417</v>
      </c>
      <c r="B16" s="76">
        <v>101.64</v>
      </c>
      <c r="C16" s="76">
        <v>31.153333333333332</v>
      </c>
      <c r="D16" s="76">
        <v>0.51300000000000001</v>
      </c>
      <c r="E16" s="76">
        <v>6.81</v>
      </c>
      <c r="F16" s="76">
        <v>59.4</v>
      </c>
      <c r="G16" s="76">
        <v>87.443333333333328</v>
      </c>
    </row>
    <row r="17" spans="1:7">
      <c r="A17" s="7">
        <v>39508</v>
      </c>
      <c r="B17" s="76">
        <v>104.13</v>
      </c>
      <c r="C17" s="76">
        <v>30.429999999999996</v>
      </c>
      <c r="D17" s="76">
        <v>0.504</v>
      </c>
      <c r="E17" s="76">
        <v>6.94</v>
      </c>
      <c r="F17" s="76">
        <v>58.8</v>
      </c>
      <c r="G17" s="76">
        <v>88.366666666666674</v>
      </c>
    </row>
    <row r="18" spans="1:7">
      <c r="A18" s="7">
        <v>39600</v>
      </c>
      <c r="B18" s="76">
        <v>104.22</v>
      </c>
      <c r="C18" s="76">
        <v>31.293333333333333</v>
      </c>
      <c r="D18" s="76">
        <v>0.51529999999999998</v>
      </c>
      <c r="E18" s="76">
        <v>7.23</v>
      </c>
      <c r="F18" s="76">
        <v>58.6</v>
      </c>
      <c r="G18" s="76">
        <v>89.726666666666674</v>
      </c>
    </row>
    <row r="19" spans="1:7">
      <c r="A19" s="7">
        <v>39692</v>
      </c>
      <c r="B19" s="76">
        <v>103.01</v>
      </c>
      <c r="C19" s="76">
        <v>34.526666666666664</v>
      </c>
      <c r="D19" s="76">
        <v>0.53800000000000003</v>
      </c>
      <c r="E19" s="76">
        <v>6.86</v>
      </c>
      <c r="F19" s="76">
        <v>59.2</v>
      </c>
      <c r="G19" s="76">
        <v>87.966666666666654</v>
      </c>
    </row>
    <row r="20" spans="1:7">
      <c r="A20" s="7">
        <v>39783</v>
      </c>
      <c r="B20" s="76">
        <v>103.32</v>
      </c>
      <c r="C20" s="76">
        <v>38.75</v>
      </c>
      <c r="D20" s="76">
        <v>0.58979999999999999</v>
      </c>
      <c r="E20" s="76">
        <v>5.34</v>
      </c>
      <c r="F20" s="76">
        <v>60</v>
      </c>
      <c r="G20" s="76">
        <v>77.36</v>
      </c>
    </row>
    <row r="21" spans="1:7">
      <c r="A21" s="7">
        <v>39873</v>
      </c>
      <c r="B21" s="76">
        <v>103.32</v>
      </c>
      <c r="C21" s="76">
        <v>36.839999999999996</v>
      </c>
      <c r="D21" s="76">
        <v>0.62219999999999998</v>
      </c>
      <c r="E21" s="76">
        <v>5.33</v>
      </c>
      <c r="F21" s="76">
        <v>60.6</v>
      </c>
      <c r="G21" s="76">
        <v>77.59333333333332</v>
      </c>
    </row>
    <row r="22" spans="1:7">
      <c r="A22" s="7">
        <v>39965</v>
      </c>
      <c r="B22" s="76">
        <v>82.75</v>
      </c>
      <c r="C22" s="76">
        <v>34.166666666666664</v>
      </c>
      <c r="D22" s="76">
        <v>0.59250000000000003</v>
      </c>
      <c r="E22" s="76">
        <v>6.11</v>
      </c>
      <c r="F22" s="76">
        <v>59.5</v>
      </c>
      <c r="G22" s="76">
        <v>82.1</v>
      </c>
    </row>
    <row r="23" spans="1:7">
      <c r="A23" s="7">
        <v>40057</v>
      </c>
      <c r="B23" s="76">
        <v>83.27</v>
      </c>
      <c r="C23" s="76">
        <v>33.166666666666664</v>
      </c>
      <c r="D23" s="76">
        <v>0.56610000000000005</v>
      </c>
      <c r="E23" s="76">
        <v>6.72</v>
      </c>
      <c r="F23" s="76">
        <v>61.1</v>
      </c>
      <c r="G23" s="76">
        <v>84.793333333333337</v>
      </c>
    </row>
    <row r="24" spans="1:7">
      <c r="A24" s="7">
        <v>40148</v>
      </c>
      <c r="B24" s="76">
        <v>83.79</v>
      </c>
      <c r="C24" s="76">
        <v>32.910000000000004</v>
      </c>
      <c r="D24" s="76">
        <v>0.55430000000000001</v>
      </c>
      <c r="E24" s="76">
        <v>7.32</v>
      </c>
      <c r="F24" s="76">
        <v>59.4</v>
      </c>
      <c r="G24" s="76">
        <v>88.013333333333321</v>
      </c>
    </row>
    <row r="25" spans="1:7">
      <c r="A25" s="7">
        <v>40238</v>
      </c>
      <c r="B25" s="76">
        <v>83.82</v>
      </c>
      <c r="C25" s="76">
        <v>31.953333333333333</v>
      </c>
      <c r="D25" s="76">
        <v>0.56200000000000006</v>
      </c>
      <c r="E25" s="76">
        <v>7.2899999999999991</v>
      </c>
      <c r="F25" s="76">
        <v>59.4</v>
      </c>
      <c r="G25" s="76">
        <v>91.63</v>
      </c>
    </row>
    <row r="26" spans="1:7">
      <c r="A26" s="7">
        <v>40330</v>
      </c>
      <c r="B26" s="76">
        <v>83.49</v>
      </c>
      <c r="C26" s="76">
        <v>31.900000000000002</v>
      </c>
      <c r="D26" s="76">
        <v>0.56169999999999998</v>
      </c>
      <c r="E26" s="76">
        <v>7.1366666666666667</v>
      </c>
      <c r="F26" s="76">
        <v>59.2</v>
      </c>
      <c r="G26" s="76">
        <v>88.796666666666667</v>
      </c>
    </row>
    <row r="27" spans="1:7">
      <c r="A27" s="7">
        <v>40422</v>
      </c>
      <c r="B27" s="76">
        <v>84.08</v>
      </c>
      <c r="C27" s="76">
        <v>31.433333333333334</v>
      </c>
      <c r="D27" s="76">
        <v>0.56020000000000003</v>
      </c>
      <c r="E27" s="76">
        <v>7.2833333333333323</v>
      </c>
      <c r="F27" s="76">
        <v>59.4</v>
      </c>
      <c r="G27" s="76">
        <v>89.509999999999991</v>
      </c>
    </row>
    <row r="28" spans="1:7">
      <c r="A28" s="7">
        <v>40513</v>
      </c>
      <c r="B28" s="76">
        <v>86.09</v>
      </c>
      <c r="C28" s="76">
        <v>30.913333333333338</v>
      </c>
      <c r="D28" s="76">
        <v>0.5494</v>
      </c>
      <c r="E28" s="76"/>
      <c r="F28" s="76">
        <v>59.8</v>
      </c>
      <c r="G28" s="76"/>
    </row>
    <row r="29" spans="1:7">
      <c r="A29" s="7">
        <v>40603</v>
      </c>
      <c r="B29" s="76">
        <v>83.91</v>
      </c>
      <c r="C29" s="76">
        <v>30.939999999999998</v>
      </c>
      <c r="D29" s="76"/>
      <c r="E29" s="76"/>
      <c r="F29" s="76">
        <v>59.9</v>
      </c>
      <c r="G29" s="76"/>
    </row>
    <row r="30" spans="1:7">
      <c r="A30" s="7">
        <v>40695</v>
      </c>
      <c r="B30" s="76">
        <v>84.42</v>
      </c>
      <c r="C30" s="76">
        <v>33.126666666666665</v>
      </c>
      <c r="D30" s="76"/>
      <c r="E30" s="76"/>
      <c r="F30" s="76">
        <v>60.6</v>
      </c>
      <c r="G30" s="76"/>
    </row>
    <row r="31" spans="1:7">
      <c r="A31" s="7">
        <v>40787</v>
      </c>
      <c r="B31" s="76">
        <v>84.25</v>
      </c>
      <c r="C31" s="76">
        <v>34.533333333333331</v>
      </c>
      <c r="D31" s="76"/>
      <c r="E31" s="76"/>
      <c r="F31" s="76">
        <v>60.9</v>
      </c>
      <c r="G31" s="76"/>
    </row>
    <row r="32" spans="1:7">
      <c r="A32" s="7">
        <v>40878</v>
      </c>
      <c r="B32" s="76">
        <v>84.02</v>
      </c>
      <c r="C32" s="76">
        <v>36.596666666666671</v>
      </c>
      <c r="D32" s="76"/>
      <c r="E32" s="76"/>
      <c r="F32" s="76">
        <v>60.5</v>
      </c>
      <c r="G32" s="76"/>
    </row>
    <row r="33" spans="1:9">
      <c r="A33" s="7">
        <v>40969</v>
      </c>
      <c r="B33" s="104">
        <f>AVERAGE(84.33,84.64,84.45)</f>
        <v>84.473333333333343</v>
      </c>
      <c r="C33" s="76">
        <v>37.273333333333333</v>
      </c>
      <c r="D33" s="76"/>
      <c r="E33" s="76"/>
      <c r="F33" s="76">
        <v>60.7</v>
      </c>
      <c r="G33" s="76"/>
    </row>
    <row r="34" spans="1:9">
      <c r="A34" s="7">
        <v>41061</v>
      </c>
      <c r="B34" s="76"/>
      <c r="C34" s="76">
        <v>38.853333333333332</v>
      </c>
      <c r="D34" s="76"/>
      <c r="E34" s="76"/>
      <c r="F34" s="76">
        <v>60.3</v>
      </c>
      <c r="G34" s="76"/>
    </row>
    <row r="35" spans="1:9" ht="11">
      <c r="A35" s="7">
        <v>41153</v>
      </c>
      <c r="B35" s="33"/>
      <c r="C35" s="76">
        <v>37.9</v>
      </c>
      <c r="F35" s="76">
        <v>60.6</v>
      </c>
      <c r="I35" s="59"/>
    </row>
    <row r="36" spans="1:9" ht="11">
      <c r="A36" s="7">
        <v>41244</v>
      </c>
      <c r="B36" s="33"/>
      <c r="C36" s="6">
        <v>37.659999999999997</v>
      </c>
      <c r="F36" s="76">
        <v>60.7</v>
      </c>
      <c r="I36" s="59"/>
    </row>
    <row r="37" spans="1:9" ht="11">
      <c r="A37" s="7">
        <v>41334</v>
      </c>
      <c r="B37" s="33"/>
      <c r="F37" s="76">
        <v>60.4</v>
      </c>
      <c r="I37" s="59"/>
    </row>
    <row r="38" spans="1:9" ht="11">
      <c r="A38" s="7"/>
      <c r="B38" s="33"/>
      <c r="I38" s="59"/>
    </row>
    <row r="39" spans="1:9" ht="11">
      <c r="A39" s="7"/>
      <c r="B39" s="33"/>
      <c r="I39" s="59"/>
    </row>
    <row r="40" spans="1:9" ht="11">
      <c r="A40" s="7"/>
      <c r="B40" s="33"/>
      <c r="I40" s="59"/>
    </row>
    <row r="41" spans="1:9">
      <c r="A41" s="7"/>
      <c r="B41" s="33"/>
    </row>
    <row r="42" spans="1:9" ht="11">
      <c r="A42" s="7"/>
      <c r="B42" s="33"/>
      <c r="I42" s="59"/>
    </row>
    <row r="43" spans="1:9" ht="11">
      <c r="A43" s="7"/>
      <c r="B43" s="33"/>
      <c r="I43" s="60"/>
    </row>
    <row r="44" spans="1:9">
      <c r="A44" s="7"/>
      <c r="B44" s="33"/>
    </row>
    <row r="45" spans="1:9" ht="11">
      <c r="A45" s="7"/>
      <c r="B45" s="33"/>
      <c r="I45" s="60"/>
    </row>
    <row r="46" spans="1:9" ht="11">
      <c r="A46" s="7"/>
      <c r="B46" s="33"/>
      <c r="I46" s="60"/>
    </row>
    <row r="47" spans="1:9">
      <c r="A47" s="7"/>
      <c r="B47" s="33"/>
      <c r="C47" s="33"/>
    </row>
    <row r="48" spans="1:9">
      <c r="A48" s="7"/>
      <c r="B48" s="33"/>
      <c r="D48" s="37"/>
    </row>
    <row r="49" spans="1:6">
      <c r="A49" s="7"/>
      <c r="B49" s="33"/>
    </row>
    <row r="50" spans="1:6">
      <c r="A50" s="7"/>
      <c r="B50" s="33"/>
      <c r="C50" s="33"/>
    </row>
    <row r="51" spans="1:6">
      <c r="A51" s="7"/>
      <c r="B51" s="33"/>
    </row>
    <row r="52" spans="1:6">
      <c r="A52" s="7"/>
      <c r="B52" s="33"/>
    </row>
    <row r="53" spans="1:6">
      <c r="A53" s="7"/>
      <c r="B53" s="33"/>
      <c r="C53" s="33"/>
    </row>
    <row r="54" spans="1:6">
      <c r="A54" s="7"/>
      <c r="B54" s="33"/>
    </row>
    <row r="55" spans="1:6">
      <c r="A55" s="7"/>
      <c r="B55" s="33"/>
    </row>
    <row r="56" spans="1:6">
      <c r="A56" s="7"/>
      <c r="B56" s="33"/>
      <c r="C56" s="33"/>
    </row>
    <row r="57" spans="1:6">
      <c r="A57" s="7"/>
    </row>
    <row r="58" spans="1:6">
      <c r="A58" s="7"/>
    </row>
    <row r="59" spans="1:6">
      <c r="A59" s="7"/>
    </row>
    <row r="60" spans="1:6">
      <c r="A60" s="7"/>
    </row>
    <row r="61" spans="1:6">
      <c r="A61" s="7"/>
    </row>
    <row r="62" spans="1:6">
      <c r="A62" s="7"/>
      <c r="F62" s="37"/>
    </row>
    <row r="63" spans="1:6">
      <c r="A63" s="7"/>
    </row>
    <row r="64" spans="1:6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</sheetData>
  <pageMargins left="0.7" right="0.7" top="0.75" bottom="0.75" header="0.3" footer="0.3"/>
  <pageSetup orientation="portrait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9" width="9" style="6"/>
    <col min="10" max="10" width="13.1640625" style="4" customWidth="1"/>
    <col min="11" max="16384" width="9" style="6"/>
  </cols>
  <sheetData>
    <row r="1" spans="1:16" ht="10.5">
      <c r="A1" s="11" t="s">
        <v>164</v>
      </c>
    </row>
    <row r="2" spans="1:16" ht="10.5">
      <c r="A2" s="11" t="s">
        <v>165</v>
      </c>
      <c r="G2" s="232" t="s">
        <v>99</v>
      </c>
      <c r="H2" s="232"/>
      <c r="I2" s="232"/>
      <c r="J2" s="232"/>
    </row>
    <row r="3" spans="1:16" ht="10.5">
      <c r="B3" s="26" t="s">
        <v>92</v>
      </c>
      <c r="C3" s="26" t="s">
        <v>93</v>
      </c>
      <c r="D3" s="26" t="s">
        <v>166</v>
      </c>
      <c r="E3" s="26" t="s">
        <v>95</v>
      </c>
      <c r="F3" s="11"/>
      <c r="G3" s="71" t="s">
        <v>167</v>
      </c>
      <c r="H3" s="71" t="s">
        <v>168</v>
      </c>
      <c r="I3" s="71" t="s">
        <v>169</v>
      </c>
      <c r="J3" s="80" t="s">
        <v>170</v>
      </c>
    </row>
    <row r="4" spans="1:16">
      <c r="A4" s="7">
        <v>38718</v>
      </c>
      <c r="B4" s="23">
        <f t="shared" ref="B4:B39" si="0">G4/G$13*100</f>
        <v>91.55337642077113</v>
      </c>
      <c r="C4" s="23">
        <f t="shared" ref="C4:C39" si="1">H4/H$13*100</f>
        <v>88.536221429515123</v>
      </c>
      <c r="D4" s="23">
        <f t="shared" ref="D4:D39" si="2">I4/I$13*100</f>
        <v>89.278430646803002</v>
      </c>
      <c r="E4" s="23">
        <f t="shared" ref="E4:E39" si="3">J4/J$13*100</f>
        <v>92.898094256643972</v>
      </c>
      <c r="F4" s="7"/>
      <c r="G4" s="77">
        <v>4929.6000000000004</v>
      </c>
      <c r="H4" s="77">
        <v>3350.6532999999999</v>
      </c>
      <c r="I4" s="77">
        <v>2412.08</v>
      </c>
      <c r="J4" s="79">
        <v>1280.08</v>
      </c>
      <c r="L4" s="65"/>
      <c r="M4" s="66"/>
      <c r="N4" s="66"/>
      <c r="O4" s="66"/>
      <c r="P4" s="66"/>
    </row>
    <row r="5" spans="1:16">
      <c r="A5" s="7">
        <v>38749</v>
      </c>
      <c r="B5" s="23">
        <f t="shared" si="0"/>
        <v>91.399227397667346</v>
      </c>
      <c r="C5" s="23">
        <f t="shared" si="1"/>
        <v>89.970405601796799</v>
      </c>
      <c r="D5" s="23">
        <f t="shared" si="2"/>
        <v>91.864902378088274</v>
      </c>
      <c r="E5" s="23">
        <f t="shared" si="3"/>
        <v>92.94018607486538</v>
      </c>
      <c r="F5" s="7"/>
      <c r="G5" s="77">
        <v>4921.3</v>
      </c>
      <c r="H5" s="77">
        <v>3404.93</v>
      </c>
      <c r="I5" s="77">
        <v>2481.96</v>
      </c>
      <c r="J5" s="79">
        <v>1280.6600000000001</v>
      </c>
      <c r="L5" s="65"/>
      <c r="M5" s="66"/>
      <c r="N5" s="66"/>
      <c r="O5" s="66"/>
      <c r="P5" s="66"/>
    </row>
    <row r="6" spans="1:16">
      <c r="A6" s="7">
        <v>38777</v>
      </c>
      <c r="B6" s="23">
        <f t="shared" si="0"/>
        <v>95.269667929574325</v>
      </c>
      <c r="C6" s="23">
        <f t="shared" si="1"/>
        <v>97.83273880301229</v>
      </c>
      <c r="D6" s="23">
        <f t="shared" si="2"/>
        <v>93.768853520866116</v>
      </c>
      <c r="E6" s="23">
        <f t="shared" si="3"/>
        <v>93.968532737274472</v>
      </c>
      <c r="F6" s="7"/>
      <c r="G6" s="77">
        <v>5129.7</v>
      </c>
      <c r="H6" s="77">
        <v>3702.48</v>
      </c>
      <c r="I6" s="77">
        <v>2533.4</v>
      </c>
      <c r="J6" s="79">
        <v>1294.83</v>
      </c>
      <c r="L6" s="65"/>
      <c r="M6" s="66"/>
      <c r="N6" s="66"/>
      <c r="O6" s="66"/>
      <c r="P6" s="66"/>
    </row>
    <row r="7" spans="1:16">
      <c r="A7" s="7">
        <v>38808</v>
      </c>
      <c r="B7" s="23">
        <f t="shared" si="0"/>
        <v>97.667335264839167</v>
      </c>
      <c r="C7" s="23">
        <f t="shared" si="1"/>
        <v>100.28193949002511</v>
      </c>
      <c r="D7" s="23">
        <f t="shared" si="2"/>
        <v>96.630332192097711</v>
      </c>
      <c r="E7" s="23">
        <f t="shared" si="3"/>
        <v>95.113720481298159</v>
      </c>
      <c r="F7" s="7"/>
      <c r="G7" s="77">
        <v>5258.8</v>
      </c>
      <c r="H7" s="77">
        <v>3795.17</v>
      </c>
      <c r="I7" s="77">
        <v>2610.71</v>
      </c>
      <c r="J7" s="79">
        <v>1310.6099999999999</v>
      </c>
      <c r="L7" s="65"/>
      <c r="M7" s="66"/>
      <c r="N7" s="66"/>
      <c r="O7" s="66"/>
      <c r="P7" s="66"/>
    </row>
    <row r="8" spans="1:16">
      <c r="A8" s="7">
        <v>38838</v>
      </c>
      <c r="B8" s="23">
        <f t="shared" si="0"/>
        <v>92.892429982913598</v>
      </c>
      <c r="C8" s="23">
        <f t="shared" si="1"/>
        <v>95.483947681331756</v>
      </c>
      <c r="D8" s="23">
        <f t="shared" si="2"/>
        <v>88.234292588137322</v>
      </c>
      <c r="E8" s="23">
        <f t="shared" si="3"/>
        <v>92.173098973830491</v>
      </c>
      <c r="F8" s="7"/>
      <c r="G8" s="77">
        <v>5001.7</v>
      </c>
      <c r="H8" s="77">
        <v>3613.59</v>
      </c>
      <c r="I8" s="77">
        <v>2383.87</v>
      </c>
      <c r="J8" s="79">
        <v>1270.0899999999999</v>
      </c>
      <c r="L8" s="65"/>
      <c r="M8" s="66"/>
      <c r="N8" s="66"/>
      <c r="O8" s="66"/>
      <c r="P8" s="66"/>
    </row>
    <row r="9" spans="1:16">
      <c r="A9" s="7">
        <v>38869</v>
      </c>
      <c r="B9" s="23">
        <f t="shared" si="0"/>
        <v>94.233340762201905</v>
      </c>
      <c r="C9" s="23">
        <f t="shared" si="1"/>
        <v>94.751486325802617</v>
      </c>
      <c r="D9" s="23">
        <f t="shared" si="2"/>
        <v>90.141204774683075</v>
      </c>
      <c r="E9" s="23">
        <f t="shared" si="3"/>
        <v>92.181081904872485</v>
      </c>
      <c r="F9" s="7"/>
      <c r="G9" s="77">
        <v>5073.8999999999996</v>
      </c>
      <c r="H9" s="77">
        <v>3585.87</v>
      </c>
      <c r="I9" s="77">
        <v>2435.39</v>
      </c>
      <c r="J9" s="79">
        <v>1270.2</v>
      </c>
      <c r="L9" s="65"/>
      <c r="M9" s="66"/>
      <c r="N9" s="66"/>
      <c r="O9" s="66"/>
      <c r="P9" s="66"/>
    </row>
    <row r="10" spans="1:16">
      <c r="A10" s="7">
        <v>38899</v>
      </c>
      <c r="B10" s="23">
        <f t="shared" si="0"/>
        <v>92.600846891018506</v>
      </c>
      <c r="C10" s="23">
        <f t="shared" si="1"/>
        <v>94.611441405733927</v>
      </c>
      <c r="D10" s="23">
        <f t="shared" si="2"/>
        <v>90.512815767558067</v>
      </c>
      <c r="E10" s="23">
        <f t="shared" si="3"/>
        <v>92.649897673338472</v>
      </c>
      <c r="F10" s="7"/>
      <c r="G10" s="77">
        <v>4986</v>
      </c>
      <c r="H10" s="77">
        <v>3580.57</v>
      </c>
      <c r="I10" s="77">
        <v>2445.4299999999998</v>
      </c>
      <c r="J10" s="79">
        <v>1276.6600000000001</v>
      </c>
      <c r="L10" s="65"/>
      <c r="M10" s="66"/>
      <c r="N10" s="66"/>
      <c r="O10" s="66"/>
      <c r="P10" s="66"/>
    </row>
    <row r="11" spans="1:16">
      <c r="A11" s="7">
        <v>38930</v>
      </c>
      <c r="B11" s="23">
        <f t="shared" si="0"/>
        <v>94.909367803283573</v>
      </c>
      <c r="C11" s="23">
        <f t="shared" si="1"/>
        <v>92.753864447086798</v>
      </c>
      <c r="D11" s="23">
        <f t="shared" si="2"/>
        <v>91.880817988340894</v>
      </c>
      <c r="E11" s="23">
        <f t="shared" si="3"/>
        <v>94.620955919706219</v>
      </c>
      <c r="F11" s="7"/>
      <c r="G11" s="77">
        <v>5110.3</v>
      </c>
      <c r="H11" s="77">
        <v>3510.27</v>
      </c>
      <c r="I11" s="77">
        <v>2482.39</v>
      </c>
      <c r="J11" s="79">
        <v>1303.82</v>
      </c>
      <c r="L11" s="65"/>
      <c r="M11" s="66"/>
      <c r="N11" s="66"/>
      <c r="O11" s="66"/>
      <c r="P11" s="66"/>
    </row>
    <row r="12" spans="1:16">
      <c r="A12" s="7">
        <v>38961</v>
      </c>
      <c r="B12" s="23">
        <f t="shared" si="0"/>
        <v>95.722828913156548</v>
      </c>
      <c r="C12" s="23">
        <f t="shared" si="1"/>
        <v>94.843176113092881</v>
      </c>
      <c r="D12" s="23">
        <f t="shared" si="2"/>
        <v>95.081336171000288</v>
      </c>
      <c r="E12" s="23">
        <f t="shared" si="3"/>
        <v>96.945440294933007</v>
      </c>
      <c r="F12" s="7"/>
      <c r="G12" s="77">
        <v>5154.1000000000004</v>
      </c>
      <c r="H12" s="77">
        <v>3589.34</v>
      </c>
      <c r="I12" s="77">
        <v>2568.86</v>
      </c>
      <c r="J12" s="79">
        <v>1335.85</v>
      </c>
      <c r="L12" s="65"/>
      <c r="M12" s="66"/>
      <c r="N12" s="66"/>
      <c r="O12" s="66"/>
      <c r="P12" s="66"/>
    </row>
    <row r="13" spans="1:16">
      <c r="A13" s="7">
        <v>38991</v>
      </c>
      <c r="B13" s="23">
        <f t="shared" si="0"/>
        <v>100</v>
      </c>
      <c r="C13" s="23">
        <f t="shared" si="1"/>
        <v>100</v>
      </c>
      <c r="D13" s="23">
        <f t="shared" si="2"/>
        <v>100</v>
      </c>
      <c r="E13" s="23">
        <f t="shared" si="3"/>
        <v>100</v>
      </c>
      <c r="F13" s="7"/>
      <c r="G13" s="77">
        <v>5384.4</v>
      </c>
      <c r="H13" s="77">
        <v>3784.5</v>
      </c>
      <c r="I13" s="77">
        <v>2701.75</v>
      </c>
      <c r="J13" s="79">
        <v>1377.94</v>
      </c>
      <c r="L13" s="65"/>
      <c r="M13" s="66"/>
      <c r="N13" s="66"/>
      <c r="O13" s="66"/>
      <c r="P13" s="66"/>
    </row>
    <row r="14" spans="1:16">
      <c r="A14" s="7">
        <v>39022</v>
      </c>
      <c r="B14" s="23">
        <f t="shared" si="0"/>
        <v>101.81450115147463</v>
      </c>
      <c r="C14" s="23">
        <f t="shared" si="1"/>
        <v>102.09301096578147</v>
      </c>
      <c r="D14" s="23">
        <f t="shared" si="2"/>
        <v>105.06264458221524</v>
      </c>
      <c r="E14" s="23">
        <f t="shared" si="3"/>
        <v>101.64666095766144</v>
      </c>
      <c r="F14" s="7"/>
      <c r="G14" s="77">
        <v>5482.1</v>
      </c>
      <c r="H14" s="77">
        <v>3863.71</v>
      </c>
      <c r="I14" s="77">
        <v>2838.53</v>
      </c>
      <c r="J14" s="79">
        <v>1400.63</v>
      </c>
      <c r="L14" s="65"/>
      <c r="M14" s="66"/>
      <c r="N14" s="66"/>
      <c r="O14" s="66"/>
      <c r="P14" s="66"/>
    </row>
    <row r="15" spans="1:16">
      <c r="A15" s="7">
        <v>39052</v>
      </c>
      <c r="B15" s="23">
        <f t="shared" si="0"/>
        <v>105.3023549513409</v>
      </c>
      <c r="C15" s="23">
        <f t="shared" si="1"/>
        <v>107.15999471528603</v>
      </c>
      <c r="D15" s="23">
        <f t="shared" si="2"/>
        <v>110.51466641991301</v>
      </c>
      <c r="E15" s="23">
        <f t="shared" si="3"/>
        <v>102.9290099714066</v>
      </c>
      <c r="F15" s="7"/>
      <c r="G15" s="77">
        <v>5669.9</v>
      </c>
      <c r="H15" s="77">
        <v>4055.47</v>
      </c>
      <c r="I15" s="77">
        <v>2985.83</v>
      </c>
      <c r="J15" s="79">
        <v>1418.3</v>
      </c>
      <c r="L15" s="65"/>
      <c r="M15" s="66"/>
      <c r="N15" s="66"/>
      <c r="O15" s="66"/>
      <c r="P15" s="66"/>
    </row>
    <row r="16" spans="1:16">
      <c r="A16" s="7">
        <v>39083</v>
      </c>
      <c r="B16" s="23">
        <f t="shared" si="0"/>
        <v>107.2245746972736</v>
      </c>
      <c r="C16" s="23">
        <f t="shared" si="1"/>
        <v>109.73663892191836</v>
      </c>
      <c r="D16" s="23">
        <f t="shared" si="2"/>
        <v>115.68649949107059</v>
      </c>
      <c r="E16" s="23">
        <f t="shared" si="3"/>
        <v>104.37609765301828</v>
      </c>
      <c r="F16" s="7"/>
      <c r="G16" s="77">
        <v>5773.4</v>
      </c>
      <c r="H16" s="77">
        <v>4152.9831000000004</v>
      </c>
      <c r="I16" s="77">
        <v>3125.56</v>
      </c>
      <c r="J16" s="79">
        <v>1438.24</v>
      </c>
      <c r="L16" s="65"/>
      <c r="M16" s="66"/>
      <c r="N16" s="66"/>
      <c r="O16" s="66"/>
      <c r="P16" s="66"/>
    </row>
    <row r="17" spans="1:16">
      <c r="A17" s="7">
        <v>39114</v>
      </c>
      <c r="B17" s="23">
        <f t="shared" si="0"/>
        <v>108.32219003045837</v>
      </c>
      <c r="C17" s="23">
        <f t="shared" si="1"/>
        <v>106.6752781080724</v>
      </c>
      <c r="D17" s="23">
        <f t="shared" si="2"/>
        <v>114.89405015267882</v>
      </c>
      <c r="E17" s="23">
        <f t="shared" si="3"/>
        <v>102.09588225902434</v>
      </c>
      <c r="F17" s="7"/>
      <c r="G17" s="77">
        <v>5832.5</v>
      </c>
      <c r="H17" s="77">
        <v>4037.1259</v>
      </c>
      <c r="I17" s="77">
        <v>3104.15</v>
      </c>
      <c r="J17" s="79">
        <v>1406.82</v>
      </c>
      <c r="L17" s="65"/>
      <c r="M17" s="66"/>
      <c r="N17" s="66"/>
      <c r="O17" s="66"/>
      <c r="P17" s="66"/>
    </row>
    <row r="18" spans="1:16">
      <c r="A18" s="7">
        <v>39142</v>
      </c>
      <c r="B18" s="23">
        <f t="shared" si="0"/>
        <v>111.34016789243</v>
      </c>
      <c r="C18" s="23">
        <f t="shared" si="1"/>
        <v>108.52538776588716</v>
      </c>
      <c r="D18" s="23">
        <f t="shared" si="2"/>
        <v>119.59803830850373</v>
      </c>
      <c r="E18" s="23">
        <f t="shared" si="3"/>
        <v>103.11479454838381</v>
      </c>
      <c r="F18" s="7"/>
      <c r="G18" s="77">
        <v>5995</v>
      </c>
      <c r="H18" s="77">
        <v>4107.1432999999997</v>
      </c>
      <c r="I18" s="77">
        <v>3231.24</v>
      </c>
      <c r="J18" s="79">
        <v>1420.86</v>
      </c>
      <c r="L18" s="65"/>
      <c r="M18" s="66"/>
      <c r="N18" s="66"/>
      <c r="O18" s="66"/>
      <c r="P18" s="66"/>
    </row>
    <row r="19" spans="1:16">
      <c r="A19" s="7">
        <v>39173</v>
      </c>
      <c r="B19" s="23">
        <f t="shared" si="0"/>
        <v>114.51600921179705</v>
      </c>
      <c r="C19" s="23">
        <f t="shared" si="1"/>
        <v>110.83725723345226</v>
      </c>
      <c r="D19" s="23">
        <f t="shared" si="2"/>
        <v>124.41158508374201</v>
      </c>
      <c r="E19" s="23">
        <f t="shared" si="3"/>
        <v>107.57870444286397</v>
      </c>
      <c r="F19" s="7"/>
      <c r="G19" s="77">
        <v>6166</v>
      </c>
      <c r="H19" s="77">
        <v>4194.6360000000004</v>
      </c>
      <c r="I19" s="77">
        <v>3361.29</v>
      </c>
      <c r="J19" s="79">
        <v>1482.37</v>
      </c>
      <c r="L19" s="65"/>
      <c r="M19" s="66"/>
      <c r="N19" s="66"/>
      <c r="O19" s="66"/>
      <c r="P19" s="66"/>
    </row>
    <row r="20" spans="1:16">
      <c r="A20" s="7">
        <v>39203</v>
      </c>
      <c r="B20" s="23">
        <f t="shared" si="0"/>
        <v>117.25540450189438</v>
      </c>
      <c r="C20" s="23">
        <f t="shared" si="1"/>
        <v>113.68356453956932</v>
      </c>
      <c r="D20" s="23">
        <f t="shared" si="2"/>
        <v>129.95762006107151</v>
      </c>
      <c r="E20" s="23">
        <f t="shared" si="3"/>
        <v>111.08030828628242</v>
      </c>
      <c r="F20" s="7"/>
      <c r="G20" s="77">
        <v>6313.5</v>
      </c>
      <c r="H20" s="77">
        <v>4302.3545000000004</v>
      </c>
      <c r="I20" s="77">
        <v>3511.13</v>
      </c>
      <c r="J20" s="79">
        <v>1530.62</v>
      </c>
      <c r="L20" s="65"/>
      <c r="M20" s="66"/>
      <c r="N20" s="66"/>
      <c r="O20" s="66"/>
      <c r="P20" s="66"/>
    </row>
    <row r="21" spans="1:16">
      <c r="A21" s="7">
        <v>39234</v>
      </c>
      <c r="B21" s="23">
        <f t="shared" si="0"/>
        <v>116.53851868360449</v>
      </c>
      <c r="C21" s="23">
        <f t="shared" si="1"/>
        <v>111.88497555819792</v>
      </c>
      <c r="D21" s="23">
        <f t="shared" si="2"/>
        <v>131.32969371703524</v>
      </c>
      <c r="E21" s="23">
        <f t="shared" si="3"/>
        <v>109.10126710887265</v>
      </c>
      <c r="F21" s="7"/>
      <c r="G21" s="77">
        <v>6274.9</v>
      </c>
      <c r="H21" s="77">
        <v>4234.2869000000001</v>
      </c>
      <c r="I21" s="77">
        <v>3548.2</v>
      </c>
      <c r="J21" s="79">
        <v>1503.35</v>
      </c>
      <c r="L21" s="65"/>
      <c r="M21" s="66"/>
      <c r="N21" s="66"/>
      <c r="O21" s="66"/>
      <c r="P21" s="66"/>
    </row>
    <row r="22" spans="1:16">
      <c r="A22" s="7">
        <v>39264</v>
      </c>
      <c r="B22" s="23">
        <f t="shared" si="0"/>
        <v>114.11113587400638</v>
      </c>
      <c r="C22" s="23">
        <f t="shared" si="1"/>
        <v>111.33042938300966</v>
      </c>
      <c r="D22" s="23">
        <f t="shared" si="2"/>
        <v>131.30970667160173</v>
      </c>
      <c r="E22" s="23">
        <f t="shared" si="3"/>
        <v>105.61200052251911</v>
      </c>
      <c r="F22" s="7"/>
      <c r="G22" s="77">
        <v>6144.2</v>
      </c>
      <c r="H22" s="77">
        <v>4213.3001000000004</v>
      </c>
      <c r="I22" s="77">
        <v>3547.66</v>
      </c>
      <c r="J22" s="79">
        <v>1455.27</v>
      </c>
      <c r="L22" s="65"/>
      <c r="M22" s="66"/>
      <c r="N22" s="66"/>
      <c r="O22" s="66"/>
      <c r="P22" s="66"/>
    </row>
    <row r="23" spans="1:16">
      <c r="A23" s="7">
        <v>39295</v>
      </c>
      <c r="B23" s="23">
        <f t="shared" si="0"/>
        <v>116.02406953420994</v>
      </c>
      <c r="C23" s="23">
        <f t="shared" si="1"/>
        <v>108.83791782269783</v>
      </c>
      <c r="D23" s="23">
        <f t="shared" si="2"/>
        <v>125.58193763301564</v>
      </c>
      <c r="E23" s="23">
        <f t="shared" si="3"/>
        <v>106.97055024166508</v>
      </c>
      <c r="F23" s="7"/>
      <c r="G23" s="77">
        <v>6247.2</v>
      </c>
      <c r="H23" s="77">
        <v>4118.9709999999995</v>
      </c>
      <c r="I23" s="77">
        <v>3392.91</v>
      </c>
      <c r="J23" s="79">
        <v>1473.99</v>
      </c>
      <c r="L23" s="65"/>
      <c r="M23" s="66"/>
      <c r="N23" s="66"/>
      <c r="O23" s="66"/>
      <c r="P23" s="66"/>
    </row>
    <row r="24" spans="1:16">
      <c r="A24" s="7">
        <v>39326</v>
      </c>
      <c r="B24" s="23">
        <f t="shared" si="0"/>
        <v>121.97830770373675</v>
      </c>
      <c r="C24" s="23">
        <f t="shared" si="1"/>
        <v>112.79961685823754</v>
      </c>
      <c r="D24" s="23">
        <f t="shared" si="2"/>
        <v>137.17886555010642</v>
      </c>
      <c r="E24" s="23">
        <f t="shared" si="3"/>
        <v>110.79945425780512</v>
      </c>
      <c r="F24" s="7"/>
      <c r="G24" s="77">
        <v>6567.8</v>
      </c>
      <c r="H24" s="77">
        <v>4268.9014999999999</v>
      </c>
      <c r="I24" s="77">
        <v>3706.23</v>
      </c>
      <c r="J24" s="79">
        <v>1526.75</v>
      </c>
      <c r="L24" s="65"/>
      <c r="M24" s="66"/>
      <c r="N24" s="66"/>
      <c r="O24" s="66"/>
      <c r="P24" s="66"/>
    </row>
    <row r="25" spans="1:16">
      <c r="A25" s="7">
        <v>39356</v>
      </c>
      <c r="B25" s="23">
        <f t="shared" si="0"/>
        <v>125.43830324641559</v>
      </c>
      <c r="C25" s="23">
        <f t="shared" si="1"/>
        <v>111.21866032500991</v>
      </c>
      <c r="D25" s="23">
        <f t="shared" si="2"/>
        <v>140.86055334505411</v>
      </c>
      <c r="E25" s="23">
        <f t="shared" si="3"/>
        <v>112.44176088944367</v>
      </c>
      <c r="F25" s="7"/>
      <c r="G25" s="77">
        <v>6754.1</v>
      </c>
      <c r="H25" s="77">
        <v>4209.0702000000001</v>
      </c>
      <c r="I25" s="77">
        <v>3805.7</v>
      </c>
      <c r="J25" s="79">
        <v>1549.38</v>
      </c>
      <c r="L25" s="65"/>
      <c r="M25" s="66"/>
      <c r="N25" s="66"/>
      <c r="O25" s="66"/>
      <c r="P25" s="66"/>
    </row>
    <row r="26" spans="1:16">
      <c r="A26" s="7">
        <v>39387</v>
      </c>
      <c r="B26" s="23">
        <f t="shared" si="0"/>
        <v>121.33385335413418</v>
      </c>
      <c r="C26" s="23">
        <f t="shared" si="1"/>
        <v>107.3560602457392</v>
      </c>
      <c r="D26" s="23">
        <f t="shared" si="2"/>
        <v>130.33293235865642</v>
      </c>
      <c r="E26" s="23">
        <f t="shared" si="3"/>
        <v>107.48944075939445</v>
      </c>
      <c r="F26" s="7"/>
      <c r="G26" s="77">
        <v>6533.1</v>
      </c>
      <c r="H26" s="77">
        <v>4062.8901000000001</v>
      </c>
      <c r="I26" s="77">
        <v>3521.27</v>
      </c>
      <c r="J26" s="79">
        <v>1481.14</v>
      </c>
      <c r="L26" s="65"/>
      <c r="M26" s="66"/>
      <c r="N26" s="66"/>
      <c r="O26" s="66"/>
      <c r="P26" s="66"/>
    </row>
    <row r="27" spans="1:16">
      <c r="A27" s="7">
        <v>39417</v>
      </c>
      <c r="B27" s="23">
        <f t="shared" si="0"/>
        <v>117.74385261124732</v>
      </c>
      <c r="C27" s="23">
        <f t="shared" si="1"/>
        <v>106.78757299511163</v>
      </c>
      <c r="D27" s="23">
        <f t="shared" si="2"/>
        <v>128.89053391320442</v>
      </c>
      <c r="E27" s="23">
        <f t="shared" si="3"/>
        <v>106.56196931651594</v>
      </c>
      <c r="F27" s="7"/>
      <c r="G27" s="77">
        <v>6339.8</v>
      </c>
      <c r="H27" s="77">
        <v>4041.3757000000001</v>
      </c>
      <c r="I27" s="77">
        <v>3482.3</v>
      </c>
      <c r="J27" s="79">
        <v>1468.36</v>
      </c>
      <c r="L27" s="65"/>
      <c r="M27" s="66"/>
      <c r="N27" s="66"/>
      <c r="O27" s="66"/>
      <c r="P27" s="66"/>
    </row>
    <row r="28" spans="1:16">
      <c r="A28" s="7">
        <v>39448</v>
      </c>
      <c r="B28" s="23">
        <f t="shared" si="0"/>
        <v>104.93834039075848</v>
      </c>
      <c r="C28" s="23">
        <f t="shared" si="1"/>
        <v>96.991504822301494</v>
      </c>
      <c r="D28" s="23">
        <f t="shared" si="2"/>
        <v>110.36365318774868</v>
      </c>
      <c r="E28" s="23">
        <f t="shared" si="3"/>
        <v>100.04426898123285</v>
      </c>
      <c r="F28" s="7"/>
      <c r="G28" s="77">
        <v>5650.3</v>
      </c>
      <c r="H28" s="77">
        <v>3670.6435000000001</v>
      </c>
      <c r="I28" s="77">
        <v>2981.75</v>
      </c>
      <c r="J28" s="79">
        <v>1378.55</v>
      </c>
      <c r="L28" s="65"/>
      <c r="M28" s="66"/>
      <c r="N28" s="66"/>
      <c r="O28" s="66"/>
      <c r="P28" s="66"/>
    </row>
    <row r="29" spans="1:16">
      <c r="A29" s="7">
        <v>39479</v>
      </c>
      <c r="B29" s="23">
        <f t="shared" si="0"/>
        <v>103.48599658272046</v>
      </c>
      <c r="C29" s="23">
        <f t="shared" si="1"/>
        <v>94.668297000924824</v>
      </c>
      <c r="D29" s="23">
        <f t="shared" si="2"/>
        <v>112.01813639307856</v>
      </c>
      <c r="E29" s="23">
        <f t="shared" si="3"/>
        <v>96.566613930940392</v>
      </c>
      <c r="F29" s="7"/>
      <c r="G29" s="77">
        <v>5572.1</v>
      </c>
      <c r="H29" s="77">
        <v>3582.7217000000001</v>
      </c>
      <c r="I29" s="77">
        <v>3026.45</v>
      </c>
      <c r="J29" s="79">
        <v>1330.63</v>
      </c>
      <c r="L29" s="65"/>
      <c r="M29" s="66"/>
      <c r="N29" s="66"/>
      <c r="O29" s="66"/>
      <c r="P29" s="66"/>
    </row>
    <row r="30" spans="1:16">
      <c r="A30" s="7">
        <v>39508</v>
      </c>
      <c r="B30" s="23">
        <f t="shared" si="0"/>
        <v>99.466978679147161</v>
      </c>
      <c r="C30" s="23">
        <f t="shared" si="1"/>
        <v>91.701117717003569</v>
      </c>
      <c r="D30" s="23">
        <f t="shared" si="2"/>
        <v>111.31155732395671</v>
      </c>
      <c r="E30" s="23">
        <f t="shared" si="3"/>
        <v>95.991117174913271</v>
      </c>
      <c r="F30" s="7"/>
      <c r="G30" s="77">
        <v>5355.7</v>
      </c>
      <c r="H30" s="77">
        <v>3470.4288000000001</v>
      </c>
      <c r="I30" s="77">
        <v>3007.36</v>
      </c>
      <c r="J30" s="79">
        <v>1322.7</v>
      </c>
      <c r="L30" s="65"/>
      <c r="M30" s="66"/>
      <c r="N30" s="66"/>
      <c r="O30" s="66"/>
      <c r="P30" s="66"/>
    </row>
    <row r="31" spans="1:16">
      <c r="A31" s="7">
        <v>39539</v>
      </c>
      <c r="B31" s="23">
        <f t="shared" si="0"/>
        <v>103.91872817769854</v>
      </c>
      <c r="C31" s="23">
        <f t="shared" si="1"/>
        <v>95.78026687805523</v>
      </c>
      <c r="D31" s="23">
        <f t="shared" si="2"/>
        <v>116.50929952808364</v>
      </c>
      <c r="E31" s="23">
        <f t="shared" si="3"/>
        <v>100.55517656792021</v>
      </c>
      <c r="F31" s="7"/>
      <c r="G31" s="77">
        <v>5595.4</v>
      </c>
      <c r="H31" s="77">
        <v>3624.8042</v>
      </c>
      <c r="I31" s="77">
        <v>3147.79</v>
      </c>
      <c r="J31" s="79">
        <v>1385.59</v>
      </c>
      <c r="L31" s="65"/>
      <c r="M31" s="66"/>
      <c r="N31" s="66"/>
      <c r="O31" s="66"/>
      <c r="P31" s="66"/>
    </row>
    <row r="32" spans="1:16">
      <c r="A32" s="7">
        <v>39569</v>
      </c>
      <c r="B32" s="23">
        <f t="shared" si="0"/>
        <v>105.02005794517495</v>
      </c>
      <c r="C32" s="23">
        <f t="shared" si="1"/>
        <v>95.76509446426212</v>
      </c>
      <c r="D32" s="23">
        <f t="shared" si="2"/>
        <v>118.1685944295364</v>
      </c>
      <c r="E32" s="23">
        <f t="shared" si="3"/>
        <v>101.628517932566</v>
      </c>
      <c r="F32" s="7"/>
      <c r="G32" s="77">
        <v>5654.7</v>
      </c>
      <c r="H32" s="77">
        <v>3624.23</v>
      </c>
      <c r="I32" s="77">
        <v>3192.62</v>
      </c>
      <c r="J32" s="79">
        <v>1400.38</v>
      </c>
      <c r="L32" s="65"/>
      <c r="M32" s="66"/>
      <c r="N32" s="66"/>
      <c r="O32" s="66"/>
      <c r="P32" s="66"/>
    </row>
    <row r="33" spans="1:16">
      <c r="A33" s="7">
        <v>39600</v>
      </c>
      <c r="B33" s="23">
        <f t="shared" si="0"/>
        <v>96.859445806403698</v>
      </c>
      <c r="C33" s="23">
        <f t="shared" si="1"/>
        <v>84.413000396353553</v>
      </c>
      <c r="D33" s="23">
        <f t="shared" si="2"/>
        <v>109.09743684648838</v>
      </c>
      <c r="E33" s="23">
        <f t="shared" si="3"/>
        <v>92.892288488613445</v>
      </c>
      <c r="F33" s="7"/>
      <c r="G33" s="77">
        <v>5215.3</v>
      </c>
      <c r="H33" s="77">
        <v>3194.61</v>
      </c>
      <c r="I33" s="77">
        <v>2947.54</v>
      </c>
      <c r="J33" s="79">
        <v>1280</v>
      </c>
      <c r="L33" s="65"/>
      <c r="M33" s="66"/>
      <c r="N33" s="66"/>
      <c r="O33" s="66"/>
      <c r="P33" s="66"/>
    </row>
    <row r="34" spans="1:16">
      <c r="A34" s="7">
        <v>39630</v>
      </c>
      <c r="B34" s="23">
        <f t="shared" si="0"/>
        <v>92.44112621647723</v>
      </c>
      <c r="C34" s="23">
        <f t="shared" si="1"/>
        <v>88.156427533359761</v>
      </c>
      <c r="D34" s="23">
        <f t="shared" si="2"/>
        <v>108.43527343388544</v>
      </c>
      <c r="E34" s="23">
        <f t="shared" si="3"/>
        <v>91.976428581796029</v>
      </c>
      <c r="F34" s="7"/>
      <c r="G34" s="77">
        <v>4977.3999999999996</v>
      </c>
      <c r="H34" s="77">
        <v>3336.28</v>
      </c>
      <c r="I34" s="77">
        <v>2929.65</v>
      </c>
      <c r="J34" s="79">
        <v>1267.3800000000001</v>
      </c>
      <c r="L34" s="65"/>
      <c r="M34" s="66"/>
      <c r="N34" s="66"/>
      <c r="O34" s="66"/>
      <c r="P34" s="66"/>
    </row>
    <row r="35" spans="1:16">
      <c r="A35" s="7">
        <v>39661</v>
      </c>
      <c r="B35" s="23">
        <f t="shared" si="0"/>
        <v>95.379243741178229</v>
      </c>
      <c r="C35" s="23">
        <f t="shared" si="1"/>
        <v>88.604571277579595</v>
      </c>
      <c r="D35" s="23">
        <f t="shared" si="2"/>
        <v>101.41389839918571</v>
      </c>
      <c r="E35" s="23">
        <f t="shared" si="3"/>
        <v>93.09766753269372</v>
      </c>
      <c r="F35" s="7"/>
      <c r="G35" s="77">
        <v>5135.6000000000004</v>
      </c>
      <c r="H35" s="77">
        <v>3353.24</v>
      </c>
      <c r="I35" s="77">
        <v>2739.95</v>
      </c>
      <c r="J35" s="79">
        <v>1282.83</v>
      </c>
      <c r="L35" s="65"/>
      <c r="M35" s="66"/>
      <c r="N35" s="66"/>
      <c r="O35" s="66"/>
      <c r="P35" s="66"/>
    </row>
    <row r="36" spans="1:16">
      <c r="A36" s="7">
        <v>39692</v>
      </c>
      <c r="B36" s="23">
        <f t="shared" si="0"/>
        <v>85.441274793848905</v>
      </c>
      <c r="C36" s="23">
        <f t="shared" si="1"/>
        <v>81.654643942396604</v>
      </c>
      <c r="D36" s="23">
        <f t="shared" si="2"/>
        <v>87.310446932543712</v>
      </c>
      <c r="E36" s="23">
        <f t="shared" si="3"/>
        <v>84.645195001233716</v>
      </c>
      <c r="F36" s="7"/>
      <c r="G36" s="77">
        <v>4600.5</v>
      </c>
      <c r="H36" s="77">
        <v>3090.22</v>
      </c>
      <c r="I36" s="77">
        <v>2358.91</v>
      </c>
      <c r="J36" s="79">
        <v>1166.3599999999999</v>
      </c>
      <c r="L36" s="65"/>
      <c r="M36" s="66"/>
      <c r="N36" s="66"/>
      <c r="O36" s="66"/>
      <c r="P36" s="66"/>
    </row>
    <row r="37" spans="1:16">
      <c r="A37" s="7">
        <v>39722</v>
      </c>
      <c r="B37" s="23">
        <f t="shared" si="0"/>
        <v>74.622984919396785</v>
      </c>
      <c r="C37" s="23">
        <f t="shared" si="1"/>
        <v>74.537191174527678</v>
      </c>
      <c r="D37" s="23">
        <f t="shared" si="2"/>
        <v>66.408809105209585</v>
      </c>
      <c r="E37" s="23">
        <f t="shared" si="3"/>
        <v>70.304222244800201</v>
      </c>
      <c r="F37" s="7"/>
      <c r="G37" s="77">
        <v>4018</v>
      </c>
      <c r="H37" s="77">
        <v>2820.86</v>
      </c>
      <c r="I37" s="77">
        <v>1794.2</v>
      </c>
      <c r="J37" s="79">
        <v>968.75</v>
      </c>
      <c r="L37" s="65"/>
      <c r="M37" s="66"/>
      <c r="N37" s="66"/>
      <c r="O37" s="66"/>
      <c r="P37" s="66"/>
    </row>
    <row r="38" spans="1:16">
      <c r="A38" s="7">
        <v>39753</v>
      </c>
      <c r="B38" s="23">
        <f t="shared" si="0"/>
        <v>69.506351682638737</v>
      </c>
      <c r="C38" s="23">
        <f t="shared" si="1"/>
        <v>71.633240850838959</v>
      </c>
      <c r="D38" s="23">
        <f t="shared" si="2"/>
        <v>64.127695012491898</v>
      </c>
      <c r="E38" s="23">
        <f t="shared" si="3"/>
        <v>65.042019246121015</v>
      </c>
      <c r="F38" s="7"/>
      <c r="G38" s="77">
        <v>3742.5</v>
      </c>
      <c r="H38" s="77">
        <v>2710.96</v>
      </c>
      <c r="I38" s="77">
        <v>1732.57</v>
      </c>
      <c r="J38" s="79">
        <v>896.24</v>
      </c>
      <c r="L38" s="65"/>
      <c r="M38" s="66"/>
      <c r="N38" s="66"/>
      <c r="O38" s="66"/>
      <c r="P38" s="66"/>
    </row>
    <row r="39" spans="1:16">
      <c r="A39" s="7">
        <v>39783</v>
      </c>
      <c r="B39" s="23">
        <f t="shared" si="0"/>
        <v>69.131193819181348</v>
      </c>
      <c r="C39" s="23">
        <f t="shared" si="1"/>
        <v>71.758776588717126</v>
      </c>
      <c r="D39" s="23">
        <f t="shared" si="2"/>
        <v>65.200703247894879</v>
      </c>
      <c r="E39" s="23">
        <f t="shared" si="3"/>
        <v>65.550749669796943</v>
      </c>
      <c r="F39" s="7"/>
      <c r="G39" s="77">
        <v>3722.3</v>
      </c>
      <c r="H39" s="77">
        <v>2715.7109</v>
      </c>
      <c r="I39" s="77">
        <v>1761.56</v>
      </c>
      <c r="J39" s="79">
        <v>903.25</v>
      </c>
      <c r="L39" s="65"/>
      <c r="M39" s="66"/>
      <c r="N39" s="66"/>
      <c r="O39" s="66"/>
      <c r="P39" s="66"/>
    </row>
    <row r="40" spans="1:16">
      <c r="A40" s="7">
        <v>39814</v>
      </c>
      <c r="B40" s="23">
        <f t="shared" ref="B40:B73" si="4">G40/G$13*100</f>
        <v>65.758487482356443</v>
      </c>
      <c r="C40" s="23">
        <f t="shared" ref="C40:C73" si="5">H40/H$13*100</f>
        <v>74.050733254062621</v>
      </c>
      <c r="D40" s="23">
        <f t="shared" ref="D40:D61" si="6">I40/I$13*100</f>
        <v>64.642176367169426</v>
      </c>
      <c r="E40" s="23">
        <f t="shared" ref="E40:E72" si="7">J40/J$13*100</f>
        <v>59.935846263262547</v>
      </c>
      <c r="F40" s="7"/>
      <c r="G40" s="77">
        <f>[11]Sheet4!B59</f>
        <v>3540.7</v>
      </c>
      <c r="H40" s="77">
        <f>[11]Sheet4!D59</f>
        <v>2802.45</v>
      </c>
      <c r="I40" s="77">
        <v>1746.47</v>
      </c>
      <c r="J40" s="79" t="str">
        <f>'[12]Stock market'!P51</f>
        <v xml:space="preserve">                 825.88</v>
      </c>
      <c r="L40" s="65"/>
      <c r="M40" s="66"/>
      <c r="N40" s="66"/>
      <c r="O40" s="66"/>
      <c r="P40" s="66"/>
    </row>
    <row r="41" spans="1:16">
      <c r="A41" s="7">
        <v>39845</v>
      </c>
      <c r="B41" s="23">
        <f t="shared" si="4"/>
        <v>62.114627442240554</v>
      </c>
      <c r="C41" s="23">
        <f t="shared" si="5"/>
        <v>67.546307306117058</v>
      </c>
      <c r="D41" s="23">
        <f t="shared" si="6"/>
        <v>59.030998426945494</v>
      </c>
      <c r="E41" s="23">
        <f t="shared" si="7"/>
        <v>53.347025269605354</v>
      </c>
      <c r="G41" s="77">
        <f>[11]Sheet4!B60</f>
        <v>3344.5</v>
      </c>
      <c r="H41" s="77">
        <f>[11]Sheet4!D60</f>
        <v>2556.29</v>
      </c>
      <c r="I41" s="77">
        <v>1594.87</v>
      </c>
      <c r="J41" s="79" t="str">
        <f>'[12]Stock market'!P52</f>
        <v xml:space="preserve">                 735.09</v>
      </c>
      <c r="L41" s="65"/>
      <c r="M41" s="66"/>
      <c r="N41" s="66"/>
      <c r="O41" s="66"/>
      <c r="P41" s="66"/>
    </row>
    <row r="42" spans="1:16">
      <c r="A42" s="7">
        <v>39873</v>
      </c>
      <c r="B42" s="23">
        <f t="shared" si="4"/>
        <v>66.527375380729509</v>
      </c>
      <c r="C42" s="23">
        <f t="shared" si="5"/>
        <v>69.635883207821365</v>
      </c>
      <c r="D42" s="23">
        <f t="shared" si="6"/>
        <v>62.92180993800315</v>
      </c>
      <c r="E42" s="23">
        <f t="shared" si="7"/>
        <v>57.903101731570317</v>
      </c>
      <c r="G42" s="77">
        <f>[11]Sheet4!B61</f>
        <v>3582.1</v>
      </c>
      <c r="H42" s="77">
        <f>[11]Sheet4!D61</f>
        <v>2635.37</v>
      </c>
      <c r="I42" s="77">
        <v>1699.99</v>
      </c>
      <c r="J42" s="79" t="str">
        <f>'[12]Stock market'!P53</f>
        <v xml:space="preserve">                 797.87</v>
      </c>
      <c r="L42" s="65"/>
      <c r="M42" s="66"/>
      <c r="N42" s="66"/>
      <c r="O42" s="66"/>
      <c r="P42" s="66"/>
    </row>
    <row r="43" spans="1:16">
      <c r="A43" s="7">
        <v>39904</v>
      </c>
      <c r="B43" s="23">
        <f t="shared" si="4"/>
        <v>70.212094198053649</v>
      </c>
      <c r="C43" s="23">
        <f t="shared" si="5"/>
        <v>73.847536002113884</v>
      </c>
      <c r="D43" s="23">
        <f t="shared" si="6"/>
        <v>71.075414083464423</v>
      </c>
      <c r="E43" s="23">
        <f t="shared" si="7"/>
        <v>63.341654934177093</v>
      </c>
      <c r="G43" s="77">
        <f>[11]Sheet4!B62</f>
        <v>3780.5</v>
      </c>
      <c r="H43" s="77">
        <f>[11]Sheet4!D62</f>
        <v>2794.76</v>
      </c>
      <c r="I43" s="77">
        <v>1920.28</v>
      </c>
      <c r="J43" s="79" t="str">
        <f>'[12]Stock market'!P54</f>
        <v xml:space="preserve">                 872.81</v>
      </c>
      <c r="L43" s="65"/>
      <c r="M43" s="66"/>
      <c r="N43" s="66"/>
      <c r="O43" s="66"/>
      <c r="P43" s="66"/>
    </row>
    <row r="44" spans="1:16">
      <c r="A44" s="7">
        <v>39934</v>
      </c>
      <c r="B44" s="23">
        <f t="shared" si="4"/>
        <v>70.908550627739402</v>
      </c>
      <c r="C44" s="23">
        <f t="shared" si="5"/>
        <v>74.789800502047825</v>
      </c>
      <c r="D44" s="23">
        <f t="shared" si="6"/>
        <v>86.206347737577488</v>
      </c>
      <c r="E44" s="23">
        <f t="shared" si="7"/>
        <v>66.703920344862624</v>
      </c>
      <c r="G44" s="77">
        <f>[11]Sheet4!B63</f>
        <v>3818</v>
      </c>
      <c r="H44" s="77">
        <f>[11]Sheet4!D63</f>
        <v>2830.42</v>
      </c>
      <c r="I44" s="77">
        <v>2329.08</v>
      </c>
      <c r="J44" s="79" t="str">
        <f>'[12]Stock market'!P55</f>
        <v xml:space="preserve">                 919.14</v>
      </c>
      <c r="L44" s="65"/>
      <c r="M44" s="66"/>
      <c r="N44" s="66"/>
      <c r="O44" s="66"/>
      <c r="P44" s="66"/>
    </row>
    <row r="45" spans="1:16">
      <c r="A45" s="7">
        <v>39965</v>
      </c>
      <c r="B45" s="23">
        <f t="shared" si="4"/>
        <v>73.451080900378884</v>
      </c>
      <c r="C45" s="23">
        <f t="shared" si="5"/>
        <v>75.516184436517378</v>
      </c>
      <c r="D45" s="23">
        <f t="shared" si="6"/>
        <v>86.356620708799852</v>
      </c>
      <c r="E45" s="23">
        <f t="shared" si="7"/>
        <v>66.716983322931327</v>
      </c>
      <c r="G45" s="77">
        <f>[11]Sheet4!B64</f>
        <v>3954.9</v>
      </c>
      <c r="H45" s="77">
        <f>[11]Sheet4!D64</f>
        <v>2857.91</v>
      </c>
      <c r="I45" s="77">
        <v>2333.14</v>
      </c>
      <c r="J45" s="79" t="str">
        <f>'[12]Stock market'!P56</f>
        <v xml:space="preserve">                 919.32</v>
      </c>
      <c r="L45" s="65"/>
      <c r="M45" s="66"/>
      <c r="N45" s="66"/>
      <c r="O45" s="66"/>
      <c r="P45" s="66"/>
    </row>
    <row r="46" spans="1:16">
      <c r="A46" s="7">
        <v>39995</v>
      </c>
      <c r="B46" s="23">
        <f t="shared" si="4"/>
        <v>78.820295668969621</v>
      </c>
      <c r="C46" s="23">
        <f t="shared" si="5"/>
        <v>80.922975293962224</v>
      </c>
      <c r="D46" s="23">
        <f t="shared" si="6"/>
        <v>98.425094845933188</v>
      </c>
      <c r="E46" s="23">
        <f t="shared" si="7"/>
        <v>71.663497684949988</v>
      </c>
      <c r="G46" s="77">
        <f>[11]Sheet4!B65</f>
        <v>4244</v>
      </c>
      <c r="H46" s="77">
        <f>[11]Sheet4!D65</f>
        <v>3062.53</v>
      </c>
      <c r="I46" s="77">
        <v>2659.2</v>
      </c>
      <c r="J46" s="79" t="str">
        <f>'[12]Stock market'!P57</f>
        <v xml:space="preserve">                 987.48</v>
      </c>
      <c r="L46" s="65"/>
      <c r="M46" s="66"/>
      <c r="N46" s="66"/>
      <c r="O46" s="66"/>
      <c r="P46" s="66"/>
    </row>
    <row r="47" spans="1:16">
      <c r="A47" s="7">
        <v>40026</v>
      </c>
      <c r="B47" s="23">
        <f t="shared" si="4"/>
        <v>83.186613178812877</v>
      </c>
      <c r="C47" s="23">
        <f t="shared" si="5"/>
        <v>82.718985334918756</v>
      </c>
      <c r="D47" s="23">
        <f t="shared" si="6"/>
        <v>95.9711298232627</v>
      </c>
      <c r="E47" s="23">
        <f t="shared" si="7"/>
        <v>74.068537091600504</v>
      </c>
      <c r="G47" s="77">
        <f>[11]Sheet4!B66</f>
        <v>4479.1000000000004</v>
      </c>
      <c r="H47" s="77">
        <f>[11]Sheet4!D66</f>
        <v>3130.5</v>
      </c>
      <c r="I47" s="77">
        <v>2592.9</v>
      </c>
      <c r="J47" s="79" t="str">
        <f>'[12]Stock market'!P58</f>
        <v xml:space="preserve">               1,020.62</v>
      </c>
      <c r="L47" s="65"/>
      <c r="M47" s="66"/>
      <c r="N47" s="66"/>
      <c r="O47" s="66"/>
      <c r="P47" s="66"/>
    </row>
    <row r="48" spans="1:16">
      <c r="A48" s="7">
        <v>40057</v>
      </c>
      <c r="B48" s="23">
        <f t="shared" si="4"/>
        <v>88.098952529529768</v>
      </c>
      <c r="C48" s="23">
        <f t="shared" si="5"/>
        <v>84.185229224468216</v>
      </c>
      <c r="D48" s="23">
        <f t="shared" si="6"/>
        <v>98.91995928564819</v>
      </c>
      <c r="E48" s="23">
        <f t="shared" si="7"/>
        <v>76.714515871518344</v>
      </c>
      <c r="G48" s="77">
        <f>[11]Sheet4!B67</f>
        <v>4743.6000000000004</v>
      </c>
      <c r="H48" s="77">
        <f>[11]Sheet4!D67</f>
        <v>3185.99</v>
      </c>
      <c r="I48" s="77">
        <v>2672.57</v>
      </c>
      <c r="J48" s="79" t="str">
        <f>'[12]Stock market'!P59</f>
        <v xml:space="preserve">               1,057.08</v>
      </c>
      <c r="L48" s="65"/>
      <c r="M48" s="66"/>
      <c r="N48" s="66"/>
      <c r="O48" s="66"/>
      <c r="P48" s="66"/>
    </row>
    <row r="49" spans="1:16">
      <c r="A49" s="7">
        <v>40087</v>
      </c>
      <c r="B49" s="23">
        <f t="shared" si="4"/>
        <v>86.234306515117751</v>
      </c>
      <c r="C49" s="23">
        <f t="shared" si="5"/>
        <v>85.357643017571689</v>
      </c>
      <c r="D49" s="23">
        <f t="shared" si="6"/>
        <v>98.126399555843435</v>
      </c>
      <c r="E49" s="23">
        <f t="shared" si="7"/>
        <v>75.198484694544035</v>
      </c>
      <c r="G49" s="77">
        <f>[11]Sheet4!B68</f>
        <v>4643.2</v>
      </c>
      <c r="H49" s="77">
        <f>[11]Sheet4!D68</f>
        <v>3230.36</v>
      </c>
      <c r="I49" s="77">
        <v>2651.13</v>
      </c>
      <c r="J49" s="79" t="str">
        <f>'[12]Stock market'!P60</f>
        <v xml:space="preserve">               1,036.19</v>
      </c>
      <c r="L49" s="65"/>
      <c r="M49" s="66"/>
      <c r="N49" s="66"/>
      <c r="O49" s="66"/>
      <c r="P49" s="66"/>
    </row>
    <row r="50" spans="1:16">
      <c r="A50" s="7">
        <v>40118</v>
      </c>
      <c r="B50" s="23">
        <f t="shared" si="4"/>
        <v>87.315206893990052</v>
      </c>
      <c r="C50" s="23">
        <f t="shared" si="5"/>
        <v>83.083102127097376</v>
      </c>
      <c r="D50" s="23">
        <f t="shared" si="6"/>
        <v>101.12408624039975</v>
      </c>
      <c r="E50" s="23">
        <f t="shared" si="7"/>
        <v>79.512170341234025</v>
      </c>
      <c r="G50" s="77">
        <f>[11]Sheet4!B69</f>
        <v>4701.3999999999996</v>
      </c>
      <c r="H50" s="77">
        <f>[11]Sheet4!D69</f>
        <v>3144.28</v>
      </c>
      <c r="I50" s="77">
        <v>2732.12</v>
      </c>
      <c r="J50" s="79" t="str">
        <f>'[12]Stock market'!P61</f>
        <v xml:space="preserve">               1,095.63</v>
      </c>
      <c r="L50" s="65"/>
      <c r="M50" s="66"/>
      <c r="N50" s="66"/>
      <c r="O50" s="66"/>
      <c r="P50" s="66"/>
    </row>
    <row r="51" spans="1:16">
      <c r="A51" s="7">
        <v>40148</v>
      </c>
      <c r="B51" s="23">
        <f t="shared" si="4"/>
        <v>90.457618304732208</v>
      </c>
      <c r="C51" s="23">
        <f t="shared" si="5"/>
        <v>85.818998546703668</v>
      </c>
      <c r="D51" s="23">
        <f t="shared" si="6"/>
        <v>107.2497455353012</v>
      </c>
      <c r="E51" s="23">
        <f t="shared" si="7"/>
        <v>80.925149135666274</v>
      </c>
      <c r="F51" s="33"/>
      <c r="G51" s="77">
        <f>[11]Sheet4!B70</f>
        <v>4870.6000000000004</v>
      </c>
      <c r="H51" s="77">
        <f>[11]Sheet4!D70</f>
        <v>3247.82</v>
      </c>
      <c r="I51" s="77">
        <v>2897.62</v>
      </c>
      <c r="J51" s="79" t="str">
        <f>'[12]Stock market'!P62</f>
        <v xml:space="preserve">               1,115.10</v>
      </c>
      <c r="L51" s="65"/>
      <c r="M51" s="66"/>
      <c r="N51" s="66"/>
      <c r="O51" s="66"/>
      <c r="P51" s="66"/>
    </row>
    <row r="52" spans="1:16">
      <c r="A52" s="7">
        <v>40179</v>
      </c>
      <c r="B52" s="23">
        <f t="shared" si="4"/>
        <v>84.867394695787851</v>
      </c>
      <c r="C52" s="23">
        <f t="shared" si="5"/>
        <v>84.451314572598761</v>
      </c>
      <c r="D52" s="23">
        <f t="shared" si="6"/>
        <v>101.61376885352087</v>
      </c>
      <c r="E52" s="23">
        <f t="shared" si="7"/>
        <v>77.933001436927569</v>
      </c>
      <c r="F52" s="33"/>
      <c r="G52" s="77">
        <f>[11]Sheet4!B71</f>
        <v>4569.6000000000004</v>
      </c>
      <c r="H52" s="77">
        <f>[11]Sheet4!D71</f>
        <v>3196.06</v>
      </c>
      <c r="I52" s="77">
        <v>2745.35</v>
      </c>
      <c r="J52" s="79" t="str">
        <f>'[12]Stock market'!P63</f>
        <v xml:space="preserve">               1,073.87</v>
      </c>
      <c r="L52" s="65"/>
      <c r="M52" s="66"/>
      <c r="N52" s="66"/>
      <c r="O52" s="66"/>
      <c r="P52" s="66"/>
    </row>
    <row r="53" spans="1:16">
      <c r="A53" s="7">
        <v>40210</v>
      </c>
      <c r="B53" s="23">
        <f t="shared" si="4"/>
        <v>86.132159572097166</v>
      </c>
      <c r="C53" s="23">
        <f t="shared" si="5"/>
        <v>83.719910159862593</v>
      </c>
      <c r="D53" s="23">
        <f t="shared" si="6"/>
        <v>101.81771074303691</v>
      </c>
      <c r="E53" s="23">
        <f t="shared" si="7"/>
        <v>80.155159150616143</v>
      </c>
      <c r="F53" s="33"/>
      <c r="G53" s="77">
        <f>[11]Sheet4!B72</f>
        <v>4637.7</v>
      </c>
      <c r="H53" s="77">
        <f>[11]Sheet4!D72</f>
        <v>3168.38</v>
      </c>
      <c r="I53" s="77">
        <v>2750.86</v>
      </c>
      <c r="J53" s="79" t="str">
        <f>'[12]Stock market'!P64</f>
        <v xml:space="preserve">               1,104.49</v>
      </c>
      <c r="L53" s="65"/>
      <c r="M53" s="66"/>
      <c r="N53" s="66"/>
      <c r="O53" s="66"/>
      <c r="P53" s="66"/>
    </row>
    <row r="54" spans="1:16">
      <c r="A54" s="7">
        <v>40238</v>
      </c>
      <c r="B54" s="23">
        <f t="shared" si="4"/>
        <v>90.548621944877809</v>
      </c>
      <c r="C54" s="23">
        <f t="shared" si="5"/>
        <v>85.602325274144533</v>
      </c>
      <c r="D54" s="23">
        <f t="shared" si="6"/>
        <v>106.87369297677432</v>
      </c>
      <c r="E54" s="23">
        <f t="shared" si="7"/>
        <v>84.867991349405642</v>
      </c>
      <c r="F54" s="33"/>
      <c r="G54" s="77">
        <f>[11]Sheet4!B73</f>
        <v>4875.5</v>
      </c>
      <c r="H54" s="77">
        <f>[11]Sheet4!D73</f>
        <v>3239.62</v>
      </c>
      <c r="I54" s="77">
        <v>2887.46</v>
      </c>
      <c r="J54" s="79" t="str">
        <f>'[12]Stock market'!P65</f>
        <v xml:space="preserve">               1,169.43</v>
      </c>
      <c r="L54" s="65"/>
      <c r="M54" s="66"/>
      <c r="N54" s="66"/>
      <c r="O54" s="66"/>
      <c r="P54" s="66"/>
    </row>
    <row r="55" spans="1:16">
      <c r="A55" s="7">
        <v>40269</v>
      </c>
      <c r="B55" s="23">
        <f t="shared" si="4"/>
        <v>89.283857068568466</v>
      </c>
      <c r="C55" s="23">
        <f t="shared" si="5"/>
        <v>86.826265028405331</v>
      </c>
      <c r="D55" s="23">
        <f t="shared" si="6"/>
        <v>110.0993800314611</v>
      </c>
      <c r="E55" s="23">
        <f t="shared" si="7"/>
        <v>86.120585801994281</v>
      </c>
      <c r="F55" s="33"/>
      <c r="G55" s="77">
        <f>[11]Sheet4!B74</f>
        <v>4807.3999999999996</v>
      </c>
      <c r="H55" s="77">
        <f>[11]Sheet4!D74</f>
        <v>3285.94</v>
      </c>
      <c r="I55" s="77">
        <v>2974.61</v>
      </c>
      <c r="J55" s="79" t="str">
        <f>'[12]Stock market'!P66</f>
        <v xml:space="preserve">               1,186.69</v>
      </c>
      <c r="L55" s="65"/>
      <c r="M55" s="66"/>
      <c r="N55" s="66"/>
      <c r="O55" s="66"/>
      <c r="P55" s="66"/>
    </row>
    <row r="56" spans="1:16">
      <c r="A56" s="7">
        <v>40299</v>
      </c>
      <c r="B56" s="23">
        <f t="shared" si="4"/>
        <v>82.269147908773505</v>
      </c>
      <c r="C56" s="23">
        <f t="shared" si="5"/>
        <v>81.486854274012416</v>
      </c>
      <c r="D56" s="23">
        <f t="shared" si="6"/>
        <v>101.88211344498936</v>
      </c>
      <c r="E56" s="23">
        <f t="shared" si="7"/>
        <v>79.060771876859661</v>
      </c>
      <c r="F56" s="33"/>
      <c r="G56" s="77">
        <f>[11]Sheet4!B75</f>
        <v>4429.7</v>
      </c>
      <c r="H56" s="77">
        <f>[11]Sheet4!D75</f>
        <v>3083.87</v>
      </c>
      <c r="I56" s="77">
        <v>2752.6</v>
      </c>
      <c r="J56" s="79" t="str">
        <f>'[12]Stock market'!P67</f>
        <v xml:space="preserve">               1,089.41</v>
      </c>
      <c r="L56" s="65"/>
      <c r="M56" s="66"/>
      <c r="N56" s="66"/>
      <c r="O56" s="66"/>
      <c r="P56" s="66"/>
    </row>
    <row r="57" spans="1:16">
      <c r="A57" s="7">
        <v>40330</v>
      </c>
      <c r="B57" s="23">
        <f t="shared" si="4"/>
        <v>79.888195527821111</v>
      </c>
      <c r="C57" s="23">
        <f t="shared" si="5"/>
        <v>79.396749900911615</v>
      </c>
      <c r="D57" s="23">
        <f t="shared" si="6"/>
        <v>104.75950772647357</v>
      </c>
      <c r="E57" s="23">
        <f t="shared" si="7"/>
        <v>74.800789584452161</v>
      </c>
      <c r="G57" s="77">
        <f>[11]Sheet4!B76</f>
        <v>4301.5</v>
      </c>
      <c r="H57" s="77">
        <f>[11]Sheet4!D76</f>
        <v>3004.77</v>
      </c>
      <c r="I57" s="77">
        <v>2830.34</v>
      </c>
      <c r="J57" s="79" t="str">
        <f>'[12]Stock market'!P68</f>
        <v xml:space="preserve">               1,030.71</v>
      </c>
      <c r="L57" s="65"/>
      <c r="M57" s="66"/>
      <c r="N57" s="66"/>
      <c r="O57" s="66"/>
      <c r="P57" s="66"/>
    </row>
    <row r="58" spans="1:16">
      <c r="A58" s="7">
        <v>40360</v>
      </c>
      <c r="B58" s="23">
        <f t="shared" si="4"/>
        <v>83.454052447812202</v>
      </c>
      <c r="C58" s="23">
        <f t="shared" si="5"/>
        <v>80.982692561765091</v>
      </c>
      <c r="D58" s="23">
        <f t="shared" si="6"/>
        <v>110.58388081798833</v>
      </c>
      <c r="E58" s="23">
        <f t="shared" si="7"/>
        <v>79.945425780512934</v>
      </c>
      <c r="G58" s="77">
        <f>[11]Sheet4!B77</f>
        <v>4493.5</v>
      </c>
      <c r="H58" s="77">
        <f>[11]Sheet4!D77</f>
        <v>3064.79</v>
      </c>
      <c r="I58" s="77">
        <v>2987.7</v>
      </c>
      <c r="J58" s="79" t="str">
        <f>'[12]Stock market'!P69</f>
        <v xml:space="preserve">               1,101.60</v>
      </c>
      <c r="L58" s="65"/>
      <c r="M58" s="66"/>
      <c r="N58" s="66"/>
      <c r="O58" s="66"/>
      <c r="P58" s="66"/>
    </row>
    <row r="59" spans="1:16">
      <c r="A59" s="7">
        <v>40391</v>
      </c>
      <c r="B59" s="23">
        <f t="shared" si="4"/>
        <v>81.795557536587182</v>
      </c>
      <c r="C59" s="23">
        <f t="shared" si="5"/>
        <v>81.177962742766539</v>
      </c>
      <c r="D59" s="23">
        <f t="shared" si="6"/>
        <v>109.20070324789488</v>
      </c>
      <c r="E59" s="23">
        <f t="shared" si="7"/>
        <v>76.152082093559955</v>
      </c>
      <c r="G59" s="77">
        <f>[11]Sheet4!B78</f>
        <v>4404.2</v>
      </c>
      <c r="H59" s="77">
        <f>[11]Sheet4!D78</f>
        <v>3072.18</v>
      </c>
      <c r="I59" s="77">
        <v>2950.33</v>
      </c>
      <c r="J59" s="79" t="str">
        <f>'[12]Stock market'!P70</f>
        <v xml:space="preserve">               1,049.33</v>
      </c>
      <c r="L59" s="65"/>
      <c r="M59" s="66"/>
      <c r="N59" s="66"/>
      <c r="O59" s="66"/>
      <c r="P59" s="66"/>
    </row>
    <row r="60" spans="1:16">
      <c r="A60" s="7">
        <v>40422</v>
      </c>
      <c r="B60" s="23">
        <f t="shared" si="4"/>
        <v>85.114404576183048</v>
      </c>
      <c r="C60" s="23">
        <f t="shared" si="5"/>
        <v>84.947020742502318</v>
      </c>
      <c r="D60" s="23">
        <f t="shared" si="6"/>
        <v>114.65272508559268</v>
      </c>
      <c r="E60" s="23">
        <f t="shared" si="7"/>
        <v>82.819280955629409</v>
      </c>
      <c r="G60" s="77">
        <f>[11]Sheet4!B79</f>
        <v>4582.8999999999996</v>
      </c>
      <c r="H60" s="77">
        <f>[11]Sheet4!D79</f>
        <v>3214.82</v>
      </c>
      <c r="I60" s="77">
        <v>3097.63</v>
      </c>
      <c r="J60" s="79" t="str">
        <f>'[12]Stock market'!P71</f>
        <v xml:space="preserve">               1,141.20</v>
      </c>
      <c r="L60" s="65"/>
      <c r="M60" s="66"/>
      <c r="N60" s="66"/>
      <c r="O60" s="66"/>
      <c r="P60" s="66"/>
    </row>
    <row r="61" spans="1:16">
      <c r="A61" s="7">
        <v>40452</v>
      </c>
      <c r="B61" s="23">
        <f t="shared" si="4"/>
        <v>86.57603446995023</v>
      </c>
      <c r="C61" s="23">
        <f t="shared" si="5"/>
        <v>88.207425023120621</v>
      </c>
      <c r="D61" s="23">
        <f t="shared" si="6"/>
        <v>116.31794207458128</v>
      </c>
      <c r="E61" s="23">
        <f t="shared" si="7"/>
        <v>85.871663497684949</v>
      </c>
      <c r="G61" s="77">
        <f>[11]Sheet4!B80</f>
        <v>4661.6000000000004</v>
      </c>
      <c r="H61" s="77">
        <f>[11]Sheet4!D80</f>
        <v>3338.21</v>
      </c>
      <c r="I61" s="77">
        <v>3142.62</v>
      </c>
      <c r="J61" s="79" t="str">
        <f>'[12]Stock market'!P72</f>
        <v xml:space="preserve">               1,183.26</v>
      </c>
      <c r="L61" s="65"/>
      <c r="M61" s="66"/>
      <c r="N61" s="66"/>
      <c r="O61" s="66"/>
      <c r="P61" s="66"/>
    </row>
    <row r="62" spans="1:16">
      <c r="A62" s="7">
        <v>40483</v>
      </c>
      <c r="B62" s="23">
        <f t="shared" si="4"/>
        <v>85.142262833370481</v>
      </c>
      <c r="C62" s="23">
        <f t="shared" si="5"/>
        <v>87.435064077156824</v>
      </c>
      <c r="D62" s="23"/>
      <c r="E62" s="23">
        <f t="shared" si="7"/>
        <v>85.674993105650458</v>
      </c>
      <c r="G62" s="77">
        <f>[11]Sheet4!B81</f>
        <v>4584.3999999999996</v>
      </c>
      <c r="H62" s="77">
        <f>[11]Sheet4!D81</f>
        <v>3308.98</v>
      </c>
      <c r="I62" s="78"/>
      <c r="J62" s="79" t="str">
        <f>'[12]Stock market'!P73</f>
        <v xml:space="preserve">               1,180.55</v>
      </c>
    </row>
    <row r="63" spans="1:16">
      <c r="A63" s="7">
        <v>40513</v>
      </c>
      <c r="B63" s="23">
        <f t="shared" si="4"/>
        <v>88.128668003863012</v>
      </c>
      <c r="C63" s="23">
        <f t="shared" si="5"/>
        <v>88.454221165279435</v>
      </c>
      <c r="D63" s="23"/>
      <c r="E63" s="23">
        <f t="shared" si="7"/>
        <v>91.269576324077974</v>
      </c>
      <c r="G63" s="77">
        <f>[11]Sheet4!B82</f>
        <v>4745.2</v>
      </c>
      <c r="H63" s="77">
        <f>[11]Sheet4!D82</f>
        <v>3347.55</v>
      </c>
      <c r="I63" s="78"/>
      <c r="J63" s="79" t="str">
        <f>'[12]Stock market'!P74</f>
        <v xml:space="preserve">               1,257.64</v>
      </c>
    </row>
    <row r="64" spans="1:16">
      <c r="A64" s="7">
        <v>40544</v>
      </c>
      <c r="B64" s="23">
        <f t="shared" si="4"/>
        <v>88.290245895550115</v>
      </c>
      <c r="C64" s="23">
        <f t="shared" si="5"/>
        <v>89.7193816884661</v>
      </c>
      <c r="D64" s="23"/>
      <c r="E64" s="23">
        <f t="shared" si="7"/>
        <v>93.336429742949605</v>
      </c>
      <c r="G64" s="77">
        <f>[11]Sheet4!B83</f>
        <v>4753.8999999999996</v>
      </c>
      <c r="H64" s="77">
        <f>[11]Sheet4!D83</f>
        <v>3395.43</v>
      </c>
      <c r="I64" s="78"/>
      <c r="J64" s="79" t="str">
        <f>'[12]Stock market'!P75</f>
        <v xml:space="preserve">               1,286.12</v>
      </c>
    </row>
    <row r="65" spans="1:10">
      <c r="A65" s="7">
        <v>40575</v>
      </c>
      <c r="B65" s="23">
        <f t="shared" si="4"/>
        <v>89.712874229254894</v>
      </c>
      <c r="C65" s="23">
        <f t="shared" si="5"/>
        <v>89.969084423305588</v>
      </c>
      <c r="D65" s="23"/>
      <c r="E65" s="23">
        <f t="shared" si="7"/>
        <v>96.319143068638695</v>
      </c>
      <c r="G65" s="77">
        <f>[11]Sheet4!B84</f>
        <v>4830.5</v>
      </c>
      <c r="H65" s="77">
        <f>[11]Sheet4!D84</f>
        <v>3404.88</v>
      </c>
      <c r="I65" s="78"/>
      <c r="J65" s="79" t="str">
        <f>'[12]Stock market'!P76</f>
        <v xml:space="preserve">               1,327.22</v>
      </c>
    </row>
    <row r="66" spans="1:10">
      <c r="A66" s="7">
        <v>40603</v>
      </c>
      <c r="B66" s="23">
        <f t="shared" si="4"/>
        <v>89.850308298046215</v>
      </c>
      <c r="C66" s="23">
        <f t="shared" si="5"/>
        <v>91.926542475888496</v>
      </c>
      <c r="D66" s="23"/>
      <c r="E66" s="23">
        <f t="shared" si="7"/>
        <v>96.218267849108074</v>
      </c>
      <c r="G66" s="77">
        <f>[11]Sheet4!B85</f>
        <v>4837.8999999999996</v>
      </c>
      <c r="H66" s="77">
        <f>[11]Sheet4!D85</f>
        <v>3478.96</v>
      </c>
      <c r="I66" s="78"/>
      <c r="J66" s="79" t="str">
        <f>'[12]Stock market'!P77</f>
        <v xml:space="preserve">               1,325.83</v>
      </c>
    </row>
    <row r="67" spans="1:10">
      <c r="A67" s="7">
        <v>40634</v>
      </c>
      <c r="B67" s="23">
        <f t="shared" si="4"/>
        <v>89.577297377609383</v>
      </c>
      <c r="C67" s="23">
        <f t="shared" si="5"/>
        <v>94.367023384859294</v>
      </c>
      <c r="D67" s="23"/>
      <c r="E67" s="23">
        <f t="shared" si="7"/>
        <v>98.960041801529812</v>
      </c>
      <c r="G67" s="77">
        <f>[11]Sheet4!B86</f>
        <v>4823.2</v>
      </c>
      <c r="H67" s="77">
        <f>[11]Sheet4!D86</f>
        <v>3571.32</v>
      </c>
      <c r="I67" s="78"/>
      <c r="J67" s="79" t="str">
        <f>'[12]Stock market'!P78</f>
        <v xml:space="preserve">               1,363.61</v>
      </c>
    </row>
    <row r="68" spans="1:10">
      <c r="A68" s="7">
        <v>40664</v>
      </c>
      <c r="B68" s="23">
        <f t="shared" si="4"/>
        <v>87.443354877052244</v>
      </c>
      <c r="C68" s="23">
        <f t="shared" si="5"/>
        <v>95.602853745541026</v>
      </c>
      <c r="D68" s="23"/>
      <c r="E68" s="23">
        <f t="shared" si="7"/>
        <v>97.623989433502175</v>
      </c>
      <c r="G68" s="77">
        <f>[11]Sheet4!B87</f>
        <v>4708.3</v>
      </c>
      <c r="H68" s="77">
        <f>[11]Sheet4!D87</f>
        <v>3618.09</v>
      </c>
      <c r="I68" s="78"/>
      <c r="J68" s="79" t="str">
        <f>'[12]Stock market'!P79</f>
        <v xml:space="preserve">               1,345.20</v>
      </c>
    </row>
    <row r="69" spans="1:10">
      <c r="A69" s="7">
        <v>40695</v>
      </c>
      <c r="B69" s="23">
        <f t="shared" si="4"/>
        <v>85.580566079786053</v>
      </c>
      <c r="C69" s="23">
        <f t="shared" si="5"/>
        <v>93.362927731536544</v>
      </c>
      <c r="D69" s="23"/>
      <c r="E69" s="23">
        <f t="shared" si="7"/>
        <v>95.841618648126911</v>
      </c>
      <c r="G69" s="77">
        <f>[11]Sheet4!B88</f>
        <v>4608</v>
      </c>
      <c r="H69" s="77">
        <f>[11]Sheet4!D88</f>
        <v>3533.32</v>
      </c>
      <c r="I69" s="78"/>
      <c r="J69" s="79" t="str">
        <f>'[12]Stock market'!P80</f>
        <v xml:space="preserve">               1,320.64</v>
      </c>
    </row>
    <row r="70" spans="1:10">
      <c r="A70" s="7">
        <v>40725</v>
      </c>
      <c r="B70" s="23">
        <f t="shared" si="4"/>
        <v>82.174429834336237</v>
      </c>
      <c r="C70" s="23">
        <f t="shared" si="5"/>
        <v>92.710529792574974</v>
      </c>
      <c r="D70" s="23"/>
      <c r="E70" s="23">
        <f t="shared" si="7"/>
        <v>93.783473881301077</v>
      </c>
      <c r="G70" s="77">
        <f>[11]Sheet4!B89</f>
        <v>4424.6000000000004</v>
      </c>
      <c r="H70" s="77">
        <f>[11]Sheet4!D89</f>
        <v>3508.63</v>
      </c>
      <c r="I70" s="78"/>
      <c r="J70" s="79" t="str">
        <f>'[12]Stock market'!P81</f>
        <v xml:space="preserve">               1,292.28</v>
      </c>
    </row>
    <row r="71" spans="1:10">
      <c r="A71" s="7">
        <v>40756</v>
      </c>
      <c r="B71" s="23">
        <f t="shared" si="4"/>
        <v>79.795334670529684</v>
      </c>
      <c r="C71" s="23">
        <f t="shared" si="5"/>
        <v>90.827321971198316</v>
      </c>
      <c r="D71" s="23"/>
      <c r="E71" s="23">
        <f t="shared" si="7"/>
        <v>88.457407434285955</v>
      </c>
      <c r="G71" s="77">
        <f>[11]Sheet4!B90</f>
        <v>4296.5</v>
      </c>
      <c r="H71" s="77">
        <f>[11]Sheet4!D90</f>
        <v>3437.36</v>
      </c>
      <c r="I71" s="78"/>
      <c r="J71" s="79" t="str">
        <f>'[12]Stock market'!P82</f>
        <v xml:space="preserve">               1,218.89</v>
      </c>
    </row>
    <row r="72" spans="1:10">
      <c r="A72" s="7">
        <v>40787</v>
      </c>
      <c r="B72" s="23">
        <f t="shared" si="4"/>
        <v>74.448406507688887</v>
      </c>
      <c r="C72" s="23">
        <f t="shared" si="5"/>
        <v>91.860404280618312</v>
      </c>
      <c r="D72" s="23"/>
      <c r="E72" s="23">
        <f t="shared" si="7"/>
        <v>82.109525813896113</v>
      </c>
      <c r="G72" s="77">
        <f>[11]Sheet4!B91</f>
        <v>4008.6</v>
      </c>
      <c r="H72" s="77">
        <f>[11]Sheet4!D91</f>
        <v>3476.4569999999999</v>
      </c>
      <c r="I72" s="78"/>
      <c r="J72" s="81">
        <f>'[12]Stock market'!P83</f>
        <v>1131.42</v>
      </c>
    </row>
    <row r="73" spans="1:10">
      <c r="A73" s="7">
        <v>40817</v>
      </c>
      <c r="B73" s="23">
        <f t="shared" si="4"/>
        <v>79.825050144862956</v>
      </c>
      <c r="C73" s="23">
        <f t="shared" si="5"/>
        <v>90.696974501255127</v>
      </c>
      <c r="D73" s="23"/>
      <c r="E73" s="23"/>
      <c r="G73" s="77">
        <f>[11]Sheet4!B92</f>
        <v>4298.1000000000004</v>
      </c>
      <c r="H73" s="77">
        <f>[11]Sheet4!D92</f>
        <v>3432.4270000000001</v>
      </c>
      <c r="I73" s="78"/>
      <c r="J73" s="79"/>
    </row>
  </sheetData>
  <mergeCells count="1">
    <mergeCell ref="G2:J2"/>
  </mergeCells>
  <phoneticPr fontId="5" type="noConversion"/>
  <pageMargins left="0" right="0" top="0.5" bottom="0.5" header="0.5" footer="0.5"/>
  <pageSetup scale="91" orientation="portrait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T409"/>
  <sheetViews>
    <sheetView workbookViewId="0">
      <pane xSplit="1" ySplit="5" topLeftCell="H390" activePane="bottomRight" state="frozen"/>
      <selection pane="topRight" activeCell="I30" sqref="I30"/>
      <selection pane="bottomLeft" activeCell="I30" sqref="I30"/>
      <selection pane="bottomRight" activeCell="A411" sqref="A411"/>
    </sheetView>
  </sheetViews>
  <sheetFormatPr defaultColWidth="9" defaultRowHeight="10"/>
  <cols>
    <col min="1" max="1" width="9" style="12"/>
    <col min="2" max="15" width="8.4140625" style="14" customWidth="1"/>
    <col min="16" max="20" width="9" style="14"/>
    <col min="21" max="16384" width="9" style="12"/>
  </cols>
  <sheetData>
    <row r="1" spans="1:20" ht="10.5">
      <c r="A1" s="11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0.5">
      <c r="A2" s="11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4">
      <c r="A3" s="115" t="s">
        <v>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0.5">
      <c r="A4" s="1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s="13" customFormat="1" ht="10.5">
      <c r="A5" s="4"/>
      <c r="B5" s="53" t="s">
        <v>19</v>
      </c>
      <c r="C5" s="53" t="s">
        <v>20</v>
      </c>
      <c r="D5" s="53" t="s">
        <v>21</v>
      </c>
      <c r="E5" s="53" t="s">
        <v>22</v>
      </c>
      <c r="F5" s="53" t="s">
        <v>23</v>
      </c>
      <c r="G5" s="53" t="s">
        <v>24</v>
      </c>
      <c r="H5" s="53" t="s">
        <v>25</v>
      </c>
      <c r="I5" s="53" t="s">
        <v>26</v>
      </c>
      <c r="J5" s="53" t="s">
        <v>27</v>
      </c>
      <c r="K5" s="53" t="s">
        <v>28</v>
      </c>
      <c r="L5" s="53" t="s">
        <v>29</v>
      </c>
      <c r="M5" s="53" t="s">
        <v>30</v>
      </c>
      <c r="N5" s="53" t="s">
        <v>31</v>
      </c>
      <c r="O5" s="40"/>
      <c r="P5" s="40"/>
      <c r="Q5" s="40"/>
      <c r="R5" s="40"/>
      <c r="S5" s="40"/>
      <c r="T5" s="40"/>
    </row>
    <row r="6" spans="1:20">
      <c r="A6" s="7">
        <v>32143</v>
      </c>
      <c r="B6" s="40">
        <v>1415324</v>
      </c>
      <c r="C6" s="40">
        <v>4711348</v>
      </c>
      <c r="D6" s="40">
        <v>73188</v>
      </c>
      <c r="E6" s="40">
        <v>57616</v>
      </c>
      <c r="F6" s="40">
        <v>0</v>
      </c>
      <c r="G6" s="40">
        <v>21140</v>
      </c>
      <c r="H6" s="40">
        <v>0</v>
      </c>
      <c r="I6" s="40">
        <v>3230421</v>
      </c>
      <c r="J6" s="40">
        <v>1302969</v>
      </c>
      <c r="K6" s="40">
        <v>926341</v>
      </c>
      <c r="L6" s="40">
        <v>1236439</v>
      </c>
      <c r="M6" s="40">
        <v>44650</v>
      </c>
      <c r="N6" s="40">
        <v>805293</v>
      </c>
      <c r="O6" s="8">
        <f t="shared" ref="O6:O69" si="0">SUM(B6:N6)</f>
        <v>13824729</v>
      </c>
      <c r="P6" s="8"/>
      <c r="Q6" s="8"/>
      <c r="R6" s="8"/>
      <c r="S6" s="8"/>
      <c r="T6" s="8"/>
    </row>
    <row r="7" spans="1:20">
      <c r="A7" s="7">
        <v>32174</v>
      </c>
      <c r="B7" s="40">
        <v>2184600</v>
      </c>
      <c r="C7" s="40">
        <v>6555979</v>
      </c>
      <c r="D7" s="40">
        <v>421762</v>
      </c>
      <c r="E7" s="40">
        <v>5243</v>
      </c>
      <c r="F7" s="40">
        <v>2869</v>
      </c>
      <c r="G7" s="40">
        <v>9356</v>
      </c>
      <c r="H7" s="40">
        <v>0</v>
      </c>
      <c r="I7" s="40">
        <v>3469309</v>
      </c>
      <c r="J7" s="40">
        <v>1821453</v>
      </c>
      <c r="K7" s="40">
        <v>832199</v>
      </c>
      <c r="L7" s="40">
        <v>1166750</v>
      </c>
      <c r="M7" s="40">
        <v>59211</v>
      </c>
      <c r="N7" s="40">
        <v>672698</v>
      </c>
      <c r="O7" s="8">
        <f t="shared" si="0"/>
        <v>17201429</v>
      </c>
      <c r="P7" s="8"/>
      <c r="Q7" s="8"/>
      <c r="R7" s="8"/>
      <c r="S7" s="8"/>
      <c r="T7" s="8"/>
    </row>
    <row r="8" spans="1:20">
      <c r="A8" s="7">
        <v>32203</v>
      </c>
      <c r="B8" s="40">
        <v>2470335</v>
      </c>
      <c r="C8" s="40">
        <v>6639712</v>
      </c>
      <c r="D8" s="40">
        <v>184626</v>
      </c>
      <c r="E8" s="40">
        <v>180423</v>
      </c>
      <c r="F8" s="40">
        <v>56966</v>
      </c>
      <c r="G8" s="40">
        <v>37320</v>
      </c>
      <c r="H8" s="40">
        <v>0</v>
      </c>
      <c r="I8" s="40">
        <v>6898117</v>
      </c>
      <c r="J8" s="40">
        <v>2817591</v>
      </c>
      <c r="K8" s="40">
        <v>1350277</v>
      </c>
      <c r="L8" s="40">
        <v>1331936</v>
      </c>
      <c r="M8" s="40">
        <v>22808</v>
      </c>
      <c r="N8" s="40">
        <v>602745</v>
      </c>
      <c r="O8" s="8">
        <f t="shared" si="0"/>
        <v>22592856</v>
      </c>
      <c r="P8" s="8"/>
      <c r="Q8" s="8"/>
      <c r="R8" s="8"/>
      <c r="S8" s="8"/>
      <c r="T8" s="8"/>
    </row>
    <row r="9" spans="1:20">
      <c r="A9" s="7">
        <v>32234</v>
      </c>
      <c r="B9" s="40">
        <v>1664574</v>
      </c>
      <c r="C9" s="40">
        <v>16439395</v>
      </c>
      <c r="D9" s="40">
        <v>131324</v>
      </c>
      <c r="E9" s="40">
        <v>4268</v>
      </c>
      <c r="F9" s="40">
        <v>0</v>
      </c>
      <c r="G9" s="40">
        <v>154438</v>
      </c>
      <c r="H9" s="40">
        <v>6035</v>
      </c>
      <c r="I9" s="40">
        <v>5106734</v>
      </c>
      <c r="J9" s="40">
        <v>3913386</v>
      </c>
      <c r="K9" s="40">
        <v>728376</v>
      </c>
      <c r="L9" s="40">
        <v>1961640</v>
      </c>
      <c r="M9" s="40">
        <v>19375</v>
      </c>
      <c r="N9" s="40">
        <v>442038</v>
      </c>
      <c r="O9" s="8">
        <f t="shared" si="0"/>
        <v>30571583</v>
      </c>
      <c r="P9" s="8"/>
      <c r="Q9" s="8"/>
      <c r="R9" s="8"/>
      <c r="S9" s="8"/>
      <c r="T9" s="8"/>
    </row>
    <row r="10" spans="1:20">
      <c r="A10" s="7">
        <v>32264</v>
      </c>
      <c r="B10" s="40">
        <v>2698248</v>
      </c>
      <c r="C10" s="40">
        <v>7836754</v>
      </c>
      <c r="D10" s="40">
        <v>83489</v>
      </c>
      <c r="E10" s="40">
        <v>6540</v>
      </c>
      <c r="F10" s="40">
        <v>2379</v>
      </c>
      <c r="G10" s="40">
        <v>6265</v>
      </c>
      <c r="H10" s="40">
        <v>3000</v>
      </c>
      <c r="I10" s="40">
        <v>4555264</v>
      </c>
      <c r="J10" s="40">
        <v>2527842</v>
      </c>
      <c r="K10" s="40">
        <v>722338</v>
      </c>
      <c r="L10" s="40">
        <v>1429995</v>
      </c>
      <c r="M10" s="40">
        <v>27384</v>
      </c>
      <c r="N10" s="40">
        <v>455498</v>
      </c>
      <c r="O10" s="8">
        <f t="shared" si="0"/>
        <v>20354996</v>
      </c>
      <c r="P10" s="8"/>
      <c r="Q10" s="8"/>
      <c r="R10" s="8"/>
      <c r="S10" s="8"/>
      <c r="T10" s="8"/>
    </row>
    <row r="11" spans="1:20">
      <c r="A11" s="7">
        <v>32295</v>
      </c>
      <c r="B11" s="40">
        <v>2049338</v>
      </c>
      <c r="C11" s="40">
        <v>8615610</v>
      </c>
      <c r="D11" s="40">
        <v>29018</v>
      </c>
      <c r="E11" s="40">
        <v>19078</v>
      </c>
      <c r="F11" s="40">
        <v>2636</v>
      </c>
      <c r="G11" s="40">
        <v>2461</v>
      </c>
      <c r="H11" s="40">
        <v>0</v>
      </c>
      <c r="I11" s="40">
        <v>4761001</v>
      </c>
      <c r="J11" s="40">
        <v>2237907</v>
      </c>
      <c r="K11" s="40">
        <v>768396</v>
      </c>
      <c r="L11" s="40">
        <v>2009634</v>
      </c>
      <c r="M11" s="40">
        <v>151081</v>
      </c>
      <c r="N11" s="40">
        <v>722411</v>
      </c>
      <c r="O11" s="8">
        <f t="shared" si="0"/>
        <v>21368571</v>
      </c>
      <c r="P11" s="8"/>
      <c r="Q11" s="8"/>
      <c r="R11" s="8"/>
      <c r="S11" s="8"/>
      <c r="T11" s="8"/>
    </row>
    <row r="12" spans="1:20">
      <c r="A12" s="7">
        <v>32325</v>
      </c>
      <c r="B12" s="40">
        <v>2155571</v>
      </c>
      <c r="C12" s="40">
        <v>8164193</v>
      </c>
      <c r="D12" s="40">
        <v>11773</v>
      </c>
      <c r="E12" s="40">
        <v>126630</v>
      </c>
      <c r="F12" s="40">
        <v>0</v>
      </c>
      <c r="G12" s="40">
        <v>179850</v>
      </c>
      <c r="H12" s="40">
        <v>0</v>
      </c>
      <c r="I12" s="40">
        <v>6102192</v>
      </c>
      <c r="J12" s="40">
        <v>1337596</v>
      </c>
      <c r="K12" s="40">
        <v>811671</v>
      </c>
      <c r="L12" s="40">
        <v>1001792</v>
      </c>
      <c r="M12" s="40">
        <v>52289</v>
      </c>
      <c r="N12" s="40">
        <v>641332</v>
      </c>
      <c r="O12" s="8">
        <f t="shared" si="0"/>
        <v>20584889</v>
      </c>
      <c r="P12" s="8"/>
      <c r="Q12" s="8"/>
      <c r="R12" s="8"/>
      <c r="S12" s="8"/>
      <c r="T12" s="8"/>
    </row>
    <row r="13" spans="1:20">
      <c r="A13" s="7">
        <v>32356</v>
      </c>
      <c r="B13" s="40">
        <v>1661201</v>
      </c>
      <c r="C13" s="40">
        <v>9617080</v>
      </c>
      <c r="D13" s="40">
        <v>65090</v>
      </c>
      <c r="E13" s="40">
        <v>29367</v>
      </c>
      <c r="F13" s="40">
        <v>22464</v>
      </c>
      <c r="G13" s="40">
        <v>0</v>
      </c>
      <c r="H13" s="40">
        <v>0</v>
      </c>
      <c r="I13" s="40">
        <v>9067957</v>
      </c>
      <c r="J13" s="40">
        <v>2336258</v>
      </c>
      <c r="K13" s="40">
        <v>1755474</v>
      </c>
      <c r="L13" s="40">
        <v>2044283</v>
      </c>
      <c r="M13" s="40">
        <v>166815</v>
      </c>
      <c r="N13" s="40">
        <v>654045</v>
      </c>
      <c r="O13" s="8">
        <f t="shared" si="0"/>
        <v>27420034</v>
      </c>
      <c r="P13" s="8"/>
      <c r="Q13" s="8"/>
      <c r="R13" s="8"/>
      <c r="S13" s="8"/>
      <c r="T13" s="8"/>
    </row>
    <row r="14" spans="1:20">
      <c r="A14" s="7">
        <v>32387</v>
      </c>
      <c r="B14" s="40">
        <v>2508087</v>
      </c>
      <c r="C14" s="40">
        <v>9730290</v>
      </c>
      <c r="D14" s="40">
        <v>40038</v>
      </c>
      <c r="E14" s="40">
        <v>2000</v>
      </c>
      <c r="F14" s="40">
        <v>2578</v>
      </c>
      <c r="G14" s="40">
        <v>13757</v>
      </c>
      <c r="H14" s="40">
        <v>0</v>
      </c>
      <c r="I14" s="40">
        <v>5980830</v>
      </c>
      <c r="J14" s="40">
        <v>1516105</v>
      </c>
      <c r="K14" s="40">
        <v>973777</v>
      </c>
      <c r="L14" s="40">
        <v>1571850</v>
      </c>
      <c r="M14" s="40">
        <v>25715</v>
      </c>
      <c r="N14" s="40">
        <v>753025</v>
      </c>
      <c r="O14" s="8">
        <f t="shared" si="0"/>
        <v>23118052</v>
      </c>
      <c r="P14" s="8"/>
      <c r="Q14" s="8"/>
      <c r="R14" s="8"/>
      <c r="S14" s="8"/>
      <c r="T14" s="8"/>
    </row>
    <row r="15" spans="1:20">
      <c r="A15" s="7">
        <v>32417</v>
      </c>
      <c r="B15" s="40">
        <v>4321471</v>
      </c>
      <c r="C15" s="40">
        <v>12519264</v>
      </c>
      <c r="D15" s="40">
        <v>105442</v>
      </c>
      <c r="E15" s="40">
        <v>0</v>
      </c>
      <c r="F15" s="40">
        <v>0</v>
      </c>
      <c r="G15" s="40">
        <v>120478</v>
      </c>
      <c r="H15" s="40">
        <v>0</v>
      </c>
      <c r="I15" s="40">
        <v>9523999</v>
      </c>
      <c r="J15" s="40">
        <v>3846655</v>
      </c>
      <c r="K15" s="40">
        <v>1074037</v>
      </c>
      <c r="L15" s="40">
        <v>2150866</v>
      </c>
      <c r="M15" s="40">
        <v>12499</v>
      </c>
      <c r="N15" s="40">
        <v>527299</v>
      </c>
      <c r="O15" s="8">
        <f t="shared" si="0"/>
        <v>34202010</v>
      </c>
      <c r="P15" s="8"/>
      <c r="Q15" s="8"/>
      <c r="R15" s="8"/>
      <c r="S15" s="8"/>
      <c r="T15" s="8"/>
    </row>
    <row r="16" spans="1:20">
      <c r="A16" s="7">
        <v>32448</v>
      </c>
      <c r="B16" s="40">
        <v>2879103</v>
      </c>
      <c r="C16" s="40">
        <v>12153478</v>
      </c>
      <c r="D16" s="40">
        <v>49135</v>
      </c>
      <c r="E16" s="40">
        <v>78585</v>
      </c>
      <c r="F16" s="40">
        <v>1004062</v>
      </c>
      <c r="G16" s="40">
        <v>16852</v>
      </c>
      <c r="H16" s="40">
        <v>0</v>
      </c>
      <c r="I16" s="40">
        <v>4641016</v>
      </c>
      <c r="J16" s="40">
        <v>2282968</v>
      </c>
      <c r="K16" s="40">
        <v>746057</v>
      </c>
      <c r="L16" s="40">
        <v>2978724</v>
      </c>
      <c r="M16" s="40">
        <v>18634</v>
      </c>
      <c r="N16" s="40">
        <v>568579</v>
      </c>
      <c r="O16" s="8">
        <f t="shared" si="0"/>
        <v>27417193</v>
      </c>
      <c r="P16" s="8"/>
      <c r="Q16" s="8"/>
      <c r="R16" s="8"/>
      <c r="S16" s="8"/>
      <c r="T16" s="8"/>
    </row>
    <row r="17" spans="1:15">
      <c r="A17" s="7">
        <v>32478</v>
      </c>
      <c r="B17" s="40">
        <v>2030625</v>
      </c>
      <c r="C17" s="40">
        <v>8977780</v>
      </c>
      <c r="D17" s="40">
        <v>27781</v>
      </c>
      <c r="E17" s="40">
        <v>0</v>
      </c>
      <c r="F17" s="40">
        <v>0</v>
      </c>
      <c r="G17" s="40">
        <v>34806</v>
      </c>
      <c r="H17" s="40">
        <v>0</v>
      </c>
      <c r="I17" s="40">
        <v>6989018</v>
      </c>
      <c r="J17" s="40">
        <v>2308912</v>
      </c>
      <c r="K17" s="40">
        <v>1005463</v>
      </c>
      <c r="L17" s="40">
        <v>1999349</v>
      </c>
      <c r="M17" s="40">
        <v>1674</v>
      </c>
      <c r="N17" s="40">
        <v>1537521</v>
      </c>
      <c r="O17" s="8">
        <f t="shared" si="0"/>
        <v>24912929</v>
      </c>
    </row>
    <row r="18" spans="1:15">
      <c r="A18" s="7">
        <v>32509</v>
      </c>
      <c r="B18" s="8">
        <v>1446073</v>
      </c>
      <c r="C18" s="8">
        <v>12410496</v>
      </c>
      <c r="D18" s="8">
        <v>88556</v>
      </c>
      <c r="E18" s="8">
        <v>0</v>
      </c>
      <c r="F18" s="8">
        <v>0</v>
      </c>
      <c r="G18" s="8">
        <v>61</v>
      </c>
      <c r="H18" s="8">
        <v>0</v>
      </c>
      <c r="I18" s="8">
        <v>2594042</v>
      </c>
      <c r="J18" s="8">
        <v>1980383</v>
      </c>
      <c r="K18" s="8">
        <v>564091</v>
      </c>
      <c r="L18" s="8">
        <v>1333522</v>
      </c>
      <c r="M18" s="8">
        <v>6739</v>
      </c>
      <c r="N18" s="8">
        <v>685533</v>
      </c>
      <c r="O18" s="8">
        <f t="shared" si="0"/>
        <v>21109496</v>
      </c>
    </row>
    <row r="19" spans="1:15">
      <c r="A19" s="7">
        <v>32540</v>
      </c>
      <c r="B19" s="8">
        <v>1687325</v>
      </c>
      <c r="C19" s="8">
        <v>11521403</v>
      </c>
      <c r="D19" s="8">
        <v>116300</v>
      </c>
      <c r="E19" s="8">
        <v>0</v>
      </c>
      <c r="F19" s="8">
        <v>17517</v>
      </c>
      <c r="G19" s="8">
        <v>5355</v>
      </c>
      <c r="H19" s="8">
        <v>0</v>
      </c>
      <c r="I19" s="8">
        <v>6121070</v>
      </c>
      <c r="J19" s="8">
        <v>1935960</v>
      </c>
      <c r="K19" s="8">
        <v>646041</v>
      </c>
      <c r="L19" s="8">
        <v>1231030</v>
      </c>
      <c r="M19" s="8">
        <v>70054</v>
      </c>
      <c r="N19" s="8">
        <v>518094</v>
      </c>
      <c r="O19" s="8">
        <f t="shared" si="0"/>
        <v>23870149</v>
      </c>
    </row>
    <row r="20" spans="1:15">
      <c r="A20" s="7">
        <v>32568</v>
      </c>
      <c r="B20" s="8">
        <v>2143174</v>
      </c>
      <c r="C20" s="8">
        <v>21451247</v>
      </c>
      <c r="D20" s="8">
        <v>74024</v>
      </c>
      <c r="E20" s="8">
        <v>5809</v>
      </c>
      <c r="F20" s="8">
        <v>8532</v>
      </c>
      <c r="G20" s="8">
        <v>70224</v>
      </c>
      <c r="H20" s="8">
        <v>0</v>
      </c>
      <c r="I20" s="8">
        <v>6484576</v>
      </c>
      <c r="J20" s="8">
        <v>4203678</v>
      </c>
      <c r="K20" s="8">
        <v>1150283</v>
      </c>
      <c r="L20" s="8">
        <v>1970917</v>
      </c>
      <c r="M20" s="8">
        <v>5145</v>
      </c>
      <c r="N20" s="8">
        <v>682988</v>
      </c>
      <c r="O20" s="8">
        <f t="shared" si="0"/>
        <v>38250597</v>
      </c>
    </row>
    <row r="21" spans="1:15">
      <c r="A21" s="7">
        <v>32599</v>
      </c>
      <c r="B21" s="8">
        <v>2782790</v>
      </c>
      <c r="C21" s="8">
        <v>9684816</v>
      </c>
      <c r="D21" s="8">
        <v>510297</v>
      </c>
      <c r="E21" s="8">
        <v>279297</v>
      </c>
      <c r="F21" s="8">
        <v>0</v>
      </c>
      <c r="G21" s="8">
        <v>4996</v>
      </c>
      <c r="H21" s="8">
        <v>0</v>
      </c>
      <c r="I21" s="8">
        <v>6647037</v>
      </c>
      <c r="J21" s="8">
        <v>2197279</v>
      </c>
      <c r="K21" s="8">
        <v>1129653</v>
      </c>
      <c r="L21" s="8">
        <v>1299871</v>
      </c>
      <c r="M21" s="8">
        <v>59322</v>
      </c>
      <c r="N21" s="8">
        <v>856889</v>
      </c>
      <c r="O21" s="8">
        <f t="shared" si="0"/>
        <v>25452247</v>
      </c>
    </row>
    <row r="22" spans="1:15">
      <c r="A22" s="7">
        <v>32629</v>
      </c>
      <c r="B22" s="8">
        <v>2667267</v>
      </c>
      <c r="C22" s="8">
        <v>15723063</v>
      </c>
      <c r="D22" s="8">
        <v>263260</v>
      </c>
      <c r="E22" s="8">
        <v>118353</v>
      </c>
      <c r="F22" s="8">
        <v>2892</v>
      </c>
      <c r="G22" s="8">
        <v>62588</v>
      </c>
      <c r="H22" s="8">
        <v>0</v>
      </c>
      <c r="I22" s="8">
        <v>8519772</v>
      </c>
      <c r="J22" s="8">
        <v>2995722</v>
      </c>
      <c r="K22" s="8">
        <v>1150268</v>
      </c>
      <c r="L22" s="8">
        <v>2498548</v>
      </c>
      <c r="M22" s="8">
        <v>82168</v>
      </c>
      <c r="N22" s="8">
        <v>448851</v>
      </c>
      <c r="O22" s="8">
        <f t="shared" si="0"/>
        <v>34532752</v>
      </c>
    </row>
    <row r="23" spans="1:15">
      <c r="A23" s="7">
        <v>32660</v>
      </c>
      <c r="B23" s="8">
        <v>1870167</v>
      </c>
      <c r="C23" s="8">
        <v>9662379</v>
      </c>
      <c r="D23" s="8">
        <v>152192</v>
      </c>
      <c r="E23" s="8">
        <v>19320</v>
      </c>
      <c r="F23" s="8">
        <v>2994</v>
      </c>
      <c r="G23" s="8">
        <v>18086</v>
      </c>
      <c r="H23" s="8">
        <v>0</v>
      </c>
      <c r="I23" s="8">
        <v>7940058</v>
      </c>
      <c r="J23" s="8">
        <v>2459082</v>
      </c>
      <c r="K23" s="8">
        <v>1227308</v>
      </c>
      <c r="L23" s="8">
        <v>2559257</v>
      </c>
      <c r="M23" s="8">
        <v>191296</v>
      </c>
      <c r="N23" s="8">
        <v>404596</v>
      </c>
      <c r="O23" s="8">
        <f t="shared" si="0"/>
        <v>26506735</v>
      </c>
    </row>
    <row r="24" spans="1:15">
      <c r="A24" s="7">
        <v>32690</v>
      </c>
      <c r="B24" s="8">
        <v>2593674</v>
      </c>
      <c r="C24" s="8">
        <v>18286253</v>
      </c>
      <c r="D24" s="8">
        <v>247995</v>
      </c>
      <c r="E24" s="8">
        <v>63084</v>
      </c>
      <c r="F24" s="8">
        <v>25000</v>
      </c>
      <c r="G24" s="8">
        <v>14472</v>
      </c>
      <c r="H24" s="8">
        <v>0</v>
      </c>
      <c r="I24" s="8">
        <v>5884401</v>
      </c>
      <c r="J24" s="8">
        <v>3041473</v>
      </c>
      <c r="K24" s="8">
        <v>1099517</v>
      </c>
      <c r="L24" s="8">
        <v>2824992</v>
      </c>
      <c r="M24" s="8">
        <v>79763</v>
      </c>
      <c r="N24" s="8">
        <v>898344</v>
      </c>
      <c r="O24" s="8">
        <f t="shared" si="0"/>
        <v>35058968</v>
      </c>
    </row>
    <row r="25" spans="1:15">
      <c r="A25" s="7">
        <v>32721</v>
      </c>
      <c r="B25" s="8">
        <v>2940320</v>
      </c>
      <c r="C25" s="8">
        <v>17925825</v>
      </c>
      <c r="D25" s="8">
        <v>105080</v>
      </c>
      <c r="E25" s="8">
        <v>59466</v>
      </c>
      <c r="F25" s="8">
        <v>0</v>
      </c>
      <c r="G25" s="8">
        <v>20020</v>
      </c>
      <c r="H25" s="8">
        <v>0</v>
      </c>
      <c r="I25" s="8">
        <v>7145000</v>
      </c>
      <c r="J25" s="8">
        <v>3036996</v>
      </c>
      <c r="K25" s="8">
        <v>469424</v>
      </c>
      <c r="L25" s="8">
        <v>2504791</v>
      </c>
      <c r="M25" s="8">
        <v>62479</v>
      </c>
      <c r="N25" s="8">
        <v>882989</v>
      </c>
      <c r="O25" s="8">
        <f t="shared" si="0"/>
        <v>35152390</v>
      </c>
    </row>
    <row r="26" spans="1:15">
      <c r="A26" s="7">
        <v>32752</v>
      </c>
      <c r="B26" s="8">
        <v>1938227</v>
      </c>
      <c r="C26" s="8">
        <v>11167267</v>
      </c>
      <c r="D26" s="8">
        <v>234589</v>
      </c>
      <c r="E26" s="8">
        <v>194936</v>
      </c>
      <c r="F26" s="8">
        <v>6901</v>
      </c>
      <c r="G26" s="8">
        <v>27488</v>
      </c>
      <c r="H26" s="8">
        <v>0</v>
      </c>
      <c r="I26" s="8">
        <v>7648606</v>
      </c>
      <c r="J26" s="8">
        <v>2014341</v>
      </c>
      <c r="K26" s="8">
        <v>1663468</v>
      </c>
      <c r="L26" s="8">
        <v>2168373</v>
      </c>
      <c r="M26" s="8">
        <v>63963</v>
      </c>
      <c r="N26" s="8">
        <v>2235043</v>
      </c>
      <c r="O26" s="8">
        <f t="shared" si="0"/>
        <v>29363202</v>
      </c>
    </row>
    <row r="27" spans="1:15">
      <c r="A27" s="7">
        <v>32782</v>
      </c>
      <c r="B27" s="8">
        <v>1821504</v>
      </c>
      <c r="C27" s="8">
        <v>14767308</v>
      </c>
      <c r="D27" s="8">
        <v>56735</v>
      </c>
      <c r="E27" s="8">
        <v>13695</v>
      </c>
      <c r="F27" s="8">
        <v>3620</v>
      </c>
      <c r="G27" s="8">
        <v>193689</v>
      </c>
      <c r="H27" s="8">
        <v>0</v>
      </c>
      <c r="I27" s="8">
        <v>2862006</v>
      </c>
      <c r="J27" s="8">
        <v>1975958</v>
      </c>
      <c r="K27" s="8">
        <v>361006</v>
      </c>
      <c r="L27" s="8">
        <v>1908612</v>
      </c>
      <c r="M27" s="8">
        <v>6528</v>
      </c>
      <c r="N27" s="8">
        <v>2226787</v>
      </c>
      <c r="O27" s="8">
        <f t="shared" si="0"/>
        <v>26197448</v>
      </c>
    </row>
    <row r="28" spans="1:15">
      <c r="A28" s="7">
        <v>32813</v>
      </c>
      <c r="B28" s="8">
        <v>3265656</v>
      </c>
      <c r="C28" s="8">
        <v>17342979</v>
      </c>
      <c r="D28" s="8">
        <v>121229</v>
      </c>
      <c r="E28" s="8">
        <v>110233</v>
      </c>
      <c r="F28" s="8">
        <v>2874</v>
      </c>
      <c r="G28" s="8">
        <v>425548</v>
      </c>
      <c r="H28" s="8">
        <v>0</v>
      </c>
      <c r="I28" s="8">
        <v>9254101</v>
      </c>
      <c r="J28" s="8">
        <v>4385321</v>
      </c>
      <c r="K28" s="8">
        <v>1361105</v>
      </c>
      <c r="L28" s="8">
        <v>2352589</v>
      </c>
      <c r="M28" s="8">
        <v>112087</v>
      </c>
      <c r="N28" s="8">
        <v>486936</v>
      </c>
      <c r="O28" s="8">
        <f t="shared" si="0"/>
        <v>39220658</v>
      </c>
    </row>
    <row r="29" spans="1:15">
      <c r="A29" s="7">
        <v>32843</v>
      </c>
      <c r="B29" s="8">
        <v>2726362</v>
      </c>
      <c r="C29" s="8">
        <v>13190839</v>
      </c>
      <c r="D29" s="8">
        <v>181466</v>
      </c>
      <c r="E29" s="8">
        <v>144964</v>
      </c>
      <c r="F29" s="8">
        <v>0</v>
      </c>
      <c r="G29" s="8">
        <v>348187</v>
      </c>
      <c r="H29" s="8">
        <v>7301</v>
      </c>
      <c r="I29" s="8">
        <v>6947711</v>
      </c>
      <c r="J29" s="8">
        <v>2655688</v>
      </c>
      <c r="K29" s="8">
        <v>875106</v>
      </c>
      <c r="L29" s="8">
        <v>1933390</v>
      </c>
      <c r="M29" s="8">
        <v>71529</v>
      </c>
      <c r="N29" s="8">
        <v>1887928</v>
      </c>
      <c r="O29" s="8">
        <f t="shared" si="0"/>
        <v>30970471</v>
      </c>
    </row>
    <row r="30" spans="1:15">
      <c r="A30" s="7">
        <v>32874</v>
      </c>
      <c r="B30" s="8">
        <v>1770760</v>
      </c>
      <c r="C30" s="8">
        <v>11161799</v>
      </c>
      <c r="D30" s="8">
        <v>774010</v>
      </c>
      <c r="E30" s="8">
        <v>32116</v>
      </c>
      <c r="F30" s="8">
        <v>0</v>
      </c>
      <c r="G30" s="8">
        <v>744701</v>
      </c>
      <c r="H30" s="8">
        <v>0</v>
      </c>
      <c r="I30" s="8">
        <v>6556986</v>
      </c>
      <c r="J30" s="8">
        <v>1645670</v>
      </c>
      <c r="K30" s="8">
        <v>814334</v>
      </c>
      <c r="L30" s="8">
        <v>1933706</v>
      </c>
      <c r="M30" s="8">
        <v>75726</v>
      </c>
      <c r="N30" s="8">
        <v>593404</v>
      </c>
      <c r="O30" s="8">
        <f t="shared" si="0"/>
        <v>26103212</v>
      </c>
    </row>
    <row r="31" spans="1:15">
      <c r="A31" s="7">
        <v>32905</v>
      </c>
      <c r="B31" s="8">
        <v>1504109</v>
      </c>
      <c r="C31" s="8">
        <v>12144217</v>
      </c>
      <c r="D31" s="8">
        <v>249863</v>
      </c>
      <c r="E31" s="8">
        <v>39213</v>
      </c>
      <c r="F31" s="8">
        <v>0</v>
      </c>
      <c r="G31" s="8">
        <v>57777</v>
      </c>
      <c r="H31" s="8">
        <v>0</v>
      </c>
      <c r="I31" s="8">
        <v>5704766</v>
      </c>
      <c r="J31" s="8">
        <v>1922092</v>
      </c>
      <c r="K31" s="8">
        <v>1145749</v>
      </c>
      <c r="L31" s="8">
        <v>1179787</v>
      </c>
      <c r="M31" s="8">
        <v>6192</v>
      </c>
      <c r="N31" s="8">
        <v>789597</v>
      </c>
      <c r="O31" s="8">
        <f t="shared" si="0"/>
        <v>24743362</v>
      </c>
    </row>
    <row r="32" spans="1:15">
      <c r="A32" s="7">
        <v>32933</v>
      </c>
      <c r="B32" s="8">
        <v>2419910</v>
      </c>
      <c r="C32" s="8">
        <v>21429128</v>
      </c>
      <c r="D32" s="8">
        <v>431337</v>
      </c>
      <c r="E32" s="8">
        <v>149875</v>
      </c>
      <c r="F32" s="8">
        <v>1167</v>
      </c>
      <c r="G32" s="8">
        <v>258767</v>
      </c>
      <c r="H32" s="8">
        <v>0</v>
      </c>
      <c r="I32" s="8">
        <v>6949901</v>
      </c>
      <c r="J32" s="8">
        <v>5258932</v>
      </c>
      <c r="K32" s="8">
        <v>1639684</v>
      </c>
      <c r="L32" s="8">
        <v>2586049</v>
      </c>
      <c r="M32" s="8">
        <v>152685</v>
      </c>
      <c r="N32" s="8">
        <v>1460836</v>
      </c>
      <c r="O32" s="8">
        <f t="shared" si="0"/>
        <v>42738271</v>
      </c>
    </row>
    <row r="33" spans="1:15">
      <c r="A33" s="7">
        <v>32964</v>
      </c>
      <c r="B33" s="8">
        <v>2358725</v>
      </c>
      <c r="C33" s="8">
        <v>10639120</v>
      </c>
      <c r="D33" s="8">
        <v>85734</v>
      </c>
      <c r="E33" s="8">
        <v>205604</v>
      </c>
      <c r="F33" s="8">
        <v>0</v>
      </c>
      <c r="G33" s="8">
        <v>5574</v>
      </c>
      <c r="H33" s="8">
        <v>0</v>
      </c>
      <c r="I33" s="8">
        <v>2784849</v>
      </c>
      <c r="J33" s="8">
        <v>2444482</v>
      </c>
      <c r="K33" s="8">
        <v>525954</v>
      </c>
      <c r="L33" s="8">
        <v>2000782</v>
      </c>
      <c r="M33" s="8">
        <v>31297</v>
      </c>
      <c r="N33" s="8">
        <v>689971</v>
      </c>
      <c r="O33" s="8">
        <f t="shared" si="0"/>
        <v>21772092</v>
      </c>
    </row>
    <row r="34" spans="1:15">
      <c r="A34" s="7">
        <v>32994</v>
      </c>
      <c r="B34" s="8">
        <v>3016938</v>
      </c>
      <c r="C34" s="8">
        <v>11967421</v>
      </c>
      <c r="D34" s="8">
        <v>322127</v>
      </c>
      <c r="E34" s="8">
        <v>235661</v>
      </c>
      <c r="F34" s="8">
        <v>0</v>
      </c>
      <c r="G34" s="8">
        <v>115082</v>
      </c>
      <c r="H34" s="8">
        <v>0</v>
      </c>
      <c r="I34" s="8">
        <v>7181965</v>
      </c>
      <c r="J34" s="8">
        <v>4552061</v>
      </c>
      <c r="K34" s="8">
        <v>1114701</v>
      </c>
      <c r="L34" s="8">
        <v>1752921</v>
      </c>
      <c r="M34" s="8">
        <v>28961</v>
      </c>
      <c r="N34" s="8">
        <v>891579</v>
      </c>
      <c r="O34" s="8">
        <f t="shared" si="0"/>
        <v>31179417</v>
      </c>
    </row>
    <row r="35" spans="1:15">
      <c r="A35" s="7">
        <v>33025</v>
      </c>
      <c r="B35" s="8">
        <v>2068387</v>
      </c>
      <c r="C35" s="8">
        <v>89124617</v>
      </c>
      <c r="D35" s="8">
        <v>100242</v>
      </c>
      <c r="E35" s="8">
        <v>37641</v>
      </c>
      <c r="F35" s="8">
        <v>32830</v>
      </c>
      <c r="G35" s="8">
        <v>430482</v>
      </c>
      <c r="H35" s="8">
        <v>0</v>
      </c>
      <c r="I35" s="8">
        <v>5060855</v>
      </c>
      <c r="J35" s="8">
        <v>3066379</v>
      </c>
      <c r="K35" s="8">
        <v>702348</v>
      </c>
      <c r="L35" s="8">
        <v>1158991</v>
      </c>
      <c r="M35" s="8">
        <v>57199</v>
      </c>
      <c r="N35" s="8">
        <v>591704</v>
      </c>
      <c r="O35" s="8">
        <f t="shared" si="0"/>
        <v>102431675</v>
      </c>
    </row>
    <row r="36" spans="1:15">
      <c r="A36" s="7">
        <v>33055</v>
      </c>
      <c r="B36" s="8">
        <v>2913630</v>
      </c>
      <c r="C36" s="8">
        <v>17410904</v>
      </c>
      <c r="D36" s="8">
        <v>176114</v>
      </c>
      <c r="E36" s="8">
        <v>235681</v>
      </c>
      <c r="F36" s="8">
        <v>0</v>
      </c>
      <c r="G36" s="8">
        <v>51184</v>
      </c>
      <c r="H36" s="8">
        <v>0</v>
      </c>
      <c r="I36" s="8">
        <v>7019130</v>
      </c>
      <c r="J36" s="8">
        <v>4572410</v>
      </c>
      <c r="K36" s="8">
        <v>1011304</v>
      </c>
      <c r="L36" s="8">
        <v>2082194</v>
      </c>
      <c r="M36" s="8">
        <v>74063</v>
      </c>
      <c r="N36" s="8">
        <v>903559</v>
      </c>
      <c r="O36" s="8">
        <f t="shared" si="0"/>
        <v>36450173</v>
      </c>
    </row>
    <row r="37" spans="1:15">
      <c r="A37" s="7">
        <v>33086</v>
      </c>
      <c r="B37" s="8">
        <v>2868317</v>
      </c>
      <c r="C37" s="8">
        <v>12576805</v>
      </c>
      <c r="D37" s="8">
        <v>423568</v>
      </c>
      <c r="E37" s="8">
        <v>59464</v>
      </c>
      <c r="F37" s="8">
        <v>0</v>
      </c>
      <c r="G37" s="8">
        <v>66030</v>
      </c>
      <c r="H37" s="8">
        <v>0</v>
      </c>
      <c r="I37" s="8">
        <v>5079699</v>
      </c>
      <c r="J37" s="8">
        <v>4406937</v>
      </c>
      <c r="K37" s="8">
        <v>778173</v>
      </c>
      <c r="L37" s="8">
        <v>2192223</v>
      </c>
      <c r="M37" s="8">
        <v>60638</v>
      </c>
      <c r="N37" s="8">
        <v>1230993</v>
      </c>
      <c r="O37" s="8">
        <f t="shared" si="0"/>
        <v>29742847</v>
      </c>
    </row>
    <row r="38" spans="1:15">
      <c r="A38" s="7">
        <v>33117</v>
      </c>
      <c r="B38" s="8">
        <v>2221311</v>
      </c>
      <c r="C38" s="8">
        <v>12432807</v>
      </c>
      <c r="D38" s="8">
        <v>206775</v>
      </c>
      <c r="E38" s="8">
        <v>61698</v>
      </c>
      <c r="F38" s="8">
        <v>0</v>
      </c>
      <c r="G38" s="8">
        <v>49336</v>
      </c>
      <c r="H38" s="8">
        <v>6420</v>
      </c>
      <c r="I38" s="8">
        <v>4200260</v>
      </c>
      <c r="J38" s="8">
        <v>3352456</v>
      </c>
      <c r="K38" s="8">
        <v>985314</v>
      </c>
      <c r="L38" s="8">
        <v>3130192</v>
      </c>
      <c r="M38" s="8">
        <v>37695</v>
      </c>
      <c r="N38" s="8">
        <v>1007504</v>
      </c>
      <c r="O38" s="8">
        <f t="shared" si="0"/>
        <v>27691768</v>
      </c>
    </row>
    <row r="39" spans="1:15">
      <c r="A39" s="7">
        <v>33147</v>
      </c>
      <c r="B39" s="8">
        <v>3377672</v>
      </c>
      <c r="C39" s="8">
        <v>13216831</v>
      </c>
      <c r="D39" s="8">
        <v>469244</v>
      </c>
      <c r="E39" s="8">
        <v>314464</v>
      </c>
      <c r="F39" s="8">
        <v>10857</v>
      </c>
      <c r="G39" s="8">
        <v>642459</v>
      </c>
      <c r="H39" s="8">
        <v>0</v>
      </c>
      <c r="I39" s="8">
        <v>4464996</v>
      </c>
      <c r="J39" s="8">
        <v>4716657</v>
      </c>
      <c r="K39" s="8">
        <v>796712</v>
      </c>
      <c r="L39" s="8">
        <v>2579774</v>
      </c>
      <c r="M39" s="8">
        <v>50747</v>
      </c>
      <c r="N39" s="8">
        <v>792728</v>
      </c>
      <c r="O39" s="8">
        <f t="shared" si="0"/>
        <v>31433141</v>
      </c>
    </row>
    <row r="40" spans="1:15">
      <c r="A40" s="7">
        <v>33178</v>
      </c>
      <c r="B40" s="8">
        <v>3112153</v>
      </c>
      <c r="C40" s="8">
        <v>35560462</v>
      </c>
      <c r="D40" s="8">
        <v>223177</v>
      </c>
      <c r="E40" s="8">
        <v>195724</v>
      </c>
      <c r="F40" s="8">
        <v>14897</v>
      </c>
      <c r="G40" s="8">
        <v>367474</v>
      </c>
      <c r="H40" s="8">
        <v>0</v>
      </c>
      <c r="I40" s="8">
        <v>5053012</v>
      </c>
      <c r="J40" s="8">
        <v>6360871</v>
      </c>
      <c r="K40" s="8">
        <v>1361973</v>
      </c>
      <c r="L40" s="8">
        <v>2609407</v>
      </c>
      <c r="M40" s="8">
        <v>25373</v>
      </c>
      <c r="N40" s="8">
        <v>1088080</v>
      </c>
      <c r="O40" s="8">
        <f t="shared" si="0"/>
        <v>55972603</v>
      </c>
    </row>
    <row r="41" spans="1:15">
      <c r="A41" s="7">
        <v>33208</v>
      </c>
      <c r="B41" s="8">
        <v>1934040</v>
      </c>
      <c r="C41" s="8">
        <v>11688241</v>
      </c>
      <c r="D41" s="8">
        <v>319489</v>
      </c>
      <c r="E41" s="8">
        <v>178356</v>
      </c>
      <c r="F41" s="8">
        <v>0</v>
      </c>
      <c r="G41" s="8">
        <v>87759</v>
      </c>
      <c r="H41" s="8">
        <v>0</v>
      </c>
      <c r="I41" s="8">
        <v>4159717</v>
      </c>
      <c r="J41" s="8">
        <v>2718864</v>
      </c>
      <c r="K41" s="8">
        <v>946651</v>
      </c>
      <c r="L41" s="8">
        <v>2439610</v>
      </c>
      <c r="M41" s="8">
        <v>61593</v>
      </c>
      <c r="N41" s="8">
        <v>1223620</v>
      </c>
      <c r="O41" s="8">
        <f t="shared" si="0"/>
        <v>25757940</v>
      </c>
    </row>
    <row r="42" spans="1:15">
      <c r="A42" s="7">
        <v>33239</v>
      </c>
      <c r="B42" s="8">
        <v>1768222</v>
      </c>
      <c r="C42" s="8">
        <v>8608391</v>
      </c>
      <c r="D42" s="8">
        <v>214292</v>
      </c>
      <c r="E42" s="8">
        <v>52641</v>
      </c>
      <c r="F42" s="8">
        <v>0</v>
      </c>
      <c r="G42" s="8">
        <v>37697</v>
      </c>
      <c r="H42" s="6">
        <v>0</v>
      </c>
      <c r="I42" s="8">
        <v>3520012</v>
      </c>
      <c r="J42" s="8">
        <v>3215513</v>
      </c>
      <c r="K42" s="8">
        <v>868853</v>
      </c>
      <c r="L42" s="8">
        <v>1558431</v>
      </c>
      <c r="M42" s="8">
        <v>5075</v>
      </c>
      <c r="N42" s="8">
        <v>849667</v>
      </c>
      <c r="O42" s="8">
        <f t="shared" si="0"/>
        <v>20698794</v>
      </c>
    </row>
    <row r="43" spans="1:15">
      <c r="A43" s="7">
        <v>33270</v>
      </c>
      <c r="B43" s="8">
        <v>1817048</v>
      </c>
      <c r="C43" s="8">
        <v>24597255</v>
      </c>
      <c r="D43" s="8">
        <v>359776</v>
      </c>
      <c r="E43" s="8">
        <v>116909</v>
      </c>
      <c r="F43" s="8">
        <v>0</v>
      </c>
      <c r="G43" s="8">
        <v>273374</v>
      </c>
      <c r="H43" s="8">
        <v>0</v>
      </c>
      <c r="I43" s="8">
        <v>11491583</v>
      </c>
      <c r="J43" s="8">
        <v>5374342</v>
      </c>
      <c r="K43" s="8">
        <v>828413</v>
      </c>
      <c r="L43" s="8">
        <v>1443998</v>
      </c>
      <c r="M43" s="8">
        <v>62044</v>
      </c>
      <c r="N43" s="8">
        <v>599963</v>
      </c>
      <c r="O43" s="8">
        <f t="shared" si="0"/>
        <v>46964705</v>
      </c>
    </row>
    <row r="44" spans="1:15">
      <c r="A44" s="7">
        <v>33298</v>
      </c>
      <c r="B44" s="8">
        <v>2339359</v>
      </c>
      <c r="C44" s="8">
        <v>13683233</v>
      </c>
      <c r="D44" s="8">
        <v>395973</v>
      </c>
      <c r="E44" s="8">
        <v>130397</v>
      </c>
      <c r="F44" s="8">
        <v>63119</v>
      </c>
      <c r="G44" s="8">
        <v>137037</v>
      </c>
      <c r="H44" s="8">
        <v>0</v>
      </c>
      <c r="I44" s="8">
        <v>6434988</v>
      </c>
      <c r="J44" s="8">
        <v>3251155</v>
      </c>
      <c r="K44" s="8">
        <v>973425</v>
      </c>
      <c r="L44" s="8">
        <v>2372980</v>
      </c>
      <c r="M44" s="8">
        <v>10789</v>
      </c>
      <c r="N44" s="8">
        <v>868152</v>
      </c>
      <c r="O44" s="8">
        <f t="shared" si="0"/>
        <v>30660607</v>
      </c>
    </row>
    <row r="45" spans="1:15">
      <c r="A45" s="7">
        <v>33329</v>
      </c>
      <c r="B45" s="8">
        <v>2383518</v>
      </c>
      <c r="C45" s="8">
        <v>13378655</v>
      </c>
      <c r="D45" s="8">
        <v>396729</v>
      </c>
      <c r="E45" s="8">
        <v>82599</v>
      </c>
      <c r="F45" s="8">
        <v>0</v>
      </c>
      <c r="G45" s="8">
        <v>1216382</v>
      </c>
      <c r="H45" s="8">
        <v>0</v>
      </c>
      <c r="I45" s="8">
        <v>6457032</v>
      </c>
      <c r="J45" s="8">
        <v>3467324</v>
      </c>
      <c r="K45" s="8">
        <v>857048</v>
      </c>
      <c r="L45" s="8">
        <v>2151420</v>
      </c>
      <c r="M45" s="8">
        <v>305595</v>
      </c>
      <c r="N45" s="8">
        <v>1017265</v>
      </c>
      <c r="O45" s="8">
        <f t="shared" si="0"/>
        <v>31713567</v>
      </c>
    </row>
    <row r="46" spans="1:15">
      <c r="A46" s="7">
        <v>33359</v>
      </c>
      <c r="B46" s="8">
        <v>2981841</v>
      </c>
      <c r="C46" s="8">
        <v>20209435</v>
      </c>
      <c r="D46" s="8">
        <v>279063</v>
      </c>
      <c r="E46" s="8">
        <v>134620</v>
      </c>
      <c r="F46" s="8">
        <v>0</v>
      </c>
      <c r="G46" s="6">
        <v>144849</v>
      </c>
      <c r="H46" s="8">
        <v>7121</v>
      </c>
      <c r="I46" s="8">
        <v>10332115</v>
      </c>
      <c r="J46" s="8">
        <v>4915976</v>
      </c>
      <c r="K46" s="8">
        <v>1457828</v>
      </c>
      <c r="L46" s="8">
        <v>2295958</v>
      </c>
      <c r="M46" s="8">
        <v>68924</v>
      </c>
      <c r="N46" s="8">
        <v>972339</v>
      </c>
      <c r="O46" s="8">
        <f t="shared" si="0"/>
        <v>43800069</v>
      </c>
    </row>
    <row r="47" spans="1:15">
      <c r="A47" s="7">
        <v>33390</v>
      </c>
      <c r="B47" s="8">
        <v>3055738</v>
      </c>
      <c r="C47" s="8">
        <v>11832374</v>
      </c>
      <c r="D47" s="8">
        <v>346493</v>
      </c>
      <c r="E47" s="8">
        <v>36155</v>
      </c>
      <c r="F47" s="8">
        <v>0</v>
      </c>
      <c r="G47" s="8">
        <v>134731</v>
      </c>
      <c r="H47" s="8">
        <v>0</v>
      </c>
      <c r="I47" s="8">
        <v>8236837</v>
      </c>
      <c r="J47" s="8">
        <v>4025730</v>
      </c>
      <c r="K47" s="8">
        <v>1264288</v>
      </c>
      <c r="L47" s="8">
        <v>2179409</v>
      </c>
      <c r="M47" s="8">
        <v>26505</v>
      </c>
      <c r="N47" s="8">
        <v>1102227</v>
      </c>
      <c r="O47" s="8">
        <f t="shared" si="0"/>
        <v>32240487</v>
      </c>
    </row>
    <row r="48" spans="1:15">
      <c r="A48" s="7">
        <v>33420</v>
      </c>
      <c r="B48" s="8">
        <v>2448451</v>
      </c>
      <c r="C48" s="8">
        <v>14245832</v>
      </c>
      <c r="D48" s="8">
        <v>313442</v>
      </c>
      <c r="E48" s="8">
        <v>298741</v>
      </c>
      <c r="F48" s="8">
        <v>9448</v>
      </c>
      <c r="G48" s="8">
        <v>97052</v>
      </c>
      <c r="H48" s="8">
        <v>0</v>
      </c>
      <c r="I48" s="8">
        <v>8665943</v>
      </c>
      <c r="J48" s="8">
        <v>4909559</v>
      </c>
      <c r="K48" s="8">
        <v>965089</v>
      </c>
      <c r="L48" s="8">
        <v>2476768</v>
      </c>
      <c r="M48" s="8">
        <v>24499</v>
      </c>
      <c r="N48" s="8">
        <v>1000368</v>
      </c>
      <c r="O48" s="8">
        <f t="shared" si="0"/>
        <v>35455192</v>
      </c>
    </row>
    <row r="49" spans="1:15">
      <c r="A49" s="7">
        <v>33451</v>
      </c>
      <c r="B49" s="8">
        <v>2430539</v>
      </c>
      <c r="C49" s="8">
        <v>13160245</v>
      </c>
      <c r="D49" s="8">
        <v>38787</v>
      </c>
      <c r="E49" s="8">
        <v>91699</v>
      </c>
      <c r="F49" s="8">
        <v>0</v>
      </c>
      <c r="G49" s="8">
        <v>88191</v>
      </c>
      <c r="H49" s="8">
        <v>20388</v>
      </c>
      <c r="I49" s="8">
        <v>8715427</v>
      </c>
      <c r="J49" s="8">
        <v>5613440</v>
      </c>
      <c r="K49" s="8">
        <v>1663014</v>
      </c>
      <c r="L49" s="8">
        <v>2485501</v>
      </c>
      <c r="M49" s="8">
        <v>10837</v>
      </c>
      <c r="N49" s="8">
        <v>860565</v>
      </c>
      <c r="O49" s="8">
        <f t="shared" si="0"/>
        <v>35178633</v>
      </c>
    </row>
    <row r="50" spans="1:15">
      <c r="A50" s="7">
        <v>33482</v>
      </c>
      <c r="B50" s="8">
        <v>2762495</v>
      </c>
      <c r="C50" s="8">
        <v>22813041</v>
      </c>
      <c r="D50" s="8">
        <v>735731</v>
      </c>
      <c r="E50" s="8">
        <v>397764</v>
      </c>
      <c r="F50" s="8">
        <v>0</v>
      </c>
      <c r="G50" s="8">
        <v>556929</v>
      </c>
      <c r="H50" s="8">
        <v>0</v>
      </c>
      <c r="I50" s="8">
        <v>6339656</v>
      </c>
      <c r="J50" s="8">
        <v>7985614</v>
      </c>
      <c r="K50" s="8">
        <v>619499</v>
      </c>
      <c r="L50" s="8">
        <v>1939187</v>
      </c>
      <c r="M50" s="8">
        <v>23115</v>
      </c>
      <c r="N50" s="8">
        <v>571876</v>
      </c>
      <c r="O50" s="8">
        <f t="shared" si="0"/>
        <v>44744907</v>
      </c>
    </row>
    <row r="51" spans="1:15">
      <c r="A51" s="7">
        <v>33512</v>
      </c>
      <c r="B51" s="8">
        <v>2707768</v>
      </c>
      <c r="C51" s="8">
        <v>13181820</v>
      </c>
      <c r="D51" s="8">
        <v>300321</v>
      </c>
      <c r="E51" s="8">
        <v>45069</v>
      </c>
      <c r="F51" s="8">
        <v>5618</v>
      </c>
      <c r="G51" s="8">
        <v>1591656</v>
      </c>
      <c r="H51" s="8">
        <v>24743</v>
      </c>
      <c r="I51" s="8">
        <v>7336226</v>
      </c>
      <c r="J51" s="8">
        <v>6276002</v>
      </c>
      <c r="K51" s="8">
        <v>1187755</v>
      </c>
      <c r="L51" s="8">
        <v>3694236</v>
      </c>
      <c r="M51" s="8">
        <v>19020</v>
      </c>
      <c r="N51" s="8">
        <v>694555</v>
      </c>
      <c r="O51" s="8">
        <f t="shared" si="0"/>
        <v>37064789</v>
      </c>
    </row>
    <row r="52" spans="1:15">
      <c r="A52" s="7">
        <v>33543</v>
      </c>
      <c r="B52" s="8">
        <v>4221697</v>
      </c>
      <c r="C52" s="8">
        <v>15224895</v>
      </c>
      <c r="D52" s="8">
        <v>471430</v>
      </c>
      <c r="E52" s="8">
        <v>137092</v>
      </c>
      <c r="F52" s="8">
        <v>0</v>
      </c>
      <c r="G52" s="8">
        <v>1250604</v>
      </c>
      <c r="H52" s="8">
        <v>0</v>
      </c>
      <c r="I52" s="8">
        <v>8103282</v>
      </c>
      <c r="J52" s="8">
        <v>6738173</v>
      </c>
      <c r="K52" s="8">
        <v>1449158</v>
      </c>
      <c r="L52" s="8">
        <v>3037586</v>
      </c>
      <c r="M52" s="8">
        <v>19069</v>
      </c>
      <c r="N52" s="8">
        <v>1197605</v>
      </c>
      <c r="O52" s="8">
        <f t="shared" si="0"/>
        <v>41850591</v>
      </c>
    </row>
    <row r="53" spans="1:15">
      <c r="A53" s="7">
        <v>33573</v>
      </c>
      <c r="B53" s="8">
        <v>5783762</v>
      </c>
      <c r="C53" s="8">
        <v>15368354</v>
      </c>
      <c r="D53" s="8">
        <v>206454</v>
      </c>
      <c r="E53" s="8">
        <v>146912</v>
      </c>
      <c r="F53" s="8">
        <v>20950</v>
      </c>
      <c r="G53" s="8">
        <v>118694</v>
      </c>
      <c r="H53" s="8">
        <v>6342</v>
      </c>
      <c r="I53" s="8">
        <v>9338925</v>
      </c>
      <c r="J53" s="8">
        <v>7044231</v>
      </c>
      <c r="K53" s="8">
        <v>1374660</v>
      </c>
      <c r="L53" s="8">
        <v>2522156</v>
      </c>
      <c r="M53" s="8">
        <v>31693</v>
      </c>
      <c r="N53" s="8">
        <v>1615401</v>
      </c>
      <c r="O53" s="8">
        <f t="shared" si="0"/>
        <v>43578534</v>
      </c>
    </row>
    <row r="54" spans="1:15">
      <c r="A54" s="7">
        <v>33604</v>
      </c>
      <c r="B54" s="8">
        <v>2075990</v>
      </c>
      <c r="C54" s="8">
        <v>9556900</v>
      </c>
      <c r="D54" s="8">
        <v>333164</v>
      </c>
      <c r="E54" s="8">
        <v>414980</v>
      </c>
      <c r="F54" s="8">
        <v>0</v>
      </c>
      <c r="G54" s="8">
        <v>970270</v>
      </c>
      <c r="H54" s="8">
        <v>0</v>
      </c>
      <c r="I54" s="8">
        <v>6110363</v>
      </c>
      <c r="J54" s="8">
        <v>5190821</v>
      </c>
      <c r="K54" s="8">
        <v>999711</v>
      </c>
      <c r="L54" s="8">
        <v>1977521</v>
      </c>
      <c r="M54" s="8">
        <v>25187</v>
      </c>
      <c r="N54" s="8">
        <v>561336</v>
      </c>
      <c r="O54" s="8">
        <f t="shared" si="0"/>
        <v>28216243</v>
      </c>
    </row>
    <row r="55" spans="1:15">
      <c r="A55" s="7">
        <v>33635</v>
      </c>
      <c r="B55" s="8">
        <v>3283893</v>
      </c>
      <c r="C55" s="8">
        <v>19381819</v>
      </c>
      <c r="D55" s="8">
        <v>560590</v>
      </c>
      <c r="E55" s="8">
        <v>26173</v>
      </c>
      <c r="F55" s="8">
        <v>77033</v>
      </c>
      <c r="G55" s="8">
        <v>634333</v>
      </c>
      <c r="H55" s="8">
        <v>0</v>
      </c>
      <c r="I55" s="8">
        <v>8784240</v>
      </c>
      <c r="J55" s="8">
        <v>8586213</v>
      </c>
      <c r="K55" s="8">
        <v>951516</v>
      </c>
      <c r="L55" s="8">
        <v>2370517</v>
      </c>
      <c r="M55" s="8">
        <v>26954</v>
      </c>
      <c r="N55" s="8">
        <v>937073</v>
      </c>
      <c r="O55" s="8">
        <f t="shared" si="0"/>
        <v>45620354</v>
      </c>
    </row>
    <row r="56" spans="1:15">
      <c r="A56" s="7">
        <v>33664</v>
      </c>
      <c r="B56" s="8">
        <v>3155395</v>
      </c>
      <c r="C56" s="8">
        <v>14376935</v>
      </c>
      <c r="D56" s="8">
        <v>108685</v>
      </c>
      <c r="E56" s="8">
        <v>276071</v>
      </c>
      <c r="F56" s="8">
        <v>4950</v>
      </c>
      <c r="G56" s="8">
        <v>200500</v>
      </c>
      <c r="H56" s="8">
        <v>22538</v>
      </c>
      <c r="I56" s="8">
        <v>9466590</v>
      </c>
      <c r="J56" s="8">
        <v>10286126</v>
      </c>
      <c r="K56" s="8">
        <v>497319</v>
      </c>
      <c r="L56" s="8">
        <v>2496026</v>
      </c>
      <c r="M56" s="8">
        <v>555421</v>
      </c>
      <c r="N56" s="8">
        <v>404605</v>
      </c>
      <c r="O56" s="8">
        <f t="shared" si="0"/>
        <v>41851161</v>
      </c>
    </row>
    <row r="57" spans="1:15">
      <c r="A57" s="7">
        <v>33695</v>
      </c>
      <c r="B57" s="8">
        <v>3100738</v>
      </c>
      <c r="C57" s="8">
        <v>11940863</v>
      </c>
      <c r="D57" s="8">
        <v>311352</v>
      </c>
      <c r="E57" s="8">
        <v>1066460</v>
      </c>
      <c r="F57" s="8">
        <v>160101</v>
      </c>
      <c r="G57" s="8">
        <v>1874029</v>
      </c>
      <c r="H57" s="8">
        <v>0</v>
      </c>
      <c r="I57" s="8">
        <v>7030536</v>
      </c>
      <c r="J57" s="8">
        <v>8394028</v>
      </c>
      <c r="K57" s="8">
        <v>1338251</v>
      </c>
      <c r="L57" s="8">
        <v>3060691</v>
      </c>
      <c r="M57" s="8">
        <v>186772</v>
      </c>
      <c r="N57" s="8">
        <v>868817</v>
      </c>
      <c r="O57" s="8">
        <f t="shared" si="0"/>
        <v>39332638</v>
      </c>
    </row>
    <row r="58" spans="1:15">
      <c r="A58" s="7">
        <v>33725</v>
      </c>
      <c r="B58" s="8">
        <v>4150102</v>
      </c>
      <c r="C58" s="8">
        <v>15472072</v>
      </c>
      <c r="D58" s="8">
        <v>152828</v>
      </c>
      <c r="E58" s="8">
        <v>231669</v>
      </c>
      <c r="F58" s="8">
        <v>50145</v>
      </c>
      <c r="G58" s="8">
        <v>261570</v>
      </c>
      <c r="H58" s="8">
        <v>0</v>
      </c>
      <c r="I58" s="8">
        <v>7937471</v>
      </c>
      <c r="J58" s="8">
        <v>8083843</v>
      </c>
      <c r="K58" s="8">
        <v>1201068</v>
      </c>
      <c r="L58" s="8">
        <v>1841287</v>
      </c>
      <c r="M58" s="8">
        <v>46916</v>
      </c>
      <c r="N58" s="8">
        <v>1172638</v>
      </c>
      <c r="O58" s="8">
        <f t="shared" si="0"/>
        <v>40601609</v>
      </c>
    </row>
    <row r="59" spans="1:15">
      <c r="A59" s="7">
        <v>33756</v>
      </c>
      <c r="B59" s="8">
        <v>4991870</v>
      </c>
      <c r="C59" s="8">
        <v>13773648</v>
      </c>
      <c r="D59" s="8">
        <v>774772</v>
      </c>
      <c r="E59" s="8">
        <v>496477</v>
      </c>
      <c r="F59" s="8">
        <v>73256</v>
      </c>
      <c r="G59" s="8">
        <v>436019</v>
      </c>
      <c r="H59" s="8">
        <v>50558</v>
      </c>
      <c r="I59" s="8">
        <v>9657889</v>
      </c>
      <c r="J59" s="8">
        <v>9213042</v>
      </c>
      <c r="K59" s="8">
        <v>1964532</v>
      </c>
      <c r="L59" s="8">
        <v>2730189</v>
      </c>
      <c r="M59" s="8">
        <v>166495</v>
      </c>
      <c r="N59" s="8">
        <v>1213985</v>
      </c>
      <c r="O59" s="8">
        <f t="shared" si="0"/>
        <v>45542732</v>
      </c>
    </row>
    <row r="60" spans="1:15">
      <c r="A60" s="7">
        <v>33786</v>
      </c>
      <c r="B60" s="8">
        <v>4366064</v>
      </c>
      <c r="C60" s="8">
        <v>16344926</v>
      </c>
      <c r="D60" s="8">
        <v>106999</v>
      </c>
      <c r="E60" s="8">
        <v>367178</v>
      </c>
      <c r="F60" s="8">
        <v>52640</v>
      </c>
      <c r="G60" s="8">
        <v>797006</v>
      </c>
      <c r="H60" s="8">
        <v>0</v>
      </c>
      <c r="I60" s="8">
        <v>6731653</v>
      </c>
      <c r="J60" s="8">
        <v>9424440</v>
      </c>
      <c r="K60" s="8">
        <v>1106779</v>
      </c>
      <c r="L60" s="8">
        <v>2630036</v>
      </c>
      <c r="M60" s="8">
        <v>89795</v>
      </c>
      <c r="N60" s="8">
        <v>701519</v>
      </c>
      <c r="O60" s="8">
        <f t="shared" si="0"/>
        <v>42719035</v>
      </c>
    </row>
    <row r="61" spans="1:15">
      <c r="A61" s="7">
        <v>33817</v>
      </c>
      <c r="B61" s="8">
        <v>4626222</v>
      </c>
      <c r="C61" s="8">
        <v>16871434</v>
      </c>
      <c r="D61" s="8">
        <v>328255</v>
      </c>
      <c r="E61" s="8">
        <v>159726</v>
      </c>
      <c r="F61" s="8">
        <v>15207</v>
      </c>
      <c r="G61" s="8">
        <v>1334897</v>
      </c>
      <c r="H61" s="8">
        <v>0</v>
      </c>
      <c r="I61" s="8">
        <v>8246922</v>
      </c>
      <c r="J61" s="8">
        <v>8782680</v>
      </c>
      <c r="K61" s="8">
        <v>825227</v>
      </c>
      <c r="L61" s="8">
        <v>2697763</v>
      </c>
      <c r="M61" s="8">
        <v>23719</v>
      </c>
      <c r="N61" s="8">
        <v>928387</v>
      </c>
      <c r="O61" s="8">
        <f t="shared" si="0"/>
        <v>44840439</v>
      </c>
    </row>
    <row r="62" spans="1:15">
      <c r="A62" s="7">
        <v>33848</v>
      </c>
      <c r="B62" s="8">
        <v>4470166</v>
      </c>
      <c r="C62" s="8">
        <v>15794794</v>
      </c>
      <c r="D62" s="8">
        <v>236866</v>
      </c>
      <c r="E62" s="8">
        <v>18527</v>
      </c>
      <c r="F62" s="8">
        <v>0</v>
      </c>
      <c r="G62" s="8">
        <v>1183647</v>
      </c>
      <c r="H62" s="8">
        <v>24707</v>
      </c>
      <c r="I62" s="8">
        <v>8284059</v>
      </c>
      <c r="J62" s="8">
        <v>10389308</v>
      </c>
      <c r="K62" s="8">
        <v>1523182</v>
      </c>
      <c r="L62" s="8">
        <v>2820711</v>
      </c>
      <c r="M62" s="8">
        <v>38856</v>
      </c>
      <c r="N62" s="8">
        <v>1454853</v>
      </c>
      <c r="O62" s="8">
        <f t="shared" si="0"/>
        <v>46239676</v>
      </c>
    </row>
    <row r="63" spans="1:15">
      <c r="A63" s="7">
        <v>33878</v>
      </c>
      <c r="B63" s="8">
        <v>4217560</v>
      </c>
      <c r="C63" s="8">
        <v>16072352</v>
      </c>
      <c r="D63" s="8">
        <v>453456</v>
      </c>
      <c r="E63" s="8">
        <v>396684</v>
      </c>
      <c r="F63" s="8">
        <v>1814</v>
      </c>
      <c r="G63" s="8">
        <v>1219828</v>
      </c>
      <c r="H63" s="8">
        <v>0</v>
      </c>
      <c r="I63" s="8">
        <v>6475003</v>
      </c>
      <c r="J63" s="8">
        <v>6492287</v>
      </c>
      <c r="K63" s="8">
        <v>1275238</v>
      </c>
      <c r="L63" s="8">
        <v>3035560</v>
      </c>
      <c r="M63" s="8">
        <v>217371</v>
      </c>
      <c r="N63" s="8">
        <v>1279179</v>
      </c>
      <c r="O63" s="8">
        <f t="shared" si="0"/>
        <v>41136332</v>
      </c>
    </row>
    <row r="64" spans="1:15">
      <c r="A64" s="7">
        <v>33909</v>
      </c>
      <c r="B64" s="8">
        <v>3282921</v>
      </c>
      <c r="C64" s="8">
        <v>16965080</v>
      </c>
      <c r="D64" s="8">
        <v>227218</v>
      </c>
      <c r="E64" s="8">
        <v>127662</v>
      </c>
      <c r="F64" s="8">
        <v>162422</v>
      </c>
      <c r="G64" s="8">
        <v>2555659</v>
      </c>
      <c r="H64" s="8">
        <v>93308</v>
      </c>
      <c r="I64" s="8">
        <v>8446780</v>
      </c>
      <c r="J64" s="8">
        <v>7777898</v>
      </c>
      <c r="K64" s="8">
        <v>1997605</v>
      </c>
      <c r="L64" s="8">
        <v>2624670</v>
      </c>
      <c r="M64" s="8">
        <v>160007</v>
      </c>
      <c r="N64" s="8">
        <v>1162184</v>
      </c>
      <c r="O64" s="8">
        <f t="shared" si="0"/>
        <v>45583414</v>
      </c>
    </row>
    <row r="65" spans="1:15">
      <c r="A65" s="7">
        <v>33939</v>
      </c>
      <c r="B65" s="8">
        <v>4532371</v>
      </c>
      <c r="C65" s="8">
        <v>23989508</v>
      </c>
      <c r="D65" s="8">
        <v>130990</v>
      </c>
      <c r="E65" s="8">
        <v>95576</v>
      </c>
      <c r="F65" s="8">
        <v>5312</v>
      </c>
      <c r="G65" s="8">
        <v>2347809</v>
      </c>
      <c r="H65" s="8">
        <v>13518</v>
      </c>
      <c r="I65" s="8">
        <v>11154332</v>
      </c>
      <c r="J65" s="8">
        <v>8788564</v>
      </c>
      <c r="K65" s="8">
        <v>1552546</v>
      </c>
      <c r="L65" s="8">
        <v>2531980</v>
      </c>
      <c r="M65" s="8">
        <v>40103</v>
      </c>
      <c r="N65" s="8">
        <v>1178390</v>
      </c>
      <c r="O65" s="8">
        <f t="shared" si="0"/>
        <v>56360999</v>
      </c>
    </row>
    <row r="66" spans="1:15">
      <c r="A66" s="7">
        <v>33970</v>
      </c>
      <c r="B66" s="8">
        <v>2701103</v>
      </c>
      <c r="C66" s="8">
        <v>11134757</v>
      </c>
      <c r="D66" s="8">
        <v>238239</v>
      </c>
      <c r="E66" s="8">
        <v>506360</v>
      </c>
      <c r="F66" s="8">
        <v>5729</v>
      </c>
      <c r="G66" s="8">
        <v>405178</v>
      </c>
      <c r="H66" s="8">
        <v>37891</v>
      </c>
      <c r="I66" s="8">
        <v>4603307</v>
      </c>
      <c r="J66" s="8">
        <v>3972268</v>
      </c>
      <c r="K66" s="8">
        <v>1006259</v>
      </c>
      <c r="L66" s="8">
        <v>1331248</v>
      </c>
      <c r="M66" s="8">
        <v>1358</v>
      </c>
      <c r="N66" s="8">
        <v>696320</v>
      </c>
      <c r="O66" s="8">
        <f t="shared" si="0"/>
        <v>26640017</v>
      </c>
    </row>
    <row r="67" spans="1:15">
      <c r="A67" s="7">
        <v>34001</v>
      </c>
      <c r="B67" s="8">
        <v>2428980</v>
      </c>
      <c r="C67" s="8">
        <v>16197281</v>
      </c>
      <c r="D67" s="8">
        <v>387651</v>
      </c>
      <c r="E67" s="8">
        <v>175525</v>
      </c>
      <c r="F67" s="8">
        <v>5715</v>
      </c>
      <c r="G67" s="8">
        <v>1438623</v>
      </c>
      <c r="H67" s="8">
        <v>0</v>
      </c>
      <c r="I67" s="8">
        <v>8354541</v>
      </c>
      <c r="J67" s="8">
        <v>6665469</v>
      </c>
      <c r="K67" s="8">
        <v>1371624</v>
      </c>
      <c r="L67" s="8">
        <v>1977394</v>
      </c>
      <c r="M67" s="8">
        <v>59118</v>
      </c>
      <c r="N67" s="8">
        <v>1239873</v>
      </c>
      <c r="O67" s="8">
        <f t="shared" si="0"/>
        <v>40301794</v>
      </c>
    </row>
    <row r="68" spans="1:15">
      <c r="A68" s="7">
        <v>34029</v>
      </c>
      <c r="B68" s="8">
        <v>4462787</v>
      </c>
      <c r="C68" s="8">
        <v>29091029</v>
      </c>
      <c r="D68" s="8">
        <v>281337</v>
      </c>
      <c r="E68" s="8">
        <v>55484</v>
      </c>
      <c r="F68" s="8">
        <v>7287</v>
      </c>
      <c r="G68" s="8">
        <v>2595065</v>
      </c>
      <c r="H68" s="8">
        <v>0</v>
      </c>
      <c r="I68" s="8">
        <v>9991454</v>
      </c>
      <c r="J68" s="8">
        <v>11002086</v>
      </c>
      <c r="K68" s="8">
        <v>1960255</v>
      </c>
      <c r="L68" s="8">
        <v>3145286</v>
      </c>
      <c r="M68" s="8">
        <v>155900</v>
      </c>
      <c r="N68" s="8">
        <v>1660260</v>
      </c>
      <c r="O68" s="8">
        <f t="shared" si="0"/>
        <v>64408230</v>
      </c>
    </row>
    <row r="69" spans="1:15">
      <c r="A69" s="7">
        <v>34060</v>
      </c>
      <c r="B69" s="8">
        <v>4937684</v>
      </c>
      <c r="C69" s="8">
        <v>18616793</v>
      </c>
      <c r="D69" s="8">
        <v>410948</v>
      </c>
      <c r="E69" s="8">
        <v>26529</v>
      </c>
      <c r="F69" s="8">
        <v>87725</v>
      </c>
      <c r="G69" s="8">
        <v>2208846</v>
      </c>
      <c r="H69" s="8">
        <v>34710</v>
      </c>
      <c r="I69" s="8">
        <v>8734975</v>
      </c>
      <c r="J69" s="8">
        <v>6627506</v>
      </c>
      <c r="K69" s="8">
        <v>1325275</v>
      </c>
      <c r="L69" s="8">
        <v>2178407</v>
      </c>
      <c r="M69" s="8">
        <v>76895</v>
      </c>
      <c r="N69" s="8">
        <v>771815</v>
      </c>
      <c r="O69" s="8">
        <f t="shared" si="0"/>
        <v>46038108</v>
      </c>
    </row>
    <row r="70" spans="1:15">
      <c r="A70" s="7">
        <v>34090</v>
      </c>
      <c r="B70" s="8">
        <v>2749262</v>
      </c>
      <c r="C70" s="8">
        <v>14578598</v>
      </c>
      <c r="D70" s="8">
        <v>267530</v>
      </c>
      <c r="E70" s="8">
        <v>95103</v>
      </c>
      <c r="F70" s="8">
        <v>0</v>
      </c>
      <c r="G70" s="8">
        <v>196293</v>
      </c>
      <c r="H70" s="8">
        <v>0</v>
      </c>
      <c r="I70" s="8">
        <v>8545276</v>
      </c>
      <c r="J70" s="8">
        <v>7597383</v>
      </c>
      <c r="K70" s="8">
        <v>961644</v>
      </c>
      <c r="L70" s="8">
        <v>3914062</v>
      </c>
      <c r="M70" s="8">
        <v>6334</v>
      </c>
      <c r="N70" s="8">
        <v>879361</v>
      </c>
      <c r="O70" s="8">
        <f t="shared" ref="O70:O133" si="1">SUM(B70:N70)</f>
        <v>39790846</v>
      </c>
    </row>
    <row r="71" spans="1:15">
      <c r="A71" s="7">
        <v>34121</v>
      </c>
      <c r="B71" s="8">
        <v>3428679</v>
      </c>
      <c r="C71" s="8">
        <v>25125057</v>
      </c>
      <c r="D71" s="8">
        <v>182704</v>
      </c>
      <c r="E71" s="8">
        <v>25714</v>
      </c>
      <c r="F71" s="8">
        <v>22371</v>
      </c>
      <c r="G71" s="8">
        <v>1111027</v>
      </c>
      <c r="H71" s="8">
        <v>6582</v>
      </c>
      <c r="I71" s="8">
        <v>7902867</v>
      </c>
      <c r="J71" s="8">
        <v>10108136</v>
      </c>
      <c r="K71" s="8">
        <v>1804375</v>
      </c>
      <c r="L71" s="8">
        <v>3285385</v>
      </c>
      <c r="M71" s="8">
        <v>61103</v>
      </c>
      <c r="N71" s="8">
        <v>948813</v>
      </c>
      <c r="O71" s="8">
        <f t="shared" si="1"/>
        <v>54012813</v>
      </c>
    </row>
    <row r="72" spans="1:15">
      <c r="A72" s="7">
        <v>34151</v>
      </c>
      <c r="B72" s="8">
        <v>4655002</v>
      </c>
      <c r="C72" s="8">
        <v>17204535</v>
      </c>
      <c r="D72" s="8">
        <v>474465</v>
      </c>
      <c r="E72" s="8">
        <v>173436</v>
      </c>
      <c r="F72" s="8">
        <v>10655</v>
      </c>
      <c r="G72" s="8">
        <v>446408</v>
      </c>
      <c r="H72" s="8">
        <v>25743</v>
      </c>
      <c r="I72" s="8">
        <v>12794731</v>
      </c>
      <c r="J72" s="8">
        <v>7770966</v>
      </c>
      <c r="K72" s="8">
        <v>1118474</v>
      </c>
      <c r="L72" s="8">
        <v>2601121</v>
      </c>
      <c r="M72" s="8">
        <v>41101</v>
      </c>
      <c r="N72" s="8">
        <v>1402819</v>
      </c>
      <c r="O72" s="8">
        <f t="shared" si="1"/>
        <v>48719456</v>
      </c>
    </row>
    <row r="73" spans="1:15">
      <c r="A73" s="7">
        <v>34182</v>
      </c>
      <c r="B73" s="8">
        <v>4444102</v>
      </c>
      <c r="C73" s="8">
        <v>16109858</v>
      </c>
      <c r="D73" s="8">
        <v>507770</v>
      </c>
      <c r="E73" s="8">
        <v>19955</v>
      </c>
      <c r="F73" s="8">
        <v>78787</v>
      </c>
      <c r="G73" s="8">
        <v>343158</v>
      </c>
      <c r="H73" s="8">
        <v>17674</v>
      </c>
      <c r="I73" s="8">
        <v>11537603</v>
      </c>
      <c r="J73" s="8">
        <v>7441320</v>
      </c>
      <c r="K73" s="8">
        <v>2097370</v>
      </c>
      <c r="L73" s="8">
        <v>3675972</v>
      </c>
      <c r="M73" s="8">
        <v>58455</v>
      </c>
      <c r="N73" s="8">
        <v>1108052</v>
      </c>
      <c r="O73" s="8">
        <f t="shared" si="1"/>
        <v>47440076</v>
      </c>
    </row>
    <row r="74" spans="1:15">
      <c r="A74" s="7">
        <v>34213</v>
      </c>
      <c r="B74" s="8">
        <v>4537082</v>
      </c>
      <c r="C74" s="8">
        <v>23521496</v>
      </c>
      <c r="D74" s="8">
        <v>218044</v>
      </c>
      <c r="E74" s="8">
        <v>730902</v>
      </c>
      <c r="F74" s="8">
        <v>87365</v>
      </c>
      <c r="G74" s="8">
        <v>217945</v>
      </c>
      <c r="H74" s="8">
        <v>11302</v>
      </c>
      <c r="I74" s="8">
        <v>15894740</v>
      </c>
      <c r="J74" s="8">
        <v>8956549</v>
      </c>
      <c r="K74" s="8">
        <v>2355014</v>
      </c>
      <c r="L74" s="8">
        <v>3014530</v>
      </c>
      <c r="M74" s="8">
        <v>58098</v>
      </c>
      <c r="N74" s="8">
        <v>1638462</v>
      </c>
      <c r="O74" s="8">
        <f t="shared" si="1"/>
        <v>61241529</v>
      </c>
    </row>
    <row r="75" spans="1:15">
      <c r="A75" s="7">
        <v>34243</v>
      </c>
      <c r="B75" s="8">
        <v>4382189</v>
      </c>
      <c r="C75" s="8">
        <v>16750599</v>
      </c>
      <c r="D75" s="8">
        <v>394734</v>
      </c>
      <c r="E75" s="8">
        <v>218300</v>
      </c>
      <c r="F75" s="8">
        <v>78270</v>
      </c>
      <c r="G75" s="8">
        <v>216887</v>
      </c>
      <c r="H75" s="8">
        <v>0</v>
      </c>
      <c r="I75" s="8">
        <v>10173875</v>
      </c>
      <c r="J75" s="8">
        <v>7509901</v>
      </c>
      <c r="K75" s="8">
        <v>996751</v>
      </c>
      <c r="L75" s="8">
        <v>3696719</v>
      </c>
      <c r="M75" s="8">
        <v>29574</v>
      </c>
      <c r="N75" s="8">
        <v>672621</v>
      </c>
      <c r="O75" s="8">
        <f t="shared" si="1"/>
        <v>45120420</v>
      </c>
    </row>
    <row r="76" spans="1:15">
      <c r="A76" s="7">
        <v>34274</v>
      </c>
      <c r="B76" s="8">
        <v>5070017</v>
      </c>
      <c r="C76" s="8">
        <v>16801580</v>
      </c>
      <c r="D76" s="8">
        <v>258634</v>
      </c>
      <c r="E76" s="8">
        <v>239583</v>
      </c>
      <c r="F76" s="8">
        <v>16215</v>
      </c>
      <c r="G76" s="8">
        <v>210142</v>
      </c>
      <c r="H76" s="8">
        <v>20511</v>
      </c>
      <c r="I76" s="8">
        <v>8958468</v>
      </c>
      <c r="J76" s="8">
        <v>8168656</v>
      </c>
      <c r="K76" s="8">
        <v>1880359</v>
      </c>
      <c r="L76" s="8">
        <v>4372338</v>
      </c>
      <c r="M76" s="8">
        <v>133469</v>
      </c>
      <c r="N76" s="8">
        <v>1443456</v>
      </c>
      <c r="O76" s="8">
        <f t="shared" si="1"/>
        <v>47573428</v>
      </c>
    </row>
    <row r="77" spans="1:15">
      <c r="A77" s="7">
        <v>34304</v>
      </c>
      <c r="B77" s="8">
        <v>4480057</v>
      </c>
      <c r="C77" s="8">
        <v>13771924</v>
      </c>
      <c r="D77" s="8">
        <v>251825</v>
      </c>
      <c r="E77" s="8">
        <v>67357</v>
      </c>
      <c r="F77" s="8">
        <v>0</v>
      </c>
      <c r="G77" s="8">
        <v>62857</v>
      </c>
      <c r="H77" s="8">
        <v>61562</v>
      </c>
      <c r="I77" s="8">
        <v>8620149</v>
      </c>
      <c r="J77" s="8">
        <v>6842378</v>
      </c>
      <c r="K77" s="8">
        <v>1309083</v>
      </c>
      <c r="L77" s="8">
        <v>4766731</v>
      </c>
      <c r="M77" s="8">
        <v>62321</v>
      </c>
      <c r="N77" s="8">
        <v>1117201</v>
      </c>
      <c r="O77" s="8">
        <f t="shared" si="1"/>
        <v>41413445</v>
      </c>
    </row>
    <row r="78" spans="1:15">
      <c r="A78" s="7">
        <v>34335</v>
      </c>
      <c r="B78" s="8">
        <v>2818097</v>
      </c>
      <c r="C78" s="8">
        <v>21906347</v>
      </c>
      <c r="D78" s="8">
        <v>374574</v>
      </c>
      <c r="E78" s="8">
        <v>309517</v>
      </c>
      <c r="F78" s="8">
        <v>0</v>
      </c>
      <c r="G78" s="8">
        <v>425419</v>
      </c>
      <c r="H78" s="8">
        <v>0</v>
      </c>
      <c r="I78" s="8">
        <v>4867745</v>
      </c>
      <c r="J78" s="8">
        <v>5623364</v>
      </c>
      <c r="K78" s="8">
        <v>1003932</v>
      </c>
      <c r="L78" s="8">
        <v>2427679</v>
      </c>
      <c r="M78" s="8">
        <v>10357</v>
      </c>
      <c r="N78" s="8">
        <v>610887</v>
      </c>
      <c r="O78" s="8">
        <f t="shared" si="1"/>
        <v>40377918</v>
      </c>
    </row>
    <row r="79" spans="1:15">
      <c r="A79" s="7">
        <v>34366</v>
      </c>
      <c r="B79" s="8">
        <v>5301580</v>
      </c>
      <c r="C79" s="8">
        <v>23208233</v>
      </c>
      <c r="D79" s="8">
        <v>305059</v>
      </c>
      <c r="E79" s="8">
        <v>84173</v>
      </c>
      <c r="F79" s="8">
        <v>82245</v>
      </c>
      <c r="G79" s="8">
        <v>44825</v>
      </c>
      <c r="H79" s="8">
        <v>146092</v>
      </c>
      <c r="I79" s="8">
        <v>9527798</v>
      </c>
      <c r="J79" s="8">
        <v>6585816</v>
      </c>
      <c r="K79" s="8">
        <v>1468174</v>
      </c>
      <c r="L79" s="8">
        <v>2377073</v>
      </c>
      <c r="M79" s="8">
        <v>180643</v>
      </c>
      <c r="N79" s="8">
        <v>1081453</v>
      </c>
      <c r="O79" s="8">
        <f t="shared" si="1"/>
        <v>50393164</v>
      </c>
    </row>
    <row r="80" spans="1:15">
      <c r="A80" s="7">
        <v>34394</v>
      </c>
      <c r="B80" s="8">
        <v>3472655</v>
      </c>
      <c r="C80" s="8">
        <v>18728764</v>
      </c>
      <c r="D80" s="8">
        <v>408442</v>
      </c>
      <c r="E80" s="8">
        <v>39440</v>
      </c>
      <c r="F80" s="8">
        <v>37044</v>
      </c>
      <c r="G80" s="8">
        <v>253261</v>
      </c>
      <c r="H80" s="8">
        <v>0</v>
      </c>
      <c r="I80" s="8">
        <v>9582798</v>
      </c>
      <c r="J80" s="8">
        <v>8553553</v>
      </c>
      <c r="K80" s="8">
        <v>1829985</v>
      </c>
      <c r="L80" s="8">
        <v>3477743</v>
      </c>
      <c r="M80" s="8">
        <v>133281</v>
      </c>
      <c r="N80" s="8">
        <v>1342402</v>
      </c>
      <c r="O80" s="8">
        <f t="shared" si="1"/>
        <v>47859368</v>
      </c>
    </row>
    <row r="81" spans="1:15">
      <c r="A81" s="7">
        <v>34425</v>
      </c>
      <c r="B81" s="8">
        <v>3595798</v>
      </c>
      <c r="C81" s="8">
        <v>19218747</v>
      </c>
      <c r="D81" s="8">
        <v>213308</v>
      </c>
      <c r="E81" s="8">
        <v>92588</v>
      </c>
      <c r="F81" s="8">
        <v>1691</v>
      </c>
      <c r="G81" s="8">
        <v>37136</v>
      </c>
      <c r="H81" s="8">
        <v>15311</v>
      </c>
      <c r="I81" s="8">
        <v>4568776</v>
      </c>
      <c r="J81" s="8">
        <v>7042736</v>
      </c>
      <c r="K81" s="8">
        <v>717344</v>
      </c>
      <c r="L81" s="8">
        <v>2062056</v>
      </c>
      <c r="M81" s="8">
        <v>54088</v>
      </c>
      <c r="N81" s="8">
        <v>692360</v>
      </c>
      <c r="O81" s="8">
        <f t="shared" si="1"/>
        <v>38311939</v>
      </c>
    </row>
    <row r="82" spans="1:15">
      <c r="A82" s="7">
        <v>34455</v>
      </c>
      <c r="B82" s="8">
        <v>3849171</v>
      </c>
      <c r="C82" s="8">
        <v>14154261</v>
      </c>
      <c r="D82" s="8">
        <v>301162</v>
      </c>
      <c r="E82" s="8">
        <v>350320</v>
      </c>
      <c r="F82" s="8">
        <v>2652</v>
      </c>
      <c r="G82" s="8">
        <v>1156440</v>
      </c>
      <c r="H82" s="8">
        <v>35751</v>
      </c>
      <c r="I82" s="8">
        <v>12790499</v>
      </c>
      <c r="J82" s="8">
        <v>5583690</v>
      </c>
      <c r="K82" s="8">
        <v>1595317</v>
      </c>
      <c r="L82" s="8">
        <v>2457317</v>
      </c>
      <c r="M82" s="8">
        <v>42278</v>
      </c>
      <c r="N82" s="8">
        <v>1129190</v>
      </c>
      <c r="O82" s="8">
        <f t="shared" si="1"/>
        <v>43448048</v>
      </c>
    </row>
    <row r="83" spans="1:15">
      <c r="A83" s="7">
        <v>34486</v>
      </c>
      <c r="B83" s="8">
        <v>3734807</v>
      </c>
      <c r="C83" s="8">
        <v>14328796</v>
      </c>
      <c r="D83" s="8">
        <v>679132</v>
      </c>
      <c r="E83" s="8">
        <v>113944</v>
      </c>
      <c r="F83" s="8">
        <v>1034</v>
      </c>
      <c r="G83" s="8">
        <v>75295</v>
      </c>
      <c r="H83" s="8">
        <v>5949</v>
      </c>
      <c r="I83" s="8">
        <v>13368281</v>
      </c>
      <c r="J83" s="8">
        <v>6686305</v>
      </c>
      <c r="K83" s="8">
        <v>2107864</v>
      </c>
      <c r="L83" s="8">
        <v>4090936</v>
      </c>
      <c r="M83" s="8">
        <v>139213</v>
      </c>
      <c r="N83" s="8">
        <v>1658829</v>
      </c>
      <c r="O83" s="8">
        <f t="shared" si="1"/>
        <v>46990385</v>
      </c>
    </row>
    <row r="84" spans="1:15">
      <c r="A84" s="7">
        <v>34516</v>
      </c>
      <c r="B84" s="8">
        <v>3863034</v>
      </c>
      <c r="C84" s="8">
        <v>14270682</v>
      </c>
      <c r="D84" s="8">
        <v>390346</v>
      </c>
      <c r="E84" s="8">
        <v>52780</v>
      </c>
      <c r="F84" s="8">
        <v>66408</v>
      </c>
      <c r="G84" s="8">
        <v>32218</v>
      </c>
      <c r="H84" s="8">
        <v>0</v>
      </c>
      <c r="I84" s="8">
        <v>6892587</v>
      </c>
      <c r="J84" s="8">
        <v>8218047</v>
      </c>
      <c r="K84" s="8">
        <v>1552050</v>
      </c>
      <c r="L84" s="8">
        <v>3785205</v>
      </c>
      <c r="M84" s="8">
        <v>73171</v>
      </c>
      <c r="N84" s="8">
        <v>1199590</v>
      </c>
      <c r="O84" s="8">
        <f t="shared" si="1"/>
        <v>40396118</v>
      </c>
    </row>
    <row r="85" spans="1:15">
      <c r="A85" s="7">
        <v>34547</v>
      </c>
      <c r="B85" s="8">
        <v>3762448</v>
      </c>
      <c r="C85" s="8">
        <v>15771555</v>
      </c>
      <c r="D85" s="8">
        <v>900582</v>
      </c>
      <c r="E85" s="8">
        <v>355055</v>
      </c>
      <c r="F85" s="8">
        <v>6860</v>
      </c>
      <c r="G85" s="8">
        <v>407710</v>
      </c>
      <c r="H85" s="8">
        <v>0</v>
      </c>
      <c r="I85" s="8">
        <v>10124970</v>
      </c>
      <c r="J85" s="8">
        <v>6471584</v>
      </c>
      <c r="K85" s="8">
        <v>1477443</v>
      </c>
      <c r="L85" s="8">
        <v>4336506</v>
      </c>
      <c r="M85" s="8">
        <v>287608</v>
      </c>
      <c r="N85" s="8">
        <v>1437170</v>
      </c>
      <c r="O85" s="8">
        <f t="shared" si="1"/>
        <v>45339491</v>
      </c>
    </row>
    <row r="86" spans="1:15">
      <c r="A86" s="7">
        <v>34578</v>
      </c>
      <c r="B86" s="8">
        <v>3210773</v>
      </c>
      <c r="C86" s="8">
        <v>22204252</v>
      </c>
      <c r="D86" s="8">
        <v>315869</v>
      </c>
      <c r="E86" s="8">
        <v>243560</v>
      </c>
      <c r="F86" s="8">
        <v>48725</v>
      </c>
      <c r="G86" s="8">
        <v>346334</v>
      </c>
      <c r="H86" s="8">
        <v>20012</v>
      </c>
      <c r="I86" s="8">
        <v>7423900</v>
      </c>
      <c r="J86" s="8">
        <v>6909419</v>
      </c>
      <c r="K86" s="8">
        <v>1789946</v>
      </c>
      <c r="L86" s="8">
        <v>4325202</v>
      </c>
      <c r="M86" s="8">
        <v>76661</v>
      </c>
      <c r="N86" s="8">
        <v>1939097</v>
      </c>
      <c r="O86" s="8">
        <f t="shared" si="1"/>
        <v>48853750</v>
      </c>
    </row>
    <row r="87" spans="1:15">
      <c r="A87" s="7">
        <v>34608</v>
      </c>
      <c r="B87" s="8">
        <v>3408870</v>
      </c>
      <c r="C87" s="8">
        <v>14338796</v>
      </c>
      <c r="D87" s="8">
        <v>570519</v>
      </c>
      <c r="E87" s="8">
        <v>84071</v>
      </c>
      <c r="F87" s="8">
        <v>14700</v>
      </c>
      <c r="G87" s="8">
        <v>138463</v>
      </c>
      <c r="H87" s="8">
        <v>0</v>
      </c>
      <c r="I87" s="8">
        <v>7307350</v>
      </c>
      <c r="J87" s="8">
        <v>5411411</v>
      </c>
      <c r="K87" s="8">
        <v>1454296</v>
      </c>
      <c r="L87" s="8">
        <v>4816435</v>
      </c>
      <c r="M87" s="8">
        <v>165236</v>
      </c>
      <c r="N87" s="8">
        <v>1580621</v>
      </c>
      <c r="O87" s="8">
        <f t="shared" si="1"/>
        <v>39290768</v>
      </c>
    </row>
    <row r="88" spans="1:15">
      <c r="A88" s="7">
        <v>34639</v>
      </c>
      <c r="B88" s="8">
        <v>4037724</v>
      </c>
      <c r="C88" s="8">
        <v>18413487</v>
      </c>
      <c r="D88" s="8">
        <v>252827</v>
      </c>
      <c r="E88" s="8">
        <v>50974</v>
      </c>
      <c r="F88" s="8">
        <v>93531</v>
      </c>
      <c r="G88" s="8">
        <v>40971</v>
      </c>
      <c r="H88" s="8">
        <v>0</v>
      </c>
      <c r="I88" s="8">
        <v>6365010</v>
      </c>
      <c r="J88" s="8">
        <v>7482242</v>
      </c>
      <c r="K88" s="8">
        <v>1875632</v>
      </c>
      <c r="L88" s="8">
        <v>4139439</v>
      </c>
      <c r="M88" s="8">
        <v>36920</v>
      </c>
      <c r="N88" s="8">
        <v>1597498</v>
      </c>
      <c r="O88" s="8">
        <f t="shared" si="1"/>
        <v>44386255</v>
      </c>
    </row>
    <row r="89" spans="1:15">
      <c r="A89" s="7">
        <v>34669</v>
      </c>
      <c r="B89" s="8">
        <v>4038389</v>
      </c>
      <c r="C89" s="8">
        <v>16603332</v>
      </c>
      <c r="D89" s="8">
        <v>285230</v>
      </c>
      <c r="E89" s="8">
        <v>68830</v>
      </c>
      <c r="F89" s="8">
        <v>68589</v>
      </c>
      <c r="G89" s="8">
        <v>366553</v>
      </c>
      <c r="H89" s="8">
        <v>1946</v>
      </c>
      <c r="I89" s="8">
        <v>7395329</v>
      </c>
      <c r="J89" s="8">
        <v>5932058</v>
      </c>
      <c r="K89" s="8">
        <v>1469798</v>
      </c>
      <c r="L89" s="8">
        <v>4686160</v>
      </c>
      <c r="M89" s="8">
        <v>101100</v>
      </c>
      <c r="N89" s="8">
        <v>1498947</v>
      </c>
      <c r="O89" s="8">
        <f t="shared" si="1"/>
        <v>42516261</v>
      </c>
    </row>
    <row r="90" spans="1:15">
      <c r="A90" s="7">
        <v>34700</v>
      </c>
      <c r="B90" s="8">
        <v>2050409</v>
      </c>
      <c r="C90" s="8">
        <v>11677146</v>
      </c>
      <c r="D90" s="8">
        <v>282554</v>
      </c>
      <c r="E90" s="8">
        <v>62465</v>
      </c>
      <c r="F90" s="8">
        <v>0</v>
      </c>
      <c r="G90" s="8">
        <v>348600</v>
      </c>
      <c r="H90" s="8">
        <v>0</v>
      </c>
      <c r="I90" s="8">
        <v>5303754</v>
      </c>
      <c r="J90" s="8">
        <v>4194621</v>
      </c>
      <c r="K90" s="8">
        <v>1026141</v>
      </c>
      <c r="L90" s="8">
        <v>2349204</v>
      </c>
      <c r="M90" s="8">
        <v>62682</v>
      </c>
      <c r="N90" s="8">
        <v>1153948</v>
      </c>
      <c r="O90" s="8">
        <f t="shared" si="1"/>
        <v>28511524</v>
      </c>
    </row>
    <row r="91" spans="1:15">
      <c r="A91" s="7">
        <v>34731</v>
      </c>
      <c r="B91" s="8">
        <v>2534622</v>
      </c>
      <c r="C91" s="8">
        <v>16355895</v>
      </c>
      <c r="D91" s="8">
        <v>350161</v>
      </c>
      <c r="E91" s="8">
        <v>85392</v>
      </c>
      <c r="F91" s="8">
        <v>44102</v>
      </c>
      <c r="G91" s="8">
        <v>55130</v>
      </c>
      <c r="H91" s="8">
        <v>0</v>
      </c>
      <c r="I91" s="8">
        <v>6273447</v>
      </c>
      <c r="J91" s="8">
        <v>6237862</v>
      </c>
      <c r="K91" s="8">
        <v>1457215</v>
      </c>
      <c r="L91" s="8">
        <v>3443514</v>
      </c>
      <c r="M91" s="8">
        <v>12542</v>
      </c>
      <c r="N91" s="8">
        <v>1321918</v>
      </c>
      <c r="O91" s="8">
        <f t="shared" si="1"/>
        <v>38171800</v>
      </c>
    </row>
    <row r="92" spans="1:15">
      <c r="A92" s="7">
        <v>34759</v>
      </c>
      <c r="B92" s="8">
        <v>3320523</v>
      </c>
      <c r="C92" s="8">
        <v>17213064</v>
      </c>
      <c r="D92" s="8">
        <v>488686</v>
      </c>
      <c r="E92" s="8">
        <v>63558</v>
      </c>
      <c r="F92" s="8">
        <v>37056</v>
      </c>
      <c r="G92" s="8">
        <v>416386</v>
      </c>
      <c r="H92" s="8">
        <v>0</v>
      </c>
      <c r="I92" s="8">
        <v>7538449</v>
      </c>
      <c r="J92" s="8">
        <v>5602362</v>
      </c>
      <c r="K92" s="8">
        <v>2866203</v>
      </c>
      <c r="L92" s="8">
        <v>3393145</v>
      </c>
      <c r="M92" s="8">
        <v>59397</v>
      </c>
      <c r="N92" s="8">
        <v>1130756</v>
      </c>
      <c r="O92" s="8">
        <f t="shared" si="1"/>
        <v>42129585</v>
      </c>
    </row>
    <row r="93" spans="1:15">
      <c r="A93" s="7">
        <v>34790</v>
      </c>
      <c r="B93" s="8">
        <v>1871422</v>
      </c>
      <c r="C93" s="8">
        <v>14424736</v>
      </c>
      <c r="D93" s="8">
        <v>266981</v>
      </c>
      <c r="E93" s="8">
        <v>20712</v>
      </c>
      <c r="F93" s="8">
        <v>394148</v>
      </c>
      <c r="G93" s="8">
        <v>73824</v>
      </c>
      <c r="H93" s="8">
        <v>0</v>
      </c>
      <c r="I93" s="8">
        <v>6101930</v>
      </c>
      <c r="J93" s="8">
        <v>6221851</v>
      </c>
      <c r="K93" s="8">
        <v>1378782</v>
      </c>
      <c r="L93" s="8">
        <v>3036607</v>
      </c>
      <c r="M93" s="8">
        <v>51193</v>
      </c>
      <c r="N93" s="8">
        <v>673331</v>
      </c>
      <c r="O93" s="8">
        <f t="shared" si="1"/>
        <v>34515517</v>
      </c>
    </row>
    <row r="94" spans="1:15">
      <c r="A94" s="7">
        <v>34820</v>
      </c>
      <c r="B94" s="8">
        <v>2749193</v>
      </c>
      <c r="C94" s="8">
        <v>16601245</v>
      </c>
      <c r="D94" s="8">
        <v>635888</v>
      </c>
      <c r="E94" s="8">
        <v>86779</v>
      </c>
      <c r="F94" s="8">
        <v>1531</v>
      </c>
      <c r="G94" s="8">
        <v>619788</v>
      </c>
      <c r="H94" s="8">
        <v>0</v>
      </c>
      <c r="I94" s="8">
        <v>7242070</v>
      </c>
      <c r="J94" s="8">
        <v>5950183</v>
      </c>
      <c r="K94" s="8">
        <v>1229025</v>
      </c>
      <c r="L94" s="8">
        <v>2991871</v>
      </c>
      <c r="M94" s="8">
        <v>189766</v>
      </c>
      <c r="N94" s="8">
        <v>1610135</v>
      </c>
      <c r="O94" s="8">
        <f t="shared" si="1"/>
        <v>39907474</v>
      </c>
    </row>
    <row r="95" spans="1:15">
      <c r="A95" s="7">
        <v>34851</v>
      </c>
      <c r="B95" s="8">
        <v>3176711</v>
      </c>
      <c r="C95" s="8">
        <v>15439985</v>
      </c>
      <c r="D95" s="8">
        <v>188537</v>
      </c>
      <c r="E95" s="8">
        <v>37459</v>
      </c>
      <c r="F95" s="8">
        <v>4825</v>
      </c>
      <c r="G95" s="8">
        <v>17766</v>
      </c>
      <c r="H95" s="8">
        <v>0</v>
      </c>
      <c r="I95" s="8">
        <v>6572313</v>
      </c>
      <c r="J95" s="8">
        <v>6096473</v>
      </c>
      <c r="K95" s="8">
        <v>1481813</v>
      </c>
      <c r="L95" s="8">
        <v>3376968</v>
      </c>
      <c r="M95" s="8">
        <v>12086</v>
      </c>
      <c r="N95" s="8">
        <v>1154017</v>
      </c>
      <c r="O95" s="8">
        <f t="shared" si="1"/>
        <v>37558953</v>
      </c>
    </row>
    <row r="96" spans="1:15">
      <c r="A96" s="7">
        <v>34881</v>
      </c>
      <c r="B96" s="8">
        <v>2783169</v>
      </c>
      <c r="C96" s="8">
        <v>15609158</v>
      </c>
      <c r="D96" s="8">
        <v>236150</v>
      </c>
      <c r="E96" s="8">
        <v>33195</v>
      </c>
      <c r="F96" s="8">
        <v>70912</v>
      </c>
      <c r="G96" s="8">
        <v>147206</v>
      </c>
      <c r="H96" s="8">
        <v>2800</v>
      </c>
      <c r="I96" s="8">
        <v>7363246</v>
      </c>
      <c r="J96" s="8">
        <v>4637199</v>
      </c>
      <c r="K96" s="8">
        <v>1448367</v>
      </c>
      <c r="L96" s="8">
        <v>2697383</v>
      </c>
      <c r="M96" s="8">
        <v>18976</v>
      </c>
      <c r="N96" s="8">
        <v>910230</v>
      </c>
      <c r="O96" s="8">
        <f t="shared" si="1"/>
        <v>35957991</v>
      </c>
    </row>
    <row r="97" spans="1:15">
      <c r="A97" s="7">
        <v>34912</v>
      </c>
      <c r="B97" s="8">
        <v>3055531</v>
      </c>
      <c r="C97" s="8">
        <v>15479111</v>
      </c>
      <c r="D97" s="8">
        <v>397006</v>
      </c>
      <c r="E97" s="8">
        <v>70943</v>
      </c>
      <c r="F97" s="8">
        <v>29806</v>
      </c>
      <c r="G97" s="8">
        <v>221501</v>
      </c>
      <c r="H97" s="8">
        <v>19600</v>
      </c>
      <c r="I97" s="8">
        <v>6423324</v>
      </c>
      <c r="J97" s="8">
        <v>6336906</v>
      </c>
      <c r="K97" s="8">
        <v>1125688</v>
      </c>
      <c r="L97" s="8">
        <v>3605514</v>
      </c>
      <c r="M97" s="8">
        <v>28597</v>
      </c>
      <c r="N97" s="8">
        <v>1070290</v>
      </c>
      <c r="O97" s="8">
        <f t="shared" si="1"/>
        <v>37863817</v>
      </c>
    </row>
    <row r="98" spans="1:15">
      <c r="A98" s="7">
        <v>34943</v>
      </c>
      <c r="B98" s="8">
        <v>2734012</v>
      </c>
      <c r="C98" s="8">
        <v>15856784</v>
      </c>
      <c r="D98" s="8">
        <v>63830</v>
      </c>
      <c r="E98" s="8">
        <v>56147</v>
      </c>
      <c r="F98" s="8">
        <v>1890</v>
      </c>
      <c r="G98" s="8">
        <v>49698</v>
      </c>
      <c r="H98" s="8">
        <v>0</v>
      </c>
      <c r="I98" s="8">
        <v>5336761</v>
      </c>
      <c r="J98" s="8">
        <v>7775414</v>
      </c>
      <c r="K98" s="8">
        <v>1331523</v>
      </c>
      <c r="L98" s="8">
        <v>4225457</v>
      </c>
      <c r="M98" s="8">
        <v>78288</v>
      </c>
      <c r="N98" s="8">
        <v>1056632</v>
      </c>
      <c r="O98" s="8">
        <f t="shared" si="1"/>
        <v>38566436</v>
      </c>
    </row>
    <row r="99" spans="1:15">
      <c r="A99" s="7">
        <v>34973</v>
      </c>
      <c r="B99" s="8">
        <v>3169006</v>
      </c>
      <c r="C99" s="8">
        <v>13472880</v>
      </c>
      <c r="D99" s="8">
        <v>648078</v>
      </c>
      <c r="E99" s="8">
        <v>155023</v>
      </c>
      <c r="F99" s="8">
        <v>12500</v>
      </c>
      <c r="G99" s="8">
        <v>112981</v>
      </c>
      <c r="H99" s="8">
        <v>11416</v>
      </c>
      <c r="I99" s="8">
        <v>7229817</v>
      </c>
      <c r="J99" s="8">
        <v>5461883</v>
      </c>
      <c r="K99" s="8">
        <v>2396713</v>
      </c>
      <c r="L99" s="8">
        <v>2445459</v>
      </c>
      <c r="M99" s="8">
        <v>69173</v>
      </c>
      <c r="N99" s="8">
        <v>990967</v>
      </c>
      <c r="O99" s="8">
        <f t="shared" si="1"/>
        <v>36175896</v>
      </c>
    </row>
    <row r="100" spans="1:15">
      <c r="A100" s="7">
        <v>35004</v>
      </c>
      <c r="B100" s="8">
        <v>3479474</v>
      </c>
      <c r="C100" s="8">
        <v>19285103</v>
      </c>
      <c r="D100" s="8">
        <v>406234</v>
      </c>
      <c r="E100" s="8">
        <v>32755</v>
      </c>
      <c r="F100" s="8">
        <v>4450</v>
      </c>
      <c r="G100" s="8">
        <v>173603</v>
      </c>
      <c r="H100" s="8">
        <v>2037</v>
      </c>
      <c r="I100" s="8">
        <v>7340863</v>
      </c>
      <c r="J100" s="8">
        <v>5772486</v>
      </c>
      <c r="K100" s="8">
        <v>1261976</v>
      </c>
      <c r="L100" s="8">
        <v>3653754</v>
      </c>
      <c r="M100" s="8">
        <v>105737</v>
      </c>
      <c r="N100" s="8">
        <v>1264557</v>
      </c>
      <c r="O100" s="8">
        <f t="shared" si="1"/>
        <v>42783029</v>
      </c>
    </row>
    <row r="101" spans="1:15">
      <c r="A101" s="7">
        <v>35034</v>
      </c>
      <c r="B101" s="8">
        <v>3251244</v>
      </c>
      <c r="C101" s="8">
        <v>12305703</v>
      </c>
      <c r="D101" s="8">
        <v>464507</v>
      </c>
      <c r="E101" s="8">
        <v>166409</v>
      </c>
      <c r="F101" s="8">
        <v>0</v>
      </c>
      <c r="G101" s="8">
        <v>214000</v>
      </c>
      <c r="H101" s="8">
        <v>26098</v>
      </c>
      <c r="I101" s="8">
        <v>3934879</v>
      </c>
      <c r="J101" s="8">
        <v>5951313</v>
      </c>
      <c r="K101" s="8">
        <v>860342</v>
      </c>
      <c r="L101" s="8">
        <v>3138902</v>
      </c>
      <c r="M101" s="8">
        <v>105209</v>
      </c>
      <c r="N101" s="8">
        <v>1251134</v>
      </c>
      <c r="O101" s="8">
        <f t="shared" si="1"/>
        <v>31669740</v>
      </c>
    </row>
    <row r="102" spans="1:15">
      <c r="A102" s="7">
        <v>35065</v>
      </c>
      <c r="B102" s="8">
        <v>1575549</v>
      </c>
      <c r="C102" s="8">
        <v>13354139</v>
      </c>
      <c r="D102" s="8">
        <v>432349</v>
      </c>
      <c r="E102" s="8">
        <v>18378</v>
      </c>
      <c r="F102" s="8">
        <v>0</v>
      </c>
      <c r="G102" s="8">
        <v>127997</v>
      </c>
      <c r="H102" s="8">
        <v>0</v>
      </c>
      <c r="I102" s="8">
        <v>5936113</v>
      </c>
      <c r="J102" s="8">
        <v>2684855</v>
      </c>
      <c r="K102" s="8">
        <v>1007799</v>
      </c>
      <c r="L102" s="8">
        <v>1489309</v>
      </c>
      <c r="M102" s="8">
        <v>24931</v>
      </c>
      <c r="N102" s="8">
        <v>541914</v>
      </c>
      <c r="O102" s="8">
        <f t="shared" si="1"/>
        <v>27193333</v>
      </c>
    </row>
    <row r="103" spans="1:15">
      <c r="A103" s="7">
        <v>35096</v>
      </c>
      <c r="B103" s="8">
        <v>2271302</v>
      </c>
      <c r="C103" s="8">
        <v>16758799</v>
      </c>
      <c r="D103" s="8">
        <v>381225</v>
      </c>
      <c r="E103" s="8">
        <v>122491</v>
      </c>
      <c r="F103" s="8">
        <v>14763</v>
      </c>
      <c r="G103" s="8">
        <v>58713</v>
      </c>
      <c r="H103" s="8">
        <v>3797</v>
      </c>
      <c r="I103" s="8">
        <v>6391346</v>
      </c>
      <c r="J103" s="8">
        <v>5018396</v>
      </c>
      <c r="K103" s="8">
        <v>1170737</v>
      </c>
      <c r="L103" s="8">
        <v>2469754</v>
      </c>
      <c r="M103" s="8">
        <v>80981</v>
      </c>
      <c r="N103" s="8">
        <v>646507</v>
      </c>
      <c r="O103" s="8">
        <f t="shared" si="1"/>
        <v>35388811</v>
      </c>
    </row>
    <row r="104" spans="1:15">
      <c r="A104" s="7">
        <v>35125</v>
      </c>
      <c r="B104" s="8">
        <v>2857312</v>
      </c>
      <c r="C104" s="8">
        <v>14737691</v>
      </c>
      <c r="D104" s="8">
        <v>518706</v>
      </c>
      <c r="E104" s="8">
        <v>50462</v>
      </c>
      <c r="F104" s="8">
        <v>17561</v>
      </c>
      <c r="G104" s="8">
        <v>75710</v>
      </c>
      <c r="H104" s="8">
        <v>35099</v>
      </c>
      <c r="I104" s="8">
        <v>6453468</v>
      </c>
      <c r="J104" s="8">
        <v>4897196</v>
      </c>
      <c r="K104" s="8">
        <v>910140</v>
      </c>
      <c r="L104" s="8">
        <v>2582214</v>
      </c>
      <c r="M104" s="8">
        <v>30349</v>
      </c>
      <c r="N104" s="8">
        <v>1239860</v>
      </c>
      <c r="O104" s="8">
        <f t="shared" si="1"/>
        <v>34405768</v>
      </c>
    </row>
    <row r="105" spans="1:15">
      <c r="A105" s="7">
        <v>35156</v>
      </c>
      <c r="B105" s="8">
        <v>3115679</v>
      </c>
      <c r="C105" s="8">
        <v>14189386</v>
      </c>
      <c r="D105" s="8">
        <v>295798</v>
      </c>
      <c r="E105" s="8">
        <v>63032</v>
      </c>
      <c r="F105" s="8">
        <v>49174</v>
      </c>
      <c r="G105" s="8">
        <v>97854</v>
      </c>
      <c r="H105" s="8">
        <v>0</v>
      </c>
      <c r="I105" s="8">
        <v>8707861</v>
      </c>
      <c r="J105" s="8">
        <v>4482491</v>
      </c>
      <c r="K105" s="8">
        <v>1473455</v>
      </c>
      <c r="L105" s="8">
        <v>1926510</v>
      </c>
      <c r="M105" s="8">
        <v>34963</v>
      </c>
      <c r="N105" s="8">
        <v>732029</v>
      </c>
      <c r="O105" s="8">
        <f t="shared" si="1"/>
        <v>35168232</v>
      </c>
    </row>
    <row r="106" spans="1:15">
      <c r="A106" s="7">
        <v>35186</v>
      </c>
      <c r="B106" s="8">
        <v>2172835</v>
      </c>
      <c r="C106" s="8">
        <v>15423182</v>
      </c>
      <c r="D106" s="8">
        <v>487687</v>
      </c>
      <c r="E106" s="8">
        <v>167672</v>
      </c>
      <c r="F106" s="8">
        <v>16800</v>
      </c>
      <c r="G106" s="8">
        <v>55012</v>
      </c>
      <c r="H106" s="8">
        <v>0</v>
      </c>
      <c r="I106" s="8">
        <v>9350670</v>
      </c>
      <c r="J106" s="8">
        <v>4869119</v>
      </c>
      <c r="K106" s="8">
        <v>960409</v>
      </c>
      <c r="L106" s="8">
        <v>3236339</v>
      </c>
      <c r="M106" s="8">
        <v>57901</v>
      </c>
      <c r="N106" s="8">
        <v>816340</v>
      </c>
      <c r="O106" s="8">
        <f t="shared" si="1"/>
        <v>37613966</v>
      </c>
    </row>
    <row r="107" spans="1:15">
      <c r="A107" s="7">
        <v>35217</v>
      </c>
      <c r="B107" s="8">
        <v>1724024</v>
      </c>
      <c r="C107" s="8">
        <v>13885081</v>
      </c>
      <c r="D107" s="8">
        <v>490384</v>
      </c>
      <c r="E107" s="8">
        <v>52728</v>
      </c>
      <c r="F107" s="8">
        <v>48148</v>
      </c>
      <c r="G107" s="8">
        <v>104367</v>
      </c>
      <c r="H107" s="8">
        <v>16242</v>
      </c>
      <c r="I107" s="8">
        <v>8560568</v>
      </c>
      <c r="J107" s="8">
        <v>3625703</v>
      </c>
      <c r="K107" s="8">
        <v>1140869</v>
      </c>
      <c r="L107" s="8">
        <v>2293929</v>
      </c>
      <c r="M107" s="8">
        <v>31767</v>
      </c>
      <c r="N107" s="8">
        <v>1427129</v>
      </c>
      <c r="O107" s="8">
        <f t="shared" si="1"/>
        <v>33400939</v>
      </c>
    </row>
    <row r="108" spans="1:15">
      <c r="A108" s="7">
        <v>35247</v>
      </c>
      <c r="B108" s="8">
        <v>2356301</v>
      </c>
      <c r="C108" s="8">
        <v>16209792</v>
      </c>
      <c r="D108" s="8">
        <v>336896</v>
      </c>
      <c r="E108" s="8">
        <v>160463</v>
      </c>
      <c r="F108" s="8">
        <v>6128</v>
      </c>
      <c r="G108" s="8">
        <v>15150</v>
      </c>
      <c r="H108" s="8">
        <v>0</v>
      </c>
      <c r="I108" s="8">
        <v>8921659</v>
      </c>
      <c r="J108" s="8">
        <v>4208377</v>
      </c>
      <c r="K108" s="8">
        <v>2112513</v>
      </c>
      <c r="L108" s="8">
        <v>3267728</v>
      </c>
      <c r="M108" s="8">
        <v>311573</v>
      </c>
      <c r="N108" s="8">
        <v>1352739</v>
      </c>
      <c r="O108" s="8">
        <f t="shared" si="1"/>
        <v>39259319</v>
      </c>
    </row>
    <row r="109" spans="1:15">
      <c r="A109" s="7">
        <v>35278</v>
      </c>
      <c r="B109" s="8">
        <v>2685540</v>
      </c>
      <c r="C109" s="8">
        <v>16815413</v>
      </c>
      <c r="D109" s="8">
        <v>479511</v>
      </c>
      <c r="E109" s="8">
        <v>699194</v>
      </c>
      <c r="F109" s="8">
        <v>57692</v>
      </c>
      <c r="G109" s="8">
        <v>61363</v>
      </c>
      <c r="H109" s="8">
        <v>1988</v>
      </c>
      <c r="I109" s="8">
        <v>6563478</v>
      </c>
      <c r="J109" s="8">
        <v>3755184</v>
      </c>
      <c r="K109" s="8">
        <v>1290984</v>
      </c>
      <c r="L109" s="8">
        <v>3417711</v>
      </c>
      <c r="M109" s="8">
        <v>378367</v>
      </c>
      <c r="N109" s="8">
        <v>701290</v>
      </c>
      <c r="O109" s="8">
        <f t="shared" si="1"/>
        <v>36907715</v>
      </c>
    </row>
    <row r="110" spans="1:15">
      <c r="A110" s="7">
        <v>35309</v>
      </c>
      <c r="B110" s="8">
        <v>2049982</v>
      </c>
      <c r="C110" s="8">
        <v>16327476</v>
      </c>
      <c r="D110" s="8">
        <v>487183</v>
      </c>
      <c r="E110" s="8">
        <v>89324</v>
      </c>
      <c r="F110" s="8">
        <v>15959</v>
      </c>
      <c r="G110" s="8">
        <v>2521</v>
      </c>
      <c r="H110" s="8">
        <v>0</v>
      </c>
      <c r="I110" s="8">
        <v>10258669</v>
      </c>
      <c r="J110" s="8">
        <v>3961507</v>
      </c>
      <c r="K110" s="8">
        <v>1558672</v>
      </c>
      <c r="L110" s="8">
        <v>3108640</v>
      </c>
      <c r="M110" s="8">
        <v>35475</v>
      </c>
      <c r="N110" s="8">
        <v>1695246</v>
      </c>
      <c r="O110" s="8">
        <f t="shared" si="1"/>
        <v>39590654</v>
      </c>
    </row>
    <row r="111" spans="1:15">
      <c r="A111" s="7">
        <v>35339</v>
      </c>
      <c r="B111" s="8">
        <v>2632522</v>
      </c>
      <c r="C111" s="8">
        <v>17272987</v>
      </c>
      <c r="D111" s="8">
        <v>617123</v>
      </c>
      <c r="E111" s="8">
        <v>56688</v>
      </c>
      <c r="F111" s="8">
        <v>33991</v>
      </c>
      <c r="G111" s="8">
        <v>81751</v>
      </c>
      <c r="H111" s="8">
        <v>63373</v>
      </c>
      <c r="I111" s="8">
        <v>8469427</v>
      </c>
      <c r="J111" s="8">
        <v>4360484</v>
      </c>
      <c r="K111" s="8">
        <v>1883788</v>
      </c>
      <c r="L111" s="8">
        <v>2848882</v>
      </c>
      <c r="M111" s="8">
        <v>98353</v>
      </c>
      <c r="N111" s="8">
        <v>990182</v>
      </c>
      <c r="O111" s="8">
        <f t="shared" si="1"/>
        <v>39409551</v>
      </c>
    </row>
    <row r="112" spans="1:15">
      <c r="A112" s="7">
        <v>35370</v>
      </c>
      <c r="B112" s="8">
        <v>2926974</v>
      </c>
      <c r="C112" s="8">
        <v>16415381</v>
      </c>
      <c r="D112" s="8">
        <v>273875</v>
      </c>
      <c r="E112" s="8">
        <v>88550</v>
      </c>
      <c r="F112" s="8">
        <v>53720</v>
      </c>
      <c r="G112" s="8">
        <v>94466</v>
      </c>
      <c r="H112" s="8">
        <v>0</v>
      </c>
      <c r="I112" s="8">
        <v>8103849</v>
      </c>
      <c r="J112" s="8">
        <v>4719359</v>
      </c>
      <c r="K112" s="8">
        <v>1482509</v>
      </c>
      <c r="L112" s="8">
        <v>2990150</v>
      </c>
      <c r="M112" s="8">
        <v>72376</v>
      </c>
      <c r="N112" s="8">
        <v>1378843</v>
      </c>
      <c r="O112" s="8">
        <f t="shared" si="1"/>
        <v>38600052</v>
      </c>
    </row>
    <row r="113" spans="1:15">
      <c r="A113" s="7">
        <v>35400</v>
      </c>
      <c r="B113" s="8">
        <v>2936716</v>
      </c>
      <c r="C113" s="8">
        <v>15355379</v>
      </c>
      <c r="D113" s="8">
        <v>550438</v>
      </c>
      <c r="E113" s="8">
        <v>116050</v>
      </c>
      <c r="F113" s="8">
        <v>3603</v>
      </c>
      <c r="G113" s="8">
        <v>4618</v>
      </c>
      <c r="H113" s="8">
        <v>0</v>
      </c>
      <c r="I113" s="8">
        <v>7334473</v>
      </c>
      <c r="J113" s="8">
        <v>5202833</v>
      </c>
      <c r="K113" s="8">
        <v>1433786</v>
      </c>
      <c r="L113" s="8">
        <v>2940408</v>
      </c>
      <c r="M113" s="8">
        <v>56894</v>
      </c>
      <c r="N113" s="8">
        <v>860863</v>
      </c>
      <c r="O113" s="8">
        <f t="shared" si="1"/>
        <v>36796061</v>
      </c>
    </row>
    <row r="114" spans="1:15">
      <c r="A114" s="7">
        <v>35431</v>
      </c>
      <c r="B114" s="8">
        <v>1756314</v>
      </c>
      <c r="C114" s="8">
        <v>11104623</v>
      </c>
      <c r="D114" s="8">
        <v>258709</v>
      </c>
      <c r="E114" s="8">
        <v>18912</v>
      </c>
      <c r="F114" s="8">
        <v>0</v>
      </c>
      <c r="G114" s="8">
        <v>19167</v>
      </c>
      <c r="H114" s="8">
        <v>0</v>
      </c>
      <c r="I114" s="8">
        <v>9029711</v>
      </c>
      <c r="J114" s="8">
        <v>2336773</v>
      </c>
      <c r="K114" s="8">
        <v>795143</v>
      </c>
      <c r="L114" s="8">
        <v>1131007</v>
      </c>
      <c r="M114" s="8">
        <v>55047</v>
      </c>
      <c r="N114" s="8">
        <v>680644</v>
      </c>
      <c r="O114" s="8">
        <f t="shared" si="1"/>
        <v>27186050</v>
      </c>
    </row>
    <row r="115" spans="1:15">
      <c r="A115" s="7">
        <v>35462</v>
      </c>
      <c r="B115" s="8">
        <v>1649898</v>
      </c>
      <c r="C115" s="8">
        <v>14895697</v>
      </c>
      <c r="D115" s="8">
        <v>331803</v>
      </c>
      <c r="E115" s="8">
        <v>63456</v>
      </c>
      <c r="F115" s="8">
        <v>0</v>
      </c>
      <c r="G115" s="8">
        <v>15995</v>
      </c>
      <c r="H115" s="8">
        <v>14645</v>
      </c>
      <c r="I115" s="8">
        <v>7450893</v>
      </c>
      <c r="J115" s="8">
        <v>4052903</v>
      </c>
      <c r="K115" s="8">
        <v>620276</v>
      </c>
      <c r="L115" s="8">
        <v>2597709</v>
      </c>
      <c r="M115" s="8">
        <v>56559</v>
      </c>
      <c r="N115" s="8">
        <v>503523</v>
      </c>
      <c r="O115" s="8">
        <f t="shared" si="1"/>
        <v>32253357</v>
      </c>
    </row>
    <row r="116" spans="1:15">
      <c r="A116" s="7">
        <v>35490</v>
      </c>
      <c r="B116" s="8">
        <v>2454605</v>
      </c>
      <c r="C116" s="8">
        <v>14104972</v>
      </c>
      <c r="D116" s="8">
        <v>313028</v>
      </c>
      <c r="E116" s="8">
        <v>43310</v>
      </c>
      <c r="F116" s="8">
        <v>0</v>
      </c>
      <c r="G116" s="8">
        <v>54851</v>
      </c>
      <c r="H116" s="8">
        <v>28469</v>
      </c>
      <c r="I116" s="8">
        <v>6361222</v>
      </c>
      <c r="J116" s="8">
        <v>3941974</v>
      </c>
      <c r="K116" s="8">
        <v>1122186</v>
      </c>
      <c r="L116" s="8">
        <v>1609519</v>
      </c>
      <c r="M116" s="8">
        <v>36032</v>
      </c>
      <c r="N116" s="8">
        <v>908577</v>
      </c>
      <c r="O116" s="8">
        <f t="shared" si="1"/>
        <v>30978745</v>
      </c>
    </row>
    <row r="117" spans="1:15">
      <c r="A117" s="7">
        <v>35521</v>
      </c>
      <c r="B117" s="8">
        <v>2446953</v>
      </c>
      <c r="C117" s="8">
        <v>16432166</v>
      </c>
      <c r="D117" s="8">
        <v>357846</v>
      </c>
      <c r="E117" s="8">
        <v>113920</v>
      </c>
      <c r="F117" s="8">
        <v>0</v>
      </c>
      <c r="G117" s="8">
        <v>59042</v>
      </c>
      <c r="H117" s="8">
        <v>0</v>
      </c>
      <c r="I117" s="8">
        <v>9168300</v>
      </c>
      <c r="J117" s="8">
        <v>4545293</v>
      </c>
      <c r="K117" s="8">
        <v>1363353</v>
      </c>
      <c r="L117" s="8">
        <v>2834704</v>
      </c>
      <c r="M117" s="8">
        <v>45142</v>
      </c>
      <c r="N117" s="8">
        <v>1031627</v>
      </c>
      <c r="O117" s="8">
        <f t="shared" si="1"/>
        <v>38398346</v>
      </c>
    </row>
    <row r="118" spans="1:15">
      <c r="A118" s="7">
        <v>35551</v>
      </c>
      <c r="B118" s="8">
        <v>2425685</v>
      </c>
      <c r="C118" s="8">
        <v>16861688</v>
      </c>
      <c r="D118" s="8">
        <v>203937</v>
      </c>
      <c r="E118" s="8">
        <v>1688375</v>
      </c>
      <c r="F118" s="8">
        <v>1194</v>
      </c>
      <c r="G118" s="8">
        <v>18248</v>
      </c>
      <c r="H118" s="8">
        <v>17426</v>
      </c>
      <c r="I118" s="8">
        <v>10476408</v>
      </c>
      <c r="J118" s="8">
        <v>4262436</v>
      </c>
      <c r="K118" s="8">
        <v>950566</v>
      </c>
      <c r="L118" s="8">
        <v>2161131</v>
      </c>
      <c r="M118" s="8">
        <v>41167</v>
      </c>
      <c r="N118" s="8">
        <v>964076</v>
      </c>
      <c r="O118" s="8">
        <f t="shared" si="1"/>
        <v>40072337</v>
      </c>
    </row>
    <row r="119" spans="1:15">
      <c r="A119" s="7">
        <v>35582</v>
      </c>
      <c r="B119" s="8">
        <v>2596320</v>
      </c>
      <c r="C119" s="8">
        <v>16373585</v>
      </c>
      <c r="D119" s="8">
        <v>234069</v>
      </c>
      <c r="E119" s="8">
        <v>71260</v>
      </c>
      <c r="F119" s="8">
        <v>179069</v>
      </c>
      <c r="G119" s="8">
        <v>17363</v>
      </c>
      <c r="H119" s="8">
        <v>0</v>
      </c>
      <c r="I119" s="8">
        <v>7002548</v>
      </c>
      <c r="J119" s="8">
        <v>3897283</v>
      </c>
      <c r="K119" s="8">
        <v>431131</v>
      </c>
      <c r="L119" s="8">
        <v>2235053</v>
      </c>
      <c r="M119" s="8">
        <v>50816</v>
      </c>
      <c r="N119" s="8">
        <v>961634</v>
      </c>
      <c r="O119" s="8">
        <f t="shared" si="1"/>
        <v>34050131</v>
      </c>
    </row>
    <row r="120" spans="1:15">
      <c r="A120" s="7">
        <v>35612</v>
      </c>
      <c r="B120" s="8">
        <v>2942023</v>
      </c>
      <c r="C120" s="8">
        <v>17333769</v>
      </c>
      <c r="D120" s="8">
        <v>566012</v>
      </c>
      <c r="E120" s="8">
        <v>42440</v>
      </c>
      <c r="F120" s="8">
        <v>3000</v>
      </c>
      <c r="G120" s="8">
        <v>55770</v>
      </c>
      <c r="H120" s="8">
        <v>0</v>
      </c>
      <c r="I120" s="8">
        <v>10290715</v>
      </c>
      <c r="J120" s="8">
        <v>4037113</v>
      </c>
      <c r="K120" s="8">
        <v>1439594</v>
      </c>
      <c r="L120" s="8">
        <v>3710126</v>
      </c>
      <c r="M120" s="8">
        <v>168433</v>
      </c>
      <c r="N120" s="8">
        <v>641660</v>
      </c>
      <c r="O120" s="8">
        <f t="shared" si="1"/>
        <v>41230655</v>
      </c>
    </row>
    <row r="121" spans="1:15">
      <c r="A121" s="7">
        <v>35643</v>
      </c>
      <c r="B121" s="8">
        <v>3921590</v>
      </c>
      <c r="C121" s="8">
        <v>20704487</v>
      </c>
      <c r="D121" s="8">
        <v>122690</v>
      </c>
      <c r="E121" s="8">
        <v>161372</v>
      </c>
      <c r="F121" s="8">
        <v>16108</v>
      </c>
      <c r="G121" s="8">
        <v>12250</v>
      </c>
      <c r="H121" s="8">
        <v>17732</v>
      </c>
      <c r="I121" s="8">
        <v>12855417</v>
      </c>
      <c r="J121" s="8">
        <v>4041849</v>
      </c>
      <c r="K121" s="8">
        <v>1499756</v>
      </c>
      <c r="L121" s="8">
        <v>2314689</v>
      </c>
      <c r="M121" s="8">
        <v>51775</v>
      </c>
      <c r="N121" s="8">
        <v>575160</v>
      </c>
      <c r="O121" s="8">
        <f t="shared" si="1"/>
        <v>46294875</v>
      </c>
    </row>
    <row r="122" spans="1:15">
      <c r="A122" s="7">
        <v>35674</v>
      </c>
      <c r="B122" s="8">
        <v>2732162</v>
      </c>
      <c r="C122" s="8">
        <v>18365305</v>
      </c>
      <c r="D122" s="8">
        <v>111185</v>
      </c>
      <c r="E122" s="8">
        <v>107339</v>
      </c>
      <c r="F122" s="8">
        <v>7206</v>
      </c>
      <c r="G122" s="8">
        <v>6002</v>
      </c>
      <c r="H122" s="8">
        <v>22127</v>
      </c>
      <c r="I122" s="8">
        <v>10312805</v>
      </c>
      <c r="J122" s="8">
        <v>4551387</v>
      </c>
      <c r="K122" s="8">
        <v>1622688</v>
      </c>
      <c r="L122" s="8">
        <v>2658913</v>
      </c>
      <c r="M122" s="8">
        <v>44543</v>
      </c>
      <c r="N122" s="8">
        <v>767294</v>
      </c>
      <c r="O122" s="8">
        <f t="shared" si="1"/>
        <v>41308956</v>
      </c>
    </row>
    <row r="123" spans="1:15">
      <c r="A123" s="7">
        <v>35704</v>
      </c>
      <c r="B123" s="8">
        <v>3190700</v>
      </c>
      <c r="C123" s="8">
        <v>20212841</v>
      </c>
      <c r="D123" s="8">
        <v>403997</v>
      </c>
      <c r="E123" s="8">
        <v>82774</v>
      </c>
      <c r="F123" s="8">
        <v>33443</v>
      </c>
      <c r="G123" s="8">
        <v>190186</v>
      </c>
      <c r="H123" s="8">
        <v>0</v>
      </c>
      <c r="I123" s="8">
        <v>8917562</v>
      </c>
      <c r="J123" s="8">
        <v>4088363</v>
      </c>
      <c r="K123" s="8">
        <v>1333952</v>
      </c>
      <c r="L123" s="8">
        <v>3442980</v>
      </c>
      <c r="M123" s="8">
        <v>20778</v>
      </c>
      <c r="N123" s="8">
        <v>978942</v>
      </c>
      <c r="O123" s="8">
        <f t="shared" si="1"/>
        <v>42896518</v>
      </c>
    </row>
    <row r="124" spans="1:15">
      <c r="A124" s="7">
        <v>35735</v>
      </c>
      <c r="B124" s="8">
        <v>2877480</v>
      </c>
      <c r="C124" s="8">
        <v>15598167</v>
      </c>
      <c r="D124" s="8">
        <v>652809</v>
      </c>
      <c r="E124" s="8">
        <v>29603</v>
      </c>
      <c r="F124" s="8">
        <v>0</v>
      </c>
      <c r="G124" s="8">
        <v>97160</v>
      </c>
      <c r="H124" s="8">
        <v>0</v>
      </c>
      <c r="I124" s="8">
        <v>12144431</v>
      </c>
      <c r="J124" s="8">
        <v>4786355</v>
      </c>
      <c r="K124" s="8">
        <v>1511559</v>
      </c>
      <c r="L124" s="8">
        <v>2911347</v>
      </c>
      <c r="M124" s="8">
        <v>101956</v>
      </c>
      <c r="N124" s="8">
        <v>765014</v>
      </c>
      <c r="O124" s="8">
        <f t="shared" si="1"/>
        <v>41475881</v>
      </c>
    </row>
    <row r="125" spans="1:15">
      <c r="A125" s="7">
        <v>35765</v>
      </c>
      <c r="B125" s="8">
        <v>3553361</v>
      </c>
      <c r="C125" s="8">
        <v>24624403</v>
      </c>
      <c r="D125" s="8">
        <v>103992</v>
      </c>
      <c r="E125" s="8">
        <v>107725</v>
      </c>
      <c r="F125" s="8">
        <v>0</v>
      </c>
      <c r="G125" s="8">
        <v>9401</v>
      </c>
      <c r="H125" s="8">
        <v>18408</v>
      </c>
      <c r="I125" s="8">
        <v>12946843</v>
      </c>
      <c r="J125" s="8">
        <v>4486489</v>
      </c>
      <c r="K125" s="8">
        <v>1530159</v>
      </c>
      <c r="L125" s="8">
        <v>3671103</v>
      </c>
      <c r="M125" s="8">
        <v>39747</v>
      </c>
      <c r="N125" s="8">
        <v>824141</v>
      </c>
      <c r="O125" s="8">
        <f t="shared" si="1"/>
        <v>51915772</v>
      </c>
    </row>
    <row r="126" spans="1:15">
      <c r="A126" s="7">
        <v>35796</v>
      </c>
      <c r="B126" s="8">
        <v>2113423</v>
      </c>
      <c r="C126" s="8">
        <v>11786714</v>
      </c>
      <c r="D126" s="8">
        <v>222530</v>
      </c>
      <c r="E126" s="8">
        <v>38996</v>
      </c>
      <c r="F126" s="8">
        <v>0</v>
      </c>
      <c r="G126" s="8">
        <v>7936</v>
      </c>
      <c r="H126" s="8">
        <v>0</v>
      </c>
      <c r="I126" s="8">
        <v>6407243</v>
      </c>
      <c r="J126" s="8">
        <v>3146747</v>
      </c>
      <c r="K126" s="8">
        <v>1128327</v>
      </c>
      <c r="L126" s="8">
        <v>2934689</v>
      </c>
      <c r="M126" s="8">
        <v>28121</v>
      </c>
      <c r="N126" s="8">
        <v>570834</v>
      </c>
      <c r="O126" s="8">
        <f t="shared" si="1"/>
        <v>28385560</v>
      </c>
    </row>
    <row r="127" spans="1:15">
      <c r="A127" s="7">
        <v>35827</v>
      </c>
      <c r="B127" s="8">
        <v>1675815</v>
      </c>
      <c r="C127" s="8">
        <v>16077085</v>
      </c>
      <c r="D127" s="8">
        <v>87868</v>
      </c>
      <c r="E127" s="8">
        <v>117358</v>
      </c>
      <c r="F127" s="8">
        <v>0</v>
      </c>
      <c r="G127" s="8">
        <v>1110</v>
      </c>
      <c r="H127" s="8">
        <v>1500</v>
      </c>
      <c r="I127" s="8">
        <v>7567252</v>
      </c>
      <c r="J127" s="8">
        <v>5460766</v>
      </c>
      <c r="K127" s="8">
        <v>734018</v>
      </c>
      <c r="L127" s="8">
        <v>2151828</v>
      </c>
      <c r="M127" s="8">
        <v>34441</v>
      </c>
      <c r="N127" s="8">
        <v>628470</v>
      </c>
      <c r="O127" s="8">
        <f t="shared" si="1"/>
        <v>34537511</v>
      </c>
    </row>
    <row r="128" spans="1:15">
      <c r="A128" s="7">
        <v>35855</v>
      </c>
      <c r="B128" s="8">
        <v>2289886</v>
      </c>
      <c r="C128" s="8">
        <v>15362578</v>
      </c>
      <c r="D128" s="8">
        <v>208627</v>
      </c>
      <c r="E128" s="8">
        <v>291474</v>
      </c>
      <c r="F128" s="8">
        <v>0</v>
      </c>
      <c r="G128" s="8">
        <v>18670</v>
      </c>
      <c r="H128" s="8">
        <v>15577</v>
      </c>
      <c r="I128" s="8">
        <v>10350260</v>
      </c>
      <c r="J128" s="8">
        <v>4414676</v>
      </c>
      <c r="K128" s="8">
        <v>1327495</v>
      </c>
      <c r="L128" s="8">
        <v>3011194</v>
      </c>
      <c r="M128" s="8">
        <v>55384</v>
      </c>
      <c r="N128" s="8">
        <v>873097</v>
      </c>
      <c r="O128" s="8">
        <f t="shared" si="1"/>
        <v>38218918</v>
      </c>
    </row>
    <row r="129" spans="1:15">
      <c r="A129" s="7">
        <v>35886</v>
      </c>
      <c r="B129" s="8">
        <v>2718271</v>
      </c>
      <c r="C129" s="8">
        <v>15242951</v>
      </c>
      <c r="D129" s="8">
        <v>104881</v>
      </c>
      <c r="E129" s="8">
        <v>67693</v>
      </c>
      <c r="F129" s="8">
        <v>0</v>
      </c>
      <c r="G129" s="8">
        <v>20242</v>
      </c>
      <c r="H129" s="8">
        <v>0</v>
      </c>
      <c r="I129" s="8">
        <v>7452996</v>
      </c>
      <c r="J129" s="8">
        <v>4074405</v>
      </c>
      <c r="K129" s="8">
        <v>684778</v>
      </c>
      <c r="L129" s="8">
        <v>2180325</v>
      </c>
      <c r="M129" s="8">
        <v>49838</v>
      </c>
      <c r="N129" s="8">
        <v>902168</v>
      </c>
      <c r="O129" s="8">
        <f t="shared" si="1"/>
        <v>33498548</v>
      </c>
    </row>
    <row r="130" spans="1:15">
      <c r="A130" s="7">
        <v>35916</v>
      </c>
      <c r="B130" s="8">
        <v>2457574</v>
      </c>
      <c r="C130" s="8">
        <v>13473930</v>
      </c>
      <c r="D130" s="8">
        <v>258702</v>
      </c>
      <c r="E130" s="8">
        <v>105498</v>
      </c>
      <c r="F130" s="8">
        <v>0</v>
      </c>
      <c r="G130" s="8">
        <v>10025</v>
      </c>
      <c r="H130" s="8">
        <v>0</v>
      </c>
      <c r="I130" s="8">
        <v>9125997</v>
      </c>
      <c r="J130" s="8">
        <v>4785291</v>
      </c>
      <c r="K130" s="8">
        <v>1122101</v>
      </c>
      <c r="L130" s="8">
        <v>3045310</v>
      </c>
      <c r="M130" s="8">
        <v>38571</v>
      </c>
      <c r="N130" s="8">
        <v>804540</v>
      </c>
      <c r="O130" s="8">
        <f t="shared" si="1"/>
        <v>35227539</v>
      </c>
    </row>
    <row r="131" spans="1:15">
      <c r="A131" s="7">
        <v>35947</v>
      </c>
      <c r="B131" s="8">
        <v>2469359</v>
      </c>
      <c r="C131" s="8">
        <v>16660424</v>
      </c>
      <c r="D131" s="8">
        <v>122181</v>
      </c>
      <c r="E131" s="8">
        <v>63803</v>
      </c>
      <c r="F131" s="8">
        <v>11959</v>
      </c>
      <c r="G131" s="8">
        <v>11573</v>
      </c>
      <c r="H131" s="8">
        <v>0</v>
      </c>
      <c r="I131" s="8">
        <v>10643405</v>
      </c>
      <c r="J131" s="8">
        <v>3115319</v>
      </c>
      <c r="K131" s="8">
        <v>1759354</v>
      </c>
      <c r="L131" s="8">
        <v>4271149</v>
      </c>
      <c r="M131" s="8">
        <v>16221</v>
      </c>
      <c r="N131" s="8">
        <v>1483416</v>
      </c>
      <c r="O131" s="8">
        <f t="shared" si="1"/>
        <v>40628163</v>
      </c>
    </row>
    <row r="132" spans="1:15">
      <c r="A132" s="7">
        <v>35977</v>
      </c>
      <c r="B132" s="8">
        <v>2829894</v>
      </c>
      <c r="C132" s="8">
        <v>17896386</v>
      </c>
      <c r="D132" s="8">
        <v>104455</v>
      </c>
      <c r="E132" s="8">
        <v>32606</v>
      </c>
      <c r="F132" s="8">
        <v>41805</v>
      </c>
      <c r="G132" s="8">
        <v>28573</v>
      </c>
      <c r="H132" s="8">
        <v>14490</v>
      </c>
      <c r="I132" s="8">
        <v>9775132</v>
      </c>
      <c r="J132" s="8">
        <v>5718668</v>
      </c>
      <c r="K132" s="8">
        <v>981918</v>
      </c>
      <c r="L132" s="8">
        <v>3247287</v>
      </c>
      <c r="M132" s="8">
        <v>53493</v>
      </c>
      <c r="N132" s="8">
        <v>1048237</v>
      </c>
      <c r="O132" s="8">
        <f t="shared" si="1"/>
        <v>41772944</v>
      </c>
    </row>
    <row r="133" spans="1:15">
      <c r="A133" s="7">
        <v>36008</v>
      </c>
      <c r="B133" s="8">
        <v>2191327</v>
      </c>
      <c r="C133" s="8">
        <v>20945002</v>
      </c>
      <c r="D133" s="8">
        <v>246090</v>
      </c>
      <c r="E133" s="8">
        <v>140565</v>
      </c>
      <c r="F133" s="8">
        <v>3903</v>
      </c>
      <c r="G133" s="8">
        <v>9165</v>
      </c>
      <c r="H133" s="8">
        <v>0</v>
      </c>
      <c r="I133" s="8">
        <v>6339266</v>
      </c>
      <c r="J133" s="8">
        <v>5203587</v>
      </c>
      <c r="K133" s="8">
        <v>1216191</v>
      </c>
      <c r="L133" s="8">
        <v>3188336</v>
      </c>
      <c r="M133" s="8">
        <v>312192</v>
      </c>
      <c r="N133" s="8">
        <v>1001005</v>
      </c>
      <c r="O133" s="8">
        <f t="shared" si="1"/>
        <v>40796629</v>
      </c>
    </row>
    <row r="134" spans="1:15">
      <c r="A134" s="7">
        <v>36039</v>
      </c>
      <c r="B134" s="8">
        <v>2755947</v>
      </c>
      <c r="C134" s="8">
        <v>18908633</v>
      </c>
      <c r="D134" s="8">
        <v>139348</v>
      </c>
      <c r="E134" s="8">
        <v>114910</v>
      </c>
      <c r="F134" s="8">
        <v>58764</v>
      </c>
      <c r="G134" s="8">
        <v>19836</v>
      </c>
      <c r="H134" s="8">
        <v>27711</v>
      </c>
      <c r="I134" s="8">
        <v>10107142</v>
      </c>
      <c r="J134" s="8">
        <v>5714803</v>
      </c>
      <c r="K134" s="8">
        <v>1275626</v>
      </c>
      <c r="L134" s="8">
        <v>3918915</v>
      </c>
      <c r="M134" s="8">
        <v>84107</v>
      </c>
      <c r="N134" s="8">
        <v>1271026</v>
      </c>
      <c r="O134" s="8">
        <f t="shared" ref="O134:O197" si="2">SUM(B134:N134)</f>
        <v>44396768</v>
      </c>
    </row>
    <row r="135" spans="1:15">
      <c r="A135" s="7">
        <v>36069</v>
      </c>
      <c r="B135" s="8">
        <v>2766754</v>
      </c>
      <c r="C135" s="8">
        <v>20962262</v>
      </c>
      <c r="D135" s="8">
        <v>418102</v>
      </c>
      <c r="E135" s="8">
        <v>97409</v>
      </c>
      <c r="F135" s="8">
        <v>31196</v>
      </c>
      <c r="G135" s="8">
        <v>25976</v>
      </c>
      <c r="H135" s="8">
        <v>0</v>
      </c>
      <c r="I135" s="8">
        <v>9345240</v>
      </c>
      <c r="J135" s="8">
        <v>5055070</v>
      </c>
      <c r="K135" s="8">
        <v>1753384</v>
      </c>
      <c r="L135" s="8">
        <v>3013927</v>
      </c>
      <c r="M135" s="8">
        <v>109666</v>
      </c>
      <c r="N135" s="8">
        <v>1207530</v>
      </c>
      <c r="O135" s="8">
        <f t="shared" si="2"/>
        <v>44786516</v>
      </c>
    </row>
    <row r="136" spans="1:15">
      <c r="A136" s="7">
        <v>36100</v>
      </c>
      <c r="B136" s="8">
        <v>2748998</v>
      </c>
      <c r="C136" s="8">
        <v>19732166</v>
      </c>
      <c r="D136" s="8">
        <v>284638</v>
      </c>
      <c r="E136" s="8">
        <v>82764</v>
      </c>
      <c r="F136" s="8">
        <v>0</v>
      </c>
      <c r="G136" s="8">
        <v>49340</v>
      </c>
      <c r="H136" s="8">
        <v>0</v>
      </c>
      <c r="I136" s="8">
        <v>7555813</v>
      </c>
      <c r="J136" s="8">
        <v>6470787</v>
      </c>
      <c r="K136" s="8">
        <v>1084605</v>
      </c>
      <c r="L136" s="8">
        <v>3607412</v>
      </c>
      <c r="M136" s="8">
        <v>37758</v>
      </c>
      <c r="N136" s="8">
        <v>1167040</v>
      </c>
      <c r="O136" s="8">
        <f t="shared" si="2"/>
        <v>42821321</v>
      </c>
    </row>
    <row r="137" spans="1:15">
      <c r="A137" s="7">
        <v>36130</v>
      </c>
      <c r="B137" s="8">
        <v>3163610</v>
      </c>
      <c r="C137" s="8">
        <v>20097114</v>
      </c>
      <c r="D137" s="8">
        <v>98114</v>
      </c>
      <c r="E137" s="8">
        <v>229462</v>
      </c>
      <c r="F137" s="8">
        <v>4164</v>
      </c>
      <c r="G137" s="8">
        <v>15329</v>
      </c>
      <c r="H137" s="8">
        <v>0</v>
      </c>
      <c r="I137" s="8">
        <v>7224548</v>
      </c>
      <c r="J137" s="8">
        <v>5953414</v>
      </c>
      <c r="K137" s="8">
        <v>1361298</v>
      </c>
      <c r="L137" s="8">
        <v>2651536</v>
      </c>
      <c r="M137" s="8">
        <v>225990</v>
      </c>
      <c r="N137" s="8">
        <v>970232</v>
      </c>
      <c r="O137" s="8">
        <f t="shared" si="2"/>
        <v>41994811</v>
      </c>
    </row>
    <row r="138" spans="1:15">
      <c r="A138" s="7">
        <v>36161</v>
      </c>
      <c r="B138" s="8">
        <v>2582409</v>
      </c>
      <c r="C138" s="8">
        <v>13600215</v>
      </c>
      <c r="D138" s="8">
        <v>160964</v>
      </c>
      <c r="E138" s="8">
        <v>107449</v>
      </c>
      <c r="F138" s="8">
        <v>0</v>
      </c>
      <c r="G138" s="8">
        <v>23561</v>
      </c>
      <c r="H138" s="8">
        <v>0</v>
      </c>
      <c r="I138" s="8">
        <v>4905443</v>
      </c>
      <c r="J138" s="8">
        <v>3307309</v>
      </c>
      <c r="K138" s="8">
        <v>722777</v>
      </c>
      <c r="L138" s="8">
        <v>1114061</v>
      </c>
      <c r="M138" s="8">
        <v>85095</v>
      </c>
      <c r="N138" s="8">
        <v>785160</v>
      </c>
      <c r="O138" s="8">
        <f t="shared" si="2"/>
        <v>27394443</v>
      </c>
    </row>
    <row r="139" spans="1:15">
      <c r="A139" s="7">
        <v>36192</v>
      </c>
      <c r="B139" s="8">
        <v>2454112</v>
      </c>
      <c r="C139" s="8">
        <v>17055749</v>
      </c>
      <c r="D139" s="8">
        <v>121213</v>
      </c>
      <c r="E139" s="8">
        <v>99935</v>
      </c>
      <c r="F139" s="8">
        <v>62509</v>
      </c>
      <c r="G139" s="8">
        <v>16644</v>
      </c>
      <c r="H139" s="8">
        <v>0</v>
      </c>
      <c r="I139" s="8">
        <v>8674083</v>
      </c>
      <c r="J139" s="8">
        <v>5486578</v>
      </c>
      <c r="K139" s="8">
        <v>1973987</v>
      </c>
      <c r="L139" s="8">
        <v>1923876</v>
      </c>
      <c r="M139" s="8">
        <v>155474</v>
      </c>
      <c r="N139" s="8">
        <v>545986</v>
      </c>
      <c r="O139" s="8">
        <f t="shared" si="2"/>
        <v>38570146</v>
      </c>
    </row>
    <row r="140" spans="1:15">
      <c r="A140" s="7">
        <v>36220</v>
      </c>
      <c r="B140" s="8">
        <v>2362817</v>
      </c>
      <c r="C140" s="8">
        <v>16358826</v>
      </c>
      <c r="D140" s="8">
        <v>94081</v>
      </c>
      <c r="E140" s="8">
        <v>65977</v>
      </c>
      <c r="F140" s="8">
        <v>106416</v>
      </c>
      <c r="G140" s="8">
        <v>3819</v>
      </c>
      <c r="H140" s="8">
        <v>17271</v>
      </c>
      <c r="I140" s="8">
        <v>9184966</v>
      </c>
      <c r="J140" s="8">
        <v>6120419</v>
      </c>
      <c r="K140" s="8">
        <v>2329266</v>
      </c>
      <c r="L140" s="8">
        <v>3247921</v>
      </c>
      <c r="M140" s="8">
        <v>52482</v>
      </c>
      <c r="N140" s="8">
        <v>1572021</v>
      </c>
      <c r="O140" s="8">
        <f t="shared" si="2"/>
        <v>41516282</v>
      </c>
    </row>
    <row r="141" spans="1:15">
      <c r="A141" s="7">
        <v>36251</v>
      </c>
      <c r="B141" s="8">
        <v>1481486</v>
      </c>
      <c r="C141" s="8">
        <v>17958271</v>
      </c>
      <c r="D141" s="8">
        <v>261415</v>
      </c>
      <c r="E141" s="8">
        <v>142407</v>
      </c>
      <c r="F141" s="8">
        <v>17966</v>
      </c>
      <c r="G141" s="8">
        <v>59126</v>
      </c>
      <c r="H141" s="8">
        <v>0</v>
      </c>
      <c r="I141" s="8">
        <v>9599023</v>
      </c>
      <c r="J141" s="8">
        <v>3487155</v>
      </c>
      <c r="K141" s="8">
        <v>1217003</v>
      </c>
      <c r="L141" s="8">
        <v>1942996</v>
      </c>
      <c r="M141" s="8">
        <v>61714</v>
      </c>
      <c r="N141" s="8">
        <v>1404774</v>
      </c>
      <c r="O141" s="8">
        <f t="shared" si="2"/>
        <v>37633336</v>
      </c>
    </row>
    <row r="142" spans="1:15">
      <c r="A142" s="7">
        <v>36281</v>
      </c>
      <c r="B142" s="8">
        <v>3179774</v>
      </c>
      <c r="C142" s="8">
        <v>15351129</v>
      </c>
      <c r="D142" s="8">
        <v>103355</v>
      </c>
      <c r="E142" s="8">
        <v>107626</v>
      </c>
      <c r="F142" s="8">
        <v>14134</v>
      </c>
      <c r="G142" s="8">
        <v>12927</v>
      </c>
      <c r="H142" s="8">
        <v>0</v>
      </c>
      <c r="I142" s="8">
        <v>7909736</v>
      </c>
      <c r="J142" s="8">
        <v>5537170</v>
      </c>
      <c r="K142" s="8">
        <v>1543713</v>
      </c>
      <c r="L142" s="8">
        <v>3888449</v>
      </c>
      <c r="M142" s="8">
        <v>202359</v>
      </c>
      <c r="N142" s="8">
        <v>875303</v>
      </c>
      <c r="O142" s="8">
        <f t="shared" si="2"/>
        <v>38725675</v>
      </c>
    </row>
    <row r="143" spans="1:15">
      <c r="A143" s="7">
        <v>36312</v>
      </c>
      <c r="B143" s="8">
        <v>2674364</v>
      </c>
      <c r="C143" s="8">
        <v>20065472</v>
      </c>
      <c r="D143" s="8">
        <v>458039</v>
      </c>
      <c r="E143" s="8">
        <v>48286</v>
      </c>
      <c r="F143" s="8">
        <v>0</v>
      </c>
      <c r="G143" s="8">
        <v>19805</v>
      </c>
      <c r="H143" s="8">
        <v>0</v>
      </c>
      <c r="I143" s="8">
        <v>8805398</v>
      </c>
      <c r="J143" s="8">
        <v>5196346</v>
      </c>
      <c r="K143" s="8">
        <v>1720523</v>
      </c>
      <c r="L143" s="8">
        <v>3170802</v>
      </c>
      <c r="M143" s="8">
        <v>120241</v>
      </c>
      <c r="N143" s="8">
        <v>2228504</v>
      </c>
      <c r="O143" s="8">
        <f t="shared" si="2"/>
        <v>44507780</v>
      </c>
    </row>
    <row r="144" spans="1:15">
      <c r="A144" s="7">
        <v>36342</v>
      </c>
      <c r="B144" s="8">
        <v>3021371</v>
      </c>
      <c r="C144" s="8">
        <v>24053950</v>
      </c>
      <c r="D144" s="8">
        <v>88749</v>
      </c>
      <c r="E144" s="8">
        <v>617892</v>
      </c>
      <c r="F144" s="8">
        <v>20502</v>
      </c>
      <c r="G144" s="8">
        <v>69967</v>
      </c>
      <c r="H144" s="8">
        <v>0</v>
      </c>
      <c r="I144" s="8">
        <v>8790288</v>
      </c>
      <c r="J144" s="8">
        <v>7404211</v>
      </c>
      <c r="K144" s="8">
        <v>1083866</v>
      </c>
      <c r="L144" s="8">
        <v>4338786</v>
      </c>
      <c r="M144" s="8">
        <v>39802</v>
      </c>
      <c r="N144" s="8">
        <v>1010105</v>
      </c>
      <c r="O144" s="8">
        <f t="shared" si="2"/>
        <v>50539489</v>
      </c>
    </row>
    <row r="145" spans="1:15">
      <c r="A145" s="7">
        <v>36373</v>
      </c>
      <c r="B145" s="8">
        <v>2816942</v>
      </c>
      <c r="C145" s="8">
        <v>22455519</v>
      </c>
      <c r="D145" s="8">
        <v>65908</v>
      </c>
      <c r="E145" s="8">
        <v>81059</v>
      </c>
      <c r="F145" s="8">
        <v>0</v>
      </c>
      <c r="G145" s="8">
        <v>3040</v>
      </c>
      <c r="H145" s="8">
        <v>0</v>
      </c>
      <c r="I145" s="8">
        <v>6027214</v>
      </c>
      <c r="J145" s="8">
        <v>5165295</v>
      </c>
      <c r="K145" s="8">
        <v>1121644</v>
      </c>
      <c r="L145" s="8">
        <v>3384907</v>
      </c>
      <c r="M145" s="8">
        <v>63492</v>
      </c>
      <c r="N145" s="8">
        <v>523184</v>
      </c>
      <c r="O145" s="8">
        <f t="shared" si="2"/>
        <v>41708204</v>
      </c>
    </row>
    <row r="146" spans="1:15">
      <c r="A146" s="7">
        <v>36404</v>
      </c>
      <c r="B146" s="8">
        <v>3584304</v>
      </c>
      <c r="C146" s="8">
        <v>19631349</v>
      </c>
      <c r="D146" s="8">
        <v>401011</v>
      </c>
      <c r="E146" s="8">
        <v>144425</v>
      </c>
      <c r="F146" s="8">
        <v>20033</v>
      </c>
      <c r="G146" s="8">
        <v>128141</v>
      </c>
      <c r="H146" s="8">
        <v>0</v>
      </c>
      <c r="I146" s="8">
        <v>7722723</v>
      </c>
      <c r="J146" s="8">
        <v>5606183</v>
      </c>
      <c r="K146" s="8">
        <v>1194207</v>
      </c>
      <c r="L146" s="8">
        <v>3781030</v>
      </c>
      <c r="M146" s="8">
        <v>106674</v>
      </c>
      <c r="N146" s="8">
        <v>1284305</v>
      </c>
      <c r="O146" s="8">
        <f t="shared" si="2"/>
        <v>43604385</v>
      </c>
    </row>
    <row r="147" spans="1:15">
      <c r="A147" s="7">
        <v>36434</v>
      </c>
      <c r="B147" s="8">
        <v>6773494</v>
      </c>
      <c r="C147" s="8">
        <v>18181822</v>
      </c>
      <c r="D147" s="8">
        <v>151889</v>
      </c>
      <c r="E147" s="8">
        <v>7975</v>
      </c>
      <c r="F147" s="8">
        <v>0</v>
      </c>
      <c r="G147" s="8">
        <v>45198</v>
      </c>
      <c r="H147" s="8">
        <v>18052</v>
      </c>
      <c r="I147" s="8">
        <v>5861131</v>
      </c>
      <c r="J147" s="8">
        <v>6391880</v>
      </c>
      <c r="K147" s="8">
        <v>3815771</v>
      </c>
      <c r="L147" s="8">
        <v>3354932</v>
      </c>
      <c r="M147" s="8">
        <v>15221</v>
      </c>
      <c r="N147" s="8">
        <v>1169749</v>
      </c>
      <c r="O147" s="8">
        <f t="shared" si="2"/>
        <v>45787114</v>
      </c>
    </row>
    <row r="148" spans="1:15">
      <c r="A148" s="7">
        <v>36465</v>
      </c>
      <c r="B148" s="8">
        <v>3841922</v>
      </c>
      <c r="C148" s="8">
        <v>23091498</v>
      </c>
      <c r="D148" s="8">
        <v>557342</v>
      </c>
      <c r="E148" s="8">
        <v>103822</v>
      </c>
      <c r="F148" s="8">
        <v>146999</v>
      </c>
      <c r="G148" s="8">
        <v>25462</v>
      </c>
      <c r="H148" s="8">
        <v>0</v>
      </c>
      <c r="I148" s="8">
        <v>6027775</v>
      </c>
      <c r="J148" s="8">
        <v>4641219</v>
      </c>
      <c r="K148" s="8">
        <v>1309641</v>
      </c>
      <c r="L148" s="8">
        <v>3071030</v>
      </c>
      <c r="M148" s="8">
        <v>10905</v>
      </c>
      <c r="N148" s="8">
        <v>1152631</v>
      </c>
      <c r="O148" s="8">
        <f t="shared" si="2"/>
        <v>43980246</v>
      </c>
    </row>
    <row r="149" spans="1:15">
      <c r="A149" s="7">
        <v>36495</v>
      </c>
      <c r="B149" s="8">
        <v>2996772</v>
      </c>
      <c r="C149" s="8">
        <v>17587186</v>
      </c>
      <c r="D149" s="8">
        <v>278511</v>
      </c>
      <c r="E149" s="8">
        <v>11070</v>
      </c>
      <c r="F149" s="8">
        <v>0</v>
      </c>
      <c r="G149" s="8">
        <v>13666</v>
      </c>
      <c r="H149" s="8">
        <v>0</v>
      </c>
      <c r="I149" s="8">
        <v>6598039</v>
      </c>
      <c r="J149" s="8">
        <v>6394146</v>
      </c>
      <c r="K149" s="8">
        <v>1281804</v>
      </c>
      <c r="L149" s="8">
        <v>3658389</v>
      </c>
      <c r="M149" s="8">
        <v>259493</v>
      </c>
      <c r="N149" s="8">
        <v>1582686</v>
      </c>
      <c r="O149" s="8">
        <f t="shared" si="2"/>
        <v>40661762</v>
      </c>
    </row>
    <row r="150" spans="1:15">
      <c r="A150" s="7">
        <v>36526</v>
      </c>
      <c r="B150" s="8">
        <v>1709724</v>
      </c>
      <c r="C150" s="8">
        <v>11585913</v>
      </c>
      <c r="D150" s="8">
        <v>304036</v>
      </c>
      <c r="E150" s="8">
        <v>197739</v>
      </c>
      <c r="F150" s="8">
        <v>61434</v>
      </c>
      <c r="G150" s="8">
        <v>53660</v>
      </c>
      <c r="H150" s="8">
        <v>0</v>
      </c>
      <c r="I150" s="8">
        <v>5597216</v>
      </c>
      <c r="J150" s="8">
        <v>3746077</v>
      </c>
      <c r="K150" s="8">
        <v>1200017</v>
      </c>
      <c r="L150" s="8">
        <v>1323981</v>
      </c>
      <c r="M150" s="8">
        <v>13284</v>
      </c>
      <c r="N150" s="8">
        <v>1186683</v>
      </c>
      <c r="O150" s="8">
        <f t="shared" si="2"/>
        <v>26979764</v>
      </c>
    </row>
    <row r="151" spans="1:15">
      <c r="A151" s="7">
        <v>36557</v>
      </c>
      <c r="B151" s="8">
        <v>2686391</v>
      </c>
      <c r="C151" s="8">
        <v>19342629</v>
      </c>
      <c r="D151" s="8">
        <v>58021</v>
      </c>
      <c r="E151" s="8">
        <v>29233</v>
      </c>
      <c r="F151" s="8">
        <v>2599</v>
      </c>
      <c r="G151" s="8">
        <v>5383</v>
      </c>
      <c r="H151" s="8">
        <v>0</v>
      </c>
      <c r="I151" s="8">
        <v>5007956</v>
      </c>
      <c r="J151" s="8">
        <v>4926793</v>
      </c>
      <c r="K151" s="8">
        <v>754206</v>
      </c>
      <c r="L151" s="8">
        <v>2869448</v>
      </c>
      <c r="M151" s="8">
        <v>55045</v>
      </c>
      <c r="N151" s="8">
        <v>1252235</v>
      </c>
      <c r="O151" s="8">
        <f t="shared" si="2"/>
        <v>36989939</v>
      </c>
    </row>
    <row r="152" spans="1:15">
      <c r="A152" s="7">
        <v>36586</v>
      </c>
      <c r="B152" s="8">
        <v>3628578</v>
      </c>
      <c r="C152" s="8">
        <v>19166414</v>
      </c>
      <c r="D152" s="8">
        <v>362611</v>
      </c>
      <c r="E152" s="8">
        <v>139455</v>
      </c>
      <c r="F152" s="8">
        <v>114990</v>
      </c>
      <c r="G152" s="8">
        <v>3690</v>
      </c>
      <c r="H152" s="8">
        <v>45662</v>
      </c>
      <c r="I152" s="8">
        <v>7855129</v>
      </c>
      <c r="J152" s="8">
        <v>6157268</v>
      </c>
      <c r="K152" s="8">
        <v>1943632</v>
      </c>
      <c r="L152" s="8">
        <v>3294540</v>
      </c>
      <c r="M152" s="8">
        <v>135453</v>
      </c>
      <c r="N152" s="8">
        <v>1896354</v>
      </c>
      <c r="O152" s="8">
        <f t="shared" si="2"/>
        <v>44743776</v>
      </c>
    </row>
    <row r="153" spans="1:15">
      <c r="A153" s="7">
        <v>36617</v>
      </c>
      <c r="B153" s="8">
        <v>3227793</v>
      </c>
      <c r="C153" s="8">
        <v>18703681</v>
      </c>
      <c r="D153" s="8">
        <v>226792</v>
      </c>
      <c r="E153" s="8">
        <v>210483</v>
      </c>
      <c r="F153" s="8">
        <v>185720</v>
      </c>
      <c r="G153" s="8">
        <v>31978</v>
      </c>
      <c r="H153" s="8">
        <v>0</v>
      </c>
      <c r="I153" s="8">
        <v>11723732</v>
      </c>
      <c r="J153" s="8">
        <v>4611151</v>
      </c>
      <c r="K153" s="8">
        <v>2482449</v>
      </c>
      <c r="L153" s="8">
        <v>4190146</v>
      </c>
      <c r="M153" s="8">
        <v>97283</v>
      </c>
      <c r="N153" s="8">
        <v>1129568</v>
      </c>
      <c r="O153" s="8">
        <f t="shared" si="2"/>
        <v>46820776</v>
      </c>
    </row>
    <row r="154" spans="1:15">
      <c r="A154" s="7">
        <v>36647</v>
      </c>
      <c r="B154" s="8">
        <v>3070146</v>
      </c>
      <c r="C154" s="8">
        <v>17682774</v>
      </c>
      <c r="D154" s="8">
        <v>872490</v>
      </c>
      <c r="E154" s="8">
        <v>462020</v>
      </c>
      <c r="F154" s="8">
        <v>4663</v>
      </c>
      <c r="G154" s="8">
        <v>3398</v>
      </c>
      <c r="H154" s="8">
        <v>0</v>
      </c>
      <c r="I154" s="8">
        <v>9609968</v>
      </c>
      <c r="J154" s="8">
        <v>7536376</v>
      </c>
      <c r="K154" s="8">
        <v>1959326</v>
      </c>
      <c r="L154" s="8">
        <v>3419767</v>
      </c>
      <c r="M154" s="8">
        <v>203540</v>
      </c>
      <c r="N154" s="8">
        <v>1177007</v>
      </c>
      <c r="O154" s="8">
        <f t="shared" si="2"/>
        <v>46001475</v>
      </c>
    </row>
    <row r="155" spans="1:15">
      <c r="A155" s="7">
        <v>36678</v>
      </c>
      <c r="B155" s="8">
        <v>4332461</v>
      </c>
      <c r="C155" s="8">
        <v>16451075</v>
      </c>
      <c r="D155" s="8">
        <v>185366</v>
      </c>
      <c r="E155" s="8">
        <v>15928</v>
      </c>
      <c r="F155" s="8">
        <v>6638</v>
      </c>
      <c r="G155" s="8">
        <v>27339</v>
      </c>
      <c r="H155" s="8">
        <v>0</v>
      </c>
      <c r="I155" s="8">
        <v>9200493</v>
      </c>
      <c r="J155" s="8">
        <v>6564352</v>
      </c>
      <c r="K155" s="8">
        <v>277905</v>
      </c>
      <c r="L155" s="8">
        <v>4906877</v>
      </c>
      <c r="M155" s="8">
        <v>25020</v>
      </c>
      <c r="N155" s="8">
        <v>1868895</v>
      </c>
      <c r="O155" s="8">
        <f t="shared" si="2"/>
        <v>43862349</v>
      </c>
    </row>
    <row r="156" spans="1:15">
      <c r="A156" s="7">
        <v>36708</v>
      </c>
      <c r="B156" s="8">
        <v>3641394</v>
      </c>
      <c r="C156" s="8">
        <v>18140729</v>
      </c>
      <c r="D156" s="8">
        <v>522929</v>
      </c>
      <c r="E156" s="8">
        <v>51596</v>
      </c>
      <c r="F156" s="8">
        <v>0</v>
      </c>
      <c r="G156" s="8">
        <v>0</v>
      </c>
      <c r="H156" s="8">
        <v>0</v>
      </c>
      <c r="I156" s="8">
        <v>6623716</v>
      </c>
      <c r="J156" s="8">
        <v>5813944</v>
      </c>
      <c r="K156" s="8">
        <v>547607</v>
      </c>
      <c r="L156" s="8">
        <v>2952284</v>
      </c>
      <c r="M156" s="8">
        <v>104565</v>
      </c>
      <c r="N156" s="8">
        <v>1115097</v>
      </c>
      <c r="O156" s="8">
        <f t="shared" si="2"/>
        <v>39513861</v>
      </c>
    </row>
    <row r="157" spans="1:15">
      <c r="A157" s="7">
        <v>36739</v>
      </c>
      <c r="B157" s="8">
        <v>5087033</v>
      </c>
      <c r="C157" s="8">
        <v>15931121</v>
      </c>
      <c r="D157" s="8">
        <v>457473</v>
      </c>
      <c r="E157" s="8">
        <v>740062</v>
      </c>
      <c r="F157" s="8">
        <v>72081</v>
      </c>
      <c r="G157" s="8">
        <v>13116</v>
      </c>
      <c r="H157" s="8">
        <v>0</v>
      </c>
      <c r="I157" s="8">
        <v>10238439</v>
      </c>
      <c r="J157" s="8">
        <v>6354602</v>
      </c>
      <c r="K157" s="8">
        <v>753198</v>
      </c>
      <c r="L157" s="8">
        <v>3107425</v>
      </c>
      <c r="M157" s="8">
        <v>202965</v>
      </c>
      <c r="N157" s="8">
        <v>2049013</v>
      </c>
      <c r="O157" s="8">
        <f t="shared" si="2"/>
        <v>45006528</v>
      </c>
    </row>
    <row r="158" spans="1:15">
      <c r="A158" s="7">
        <v>36770</v>
      </c>
      <c r="B158" s="8">
        <v>4644069</v>
      </c>
      <c r="C158" s="8">
        <v>18014532</v>
      </c>
      <c r="D158" s="8">
        <v>128647</v>
      </c>
      <c r="E158" s="8">
        <v>33346</v>
      </c>
      <c r="F158" s="8">
        <v>140113</v>
      </c>
      <c r="G158" s="8">
        <v>24671</v>
      </c>
      <c r="H158" s="8">
        <v>0</v>
      </c>
      <c r="I158" s="8">
        <v>5047274</v>
      </c>
      <c r="J158" s="8">
        <v>6600075</v>
      </c>
      <c r="K158" s="8">
        <v>216879</v>
      </c>
      <c r="L158" s="8">
        <v>4439501</v>
      </c>
      <c r="M158" s="8">
        <v>236107</v>
      </c>
      <c r="N158" s="8">
        <v>1429649</v>
      </c>
      <c r="O158" s="8">
        <f t="shared" si="2"/>
        <v>40954863</v>
      </c>
    </row>
    <row r="159" spans="1:15">
      <c r="A159" s="7">
        <v>36800</v>
      </c>
      <c r="B159" s="8">
        <v>4606025</v>
      </c>
      <c r="C159" s="8">
        <v>17382337</v>
      </c>
      <c r="D159" s="8">
        <v>712758</v>
      </c>
      <c r="E159" s="8">
        <v>119817</v>
      </c>
      <c r="F159" s="8">
        <v>13787</v>
      </c>
      <c r="G159" s="8">
        <v>18398</v>
      </c>
      <c r="H159" s="8">
        <v>1435</v>
      </c>
      <c r="I159" s="8">
        <v>8576400</v>
      </c>
      <c r="J159" s="8">
        <v>7626102</v>
      </c>
      <c r="K159" s="8">
        <v>1012900</v>
      </c>
      <c r="L159" s="8">
        <v>4038587</v>
      </c>
      <c r="M159" s="8">
        <v>90666</v>
      </c>
      <c r="N159" s="8">
        <v>1173148</v>
      </c>
      <c r="O159" s="8">
        <f t="shared" si="2"/>
        <v>45372360</v>
      </c>
    </row>
    <row r="160" spans="1:15">
      <c r="A160" s="7">
        <v>36831</v>
      </c>
      <c r="B160" s="8">
        <v>5182672</v>
      </c>
      <c r="C160" s="8">
        <v>22403769</v>
      </c>
      <c r="D160" s="8">
        <v>380771</v>
      </c>
      <c r="E160" s="8">
        <v>13824</v>
      </c>
      <c r="F160" s="8">
        <v>98790</v>
      </c>
      <c r="G160" s="8">
        <v>57459</v>
      </c>
      <c r="H160" s="8">
        <v>0</v>
      </c>
      <c r="I160" s="8">
        <v>9265893</v>
      </c>
      <c r="J160" s="8">
        <v>6606182</v>
      </c>
      <c r="K160" s="8">
        <v>1336228</v>
      </c>
      <c r="L160" s="8">
        <v>4371150</v>
      </c>
      <c r="M160" s="8">
        <v>182035</v>
      </c>
      <c r="N160" s="8">
        <v>1542446</v>
      </c>
      <c r="O160" s="8">
        <f t="shared" si="2"/>
        <v>51441219</v>
      </c>
    </row>
    <row r="161" spans="1:15">
      <c r="A161" s="7">
        <v>36861</v>
      </c>
      <c r="B161" s="8">
        <v>4318448</v>
      </c>
      <c r="C161" s="8">
        <v>18170008</v>
      </c>
      <c r="D161" s="8">
        <v>353465</v>
      </c>
      <c r="E161" s="8">
        <v>118055</v>
      </c>
      <c r="F161" s="8">
        <v>102265</v>
      </c>
      <c r="G161" s="8">
        <v>0</v>
      </c>
      <c r="H161" s="8">
        <v>9870</v>
      </c>
      <c r="I161" s="8">
        <v>7112099</v>
      </c>
      <c r="J161" s="8">
        <v>7429647</v>
      </c>
      <c r="K161" s="8">
        <v>1281019</v>
      </c>
      <c r="L161" s="8">
        <v>5639292</v>
      </c>
      <c r="M161" s="8">
        <v>94355</v>
      </c>
      <c r="N161" s="8">
        <v>1455265</v>
      </c>
      <c r="O161" s="8">
        <f t="shared" si="2"/>
        <v>46083788</v>
      </c>
    </row>
    <row r="162" spans="1:15">
      <c r="A162" s="7">
        <v>36892</v>
      </c>
      <c r="B162" s="8">
        <v>3658663</v>
      </c>
      <c r="C162" s="8">
        <v>15989984</v>
      </c>
      <c r="D162" s="8">
        <v>119010</v>
      </c>
      <c r="E162" s="8">
        <v>66031</v>
      </c>
      <c r="F162" s="8">
        <v>20067</v>
      </c>
      <c r="G162" s="8">
        <v>379878</v>
      </c>
      <c r="H162" s="8">
        <v>22671</v>
      </c>
      <c r="I162" s="8">
        <v>5570380</v>
      </c>
      <c r="J162" s="8">
        <v>5298924</v>
      </c>
      <c r="K162" s="8">
        <v>1190590</v>
      </c>
      <c r="L162" s="8">
        <v>2310008</v>
      </c>
      <c r="M162" s="8">
        <v>57931</v>
      </c>
      <c r="N162" s="8">
        <v>2050192</v>
      </c>
      <c r="O162" s="8">
        <f t="shared" si="2"/>
        <v>36734329</v>
      </c>
    </row>
    <row r="163" spans="1:15">
      <c r="A163" s="7">
        <v>36923</v>
      </c>
      <c r="B163" s="8">
        <v>4128238</v>
      </c>
      <c r="C163" s="8">
        <v>18824929</v>
      </c>
      <c r="D163" s="8">
        <v>186382</v>
      </c>
      <c r="E163" s="8">
        <v>0</v>
      </c>
      <c r="F163" s="8">
        <v>71246</v>
      </c>
      <c r="G163" s="8">
        <v>30990</v>
      </c>
      <c r="H163" s="8">
        <v>0</v>
      </c>
      <c r="I163" s="8">
        <v>9244132</v>
      </c>
      <c r="J163" s="8">
        <v>6434949</v>
      </c>
      <c r="K163" s="8">
        <v>1156189</v>
      </c>
      <c r="L163" s="8">
        <v>3170902</v>
      </c>
      <c r="M163" s="8">
        <v>177577</v>
      </c>
      <c r="N163" s="8">
        <v>1723082</v>
      </c>
      <c r="O163" s="8">
        <f t="shared" si="2"/>
        <v>45148616</v>
      </c>
    </row>
    <row r="164" spans="1:15">
      <c r="A164" s="7">
        <v>36951</v>
      </c>
      <c r="B164" s="8">
        <v>4256743</v>
      </c>
      <c r="C164" s="8">
        <v>17259348</v>
      </c>
      <c r="D164" s="8">
        <v>653089</v>
      </c>
      <c r="E164" s="8">
        <v>69217</v>
      </c>
      <c r="F164" s="8">
        <v>12516</v>
      </c>
      <c r="G164" s="8">
        <v>8402</v>
      </c>
      <c r="H164" s="8">
        <v>0</v>
      </c>
      <c r="I164" s="8">
        <v>10496677</v>
      </c>
      <c r="J164" s="8">
        <v>7495584</v>
      </c>
      <c r="K164" s="8">
        <v>1405561</v>
      </c>
      <c r="L164" s="8">
        <v>3451403</v>
      </c>
      <c r="M164" s="8">
        <v>736074</v>
      </c>
      <c r="N164" s="8">
        <v>1368041</v>
      </c>
      <c r="O164" s="8">
        <f t="shared" si="2"/>
        <v>47212655</v>
      </c>
    </row>
    <row r="165" spans="1:15">
      <c r="A165" s="7">
        <v>36982</v>
      </c>
      <c r="B165" s="8">
        <v>3235689</v>
      </c>
      <c r="C165" s="8">
        <v>18014656</v>
      </c>
      <c r="D165" s="8">
        <v>58437</v>
      </c>
      <c r="E165" s="8">
        <v>0</v>
      </c>
      <c r="F165" s="8">
        <v>84362</v>
      </c>
      <c r="G165" s="8">
        <v>302568</v>
      </c>
      <c r="H165" s="8">
        <v>100110</v>
      </c>
      <c r="I165" s="8">
        <v>10823517</v>
      </c>
      <c r="J165" s="8">
        <v>7423334</v>
      </c>
      <c r="K165" s="8">
        <v>942729</v>
      </c>
      <c r="L165" s="8">
        <v>2749906</v>
      </c>
      <c r="M165" s="8">
        <v>74310</v>
      </c>
      <c r="N165" s="8">
        <v>2124495</v>
      </c>
      <c r="O165" s="8">
        <f t="shared" si="2"/>
        <v>45934113</v>
      </c>
    </row>
    <row r="166" spans="1:15">
      <c r="A166" s="7">
        <v>37012</v>
      </c>
      <c r="B166" s="8">
        <v>4119175</v>
      </c>
      <c r="C166" s="8">
        <v>19542073</v>
      </c>
      <c r="D166" s="8">
        <v>275655</v>
      </c>
      <c r="E166" s="8">
        <v>6114</v>
      </c>
      <c r="F166" s="8">
        <v>913608</v>
      </c>
      <c r="G166" s="8">
        <v>31887</v>
      </c>
      <c r="H166" s="8">
        <v>25136</v>
      </c>
      <c r="I166" s="8">
        <v>8430147</v>
      </c>
      <c r="J166" s="8">
        <v>5042174</v>
      </c>
      <c r="K166" s="8">
        <v>1163369</v>
      </c>
      <c r="L166" s="8">
        <v>9330847</v>
      </c>
      <c r="M166" s="8">
        <v>259627</v>
      </c>
      <c r="N166" s="8">
        <v>2010330</v>
      </c>
      <c r="O166" s="8">
        <f t="shared" si="2"/>
        <v>51150142</v>
      </c>
    </row>
    <row r="167" spans="1:15">
      <c r="A167" s="7">
        <v>37043</v>
      </c>
      <c r="B167" s="8">
        <v>4595697</v>
      </c>
      <c r="C167" s="8">
        <v>23485507</v>
      </c>
      <c r="D167" s="8">
        <v>449569</v>
      </c>
      <c r="E167" s="8">
        <v>108428</v>
      </c>
      <c r="F167" s="8">
        <v>13474</v>
      </c>
      <c r="G167" s="8">
        <v>585281</v>
      </c>
      <c r="H167" s="8">
        <v>73629</v>
      </c>
      <c r="I167" s="8">
        <v>9212063</v>
      </c>
      <c r="J167" s="8">
        <v>7742984</v>
      </c>
      <c r="K167" s="8">
        <v>981769</v>
      </c>
      <c r="L167" s="8">
        <v>5850928</v>
      </c>
      <c r="M167" s="8">
        <v>224433</v>
      </c>
      <c r="N167" s="8">
        <v>2456512</v>
      </c>
      <c r="O167" s="8">
        <f t="shared" si="2"/>
        <v>55780274</v>
      </c>
    </row>
    <row r="168" spans="1:15">
      <c r="A168" s="7">
        <v>37073</v>
      </c>
      <c r="B168" s="8">
        <v>5118523</v>
      </c>
      <c r="C168" s="8">
        <v>22780550</v>
      </c>
      <c r="D168" s="8">
        <v>498902</v>
      </c>
      <c r="E168" s="8">
        <v>73154</v>
      </c>
      <c r="F168" s="8">
        <v>2444</v>
      </c>
      <c r="G168" s="8">
        <v>726082</v>
      </c>
      <c r="H168" s="8">
        <v>0</v>
      </c>
      <c r="I168" s="8">
        <v>8364275</v>
      </c>
      <c r="J168" s="8">
        <v>6393962</v>
      </c>
      <c r="K168" s="8">
        <v>1471168</v>
      </c>
      <c r="L168" s="8">
        <v>3885111</v>
      </c>
      <c r="M168" s="8">
        <v>130217</v>
      </c>
      <c r="N168" s="8">
        <v>2394210</v>
      </c>
      <c r="O168" s="8">
        <f t="shared" si="2"/>
        <v>51838598</v>
      </c>
    </row>
    <row r="169" spans="1:15">
      <c r="A169" s="7">
        <v>37104</v>
      </c>
      <c r="B169" s="8">
        <v>4863254</v>
      </c>
      <c r="C169" s="8">
        <v>19558728</v>
      </c>
      <c r="D169" s="8">
        <v>299513</v>
      </c>
      <c r="E169" s="8">
        <v>427090</v>
      </c>
      <c r="F169" s="8">
        <v>9400</v>
      </c>
      <c r="G169" s="8">
        <v>69182</v>
      </c>
      <c r="H169" s="8">
        <v>0</v>
      </c>
      <c r="I169" s="8">
        <v>5648196</v>
      </c>
      <c r="J169" s="8">
        <v>9387201</v>
      </c>
      <c r="K169" s="8">
        <v>1139909</v>
      </c>
      <c r="L169" s="8">
        <v>4588852</v>
      </c>
      <c r="M169" s="8">
        <v>713212</v>
      </c>
      <c r="N169" s="8">
        <v>2464926</v>
      </c>
      <c r="O169" s="8">
        <f t="shared" si="2"/>
        <v>49169463</v>
      </c>
    </row>
    <row r="170" spans="1:15">
      <c r="A170" s="7">
        <v>37135</v>
      </c>
      <c r="B170" s="8">
        <v>3669548</v>
      </c>
      <c r="C170" s="8">
        <v>23459150</v>
      </c>
      <c r="D170" s="8">
        <v>393300</v>
      </c>
      <c r="E170" s="8">
        <v>3541</v>
      </c>
      <c r="F170" s="8">
        <v>16223</v>
      </c>
      <c r="G170" s="8">
        <v>8176</v>
      </c>
      <c r="H170" s="8">
        <v>43921</v>
      </c>
      <c r="I170" s="8">
        <v>6482659</v>
      </c>
      <c r="J170" s="8">
        <v>6028853</v>
      </c>
      <c r="K170" s="8">
        <v>973921</v>
      </c>
      <c r="L170" s="8">
        <v>5367195</v>
      </c>
      <c r="M170" s="8">
        <v>87085</v>
      </c>
      <c r="N170" s="8">
        <v>2103327</v>
      </c>
      <c r="O170" s="8">
        <f t="shared" si="2"/>
        <v>48636899</v>
      </c>
    </row>
    <row r="171" spans="1:15">
      <c r="A171" s="7">
        <v>37165</v>
      </c>
      <c r="B171" s="8">
        <v>6036929</v>
      </c>
      <c r="C171" s="8">
        <v>20173971</v>
      </c>
      <c r="D171" s="8">
        <v>60956</v>
      </c>
      <c r="E171" s="8">
        <v>20043</v>
      </c>
      <c r="F171" s="8">
        <v>11565</v>
      </c>
      <c r="G171" s="8">
        <v>84936</v>
      </c>
      <c r="H171" s="8">
        <v>0</v>
      </c>
      <c r="I171" s="8">
        <v>6700681</v>
      </c>
      <c r="J171" s="8">
        <v>8938015</v>
      </c>
      <c r="K171" s="8">
        <v>622717</v>
      </c>
      <c r="L171" s="8">
        <v>5025531</v>
      </c>
      <c r="M171" s="8">
        <v>265204</v>
      </c>
      <c r="N171" s="8">
        <v>2819016</v>
      </c>
      <c r="O171" s="8">
        <f t="shared" si="2"/>
        <v>50759564</v>
      </c>
    </row>
    <row r="172" spans="1:15">
      <c r="A172" s="7">
        <v>37196</v>
      </c>
      <c r="B172" s="8">
        <v>6469395</v>
      </c>
      <c r="C172" s="8">
        <v>27550497</v>
      </c>
      <c r="D172" s="8">
        <v>250926</v>
      </c>
      <c r="E172" s="8">
        <v>236534</v>
      </c>
      <c r="F172" s="8">
        <v>319632</v>
      </c>
      <c r="G172" s="8">
        <v>52592</v>
      </c>
      <c r="H172" s="8">
        <v>0</v>
      </c>
      <c r="I172" s="8">
        <v>7698004</v>
      </c>
      <c r="J172" s="8">
        <v>10208184</v>
      </c>
      <c r="K172" s="8">
        <v>1240808</v>
      </c>
      <c r="L172" s="8">
        <v>5967347</v>
      </c>
      <c r="M172" s="8">
        <v>363545</v>
      </c>
      <c r="N172" s="8">
        <v>1785560</v>
      </c>
      <c r="O172" s="8">
        <f t="shared" si="2"/>
        <v>62143024</v>
      </c>
    </row>
    <row r="173" spans="1:15">
      <c r="A173" s="7">
        <v>37226</v>
      </c>
      <c r="B173" s="8">
        <v>3799661</v>
      </c>
      <c r="C173" s="8">
        <v>21700112</v>
      </c>
      <c r="D173" s="8">
        <v>169555</v>
      </c>
      <c r="E173" s="8">
        <v>54828</v>
      </c>
      <c r="F173" s="8">
        <v>85860</v>
      </c>
      <c r="G173" s="8">
        <v>12420</v>
      </c>
      <c r="H173" s="8">
        <v>52253</v>
      </c>
      <c r="I173" s="8">
        <v>8654393</v>
      </c>
      <c r="J173" s="8">
        <v>7367056</v>
      </c>
      <c r="K173" s="8">
        <v>1100394</v>
      </c>
      <c r="L173" s="8">
        <v>3806302</v>
      </c>
      <c r="M173" s="8">
        <v>114340</v>
      </c>
      <c r="N173" s="8">
        <v>1979861</v>
      </c>
      <c r="O173" s="8">
        <f t="shared" si="2"/>
        <v>48897035</v>
      </c>
    </row>
    <row r="174" spans="1:15">
      <c r="A174" s="7">
        <v>37257</v>
      </c>
      <c r="B174" s="8">
        <v>2438881</v>
      </c>
      <c r="C174" s="8">
        <v>15724230</v>
      </c>
      <c r="D174" s="8">
        <v>249884</v>
      </c>
      <c r="E174" s="8">
        <v>200208</v>
      </c>
      <c r="F174" s="8">
        <v>674936</v>
      </c>
      <c r="G174" s="8">
        <v>9077</v>
      </c>
      <c r="H174" s="8">
        <v>0</v>
      </c>
      <c r="I174" s="8">
        <v>7823697</v>
      </c>
      <c r="J174" s="8">
        <v>7909832</v>
      </c>
      <c r="K174" s="8">
        <v>604335</v>
      </c>
      <c r="L174" s="8">
        <v>4294214</v>
      </c>
      <c r="M174" s="8">
        <v>127219</v>
      </c>
      <c r="N174" s="8">
        <v>1743348</v>
      </c>
      <c r="O174" s="8">
        <f t="shared" si="2"/>
        <v>41799861</v>
      </c>
    </row>
    <row r="175" spans="1:15">
      <c r="A175" s="7">
        <v>37288</v>
      </c>
      <c r="B175" s="8">
        <v>3632883</v>
      </c>
      <c r="C175" s="8">
        <v>23650175</v>
      </c>
      <c r="D175" s="8">
        <v>73357</v>
      </c>
      <c r="E175" s="8">
        <v>0</v>
      </c>
      <c r="F175" s="8">
        <v>27412</v>
      </c>
      <c r="G175" s="8">
        <v>15907</v>
      </c>
      <c r="H175" s="8">
        <v>7497</v>
      </c>
      <c r="I175" s="8">
        <v>6833766</v>
      </c>
      <c r="J175" s="8">
        <v>6058465</v>
      </c>
      <c r="K175" s="8">
        <v>1012875</v>
      </c>
      <c r="L175" s="8">
        <v>3038542</v>
      </c>
      <c r="M175" s="8">
        <v>152205</v>
      </c>
      <c r="N175" s="8">
        <v>2135015</v>
      </c>
      <c r="O175" s="8">
        <f t="shared" si="2"/>
        <v>46638099</v>
      </c>
    </row>
    <row r="176" spans="1:15">
      <c r="A176" s="7">
        <v>37316</v>
      </c>
      <c r="B176" s="8">
        <v>4118243</v>
      </c>
      <c r="C176" s="8">
        <v>22673215</v>
      </c>
      <c r="D176" s="8">
        <v>839107</v>
      </c>
      <c r="E176" s="8">
        <v>171202</v>
      </c>
      <c r="F176" s="8">
        <v>21314</v>
      </c>
      <c r="G176" s="8">
        <v>5845</v>
      </c>
      <c r="H176" s="8">
        <v>28036</v>
      </c>
      <c r="I176" s="8">
        <v>10190679</v>
      </c>
      <c r="J176" s="8">
        <v>6353276</v>
      </c>
      <c r="K176" s="8">
        <v>1188467</v>
      </c>
      <c r="L176" s="8">
        <v>3738623</v>
      </c>
      <c r="M176" s="8">
        <v>303530</v>
      </c>
      <c r="N176" s="8">
        <v>2393303</v>
      </c>
      <c r="O176" s="8">
        <f t="shared" si="2"/>
        <v>52024840</v>
      </c>
    </row>
    <row r="177" spans="1:15">
      <c r="A177" s="7">
        <v>37347</v>
      </c>
      <c r="B177" s="8">
        <v>3395020</v>
      </c>
      <c r="C177" s="8">
        <v>21196771</v>
      </c>
      <c r="D177" s="8">
        <v>613690</v>
      </c>
      <c r="E177" s="8">
        <v>80877</v>
      </c>
      <c r="F177" s="8">
        <v>95074</v>
      </c>
      <c r="G177" s="8">
        <v>54835</v>
      </c>
      <c r="H177" s="8">
        <v>0</v>
      </c>
      <c r="I177" s="8">
        <v>10732147</v>
      </c>
      <c r="J177" s="8">
        <v>5788760</v>
      </c>
      <c r="K177" s="8">
        <v>851408</v>
      </c>
      <c r="L177" s="8">
        <v>3764035</v>
      </c>
      <c r="M177" s="8">
        <v>37922</v>
      </c>
      <c r="N177" s="8">
        <v>2239482</v>
      </c>
      <c r="O177" s="8">
        <f t="shared" si="2"/>
        <v>48850021</v>
      </c>
    </row>
    <row r="178" spans="1:15">
      <c r="A178" s="7">
        <v>37377</v>
      </c>
      <c r="B178" s="8">
        <v>5441070</v>
      </c>
      <c r="C178" s="8">
        <v>23825399</v>
      </c>
      <c r="D178" s="8">
        <v>515962</v>
      </c>
      <c r="E178" s="8">
        <v>65595</v>
      </c>
      <c r="F178" s="8">
        <v>66337</v>
      </c>
      <c r="G178" s="8">
        <v>15850</v>
      </c>
      <c r="H178" s="8">
        <v>24558</v>
      </c>
      <c r="I178" s="8">
        <v>8127299</v>
      </c>
      <c r="J178" s="8">
        <v>8947527</v>
      </c>
      <c r="K178" s="8">
        <v>438467</v>
      </c>
      <c r="L178" s="8">
        <v>4340020</v>
      </c>
      <c r="M178" s="8">
        <v>135408</v>
      </c>
      <c r="N178" s="8">
        <v>2237051</v>
      </c>
      <c r="O178" s="8">
        <f t="shared" si="2"/>
        <v>54180543</v>
      </c>
    </row>
    <row r="179" spans="1:15">
      <c r="A179" s="7">
        <v>37408</v>
      </c>
      <c r="B179" s="8">
        <v>4650802</v>
      </c>
      <c r="C179" s="8">
        <v>22812545</v>
      </c>
      <c r="D179" s="8">
        <v>557396</v>
      </c>
      <c r="E179" s="8">
        <v>63264</v>
      </c>
      <c r="F179" s="8">
        <v>210216</v>
      </c>
      <c r="G179" s="8">
        <v>1438</v>
      </c>
      <c r="H179" s="8">
        <v>0</v>
      </c>
      <c r="I179" s="8">
        <v>11530457</v>
      </c>
      <c r="J179" s="8">
        <v>6391500</v>
      </c>
      <c r="K179" s="8">
        <v>607983</v>
      </c>
      <c r="L179" s="8">
        <v>8835618</v>
      </c>
      <c r="M179" s="8">
        <v>319565</v>
      </c>
      <c r="N179" s="8">
        <v>1291398</v>
      </c>
      <c r="O179" s="8">
        <f t="shared" si="2"/>
        <v>57272182</v>
      </c>
    </row>
    <row r="180" spans="1:15">
      <c r="A180" s="7">
        <v>37438</v>
      </c>
      <c r="B180" s="8">
        <v>6235069</v>
      </c>
      <c r="C180" s="8">
        <v>23259227</v>
      </c>
      <c r="D180" s="8">
        <v>435939</v>
      </c>
      <c r="E180" s="8">
        <v>69900</v>
      </c>
      <c r="F180" s="8">
        <v>44194</v>
      </c>
      <c r="G180" s="8">
        <v>29895</v>
      </c>
      <c r="H180" s="8">
        <v>9042</v>
      </c>
      <c r="I180" s="8">
        <v>9962173</v>
      </c>
      <c r="J180" s="8">
        <v>7483194</v>
      </c>
      <c r="K180" s="8">
        <v>829986</v>
      </c>
      <c r="L180" s="8">
        <v>5429385</v>
      </c>
      <c r="M180" s="8">
        <v>103338</v>
      </c>
      <c r="N180" s="8">
        <v>2318151</v>
      </c>
      <c r="O180" s="8">
        <f t="shared" si="2"/>
        <v>56209493</v>
      </c>
    </row>
    <row r="181" spans="1:15">
      <c r="A181" s="7">
        <v>37469</v>
      </c>
      <c r="B181" s="8">
        <v>3828758</v>
      </c>
      <c r="C181" s="8">
        <v>23470223</v>
      </c>
      <c r="D181" s="8">
        <v>862812</v>
      </c>
      <c r="E181" s="8">
        <v>205008</v>
      </c>
      <c r="F181" s="8">
        <v>1208</v>
      </c>
      <c r="G181" s="8">
        <v>1026</v>
      </c>
      <c r="H181" s="8">
        <v>20657</v>
      </c>
      <c r="I181" s="8">
        <v>9240872</v>
      </c>
      <c r="J181" s="8">
        <v>6126009</v>
      </c>
      <c r="K181" s="8">
        <v>1489078</v>
      </c>
      <c r="L181" s="8">
        <v>4473974</v>
      </c>
      <c r="M181" s="8">
        <v>65053</v>
      </c>
      <c r="N181" s="8">
        <v>2074371</v>
      </c>
      <c r="O181" s="8">
        <f t="shared" si="2"/>
        <v>51859049</v>
      </c>
    </row>
    <row r="182" spans="1:15">
      <c r="A182" s="7">
        <v>37500</v>
      </c>
      <c r="B182" s="8">
        <v>5840799</v>
      </c>
      <c r="C182" s="8">
        <v>29445316</v>
      </c>
      <c r="D182" s="8">
        <v>499137</v>
      </c>
      <c r="E182" s="8">
        <v>84013</v>
      </c>
      <c r="F182" s="8">
        <v>0</v>
      </c>
      <c r="G182" s="8">
        <v>7273</v>
      </c>
      <c r="H182" s="8">
        <v>0</v>
      </c>
      <c r="I182" s="8">
        <v>9468542</v>
      </c>
      <c r="J182" s="8">
        <v>7714413</v>
      </c>
      <c r="K182" s="8">
        <v>154705</v>
      </c>
      <c r="L182" s="8">
        <v>5297469</v>
      </c>
      <c r="M182" s="8">
        <v>234995</v>
      </c>
      <c r="N182" s="8">
        <v>2493326</v>
      </c>
      <c r="O182" s="8">
        <f t="shared" si="2"/>
        <v>61239988</v>
      </c>
    </row>
    <row r="183" spans="1:15">
      <c r="A183" s="7">
        <v>37530</v>
      </c>
      <c r="B183" s="8">
        <v>4265410</v>
      </c>
      <c r="C183" s="8">
        <v>29099961</v>
      </c>
      <c r="D183" s="8">
        <v>673050</v>
      </c>
      <c r="E183" s="8">
        <v>70930</v>
      </c>
      <c r="F183" s="8">
        <v>11457</v>
      </c>
      <c r="G183" s="8">
        <v>24780</v>
      </c>
      <c r="H183" s="8">
        <v>42762</v>
      </c>
      <c r="I183" s="8">
        <v>6990702</v>
      </c>
      <c r="J183" s="8">
        <v>6663330</v>
      </c>
      <c r="K183" s="8">
        <v>1094366</v>
      </c>
      <c r="L183" s="8">
        <v>5659510</v>
      </c>
      <c r="M183" s="8">
        <v>146836</v>
      </c>
      <c r="N183" s="8">
        <v>2977062</v>
      </c>
      <c r="O183" s="8">
        <f t="shared" si="2"/>
        <v>57720156</v>
      </c>
    </row>
    <row r="184" spans="1:15">
      <c r="A184" s="7">
        <v>37561</v>
      </c>
      <c r="B184" s="8">
        <v>6097177</v>
      </c>
      <c r="C184" s="8">
        <v>29525685</v>
      </c>
      <c r="D184" s="8">
        <v>689101</v>
      </c>
      <c r="E184" s="8">
        <v>231807</v>
      </c>
      <c r="F184" s="8">
        <v>438091</v>
      </c>
      <c r="G184" s="8">
        <v>23667</v>
      </c>
      <c r="H184" s="8">
        <v>0</v>
      </c>
      <c r="I184" s="8">
        <v>7514810</v>
      </c>
      <c r="J184" s="8">
        <v>9616895</v>
      </c>
      <c r="K184" s="8">
        <v>1048522</v>
      </c>
      <c r="L184" s="8">
        <v>5312346</v>
      </c>
      <c r="M184" s="8">
        <v>213364</v>
      </c>
      <c r="N184" s="8">
        <v>2740329</v>
      </c>
      <c r="O184" s="8">
        <f t="shared" si="2"/>
        <v>63451794</v>
      </c>
    </row>
    <row r="185" spans="1:15">
      <c r="A185" s="7">
        <v>37591</v>
      </c>
      <c r="B185" s="8">
        <v>5016222</v>
      </c>
      <c r="C185" s="8">
        <v>21652195</v>
      </c>
      <c r="D185" s="8">
        <v>768136</v>
      </c>
      <c r="E185" s="8">
        <v>193116</v>
      </c>
      <c r="F185" s="8">
        <v>22376</v>
      </c>
      <c r="G185" s="8">
        <v>0</v>
      </c>
      <c r="H185" s="8">
        <v>0</v>
      </c>
      <c r="I185" s="8">
        <v>6640704</v>
      </c>
      <c r="J185" s="8">
        <v>5133909</v>
      </c>
      <c r="K185" s="8">
        <v>781555</v>
      </c>
      <c r="L185" s="8">
        <v>4165338</v>
      </c>
      <c r="M185" s="8">
        <v>576417</v>
      </c>
      <c r="N185" s="8">
        <v>1703870</v>
      </c>
      <c r="O185" s="8">
        <f t="shared" si="2"/>
        <v>46653838</v>
      </c>
    </row>
    <row r="186" spans="1:15">
      <c r="A186" s="7">
        <v>37622</v>
      </c>
      <c r="B186" s="8">
        <v>2654635</v>
      </c>
      <c r="C186" s="8">
        <v>21430705</v>
      </c>
      <c r="D186" s="8">
        <v>283568</v>
      </c>
      <c r="E186" s="8">
        <v>112889</v>
      </c>
      <c r="F186" s="8">
        <v>465841</v>
      </c>
      <c r="G186" s="8">
        <v>10221</v>
      </c>
      <c r="H186" s="8">
        <v>98771</v>
      </c>
      <c r="I186" s="8">
        <v>6991740</v>
      </c>
      <c r="J186" s="8">
        <v>5033726</v>
      </c>
      <c r="K186" s="8">
        <v>770772</v>
      </c>
      <c r="L186" s="8">
        <v>2530163</v>
      </c>
      <c r="M186" s="8">
        <v>334953</v>
      </c>
      <c r="N186" s="8">
        <v>1013632</v>
      </c>
      <c r="O186" s="8">
        <f t="shared" si="2"/>
        <v>41731616</v>
      </c>
    </row>
    <row r="187" spans="1:15">
      <c r="A187" s="7">
        <v>37653</v>
      </c>
      <c r="B187" s="8">
        <v>4210490</v>
      </c>
      <c r="C187" s="8">
        <v>20179935</v>
      </c>
      <c r="D187" s="8">
        <v>762549</v>
      </c>
      <c r="E187" s="8">
        <v>80324</v>
      </c>
      <c r="F187" s="8">
        <v>10003</v>
      </c>
      <c r="G187" s="8">
        <v>18242</v>
      </c>
      <c r="H187" s="8">
        <v>10057</v>
      </c>
      <c r="I187" s="8">
        <v>6638366</v>
      </c>
      <c r="J187" s="8">
        <v>6169076</v>
      </c>
      <c r="K187" s="8">
        <v>266886</v>
      </c>
      <c r="L187" s="8">
        <v>2529897</v>
      </c>
      <c r="M187" s="8">
        <v>819444</v>
      </c>
      <c r="N187" s="8">
        <v>2308520</v>
      </c>
      <c r="O187" s="8">
        <f t="shared" si="2"/>
        <v>44003789</v>
      </c>
    </row>
    <row r="188" spans="1:15">
      <c r="A188" s="7">
        <v>37681</v>
      </c>
      <c r="B188" s="8">
        <v>7288139</v>
      </c>
      <c r="C188" s="8">
        <v>26177436</v>
      </c>
      <c r="D188" s="8">
        <v>681839</v>
      </c>
      <c r="E188" s="8">
        <v>161446</v>
      </c>
      <c r="F188" s="8">
        <v>296424</v>
      </c>
      <c r="G188" s="8">
        <v>2186</v>
      </c>
      <c r="H188" s="8">
        <v>1973</v>
      </c>
      <c r="I188" s="8">
        <v>8922445</v>
      </c>
      <c r="J188" s="8">
        <v>6282799</v>
      </c>
      <c r="K188" s="8">
        <v>1201121</v>
      </c>
      <c r="L188" s="8">
        <v>3582429</v>
      </c>
      <c r="M188" s="8">
        <v>59727</v>
      </c>
      <c r="N188" s="8">
        <v>1665893</v>
      </c>
      <c r="O188" s="8">
        <f t="shared" si="2"/>
        <v>56323857</v>
      </c>
    </row>
    <row r="189" spans="1:15">
      <c r="A189" s="7">
        <v>37712</v>
      </c>
      <c r="B189" s="8">
        <v>4275174</v>
      </c>
      <c r="C189" s="8">
        <v>20815423</v>
      </c>
      <c r="D189" s="8">
        <v>799933</v>
      </c>
      <c r="E189" s="8">
        <v>175100</v>
      </c>
      <c r="F189" s="8">
        <v>81555</v>
      </c>
      <c r="G189" s="8">
        <v>0</v>
      </c>
      <c r="H189" s="8">
        <v>2567</v>
      </c>
      <c r="I189" s="8">
        <v>8253530</v>
      </c>
      <c r="J189" s="8">
        <v>6299117</v>
      </c>
      <c r="K189" s="8">
        <v>837530</v>
      </c>
      <c r="L189" s="8">
        <v>2995745</v>
      </c>
      <c r="M189" s="8">
        <v>50219</v>
      </c>
      <c r="N189" s="8">
        <v>1547061</v>
      </c>
      <c r="O189" s="8">
        <f t="shared" si="2"/>
        <v>46132954</v>
      </c>
    </row>
    <row r="190" spans="1:15">
      <c r="A190" s="7">
        <v>37742</v>
      </c>
      <c r="B190" s="8">
        <v>5334544</v>
      </c>
      <c r="C190" s="8">
        <v>26953263</v>
      </c>
      <c r="D190" s="8">
        <v>1021000</v>
      </c>
      <c r="E190" s="8">
        <v>86806</v>
      </c>
      <c r="F190" s="8">
        <v>68697</v>
      </c>
      <c r="G190" s="8">
        <v>28389</v>
      </c>
      <c r="H190" s="8">
        <v>62465</v>
      </c>
      <c r="I190" s="8">
        <v>10963278</v>
      </c>
      <c r="J190" s="8">
        <v>7070032</v>
      </c>
      <c r="K190" s="8">
        <v>957994</v>
      </c>
      <c r="L190" s="8">
        <v>12921177</v>
      </c>
      <c r="M190" s="8">
        <v>62536</v>
      </c>
      <c r="N190" s="8">
        <v>1835819</v>
      </c>
      <c r="O190" s="8">
        <f t="shared" si="2"/>
        <v>67366000</v>
      </c>
    </row>
    <row r="191" spans="1:15">
      <c r="A191" s="7">
        <v>37773</v>
      </c>
      <c r="B191" s="8">
        <v>4769905</v>
      </c>
      <c r="C191" s="8">
        <v>19392114</v>
      </c>
      <c r="D191" s="8">
        <v>624710</v>
      </c>
      <c r="E191" s="8">
        <v>136046</v>
      </c>
      <c r="F191" s="8">
        <v>28138</v>
      </c>
      <c r="G191" s="8">
        <v>1494</v>
      </c>
      <c r="H191" s="8">
        <v>18633</v>
      </c>
      <c r="I191" s="8">
        <v>9009478</v>
      </c>
      <c r="J191" s="8">
        <v>6112641</v>
      </c>
      <c r="K191" s="8">
        <v>508947</v>
      </c>
      <c r="L191" s="8">
        <v>4075298</v>
      </c>
      <c r="M191" s="8">
        <v>292661</v>
      </c>
      <c r="N191" s="8">
        <v>2984453</v>
      </c>
      <c r="O191" s="8">
        <f t="shared" si="2"/>
        <v>47954518</v>
      </c>
    </row>
    <row r="192" spans="1:15">
      <c r="A192" s="7">
        <v>37803</v>
      </c>
      <c r="B192" s="8">
        <v>6420619</v>
      </c>
      <c r="C192" s="8">
        <v>20584947</v>
      </c>
      <c r="D192" s="8">
        <v>340541</v>
      </c>
      <c r="E192" s="8">
        <v>51406</v>
      </c>
      <c r="F192" s="8">
        <v>380691</v>
      </c>
      <c r="G192" s="8">
        <v>31286</v>
      </c>
      <c r="H192" s="8">
        <v>1267</v>
      </c>
      <c r="I192" s="8">
        <v>9987454</v>
      </c>
      <c r="J192" s="8">
        <v>7439347</v>
      </c>
      <c r="K192" s="8">
        <v>840507</v>
      </c>
      <c r="L192" s="8">
        <v>20591069</v>
      </c>
      <c r="M192" s="8">
        <v>214674</v>
      </c>
      <c r="N192" s="8">
        <v>1393059</v>
      </c>
      <c r="O192" s="8">
        <f t="shared" si="2"/>
        <v>68276867</v>
      </c>
    </row>
    <row r="193" spans="1:15">
      <c r="A193" s="7">
        <v>37834</v>
      </c>
      <c r="B193" s="8">
        <v>4326516</v>
      </c>
      <c r="C193" s="8">
        <v>23093655</v>
      </c>
      <c r="D193" s="8">
        <v>338977</v>
      </c>
      <c r="E193" s="8">
        <v>90647</v>
      </c>
      <c r="F193" s="8">
        <v>261011</v>
      </c>
      <c r="G193" s="8">
        <v>9457</v>
      </c>
      <c r="H193" s="8">
        <v>21552</v>
      </c>
      <c r="I193" s="8">
        <v>68476048</v>
      </c>
      <c r="J193" s="8">
        <v>6854737</v>
      </c>
      <c r="K193" s="8">
        <v>1340089</v>
      </c>
      <c r="L193" s="8">
        <v>4070327</v>
      </c>
      <c r="M193" s="8">
        <v>61039</v>
      </c>
      <c r="N193" s="8">
        <v>1493976</v>
      </c>
      <c r="O193" s="8">
        <f t="shared" si="2"/>
        <v>110438031</v>
      </c>
    </row>
    <row r="194" spans="1:15">
      <c r="A194" s="7">
        <v>37865</v>
      </c>
      <c r="B194" s="8">
        <v>7262634</v>
      </c>
      <c r="C194" s="8">
        <v>20557792</v>
      </c>
      <c r="D194" s="8">
        <v>395362</v>
      </c>
      <c r="E194" s="8">
        <v>37285</v>
      </c>
      <c r="F194" s="8">
        <v>74227</v>
      </c>
      <c r="G194" s="8">
        <v>58356</v>
      </c>
      <c r="H194" s="8">
        <v>47068</v>
      </c>
      <c r="I194" s="8">
        <v>9497640</v>
      </c>
      <c r="J194" s="8">
        <v>6156150</v>
      </c>
      <c r="K194" s="8">
        <v>709670</v>
      </c>
      <c r="L194" s="8">
        <v>4227236</v>
      </c>
      <c r="M194" s="8">
        <v>182688</v>
      </c>
      <c r="N194" s="8">
        <v>947029</v>
      </c>
      <c r="O194" s="8">
        <f t="shared" si="2"/>
        <v>50153137</v>
      </c>
    </row>
    <row r="195" spans="1:15">
      <c r="A195" s="7">
        <v>37895</v>
      </c>
      <c r="B195" s="8">
        <v>5532250</v>
      </c>
      <c r="C195" s="8">
        <v>24141184</v>
      </c>
      <c r="D195" s="8">
        <v>847238</v>
      </c>
      <c r="E195" s="8">
        <v>158911</v>
      </c>
      <c r="F195" s="8">
        <v>187515</v>
      </c>
      <c r="G195" s="8">
        <v>0</v>
      </c>
      <c r="H195" s="8">
        <v>5288</v>
      </c>
      <c r="I195" s="8">
        <v>8056184</v>
      </c>
      <c r="J195" s="8">
        <v>7415175</v>
      </c>
      <c r="K195" s="8">
        <v>548598</v>
      </c>
      <c r="L195" s="8">
        <v>3981514</v>
      </c>
      <c r="M195" s="8">
        <v>117192</v>
      </c>
      <c r="N195" s="8">
        <v>2030552</v>
      </c>
      <c r="O195" s="8">
        <f t="shared" si="2"/>
        <v>53021601</v>
      </c>
    </row>
    <row r="196" spans="1:15">
      <c r="A196" s="7">
        <v>37926</v>
      </c>
      <c r="B196" s="8">
        <v>7829464</v>
      </c>
      <c r="C196" s="8">
        <v>24452492</v>
      </c>
      <c r="D196" s="8">
        <v>424280</v>
      </c>
      <c r="E196" s="8">
        <v>138010</v>
      </c>
      <c r="F196" s="8">
        <v>180951</v>
      </c>
      <c r="G196" s="8">
        <v>7969</v>
      </c>
      <c r="H196" s="8">
        <v>74232</v>
      </c>
      <c r="I196" s="8">
        <v>8588624</v>
      </c>
      <c r="J196" s="8">
        <v>6608704</v>
      </c>
      <c r="K196" s="8">
        <v>1051262</v>
      </c>
      <c r="L196" s="8">
        <v>3058957</v>
      </c>
      <c r="M196" s="8">
        <v>139960</v>
      </c>
      <c r="N196" s="8">
        <v>1956357</v>
      </c>
      <c r="O196" s="8">
        <f t="shared" si="2"/>
        <v>54511262</v>
      </c>
    </row>
    <row r="197" spans="1:15">
      <c r="A197" s="7">
        <v>37956</v>
      </c>
      <c r="B197" s="8">
        <v>5810150</v>
      </c>
      <c r="C197" s="8">
        <v>21214444</v>
      </c>
      <c r="D197" s="8">
        <v>538362</v>
      </c>
      <c r="E197" s="8">
        <v>283412</v>
      </c>
      <c r="F197" s="8">
        <v>100527</v>
      </c>
      <c r="G197" s="8">
        <v>1347</v>
      </c>
      <c r="H197" s="8">
        <v>0</v>
      </c>
      <c r="I197" s="8">
        <v>7269322</v>
      </c>
      <c r="J197" s="8">
        <v>8351695</v>
      </c>
      <c r="K197" s="8">
        <v>1161374</v>
      </c>
      <c r="L197" s="8">
        <v>3738943</v>
      </c>
      <c r="M197" s="8">
        <v>59609</v>
      </c>
      <c r="N197" s="8">
        <v>968794</v>
      </c>
      <c r="O197" s="8">
        <f t="shared" si="2"/>
        <v>49497979</v>
      </c>
    </row>
    <row r="198" spans="1:15">
      <c r="A198" s="7">
        <v>37987</v>
      </c>
      <c r="B198" s="8">
        <v>2697717</v>
      </c>
      <c r="C198" s="8">
        <v>19784126</v>
      </c>
      <c r="D198" s="8">
        <v>326754</v>
      </c>
      <c r="E198" s="8">
        <v>59824</v>
      </c>
      <c r="F198" s="8">
        <v>43188</v>
      </c>
      <c r="G198" s="8">
        <v>10760</v>
      </c>
      <c r="H198" s="8">
        <v>0</v>
      </c>
      <c r="I198" s="8">
        <v>5111069</v>
      </c>
      <c r="J198" s="8">
        <v>5031566</v>
      </c>
      <c r="K198" s="8">
        <v>940853</v>
      </c>
      <c r="L198" s="8">
        <v>1957027</v>
      </c>
      <c r="M198" s="8">
        <v>137668</v>
      </c>
      <c r="N198" s="8">
        <v>1656665</v>
      </c>
      <c r="O198" s="8">
        <f t="shared" ref="O198:O261" si="3">SUM(B198:N198)</f>
        <v>37757217</v>
      </c>
    </row>
    <row r="199" spans="1:15">
      <c r="A199" s="7">
        <v>38018</v>
      </c>
      <c r="B199" s="8">
        <v>4031018</v>
      </c>
      <c r="C199" s="8">
        <v>20770240</v>
      </c>
      <c r="D199" s="8">
        <v>180802</v>
      </c>
      <c r="E199" s="8">
        <v>87083</v>
      </c>
      <c r="F199" s="8">
        <v>61831</v>
      </c>
      <c r="G199" s="8">
        <v>12780</v>
      </c>
      <c r="H199" s="8">
        <v>18190</v>
      </c>
      <c r="I199" s="8">
        <v>5968088</v>
      </c>
      <c r="J199" s="8">
        <v>6507952</v>
      </c>
      <c r="K199" s="8">
        <v>726912</v>
      </c>
      <c r="L199" s="8">
        <v>2355811</v>
      </c>
      <c r="M199" s="8">
        <v>65649</v>
      </c>
      <c r="N199" s="8">
        <v>1194866</v>
      </c>
      <c r="O199" s="8">
        <f t="shared" si="3"/>
        <v>41981222</v>
      </c>
    </row>
    <row r="200" spans="1:15">
      <c r="A200" s="7">
        <v>38047</v>
      </c>
      <c r="B200" s="8">
        <v>6691755</v>
      </c>
      <c r="C200" s="8">
        <v>22294167</v>
      </c>
      <c r="D200" s="8">
        <v>763132</v>
      </c>
      <c r="E200" s="8">
        <v>115329</v>
      </c>
      <c r="F200" s="8">
        <v>190020</v>
      </c>
      <c r="G200" s="8">
        <v>209784</v>
      </c>
      <c r="H200" s="8">
        <v>7146</v>
      </c>
      <c r="I200" s="8">
        <v>7581437</v>
      </c>
      <c r="J200" s="8">
        <v>8672521</v>
      </c>
      <c r="K200" s="8">
        <v>833430</v>
      </c>
      <c r="L200" s="8">
        <v>3447708</v>
      </c>
      <c r="M200" s="8">
        <v>201534</v>
      </c>
      <c r="N200" s="8">
        <v>1988651</v>
      </c>
      <c r="O200" s="8">
        <f t="shared" si="3"/>
        <v>52996614</v>
      </c>
    </row>
    <row r="201" spans="1:15">
      <c r="A201" s="7">
        <v>38078</v>
      </c>
      <c r="B201" s="8">
        <v>5083790</v>
      </c>
      <c r="C201" s="8">
        <v>30717149</v>
      </c>
      <c r="D201" s="8">
        <v>336898</v>
      </c>
      <c r="E201" s="8">
        <v>303064</v>
      </c>
      <c r="F201" s="8">
        <v>45320</v>
      </c>
      <c r="G201" s="8">
        <v>9996</v>
      </c>
      <c r="H201" s="8">
        <v>24132</v>
      </c>
      <c r="I201" s="8">
        <v>5081648</v>
      </c>
      <c r="J201" s="8">
        <v>7262383</v>
      </c>
      <c r="K201" s="8">
        <v>4193771</v>
      </c>
      <c r="L201" s="8">
        <v>10519032</v>
      </c>
      <c r="M201" s="8">
        <v>233705</v>
      </c>
      <c r="N201" s="8">
        <v>1854575</v>
      </c>
      <c r="O201" s="8">
        <f t="shared" si="3"/>
        <v>65665463</v>
      </c>
    </row>
    <row r="202" spans="1:15">
      <c r="A202" s="7">
        <v>38108</v>
      </c>
      <c r="B202" s="8">
        <v>6134202</v>
      </c>
      <c r="C202" s="8">
        <v>25740792</v>
      </c>
      <c r="D202" s="8">
        <v>1105861</v>
      </c>
      <c r="E202" s="8">
        <v>171822</v>
      </c>
      <c r="F202" s="8">
        <v>184767</v>
      </c>
      <c r="G202" s="8">
        <v>38714</v>
      </c>
      <c r="H202" s="8">
        <v>105481</v>
      </c>
      <c r="I202" s="8">
        <v>9711898</v>
      </c>
      <c r="J202" s="8">
        <v>9526340</v>
      </c>
      <c r="K202" s="8">
        <v>2539865</v>
      </c>
      <c r="L202" s="8">
        <v>4555696</v>
      </c>
      <c r="M202" s="8">
        <v>123924</v>
      </c>
      <c r="N202" s="8">
        <v>2543420</v>
      </c>
      <c r="O202" s="8">
        <f t="shared" si="3"/>
        <v>62482782</v>
      </c>
    </row>
    <row r="203" spans="1:15">
      <c r="A203" s="7">
        <v>38139</v>
      </c>
      <c r="B203" s="8">
        <v>7413307</v>
      </c>
      <c r="C203" s="8">
        <v>26134330</v>
      </c>
      <c r="D203" s="8">
        <v>378099</v>
      </c>
      <c r="E203" s="8">
        <v>162026</v>
      </c>
      <c r="F203" s="8">
        <v>112137</v>
      </c>
      <c r="G203" s="8">
        <v>0</v>
      </c>
      <c r="H203" s="8">
        <v>0</v>
      </c>
      <c r="I203" s="8">
        <v>10561237</v>
      </c>
      <c r="J203" s="8">
        <v>8032455</v>
      </c>
      <c r="K203" s="8">
        <v>929493</v>
      </c>
      <c r="L203" s="8">
        <v>5449260</v>
      </c>
      <c r="M203" s="8">
        <v>196089</v>
      </c>
      <c r="N203" s="8">
        <v>1661590</v>
      </c>
      <c r="O203" s="8">
        <f t="shared" si="3"/>
        <v>61030023</v>
      </c>
    </row>
    <row r="204" spans="1:15">
      <c r="A204" s="7">
        <v>38169</v>
      </c>
      <c r="B204" s="8">
        <v>5986431</v>
      </c>
      <c r="C204" s="8">
        <v>29984568</v>
      </c>
      <c r="D204" s="8">
        <v>485576</v>
      </c>
      <c r="E204" s="8">
        <v>43760</v>
      </c>
      <c r="F204" s="8">
        <v>416480</v>
      </c>
      <c r="G204" s="8">
        <v>37179</v>
      </c>
      <c r="H204" s="8">
        <v>1251924</v>
      </c>
      <c r="I204" s="8">
        <v>7469952</v>
      </c>
      <c r="J204" s="8">
        <v>9570185</v>
      </c>
      <c r="K204" s="8">
        <v>1360435</v>
      </c>
      <c r="L204" s="8">
        <v>4204568</v>
      </c>
      <c r="M204" s="8">
        <v>479804</v>
      </c>
      <c r="N204" s="8">
        <v>2317121</v>
      </c>
      <c r="O204" s="8">
        <f t="shared" si="3"/>
        <v>63607983</v>
      </c>
    </row>
    <row r="205" spans="1:15">
      <c r="A205" s="7">
        <v>38200</v>
      </c>
      <c r="B205" s="8">
        <v>7838082</v>
      </c>
      <c r="C205" s="8">
        <v>28402851</v>
      </c>
      <c r="D205" s="8">
        <v>278011</v>
      </c>
      <c r="E205" s="8">
        <v>277297</v>
      </c>
      <c r="F205" s="8">
        <v>234148</v>
      </c>
      <c r="G205" s="8">
        <v>66698</v>
      </c>
      <c r="H205" s="8">
        <v>19155</v>
      </c>
      <c r="I205" s="8">
        <v>8958201</v>
      </c>
      <c r="J205" s="8">
        <v>8695022</v>
      </c>
      <c r="K205" s="8">
        <v>1769533</v>
      </c>
      <c r="L205" s="8">
        <v>5228725</v>
      </c>
      <c r="M205" s="8">
        <v>182767</v>
      </c>
      <c r="N205" s="8">
        <v>1670497</v>
      </c>
      <c r="O205" s="8">
        <f t="shared" si="3"/>
        <v>63620987</v>
      </c>
    </row>
    <row r="206" spans="1:15">
      <c r="A206" s="7">
        <v>38231</v>
      </c>
      <c r="B206" s="8">
        <v>5670518</v>
      </c>
      <c r="C206" s="8">
        <v>28628433</v>
      </c>
      <c r="D206" s="8">
        <v>444410</v>
      </c>
      <c r="E206" s="8">
        <v>231532</v>
      </c>
      <c r="F206" s="8">
        <v>141802</v>
      </c>
      <c r="G206" s="8">
        <v>5260</v>
      </c>
      <c r="H206" s="8">
        <v>0</v>
      </c>
      <c r="I206" s="8">
        <v>9203656</v>
      </c>
      <c r="J206" s="8">
        <v>7846351</v>
      </c>
      <c r="K206" s="8">
        <v>1322352</v>
      </c>
      <c r="L206" s="8">
        <v>5747195</v>
      </c>
      <c r="M206" s="8">
        <v>357548</v>
      </c>
      <c r="N206" s="8">
        <v>2071420</v>
      </c>
      <c r="O206" s="8">
        <f t="shared" si="3"/>
        <v>61670477</v>
      </c>
    </row>
    <row r="207" spans="1:15">
      <c r="A207" s="7">
        <v>38261</v>
      </c>
      <c r="B207" s="8">
        <v>7078790</v>
      </c>
      <c r="C207" s="8">
        <v>37593489</v>
      </c>
      <c r="D207" s="8">
        <v>600559</v>
      </c>
      <c r="E207" s="8">
        <v>234598</v>
      </c>
      <c r="F207" s="8">
        <v>523148</v>
      </c>
      <c r="G207" s="8">
        <v>63700</v>
      </c>
      <c r="H207" s="8">
        <v>27856</v>
      </c>
      <c r="I207" s="8">
        <v>7397969</v>
      </c>
      <c r="J207" s="8">
        <v>8778928</v>
      </c>
      <c r="K207" s="8">
        <v>594987</v>
      </c>
      <c r="L207" s="8">
        <v>4749473</v>
      </c>
      <c r="M207" s="8">
        <v>175925</v>
      </c>
      <c r="N207" s="8">
        <v>2605598</v>
      </c>
      <c r="O207" s="8">
        <f t="shared" si="3"/>
        <v>70425020</v>
      </c>
    </row>
    <row r="208" spans="1:15">
      <c r="A208" s="7">
        <v>38292</v>
      </c>
      <c r="B208" s="8">
        <v>7810574</v>
      </c>
      <c r="C208" s="8">
        <v>28236663</v>
      </c>
      <c r="D208" s="8">
        <v>404575</v>
      </c>
      <c r="E208" s="8">
        <v>642511</v>
      </c>
      <c r="F208" s="8">
        <v>28855</v>
      </c>
      <c r="G208" s="8">
        <v>7623</v>
      </c>
      <c r="H208" s="8">
        <v>34094</v>
      </c>
      <c r="I208" s="8">
        <v>6291204</v>
      </c>
      <c r="J208" s="8">
        <v>9488352</v>
      </c>
      <c r="K208" s="8">
        <v>1088521</v>
      </c>
      <c r="L208" s="8">
        <v>5802339</v>
      </c>
      <c r="M208" s="8">
        <v>108344</v>
      </c>
      <c r="N208" s="8">
        <v>1880466</v>
      </c>
      <c r="O208" s="8">
        <f t="shared" si="3"/>
        <v>61824121</v>
      </c>
    </row>
    <row r="209" spans="1:15">
      <c r="A209" s="7">
        <v>38322</v>
      </c>
      <c r="B209" s="8">
        <v>7324402</v>
      </c>
      <c r="C209" s="8">
        <v>43096555</v>
      </c>
      <c r="D209" s="8">
        <v>522130</v>
      </c>
      <c r="E209" s="8">
        <v>113095</v>
      </c>
      <c r="F209" s="8">
        <v>229807</v>
      </c>
      <c r="G209" s="8">
        <v>15179</v>
      </c>
      <c r="H209" s="8">
        <v>21704</v>
      </c>
      <c r="I209" s="8">
        <v>9054710</v>
      </c>
      <c r="J209" s="8">
        <v>8745424</v>
      </c>
      <c r="K209" s="8">
        <v>920959</v>
      </c>
      <c r="L209" s="8">
        <v>5180115</v>
      </c>
      <c r="M209" s="8">
        <v>83513</v>
      </c>
      <c r="N209" s="8">
        <v>1489345</v>
      </c>
      <c r="O209" s="8">
        <f t="shared" si="3"/>
        <v>76796938</v>
      </c>
    </row>
    <row r="210" spans="1:15">
      <c r="A210" s="7">
        <v>38353</v>
      </c>
      <c r="B210" s="8">
        <v>3672850</v>
      </c>
      <c r="C210" s="8">
        <v>23233645</v>
      </c>
      <c r="D210" s="8">
        <v>605477</v>
      </c>
      <c r="E210" s="8">
        <v>851615</v>
      </c>
      <c r="F210" s="8">
        <v>128165</v>
      </c>
      <c r="G210" s="8">
        <v>47620</v>
      </c>
      <c r="H210" s="8">
        <v>0</v>
      </c>
      <c r="I210" s="8">
        <v>5323803</v>
      </c>
      <c r="J210" s="8">
        <v>7416127</v>
      </c>
      <c r="K210" s="8">
        <v>673577</v>
      </c>
      <c r="L210" s="8">
        <v>3273818</v>
      </c>
      <c r="M210" s="8">
        <v>120976</v>
      </c>
      <c r="N210" s="8">
        <v>1567520</v>
      </c>
      <c r="O210" s="8">
        <f t="shared" si="3"/>
        <v>46915193</v>
      </c>
    </row>
    <row r="211" spans="1:15">
      <c r="A211" s="7">
        <v>38384</v>
      </c>
      <c r="B211" s="8">
        <v>5382873</v>
      </c>
      <c r="C211" s="8">
        <v>27190827</v>
      </c>
      <c r="D211" s="8">
        <v>669343</v>
      </c>
      <c r="E211" s="8">
        <v>67471</v>
      </c>
      <c r="F211" s="8">
        <v>300888</v>
      </c>
      <c r="G211" s="8">
        <v>20641</v>
      </c>
      <c r="H211" s="8">
        <v>15723</v>
      </c>
      <c r="I211" s="8">
        <v>10206004</v>
      </c>
      <c r="J211" s="8">
        <v>6534831</v>
      </c>
      <c r="K211" s="8">
        <v>1001215</v>
      </c>
      <c r="L211" s="8">
        <v>3617390</v>
      </c>
      <c r="M211" s="8">
        <v>173088</v>
      </c>
      <c r="N211" s="8">
        <v>1960288</v>
      </c>
      <c r="O211" s="8">
        <f t="shared" si="3"/>
        <v>57140582</v>
      </c>
    </row>
    <row r="212" spans="1:15">
      <c r="A212" s="7">
        <v>38412</v>
      </c>
      <c r="B212" s="8">
        <v>5634848</v>
      </c>
      <c r="C212" s="8">
        <v>23493960</v>
      </c>
      <c r="D212" s="8">
        <v>201321</v>
      </c>
      <c r="E212" s="8">
        <v>64219</v>
      </c>
      <c r="F212" s="8">
        <v>173888</v>
      </c>
      <c r="G212" s="8">
        <v>2828</v>
      </c>
      <c r="H212" s="8">
        <v>75208</v>
      </c>
      <c r="I212" s="8">
        <v>4536773</v>
      </c>
      <c r="J212" s="8">
        <v>6574651</v>
      </c>
      <c r="K212" s="8">
        <v>364162</v>
      </c>
      <c r="L212" s="8">
        <v>2880515</v>
      </c>
      <c r="M212" s="8">
        <v>82337</v>
      </c>
      <c r="N212" s="8">
        <v>2212831</v>
      </c>
      <c r="O212" s="8">
        <f t="shared" si="3"/>
        <v>46297541</v>
      </c>
    </row>
    <row r="213" spans="1:15">
      <c r="A213" s="7">
        <v>38443</v>
      </c>
      <c r="B213" s="8">
        <v>5868609</v>
      </c>
      <c r="C213" s="8">
        <v>28268149</v>
      </c>
      <c r="D213" s="8">
        <v>993702</v>
      </c>
      <c r="E213" s="8">
        <v>431817</v>
      </c>
      <c r="F213" s="8">
        <v>374322</v>
      </c>
      <c r="G213" s="8">
        <v>1007</v>
      </c>
      <c r="H213" s="8">
        <v>0</v>
      </c>
      <c r="I213" s="8">
        <v>9404158</v>
      </c>
      <c r="J213" s="8">
        <v>8134030</v>
      </c>
      <c r="K213" s="8">
        <v>1363116</v>
      </c>
      <c r="L213" s="8">
        <v>4839788</v>
      </c>
      <c r="M213" s="8">
        <v>107886</v>
      </c>
      <c r="N213" s="8">
        <v>1886445</v>
      </c>
      <c r="O213" s="8">
        <f t="shared" si="3"/>
        <v>61673029</v>
      </c>
    </row>
    <row r="214" spans="1:15">
      <c r="A214" s="7">
        <v>38473</v>
      </c>
      <c r="B214" s="8">
        <v>7580930</v>
      </c>
      <c r="C214" s="8">
        <v>28666484</v>
      </c>
      <c r="D214" s="8">
        <v>758290</v>
      </c>
      <c r="E214" s="8">
        <v>353271</v>
      </c>
      <c r="F214" s="8">
        <v>193254</v>
      </c>
      <c r="G214" s="8">
        <v>15152</v>
      </c>
      <c r="H214" s="8">
        <v>0</v>
      </c>
      <c r="I214" s="8">
        <v>7820537</v>
      </c>
      <c r="J214" s="8">
        <v>7885884</v>
      </c>
      <c r="K214" s="8">
        <v>736756</v>
      </c>
      <c r="L214" s="8">
        <v>4679928</v>
      </c>
      <c r="M214" s="8">
        <v>175141</v>
      </c>
      <c r="N214" s="8">
        <v>1955640</v>
      </c>
      <c r="O214" s="8">
        <f t="shared" si="3"/>
        <v>60821267</v>
      </c>
    </row>
    <row r="215" spans="1:15">
      <c r="A215" s="7">
        <v>38504</v>
      </c>
      <c r="B215" s="8">
        <v>8207044</v>
      </c>
      <c r="C215" s="8">
        <v>25578025</v>
      </c>
      <c r="D215" s="8">
        <v>293314</v>
      </c>
      <c r="E215" s="8">
        <v>92610</v>
      </c>
      <c r="F215" s="8">
        <v>68044</v>
      </c>
      <c r="G215" s="8">
        <v>41164</v>
      </c>
      <c r="H215" s="8">
        <v>55319</v>
      </c>
      <c r="I215" s="8">
        <v>9578281</v>
      </c>
      <c r="J215" s="8">
        <v>7964852</v>
      </c>
      <c r="K215" s="8">
        <v>1945578</v>
      </c>
      <c r="L215" s="8">
        <v>5134566</v>
      </c>
      <c r="M215" s="8">
        <v>353352</v>
      </c>
      <c r="N215" s="8">
        <v>2146260</v>
      </c>
      <c r="O215" s="8">
        <f t="shared" si="3"/>
        <v>61458409</v>
      </c>
    </row>
    <row r="216" spans="1:15">
      <c r="A216" s="7">
        <v>38534</v>
      </c>
      <c r="B216" s="8">
        <v>5655533</v>
      </c>
      <c r="C216" s="8">
        <v>31058871</v>
      </c>
      <c r="D216" s="8">
        <v>778972</v>
      </c>
      <c r="E216" s="8">
        <v>470638</v>
      </c>
      <c r="F216" s="8">
        <v>599336</v>
      </c>
      <c r="G216" s="8">
        <v>6218</v>
      </c>
      <c r="H216" s="8">
        <v>20358</v>
      </c>
      <c r="I216" s="8">
        <v>11155716</v>
      </c>
      <c r="J216" s="8">
        <v>8902406</v>
      </c>
      <c r="K216" s="8">
        <v>1288676</v>
      </c>
      <c r="L216" s="8">
        <v>5309141</v>
      </c>
      <c r="M216" s="8">
        <v>176173</v>
      </c>
      <c r="N216" s="8">
        <v>2116696</v>
      </c>
      <c r="O216" s="8">
        <f t="shared" si="3"/>
        <v>67538734</v>
      </c>
    </row>
    <row r="217" spans="1:15">
      <c r="A217" s="7">
        <v>38565</v>
      </c>
      <c r="B217" s="8">
        <v>7403225</v>
      </c>
      <c r="C217" s="8">
        <v>28938299</v>
      </c>
      <c r="D217" s="8">
        <v>639091</v>
      </c>
      <c r="E217" s="8">
        <v>560135</v>
      </c>
      <c r="F217" s="8">
        <v>274608</v>
      </c>
      <c r="G217" s="8">
        <v>3401</v>
      </c>
      <c r="H217" s="8">
        <v>0</v>
      </c>
      <c r="I217" s="8">
        <v>10824687</v>
      </c>
      <c r="J217" s="8">
        <v>9325925</v>
      </c>
      <c r="K217" s="8">
        <v>1058462</v>
      </c>
      <c r="L217" s="8">
        <v>3415576</v>
      </c>
      <c r="M217" s="8">
        <v>162236</v>
      </c>
      <c r="N217" s="8">
        <v>1792379</v>
      </c>
      <c r="O217" s="8">
        <f t="shared" si="3"/>
        <v>64398024</v>
      </c>
    </row>
    <row r="218" spans="1:15">
      <c r="A218" s="7">
        <v>38596</v>
      </c>
      <c r="B218" s="8">
        <v>6245806</v>
      </c>
      <c r="C218" s="8">
        <v>35566234</v>
      </c>
      <c r="D218" s="8">
        <v>359504</v>
      </c>
      <c r="E218" s="8">
        <v>867960</v>
      </c>
      <c r="F218" s="8">
        <v>98358</v>
      </c>
      <c r="G218" s="8">
        <v>23332</v>
      </c>
      <c r="H218" s="8">
        <v>30473</v>
      </c>
      <c r="I218" s="8">
        <v>10233214</v>
      </c>
      <c r="J218" s="8">
        <v>8851913</v>
      </c>
      <c r="K218" s="8">
        <v>853116</v>
      </c>
      <c r="L218" s="8">
        <v>5929016</v>
      </c>
      <c r="M218" s="8">
        <v>206835</v>
      </c>
      <c r="N218" s="8">
        <v>1947841</v>
      </c>
      <c r="O218" s="8">
        <f t="shared" si="3"/>
        <v>71213602</v>
      </c>
    </row>
    <row r="219" spans="1:15">
      <c r="A219" s="7">
        <v>38626</v>
      </c>
      <c r="B219" s="8">
        <v>6367427</v>
      </c>
      <c r="C219" s="8">
        <v>32366939</v>
      </c>
      <c r="D219" s="8">
        <v>727513</v>
      </c>
      <c r="E219" s="8">
        <v>475457</v>
      </c>
      <c r="F219" s="8">
        <v>31533</v>
      </c>
      <c r="G219" s="8">
        <v>20042</v>
      </c>
      <c r="H219" s="8">
        <v>0</v>
      </c>
      <c r="I219" s="8">
        <v>6486635</v>
      </c>
      <c r="J219" s="8">
        <v>8547224</v>
      </c>
      <c r="K219" s="8">
        <v>1159492</v>
      </c>
      <c r="L219" s="8">
        <v>5338960</v>
      </c>
      <c r="M219" s="8">
        <v>228093</v>
      </c>
      <c r="N219" s="8">
        <v>2658749</v>
      </c>
      <c r="O219" s="8">
        <f t="shared" si="3"/>
        <v>64408064</v>
      </c>
    </row>
    <row r="220" spans="1:15">
      <c r="A220" s="7">
        <v>38657</v>
      </c>
      <c r="B220" s="8">
        <v>9652733</v>
      </c>
      <c r="C220" s="8">
        <v>36501781</v>
      </c>
      <c r="D220" s="8">
        <v>344083</v>
      </c>
      <c r="E220" s="8">
        <v>112257</v>
      </c>
      <c r="F220" s="8">
        <v>276558</v>
      </c>
      <c r="G220" s="8">
        <v>5637</v>
      </c>
      <c r="H220" s="8">
        <v>32916</v>
      </c>
      <c r="I220" s="8">
        <v>8307518</v>
      </c>
      <c r="J220" s="8">
        <v>10084165</v>
      </c>
      <c r="K220" s="8">
        <v>971612</v>
      </c>
      <c r="L220" s="8">
        <v>6300965</v>
      </c>
      <c r="M220" s="8">
        <v>132719</v>
      </c>
      <c r="N220" s="8">
        <v>2537457</v>
      </c>
      <c r="O220" s="8">
        <f t="shared" si="3"/>
        <v>75260401</v>
      </c>
    </row>
    <row r="221" spans="1:15">
      <c r="A221" s="7">
        <v>38687</v>
      </c>
      <c r="B221" s="8">
        <v>6434173</v>
      </c>
      <c r="C221" s="8">
        <v>31901026</v>
      </c>
      <c r="D221" s="8">
        <v>469191</v>
      </c>
      <c r="E221" s="8">
        <v>608974</v>
      </c>
      <c r="F221" s="8">
        <v>24113</v>
      </c>
      <c r="G221" s="8">
        <v>28217</v>
      </c>
      <c r="H221" s="8">
        <v>22960</v>
      </c>
      <c r="I221" s="8">
        <v>9160445</v>
      </c>
      <c r="J221" s="8">
        <v>8289719</v>
      </c>
      <c r="K221" s="8">
        <v>1236836</v>
      </c>
      <c r="L221" s="8">
        <v>4312345</v>
      </c>
      <c r="M221" s="8">
        <v>96070</v>
      </c>
      <c r="N221" s="8">
        <v>2192883</v>
      </c>
      <c r="O221" s="8">
        <f t="shared" si="3"/>
        <v>64776952</v>
      </c>
    </row>
    <row r="222" spans="1:15">
      <c r="A222" s="7">
        <v>38718</v>
      </c>
      <c r="B222" s="8">
        <v>3637587</v>
      </c>
      <c r="C222" s="8">
        <v>22680534</v>
      </c>
      <c r="D222" s="8">
        <v>326955</v>
      </c>
      <c r="E222" s="8">
        <v>197383</v>
      </c>
      <c r="F222" s="8">
        <v>270867</v>
      </c>
      <c r="G222" s="8">
        <v>0</v>
      </c>
      <c r="H222" s="8">
        <v>2506</v>
      </c>
      <c r="I222" s="8">
        <v>6123226</v>
      </c>
      <c r="J222" s="8">
        <v>4938214</v>
      </c>
      <c r="K222" s="8">
        <v>605521</v>
      </c>
      <c r="L222" s="8">
        <v>3122369</v>
      </c>
      <c r="M222" s="8">
        <v>154168</v>
      </c>
      <c r="N222" s="8">
        <v>3527512</v>
      </c>
      <c r="O222" s="8">
        <f t="shared" si="3"/>
        <v>45586842</v>
      </c>
    </row>
    <row r="223" spans="1:15">
      <c r="A223" s="7">
        <v>38749</v>
      </c>
      <c r="B223" s="8">
        <v>5414968</v>
      </c>
      <c r="C223" s="8">
        <v>28421589</v>
      </c>
      <c r="D223" s="8">
        <v>566642</v>
      </c>
      <c r="E223" s="8">
        <v>120952</v>
      </c>
      <c r="F223" s="8">
        <v>139218</v>
      </c>
      <c r="G223" s="8">
        <v>0</v>
      </c>
      <c r="H223" s="8">
        <v>12179</v>
      </c>
      <c r="I223" s="8">
        <v>9091485</v>
      </c>
      <c r="J223" s="8">
        <v>6887784</v>
      </c>
      <c r="K223" s="8">
        <v>882481</v>
      </c>
      <c r="L223" s="8">
        <v>3252248</v>
      </c>
      <c r="M223" s="8">
        <v>97453</v>
      </c>
      <c r="N223" s="8">
        <v>2050725</v>
      </c>
      <c r="O223" s="8">
        <f t="shared" si="3"/>
        <v>56937724</v>
      </c>
    </row>
    <row r="224" spans="1:15">
      <c r="A224" s="7">
        <v>38777</v>
      </c>
      <c r="B224" s="8">
        <v>6439554</v>
      </c>
      <c r="C224" s="8">
        <v>33093720</v>
      </c>
      <c r="D224" s="8">
        <v>588146</v>
      </c>
      <c r="E224" s="8">
        <v>79395</v>
      </c>
      <c r="F224" s="8">
        <v>88824</v>
      </c>
      <c r="G224" s="8">
        <v>25049</v>
      </c>
      <c r="H224" s="8">
        <v>41988</v>
      </c>
      <c r="I224" s="8">
        <v>11288900</v>
      </c>
      <c r="J224" s="8">
        <v>8134552</v>
      </c>
      <c r="K224" s="8">
        <v>2525149</v>
      </c>
      <c r="L224" s="8">
        <v>3132098</v>
      </c>
      <c r="M224" s="8">
        <v>359030</v>
      </c>
      <c r="N224" s="8">
        <v>2600137</v>
      </c>
      <c r="O224" s="8">
        <f t="shared" si="3"/>
        <v>68396542</v>
      </c>
    </row>
    <row r="225" spans="1:15">
      <c r="A225" s="7">
        <v>38808</v>
      </c>
      <c r="B225" s="8">
        <v>5256533</v>
      </c>
      <c r="C225" s="8">
        <v>26125291</v>
      </c>
      <c r="D225" s="8">
        <v>275558</v>
      </c>
      <c r="E225" s="8">
        <v>264683</v>
      </c>
      <c r="F225" s="8">
        <v>188870</v>
      </c>
      <c r="G225" s="8">
        <v>0</v>
      </c>
      <c r="H225" s="8">
        <v>28862</v>
      </c>
      <c r="I225" s="8">
        <v>8983458</v>
      </c>
      <c r="J225" s="8">
        <v>6453890</v>
      </c>
      <c r="K225" s="8">
        <v>1005591</v>
      </c>
      <c r="L225" s="8">
        <v>3862829</v>
      </c>
      <c r="M225" s="8">
        <v>109943</v>
      </c>
      <c r="N225" s="8">
        <v>3130748</v>
      </c>
      <c r="O225" s="8">
        <f t="shared" si="3"/>
        <v>55686256</v>
      </c>
    </row>
    <row r="226" spans="1:15">
      <c r="A226" s="7">
        <v>38838</v>
      </c>
      <c r="B226" s="8">
        <v>6613695</v>
      </c>
      <c r="C226" s="8">
        <v>28134857</v>
      </c>
      <c r="D226" s="8">
        <v>462258</v>
      </c>
      <c r="E226" s="8">
        <v>61835</v>
      </c>
      <c r="F226" s="8">
        <v>113801</v>
      </c>
      <c r="G226" s="8">
        <v>0</v>
      </c>
      <c r="H226" s="8">
        <v>38493</v>
      </c>
      <c r="I226" s="8">
        <v>12024574</v>
      </c>
      <c r="J226" s="8">
        <v>6979182</v>
      </c>
      <c r="K226" s="8">
        <v>3177287</v>
      </c>
      <c r="L226" s="8">
        <v>5090735</v>
      </c>
      <c r="M226" s="8">
        <v>302341</v>
      </c>
      <c r="N226" s="8">
        <v>3918473</v>
      </c>
      <c r="O226" s="8">
        <f t="shared" si="3"/>
        <v>66917531</v>
      </c>
    </row>
    <row r="227" spans="1:15">
      <c r="A227" s="7">
        <v>38869</v>
      </c>
      <c r="B227" s="8">
        <v>6268677</v>
      </c>
      <c r="C227" s="8">
        <v>34933283</v>
      </c>
      <c r="D227" s="8">
        <v>849144</v>
      </c>
      <c r="E227" s="8">
        <v>243142</v>
      </c>
      <c r="F227" s="8">
        <v>202450</v>
      </c>
      <c r="G227" s="8">
        <v>7400</v>
      </c>
      <c r="H227" s="8">
        <v>77386</v>
      </c>
      <c r="I227" s="8">
        <v>10557046</v>
      </c>
      <c r="J227" s="8">
        <v>6506585</v>
      </c>
      <c r="K227" s="8">
        <v>855703</v>
      </c>
      <c r="L227" s="8">
        <v>4804326</v>
      </c>
      <c r="M227" s="8">
        <v>199760</v>
      </c>
      <c r="N227" s="8">
        <v>1876116</v>
      </c>
      <c r="O227" s="8">
        <f t="shared" si="3"/>
        <v>67381018</v>
      </c>
    </row>
    <row r="228" spans="1:15">
      <c r="A228" s="7">
        <v>38899</v>
      </c>
      <c r="B228" s="8">
        <v>11154903</v>
      </c>
      <c r="C228" s="8">
        <v>32368133</v>
      </c>
      <c r="D228" s="8">
        <v>642164</v>
      </c>
      <c r="E228" s="8">
        <v>922772</v>
      </c>
      <c r="F228" s="8">
        <v>94656</v>
      </c>
      <c r="G228" s="8">
        <v>0</v>
      </c>
      <c r="H228" s="8">
        <v>116483</v>
      </c>
      <c r="I228" s="8">
        <v>10250550</v>
      </c>
      <c r="J228" s="8">
        <v>8839922</v>
      </c>
      <c r="K228" s="8">
        <v>1064241</v>
      </c>
      <c r="L228" s="8">
        <v>4362955</v>
      </c>
      <c r="M228" s="8">
        <v>329162</v>
      </c>
      <c r="N228" s="8">
        <v>2435546</v>
      </c>
      <c r="O228" s="8">
        <f t="shared" si="3"/>
        <v>72581487</v>
      </c>
    </row>
    <row r="229" spans="1:15">
      <c r="A229" s="7">
        <v>38930</v>
      </c>
      <c r="B229" s="8">
        <v>9207034</v>
      </c>
      <c r="C229" s="8">
        <v>33208912</v>
      </c>
      <c r="D229" s="8">
        <v>322566</v>
      </c>
      <c r="E229" s="8">
        <v>753063</v>
      </c>
      <c r="F229" s="8">
        <v>126561</v>
      </c>
      <c r="G229" s="8">
        <v>39721</v>
      </c>
      <c r="H229" s="8">
        <v>143428</v>
      </c>
      <c r="I229" s="8">
        <v>9067156</v>
      </c>
      <c r="J229" s="8">
        <v>8387536</v>
      </c>
      <c r="K229" s="8">
        <v>1218899</v>
      </c>
      <c r="L229" s="8">
        <v>4123567</v>
      </c>
      <c r="M229" s="8">
        <v>72677</v>
      </c>
      <c r="N229" s="8">
        <v>3048831</v>
      </c>
      <c r="O229" s="8">
        <f t="shared" si="3"/>
        <v>69719951</v>
      </c>
    </row>
    <row r="230" spans="1:15">
      <c r="A230" s="7">
        <v>38961</v>
      </c>
      <c r="B230" s="8">
        <v>7355131</v>
      </c>
      <c r="C230" s="8">
        <v>36892807</v>
      </c>
      <c r="D230" s="8">
        <v>359897</v>
      </c>
      <c r="E230" s="8">
        <v>660188</v>
      </c>
      <c r="F230" s="8">
        <v>98946</v>
      </c>
      <c r="G230" s="8">
        <v>1242</v>
      </c>
      <c r="H230" s="8">
        <v>42293</v>
      </c>
      <c r="I230" s="8">
        <v>8531891</v>
      </c>
      <c r="J230" s="8">
        <v>10009626</v>
      </c>
      <c r="K230" s="8">
        <v>1492190</v>
      </c>
      <c r="L230" s="8">
        <v>9412725</v>
      </c>
      <c r="M230" s="8">
        <v>244644</v>
      </c>
      <c r="N230" s="8">
        <v>2638011</v>
      </c>
      <c r="O230" s="8">
        <f t="shared" si="3"/>
        <v>77739591</v>
      </c>
    </row>
    <row r="231" spans="1:15">
      <c r="A231" s="7">
        <v>38991</v>
      </c>
      <c r="B231" s="8">
        <v>6670960</v>
      </c>
      <c r="C231" s="8">
        <v>31270992</v>
      </c>
      <c r="D231" s="8">
        <v>424852</v>
      </c>
      <c r="E231" s="8">
        <v>150429</v>
      </c>
      <c r="F231" s="8">
        <v>186542</v>
      </c>
      <c r="G231" s="8">
        <v>1393</v>
      </c>
      <c r="H231" s="8">
        <v>70876</v>
      </c>
      <c r="I231" s="8">
        <v>8472398</v>
      </c>
      <c r="J231" s="8">
        <v>9220731</v>
      </c>
      <c r="K231" s="8">
        <v>1715466</v>
      </c>
      <c r="L231" s="8">
        <v>4808720</v>
      </c>
      <c r="M231" s="8">
        <v>168424</v>
      </c>
      <c r="N231" s="8">
        <v>2354924</v>
      </c>
      <c r="O231" s="8">
        <f t="shared" si="3"/>
        <v>65516707</v>
      </c>
    </row>
    <row r="232" spans="1:15">
      <c r="A232" s="7">
        <v>39022</v>
      </c>
      <c r="B232" s="8">
        <v>9093703</v>
      </c>
      <c r="C232" s="8">
        <v>37798394</v>
      </c>
      <c r="D232" s="8">
        <v>446968</v>
      </c>
      <c r="E232" s="8">
        <v>701138</v>
      </c>
      <c r="F232" s="8">
        <v>199044</v>
      </c>
      <c r="G232" s="8">
        <v>0</v>
      </c>
      <c r="H232" s="8">
        <v>43447</v>
      </c>
      <c r="I232" s="8">
        <v>10273180</v>
      </c>
      <c r="J232" s="8">
        <v>11728435</v>
      </c>
      <c r="K232" s="8">
        <v>1771264</v>
      </c>
      <c r="L232" s="8">
        <v>5291727</v>
      </c>
      <c r="M232" s="8">
        <v>607535</v>
      </c>
      <c r="N232" s="8">
        <v>2662068</v>
      </c>
      <c r="O232" s="8">
        <f t="shared" si="3"/>
        <v>80616903</v>
      </c>
    </row>
    <row r="233" spans="1:15">
      <c r="A233" s="7">
        <v>39052</v>
      </c>
      <c r="B233" s="8">
        <v>6159184</v>
      </c>
      <c r="C233" s="8">
        <v>26277633</v>
      </c>
      <c r="D233" s="8">
        <v>211103</v>
      </c>
      <c r="E233" s="8">
        <v>937492</v>
      </c>
      <c r="F233" s="8">
        <v>35148</v>
      </c>
      <c r="G233" s="8">
        <v>0</v>
      </c>
      <c r="H233" s="8">
        <v>18444</v>
      </c>
      <c r="I233" s="8">
        <v>8278536</v>
      </c>
      <c r="J233" s="8">
        <v>8618828</v>
      </c>
      <c r="K233" s="8">
        <v>1855094</v>
      </c>
      <c r="L233" s="8">
        <v>5011676</v>
      </c>
      <c r="M233" s="8">
        <v>147495</v>
      </c>
      <c r="N233" s="8">
        <v>2873669</v>
      </c>
      <c r="O233" s="8">
        <f t="shared" si="3"/>
        <v>60424302</v>
      </c>
    </row>
    <row r="234" spans="1:15">
      <c r="A234" s="7">
        <v>39083</v>
      </c>
      <c r="B234" s="8">
        <v>4589767</v>
      </c>
      <c r="C234" s="8">
        <v>20557479</v>
      </c>
      <c r="D234" s="8">
        <v>207211</v>
      </c>
      <c r="E234" s="8">
        <v>74302</v>
      </c>
      <c r="F234" s="8">
        <v>193476</v>
      </c>
      <c r="G234" s="8">
        <v>16500</v>
      </c>
      <c r="H234" s="8">
        <v>32165</v>
      </c>
      <c r="I234" s="8">
        <v>5272563</v>
      </c>
      <c r="J234" s="8">
        <v>5914303</v>
      </c>
      <c r="K234" s="8">
        <v>350738</v>
      </c>
      <c r="L234" s="8">
        <v>3127493</v>
      </c>
      <c r="M234" s="8">
        <v>107822</v>
      </c>
      <c r="N234" s="8">
        <v>1423097</v>
      </c>
      <c r="O234" s="8">
        <f t="shared" si="3"/>
        <v>41866916</v>
      </c>
    </row>
    <row r="235" spans="1:15">
      <c r="A235" s="7">
        <v>39114</v>
      </c>
      <c r="B235" s="8">
        <v>6701953</v>
      </c>
      <c r="C235" s="8">
        <v>26172057</v>
      </c>
      <c r="D235" s="8">
        <v>444312</v>
      </c>
      <c r="E235" s="8">
        <v>181158</v>
      </c>
      <c r="F235" s="8">
        <v>67068</v>
      </c>
      <c r="G235" s="8">
        <v>40048</v>
      </c>
      <c r="H235" s="8">
        <v>0</v>
      </c>
      <c r="I235" s="8">
        <v>8820998</v>
      </c>
      <c r="J235" s="8">
        <v>6317841</v>
      </c>
      <c r="K235" s="8">
        <v>1938899</v>
      </c>
      <c r="L235" s="8">
        <v>4191187</v>
      </c>
      <c r="M235" s="8">
        <v>58562</v>
      </c>
      <c r="N235" s="8">
        <v>2771921</v>
      </c>
      <c r="O235" s="8">
        <f t="shared" si="3"/>
        <v>57706004</v>
      </c>
    </row>
    <row r="236" spans="1:15">
      <c r="A236" s="7">
        <v>39142</v>
      </c>
      <c r="B236" s="8">
        <v>8831439</v>
      </c>
      <c r="C236" s="8">
        <v>28677511</v>
      </c>
      <c r="D236" s="8">
        <v>1049819</v>
      </c>
      <c r="E236" s="8">
        <v>868630</v>
      </c>
      <c r="F236" s="8">
        <v>218151</v>
      </c>
      <c r="G236" s="8">
        <v>36432</v>
      </c>
      <c r="H236" s="8">
        <v>84869</v>
      </c>
      <c r="I236" s="8">
        <v>9094427</v>
      </c>
      <c r="J236" s="8">
        <v>7284210</v>
      </c>
      <c r="K236" s="8">
        <v>1554244</v>
      </c>
      <c r="L236" s="8">
        <v>5944626</v>
      </c>
      <c r="M236" s="8">
        <v>274992</v>
      </c>
      <c r="N236" s="8">
        <v>3694149</v>
      </c>
      <c r="O236" s="8">
        <f t="shared" si="3"/>
        <v>67613499</v>
      </c>
    </row>
    <row r="237" spans="1:15">
      <c r="A237" s="7">
        <v>39173</v>
      </c>
      <c r="B237" s="8">
        <v>5978542</v>
      </c>
      <c r="C237" s="8">
        <v>26570386</v>
      </c>
      <c r="D237" s="8">
        <v>431943</v>
      </c>
      <c r="E237" s="8">
        <v>913441</v>
      </c>
      <c r="F237" s="8">
        <v>111979</v>
      </c>
      <c r="G237" s="8">
        <v>44522</v>
      </c>
      <c r="H237" s="8">
        <v>96645</v>
      </c>
      <c r="I237" s="8">
        <v>9269571</v>
      </c>
      <c r="J237" s="8">
        <v>7076682</v>
      </c>
      <c r="K237" s="8">
        <v>1671238</v>
      </c>
      <c r="L237" s="8">
        <v>3468972</v>
      </c>
      <c r="M237" s="8">
        <v>168664</v>
      </c>
      <c r="N237" s="8">
        <v>2587346</v>
      </c>
      <c r="O237" s="8">
        <f t="shared" si="3"/>
        <v>58389931</v>
      </c>
    </row>
    <row r="238" spans="1:15">
      <c r="A238" s="7">
        <v>39203</v>
      </c>
      <c r="B238" s="8">
        <v>5623207</v>
      </c>
      <c r="C238" s="8">
        <v>28179225</v>
      </c>
      <c r="D238" s="8">
        <v>623164</v>
      </c>
      <c r="E238" s="8">
        <v>354727</v>
      </c>
      <c r="F238" s="8">
        <v>16581</v>
      </c>
      <c r="G238" s="8">
        <v>4493</v>
      </c>
      <c r="H238" s="8">
        <v>42432</v>
      </c>
      <c r="I238" s="8">
        <v>12377646</v>
      </c>
      <c r="J238" s="8">
        <v>6652335</v>
      </c>
      <c r="K238" s="8">
        <v>1928955</v>
      </c>
      <c r="L238" s="8">
        <v>4036229</v>
      </c>
      <c r="M238" s="8">
        <v>77112</v>
      </c>
      <c r="N238" s="8">
        <v>3150805</v>
      </c>
      <c r="O238" s="8">
        <f t="shared" si="3"/>
        <v>63066911</v>
      </c>
    </row>
    <row r="239" spans="1:15">
      <c r="A239" s="7">
        <v>39234</v>
      </c>
      <c r="B239" s="8">
        <v>10453978</v>
      </c>
      <c r="C239" s="8">
        <v>33045684</v>
      </c>
      <c r="D239" s="8">
        <v>620983</v>
      </c>
      <c r="E239" s="8">
        <v>271801</v>
      </c>
      <c r="F239" s="8">
        <v>36977</v>
      </c>
      <c r="G239" s="8">
        <v>4158</v>
      </c>
      <c r="H239" s="8">
        <v>91349</v>
      </c>
      <c r="I239" s="8">
        <v>9121339</v>
      </c>
      <c r="J239" s="8">
        <v>7532706</v>
      </c>
      <c r="K239" s="8">
        <v>1968210</v>
      </c>
      <c r="L239" s="8">
        <v>3913162</v>
      </c>
      <c r="M239" s="8">
        <v>125777</v>
      </c>
      <c r="N239" s="8">
        <v>4052286</v>
      </c>
      <c r="O239" s="8">
        <f t="shared" si="3"/>
        <v>71238410</v>
      </c>
    </row>
    <row r="240" spans="1:15">
      <c r="A240" s="7">
        <v>39264</v>
      </c>
      <c r="B240" s="8">
        <v>6809050</v>
      </c>
      <c r="C240" s="8">
        <v>27162964</v>
      </c>
      <c r="D240" s="8">
        <v>162377</v>
      </c>
      <c r="E240" s="8">
        <v>123409</v>
      </c>
      <c r="F240" s="8">
        <v>8707</v>
      </c>
      <c r="G240" s="8">
        <v>7596</v>
      </c>
      <c r="H240" s="8">
        <v>16347</v>
      </c>
      <c r="I240" s="8">
        <v>10488602</v>
      </c>
      <c r="J240" s="8">
        <v>8882430</v>
      </c>
      <c r="K240" s="8">
        <v>1183744</v>
      </c>
      <c r="L240" s="8">
        <v>4642714</v>
      </c>
      <c r="M240" s="8">
        <v>145071</v>
      </c>
      <c r="N240" s="8">
        <v>2955550</v>
      </c>
      <c r="O240" s="8">
        <f t="shared" si="3"/>
        <v>62588561</v>
      </c>
    </row>
    <row r="241" spans="1:15">
      <c r="A241" s="7">
        <v>39295</v>
      </c>
      <c r="B241" s="8">
        <v>6788374</v>
      </c>
      <c r="C241" s="8">
        <v>26929729</v>
      </c>
      <c r="D241" s="8">
        <v>475315</v>
      </c>
      <c r="E241" s="8">
        <v>482277</v>
      </c>
      <c r="F241" s="8">
        <v>119708</v>
      </c>
      <c r="G241" s="8">
        <v>0</v>
      </c>
      <c r="H241" s="8">
        <v>36615</v>
      </c>
      <c r="I241" s="8">
        <v>13730460</v>
      </c>
      <c r="J241" s="8">
        <v>11994571</v>
      </c>
      <c r="K241" s="8">
        <v>2511163</v>
      </c>
      <c r="L241" s="8">
        <v>3505135</v>
      </c>
      <c r="M241" s="8">
        <v>113615</v>
      </c>
      <c r="N241" s="8">
        <v>4664588</v>
      </c>
      <c r="O241" s="8">
        <f t="shared" si="3"/>
        <v>71351550</v>
      </c>
    </row>
    <row r="242" spans="1:15">
      <c r="A242" s="7">
        <v>39326</v>
      </c>
      <c r="B242" s="8">
        <v>8971641</v>
      </c>
      <c r="C242" s="8">
        <v>31820486</v>
      </c>
      <c r="D242" s="8">
        <v>627674</v>
      </c>
      <c r="E242" s="8">
        <v>617441</v>
      </c>
      <c r="F242" s="8">
        <v>84649</v>
      </c>
      <c r="G242" s="8">
        <v>6323</v>
      </c>
      <c r="H242" s="8">
        <v>68579</v>
      </c>
      <c r="I242" s="8">
        <v>10434930</v>
      </c>
      <c r="J242" s="8">
        <v>8869777</v>
      </c>
      <c r="K242" s="8">
        <v>1464627</v>
      </c>
      <c r="L242" s="8">
        <v>6927590</v>
      </c>
      <c r="M242" s="8">
        <v>557422</v>
      </c>
      <c r="N242" s="8">
        <v>4246815</v>
      </c>
      <c r="O242" s="8">
        <f t="shared" si="3"/>
        <v>74697954</v>
      </c>
    </row>
    <row r="243" spans="1:15">
      <c r="A243" s="7">
        <v>39356</v>
      </c>
      <c r="B243" s="8">
        <v>9657280</v>
      </c>
      <c r="C243" s="8">
        <v>28469598</v>
      </c>
      <c r="D243" s="8">
        <v>696163</v>
      </c>
      <c r="E243" s="8">
        <v>204112</v>
      </c>
      <c r="F243" s="8">
        <v>9380</v>
      </c>
      <c r="G243" s="8">
        <v>0</v>
      </c>
      <c r="H243" s="8">
        <v>24414</v>
      </c>
      <c r="I243" s="8">
        <v>10453715</v>
      </c>
      <c r="J243" s="8">
        <v>6596758</v>
      </c>
      <c r="K243" s="8">
        <v>1455557</v>
      </c>
      <c r="L243" s="8">
        <v>5344408</v>
      </c>
      <c r="M243" s="8">
        <v>448208</v>
      </c>
      <c r="N243" s="8">
        <v>4491381</v>
      </c>
      <c r="O243" s="8">
        <f t="shared" si="3"/>
        <v>67850974</v>
      </c>
    </row>
    <row r="244" spans="1:15">
      <c r="A244" s="7">
        <v>39387</v>
      </c>
      <c r="B244" s="8">
        <v>7740984</v>
      </c>
      <c r="C244" s="8">
        <v>36313024</v>
      </c>
      <c r="D244" s="8">
        <v>535888</v>
      </c>
      <c r="E244" s="8">
        <v>242900</v>
      </c>
      <c r="F244" s="8">
        <v>104919</v>
      </c>
      <c r="G244" s="8">
        <v>3366</v>
      </c>
      <c r="H244" s="8">
        <v>67239</v>
      </c>
      <c r="I244" s="8">
        <v>9233603</v>
      </c>
      <c r="J244" s="8">
        <v>9880744</v>
      </c>
      <c r="K244" s="8">
        <v>1319601</v>
      </c>
      <c r="L244" s="8">
        <v>5070719</v>
      </c>
      <c r="M244" s="8">
        <v>287107</v>
      </c>
      <c r="N244" s="8">
        <v>4646600</v>
      </c>
      <c r="O244" s="8">
        <f t="shared" si="3"/>
        <v>75446694</v>
      </c>
    </row>
    <row r="245" spans="1:15">
      <c r="A245" s="7">
        <v>39417</v>
      </c>
      <c r="B245" s="8">
        <v>8206415</v>
      </c>
      <c r="C245" s="8">
        <v>26243742</v>
      </c>
      <c r="D245" s="8">
        <v>387098</v>
      </c>
      <c r="E245" s="8">
        <v>331610</v>
      </c>
      <c r="F245" s="8">
        <v>128415</v>
      </c>
      <c r="G245" s="8">
        <v>4050</v>
      </c>
      <c r="H245" s="8">
        <v>68436</v>
      </c>
      <c r="I245" s="8">
        <v>10912478</v>
      </c>
      <c r="J245" s="8">
        <v>7117421</v>
      </c>
      <c r="K245" s="8">
        <v>1082634</v>
      </c>
      <c r="L245" s="8">
        <v>4049765</v>
      </c>
      <c r="M245" s="8">
        <v>474642</v>
      </c>
      <c r="N245" s="8">
        <v>4198493</v>
      </c>
      <c r="O245" s="8">
        <f t="shared" si="3"/>
        <v>63205199</v>
      </c>
    </row>
    <row r="246" spans="1:15">
      <c r="A246" s="7">
        <v>39448</v>
      </c>
      <c r="B246" s="8">
        <v>5420377</v>
      </c>
      <c r="C246" s="8">
        <v>21983304</v>
      </c>
      <c r="D246" s="8">
        <v>136600</v>
      </c>
      <c r="E246" s="8">
        <v>337105</v>
      </c>
      <c r="F246" s="8">
        <v>48893</v>
      </c>
      <c r="G246" s="8">
        <v>13150</v>
      </c>
      <c r="H246" s="8">
        <v>65869</v>
      </c>
      <c r="I246" s="8">
        <v>8578929</v>
      </c>
      <c r="J246" s="8">
        <v>5139306</v>
      </c>
      <c r="K246" s="8">
        <v>276746</v>
      </c>
      <c r="L246" s="8">
        <v>1380258</v>
      </c>
      <c r="M246" s="8">
        <v>468105</v>
      </c>
      <c r="N246" s="8">
        <v>1657505</v>
      </c>
      <c r="O246" s="8">
        <f t="shared" si="3"/>
        <v>45506147</v>
      </c>
    </row>
    <row r="247" spans="1:15">
      <c r="A247" s="7">
        <v>39479</v>
      </c>
      <c r="B247" s="8">
        <v>6403678</v>
      </c>
      <c r="C247" s="8">
        <v>26107743</v>
      </c>
      <c r="D247" s="8">
        <v>135788</v>
      </c>
      <c r="E247" s="8">
        <v>33239</v>
      </c>
      <c r="F247" s="8">
        <v>28575</v>
      </c>
      <c r="G247" s="8">
        <v>0</v>
      </c>
      <c r="H247" s="8">
        <v>0</v>
      </c>
      <c r="I247" s="8">
        <v>10648499</v>
      </c>
      <c r="J247" s="8">
        <v>5444382</v>
      </c>
      <c r="K247" s="8">
        <v>2127304</v>
      </c>
      <c r="L247" s="8">
        <v>2561400</v>
      </c>
      <c r="M247" s="8">
        <v>37567</v>
      </c>
      <c r="N247" s="8">
        <v>3159134</v>
      </c>
      <c r="O247" s="8">
        <f t="shared" si="3"/>
        <v>56687309</v>
      </c>
    </row>
    <row r="248" spans="1:15">
      <c r="A248" s="7">
        <v>39508</v>
      </c>
      <c r="B248" s="8">
        <v>7326170</v>
      </c>
      <c r="C248" s="8">
        <v>25644022</v>
      </c>
      <c r="D248" s="8">
        <v>773185</v>
      </c>
      <c r="E248" s="8">
        <v>552062</v>
      </c>
      <c r="F248" s="8">
        <v>102324</v>
      </c>
      <c r="G248" s="8">
        <v>6005</v>
      </c>
      <c r="H248" s="8">
        <v>88644</v>
      </c>
      <c r="I248" s="8">
        <v>10081426</v>
      </c>
      <c r="J248" s="8">
        <v>8476084</v>
      </c>
      <c r="K248" s="8">
        <v>2209128</v>
      </c>
      <c r="L248" s="8">
        <v>4576920</v>
      </c>
      <c r="M248" s="8">
        <v>1006722</v>
      </c>
      <c r="N248" s="8">
        <v>2889149</v>
      </c>
      <c r="O248" s="8">
        <f t="shared" si="3"/>
        <v>63731841</v>
      </c>
    </row>
    <row r="249" spans="1:15">
      <c r="A249" s="7">
        <v>39539</v>
      </c>
      <c r="B249" s="8">
        <v>6066849</v>
      </c>
      <c r="C249" s="8">
        <v>26010782</v>
      </c>
      <c r="D249" s="8">
        <v>54456</v>
      </c>
      <c r="E249" s="8">
        <v>82660</v>
      </c>
      <c r="F249" s="8">
        <v>3182</v>
      </c>
      <c r="G249" s="8">
        <v>6084</v>
      </c>
      <c r="H249" s="8">
        <v>130847</v>
      </c>
      <c r="I249" s="8">
        <v>12521409</v>
      </c>
      <c r="J249" s="8">
        <v>6020476</v>
      </c>
      <c r="K249" s="8">
        <v>1270311</v>
      </c>
      <c r="L249" s="8">
        <v>4967379</v>
      </c>
      <c r="M249" s="8">
        <v>1195911</v>
      </c>
      <c r="N249" s="8">
        <v>1846067</v>
      </c>
      <c r="O249" s="8">
        <f t="shared" si="3"/>
        <v>60176413</v>
      </c>
    </row>
    <row r="250" spans="1:15">
      <c r="A250" s="7">
        <v>39569</v>
      </c>
      <c r="B250" s="8">
        <v>6541502</v>
      </c>
      <c r="C250" s="8">
        <v>32622006</v>
      </c>
      <c r="D250" s="8">
        <v>566036</v>
      </c>
      <c r="E250" s="8">
        <v>338390</v>
      </c>
      <c r="F250" s="8">
        <v>7760</v>
      </c>
      <c r="G250" s="8">
        <v>0</v>
      </c>
      <c r="H250" s="8">
        <v>30672</v>
      </c>
      <c r="I250" s="8">
        <v>12051527</v>
      </c>
      <c r="J250" s="8">
        <v>7893061</v>
      </c>
      <c r="K250" s="8">
        <v>1800147</v>
      </c>
      <c r="L250" s="8">
        <v>6125264</v>
      </c>
      <c r="M250" s="8">
        <v>992804</v>
      </c>
      <c r="N250" s="8">
        <v>3366061</v>
      </c>
      <c r="O250" s="8">
        <f t="shared" si="3"/>
        <v>72335230</v>
      </c>
    </row>
    <row r="251" spans="1:15">
      <c r="A251" s="7">
        <v>39600</v>
      </c>
      <c r="B251" s="8">
        <v>7536801</v>
      </c>
      <c r="C251" s="8">
        <v>27359784</v>
      </c>
      <c r="D251" s="8">
        <v>351141</v>
      </c>
      <c r="E251" s="8">
        <v>563629</v>
      </c>
      <c r="F251" s="8">
        <v>79212</v>
      </c>
      <c r="G251" s="8">
        <v>1428</v>
      </c>
      <c r="H251" s="8">
        <v>0</v>
      </c>
      <c r="I251" s="8">
        <v>11523040</v>
      </c>
      <c r="J251" s="8">
        <v>7737513</v>
      </c>
      <c r="K251" s="8">
        <v>1228111</v>
      </c>
      <c r="L251" s="8">
        <v>4740326</v>
      </c>
      <c r="M251" s="8">
        <v>539849</v>
      </c>
      <c r="N251" s="8">
        <v>3957496</v>
      </c>
      <c r="O251" s="8">
        <f t="shared" si="3"/>
        <v>65618330</v>
      </c>
    </row>
    <row r="252" spans="1:15">
      <c r="A252" s="7">
        <v>39630</v>
      </c>
      <c r="B252" s="8">
        <v>9030011</v>
      </c>
      <c r="C252" s="8">
        <v>26591425</v>
      </c>
      <c r="D252" s="8">
        <v>224843</v>
      </c>
      <c r="E252" s="8">
        <v>270156</v>
      </c>
      <c r="F252" s="8">
        <v>475219</v>
      </c>
      <c r="G252" s="8">
        <v>33852</v>
      </c>
      <c r="H252" s="8">
        <v>51372</v>
      </c>
      <c r="I252" s="8">
        <v>13459648</v>
      </c>
      <c r="J252" s="8">
        <v>8384479</v>
      </c>
      <c r="K252" s="8">
        <v>1351220</v>
      </c>
      <c r="L252" s="8">
        <v>4141098</v>
      </c>
      <c r="M252" s="8">
        <v>396599</v>
      </c>
      <c r="N252" s="8">
        <v>4020790</v>
      </c>
      <c r="O252" s="8">
        <f t="shared" si="3"/>
        <v>68430712</v>
      </c>
    </row>
    <row r="253" spans="1:15">
      <c r="A253" s="7">
        <v>39661</v>
      </c>
      <c r="B253" s="8">
        <v>6967476</v>
      </c>
      <c r="C253" s="8">
        <v>52004113</v>
      </c>
      <c r="D253" s="8">
        <v>380586</v>
      </c>
      <c r="E253" s="8">
        <v>184603</v>
      </c>
      <c r="F253" s="8">
        <v>217367</v>
      </c>
      <c r="G253" s="8">
        <v>3553</v>
      </c>
      <c r="H253" s="8">
        <v>17853</v>
      </c>
      <c r="I253" s="8">
        <v>11242928</v>
      </c>
      <c r="J253" s="8">
        <v>8571232</v>
      </c>
      <c r="K253" s="8">
        <v>1127996</v>
      </c>
      <c r="L253" s="8">
        <v>3372966</v>
      </c>
      <c r="M253" s="8">
        <v>56914</v>
      </c>
      <c r="N253" s="8">
        <v>6567131</v>
      </c>
      <c r="O253" s="8">
        <f t="shared" si="3"/>
        <v>90714718</v>
      </c>
    </row>
    <row r="254" spans="1:15">
      <c r="A254" s="7">
        <v>39692</v>
      </c>
      <c r="B254" s="8">
        <v>7543863</v>
      </c>
      <c r="C254" s="8">
        <v>29793525</v>
      </c>
      <c r="D254" s="8">
        <v>413373</v>
      </c>
      <c r="E254" s="8">
        <v>184033</v>
      </c>
      <c r="F254" s="8">
        <v>99784</v>
      </c>
      <c r="G254" s="8">
        <v>0</v>
      </c>
      <c r="H254" s="8">
        <v>50001</v>
      </c>
      <c r="I254" s="8">
        <v>10613442</v>
      </c>
      <c r="J254" s="8">
        <v>8872140</v>
      </c>
      <c r="K254" s="8">
        <v>1582283</v>
      </c>
      <c r="L254" s="8">
        <v>4067134</v>
      </c>
      <c r="M254" s="8">
        <v>810699</v>
      </c>
      <c r="N254" s="8">
        <v>3408033</v>
      </c>
      <c r="O254" s="8">
        <f t="shared" si="3"/>
        <v>67438310</v>
      </c>
    </row>
    <row r="255" spans="1:15">
      <c r="A255" s="7">
        <v>39722</v>
      </c>
      <c r="B255" s="8">
        <v>6700165</v>
      </c>
      <c r="C255" s="8">
        <v>36945669</v>
      </c>
      <c r="D255" s="8">
        <v>351263</v>
      </c>
      <c r="E255" s="8">
        <v>435715</v>
      </c>
      <c r="F255" s="8">
        <v>96686</v>
      </c>
      <c r="G255" s="8">
        <v>4081</v>
      </c>
      <c r="H255" s="8">
        <v>26730</v>
      </c>
      <c r="I255" s="8">
        <v>13035481</v>
      </c>
      <c r="J255" s="8">
        <v>10278358</v>
      </c>
      <c r="K255" s="8">
        <v>2026576</v>
      </c>
      <c r="L255" s="8">
        <v>4699594</v>
      </c>
      <c r="M255" s="8">
        <v>83655</v>
      </c>
      <c r="N255" s="8">
        <v>3801219</v>
      </c>
      <c r="O255" s="8">
        <f t="shared" si="3"/>
        <v>78485192</v>
      </c>
    </row>
    <row r="256" spans="1:15">
      <c r="A256" s="7">
        <v>39753</v>
      </c>
      <c r="B256" s="8">
        <v>10306690</v>
      </c>
      <c r="C256" s="8">
        <v>29181502</v>
      </c>
      <c r="D256" s="8">
        <v>300790</v>
      </c>
      <c r="E256" s="8">
        <v>99736</v>
      </c>
      <c r="F256" s="8">
        <v>48409</v>
      </c>
      <c r="G256" s="8">
        <v>0</v>
      </c>
      <c r="H256" s="8">
        <v>142160</v>
      </c>
      <c r="I256" s="8">
        <v>9008782</v>
      </c>
      <c r="J256" s="8">
        <v>10428369</v>
      </c>
      <c r="K256" s="8">
        <v>1504152</v>
      </c>
      <c r="L256" s="8">
        <v>3981047</v>
      </c>
      <c r="M256" s="8">
        <v>368723</v>
      </c>
      <c r="N256" s="8">
        <v>4982826</v>
      </c>
      <c r="O256" s="8">
        <f t="shared" si="3"/>
        <v>70353186</v>
      </c>
    </row>
    <row r="257" spans="1:15">
      <c r="A257" s="7">
        <v>39783</v>
      </c>
      <c r="B257" s="8">
        <v>5618024</v>
      </c>
      <c r="C257" s="8">
        <v>29040260</v>
      </c>
      <c r="D257" s="8">
        <v>28969</v>
      </c>
      <c r="E257" s="8">
        <v>22941</v>
      </c>
      <c r="F257" s="8">
        <v>21722</v>
      </c>
      <c r="G257" s="8">
        <v>21309</v>
      </c>
      <c r="H257" s="8">
        <v>100617</v>
      </c>
      <c r="I257" s="8">
        <v>14957768</v>
      </c>
      <c r="J257" s="8">
        <v>9774289</v>
      </c>
      <c r="K257" s="8">
        <v>1330380</v>
      </c>
      <c r="L257" s="8">
        <v>5084213</v>
      </c>
      <c r="M257" s="8">
        <v>78002</v>
      </c>
      <c r="N257" s="8">
        <v>2059994</v>
      </c>
      <c r="O257" s="8">
        <f t="shared" si="3"/>
        <v>68138488</v>
      </c>
    </row>
    <row r="258" spans="1:15">
      <c r="A258" s="7">
        <v>39814</v>
      </c>
      <c r="B258" s="8">
        <v>7133924</v>
      </c>
      <c r="C258" s="8">
        <v>23794200</v>
      </c>
      <c r="D258" s="8">
        <v>982372</v>
      </c>
      <c r="E258" s="8">
        <v>245469</v>
      </c>
      <c r="F258" s="8">
        <v>137292</v>
      </c>
      <c r="G258" s="8">
        <v>12195</v>
      </c>
      <c r="H258" s="8">
        <v>0</v>
      </c>
      <c r="I258" s="8">
        <v>11950989</v>
      </c>
      <c r="J258" s="8">
        <v>5779512</v>
      </c>
      <c r="K258" s="8">
        <v>1618704</v>
      </c>
      <c r="L258" s="8">
        <v>2258399</v>
      </c>
      <c r="M258" s="8">
        <v>580746</v>
      </c>
      <c r="N258" s="8">
        <v>1714143</v>
      </c>
      <c r="O258" s="8">
        <f t="shared" si="3"/>
        <v>56207945</v>
      </c>
    </row>
    <row r="259" spans="1:15">
      <c r="A259" s="7">
        <v>39845</v>
      </c>
      <c r="B259" s="8">
        <v>7044194</v>
      </c>
      <c r="C259" s="8">
        <v>24021645</v>
      </c>
      <c r="D259" s="8">
        <v>683378</v>
      </c>
      <c r="E259" s="8">
        <v>679595</v>
      </c>
      <c r="F259" s="8">
        <v>111105</v>
      </c>
      <c r="G259" s="8">
        <v>16471</v>
      </c>
      <c r="H259" s="8">
        <v>39649</v>
      </c>
      <c r="I259" s="8">
        <v>10632603</v>
      </c>
      <c r="J259" s="8">
        <v>7040908</v>
      </c>
      <c r="K259" s="8">
        <v>1608039</v>
      </c>
      <c r="L259" s="8">
        <v>3413946</v>
      </c>
      <c r="M259" s="8">
        <v>164070</v>
      </c>
      <c r="N259" s="8">
        <v>2558457</v>
      </c>
      <c r="O259" s="8">
        <f t="shared" si="3"/>
        <v>58014060</v>
      </c>
    </row>
    <row r="260" spans="1:15">
      <c r="A260" s="7">
        <v>39873</v>
      </c>
      <c r="B260" s="8">
        <v>4693512</v>
      </c>
      <c r="C260" s="8">
        <v>28700904</v>
      </c>
      <c r="D260" s="8">
        <v>343231</v>
      </c>
      <c r="E260" s="8">
        <v>241446</v>
      </c>
      <c r="F260" s="8">
        <v>111358</v>
      </c>
      <c r="G260" s="8">
        <v>28977</v>
      </c>
      <c r="H260" s="8">
        <v>46073</v>
      </c>
      <c r="I260" s="8">
        <v>12713152</v>
      </c>
      <c r="J260" s="8">
        <v>9057962</v>
      </c>
      <c r="K260" s="8">
        <v>3376570</v>
      </c>
      <c r="L260" s="8">
        <v>4706904</v>
      </c>
      <c r="M260" s="8">
        <v>354870</v>
      </c>
      <c r="N260" s="8">
        <v>3109771</v>
      </c>
      <c r="O260" s="8">
        <f t="shared" si="3"/>
        <v>67484730</v>
      </c>
    </row>
    <row r="261" spans="1:15">
      <c r="A261" s="7">
        <v>39904</v>
      </c>
      <c r="B261" s="8">
        <v>7035576</v>
      </c>
      <c r="C261" s="8">
        <v>25681378</v>
      </c>
      <c r="D261" s="8">
        <v>403683</v>
      </c>
      <c r="E261" s="8">
        <v>548506</v>
      </c>
      <c r="F261" s="8">
        <v>34357</v>
      </c>
      <c r="G261" s="8">
        <v>22589</v>
      </c>
      <c r="H261" s="8">
        <v>92884</v>
      </c>
      <c r="I261" s="8">
        <v>15320505</v>
      </c>
      <c r="J261" s="8">
        <v>8256769</v>
      </c>
      <c r="K261" s="8">
        <v>2051474</v>
      </c>
      <c r="L261" s="8">
        <v>3844028</v>
      </c>
      <c r="M261" s="8">
        <v>136932</v>
      </c>
      <c r="N261" s="8">
        <v>4124214</v>
      </c>
      <c r="O261" s="8">
        <f t="shared" si="3"/>
        <v>67552895</v>
      </c>
    </row>
    <row r="262" spans="1:15">
      <c r="A262" s="7">
        <v>39934</v>
      </c>
      <c r="B262" s="8">
        <v>9543164</v>
      </c>
      <c r="C262" s="8">
        <v>26797918</v>
      </c>
      <c r="D262" s="8">
        <v>219936</v>
      </c>
      <c r="E262" s="8">
        <v>359638</v>
      </c>
      <c r="F262" s="8">
        <v>86609</v>
      </c>
      <c r="G262" s="8">
        <v>0</v>
      </c>
      <c r="H262" s="8">
        <v>7544</v>
      </c>
      <c r="I262" s="8">
        <v>12883411</v>
      </c>
      <c r="J262" s="8">
        <v>9928973</v>
      </c>
      <c r="K262" s="8">
        <v>1593521</v>
      </c>
      <c r="L262" s="8">
        <v>6451465</v>
      </c>
      <c r="M262" s="8">
        <v>214141</v>
      </c>
      <c r="N262" s="8">
        <v>5598814</v>
      </c>
      <c r="O262" s="8">
        <f t="shared" ref="O262:O325" si="4">SUM(B262:N262)</f>
        <v>73685134</v>
      </c>
    </row>
    <row r="263" spans="1:15">
      <c r="A263" s="7">
        <v>39965</v>
      </c>
      <c r="B263" s="8">
        <v>9327522</v>
      </c>
      <c r="C263" s="8">
        <v>23775083</v>
      </c>
      <c r="D263" s="8">
        <v>496900</v>
      </c>
      <c r="E263" s="8">
        <v>220317</v>
      </c>
      <c r="F263" s="8">
        <v>92392</v>
      </c>
      <c r="G263" s="8">
        <v>58269</v>
      </c>
      <c r="H263" s="8">
        <v>54067</v>
      </c>
      <c r="I263" s="8">
        <v>15060802</v>
      </c>
      <c r="J263" s="8">
        <v>9237423</v>
      </c>
      <c r="K263" s="8">
        <v>1776388</v>
      </c>
      <c r="L263" s="8">
        <v>4100621</v>
      </c>
      <c r="M263" s="8">
        <v>252368</v>
      </c>
      <c r="N263" s="8">
        <v>2817972</v>
      </c>
      <c r="O263" s="8">
        <f t="shared" si="4"/>
        <v>67270124</v>
      </c>
    </row>
    <row r="264" spans="1:15">
      <c r="A264" s="7">
        <v>39995</v>
      </c>
      <c r="B264" s="8">
        <v>12034462</v>
      </c>
      <c r="C264" s="8">
        <v>29003388</v>
      </c>
      <c r="D264" s="8">
        <v>725559</v>
      </c>
      <c r="E264" s="8">
        <v>727309</v>
      </c>
      <c r="F264" s="8">
        <v>118916</v>
      </c>
      <c r="G264" s="8">
        <v>3947</v>
      </c>
      <c r="H264" s="8">
        <v>63094</v>
      </c>
      <c r="I264" s="8">
        <v>9811479</v>
      </c>
      <c r="J264" s="8">
        <v>11235639</v>
      </c>
      <c r="K264" s="8">
        <v>862764</v>
      </c>
      <c r="L264" s="8">
        <v>4279578</v>
      </c>
      <c r="M264" s="8">
        <v>194449</v>
      </c>
      <c r="N264" s="8">
        <v>5262790</v>
      </c>
      <c r="O264" s="8">
        <f t="shared" si="4"/>
        <v>74323374</v>
      </c>
    </row>
    <row r="265" spans="1:15">
      <c r="A265" s="7">
        <v>40026</v>
      </c>
      <c r="B265" s="8">
        <v>11563465</v>
      </c>
      <c r="C265" s="8">
        <v>29136626</v>
      </c>
      <c r="D265" s="8">
        <v>558761</v>
      </c>
      <c r="E265" s="8">
        <v>642589</v>
      </c>
      <c r="F265" s="8">
        <v>136336</v>
      </c>
      <c r="G265" s="8">
        <v>9095</v>
      </c>
      <c r="H265" s="8">
        <v>14274</v>
      </c>
      <c r="I265" s="8">
        <v>10577831</v>
      </c>
      <c r="J265" s="8">
        <v>7678964</v>
      </c>
      <c r="K265" s="8">
        <v>2600218</v>
      </c>
      <c r="L265" s="8">
        <v>3791084</v>
      </c>
      <c r="M265" s="8">
        <v>92833</v>
      </c>
      <c r="N265" s="8">
        <v>3410848</v>
      </c>
      <c r="O265" s="8">
        <f t="shared" si="4"/>
        <v>70212924</v>
      </c>
    </row>
    <row r="266" spans="1:15">
      <c r="A266" s="7">
        <v>40057</v>
      </c>
      <c r="B266" s="8">
        <v>7268424</v>
      </c>
      <c r="C266" s="8">
        <v>21458155</v>
      </c>
      <c r="D266" s="8">
        <v>779678</v>
      </c>
      <c r="E266" s="8">
        <v>224028</v>
      </c>
      <c r="F266" s="8">
        <v>656350</v>
      </c>
      <c r="G266" s="8">
        <v>0</v>
      </c>
      <c r="H266" s="8">
        <v>42257</v>
      </c>
      <c r="I266" s="8">
        <v>14061980</v>
      </c>
      <c r="J266" s="8">
        <v>10971149</v>
      </c>
      <c r="K266" s="8">
        <v>2427484</v>
      </c>
      <c r="L266" s="8">
        <v>6610813</v>
      </c>
      <c r="M266" s="8">
        <v>73788</v>
      </c>
      <c r="N266" s="8">
        <v>3726057</v>
      </c>
      <c r="O266" s="8">
        <f t="shared" si="4"/>
        <v>68300163</v>
      </c>
    </row>
    <row r="267" spans="1:15">
      <c r="A267" s="7">
        <v>40087</v>
      </c>
      <c r="B267" s="8">
        <v>7935004</v>
      </c>
      <c r="C267" s="8">
        <v>21678728</v>
      </c>
      <c r="D267" s="8">
        <v>537749</v>
      </c>
      <c r="E267" s="8">
        <v>153537</v>
      </c>
      <c r="F267" s="8">
        <v>49775</v>
      </c>
      <c r="G267" s="8">
        <v>0</v>
      </c>
      <c r="H267" s="8">
        <v>25875</v>
      </c>
      <c r="I267" s="8">
        <v>11733492</v>
      </c>
      <c r="J267" s="8">
        <v>11885824</v>
      </c>
      <c r="K267" s="8">
        <v>1383519</v>
      </c>
      <c r="L267" s="8">
        <v>4310287</v>
      </c>
      <c r="M267" s="8">
        <v>134056</v>
      </c>
      <c r="N267" s="8">
        <v>3806226</v>
      </c>
      <c r="O267" s="8">
        <f t="shared" si="4"/>
        <v>63634072</v>
      </c>
    </row>
    <row r="268" spans="1:15">
      <c r="A268" s="7">
        <v>40118</v>
      </c>
      <c r="B268" s="8">
        <v>7360356</v>
      </c>
      <c r="C268" s="8">
        <v>27576615</v>
      </c>
      <c r="D268" s="8">
        <v>523126</v>
      </c>
      <c r="E268" s="8">
        <v>174978</v>
      </c>
      <c r="F268" s="8">
        <v>53744</v>
      </c>
      <c r="G268" s="8">
        <v>2244</v>
      </c>
      <c r="H268" s="8">
        <v>20460</v>
      </c>
      <c r="I268" s="8">
        <v>17489962</v>
      </c>
      <c r="J268" s="8">
        <v>11283365</v>
      </c>
      <c r="K268" s="8">
        <v>1695550</v>
      </c>
      <c r="L268" s="8">
        <v>4732080</v>
      </c>
      <c r="M268" s="8">
        <v>322259</v>
      </c>
      <c r="N268" s="8">
        <v>5176026</v>
      </c>
      <c r="O268" s="8">
        <f t="shared" si="4"/>
        <v>76410765</v>
      </c>
    </row>
    <row r="269" spans="1:15">
      <c r="A269" s="7">
        <v>40148</v>
      </c>
      <c r="B269" s="8">
        <v>6962310</v>
      </c>
      <c r="C269" s="8">
        <v>24772939</v>
      </c>
      <c r="D269" s="8">
        <v>284583</v>
      </c>
      <c r="E269" s="8">
        <v>74119</v>
      </c>
      <c r="F269" s="8">
        <v>47285</v>
      </c>
      <c r="G269" s="8">
        <v>1885</v>
      </c>
      <c r="H269" s="8">
        <v>28999</v>
      </c>
      <c r="I269" s="8">
        <v>11089444</v>
      </c>
      <c r="J269" s="8">
        <v>13580654</v>
      </c>
      <c r="K269" s="8">
        <v>1693310</v>
      </c>
      <c r="L269" s="8">
        <v>5086044</v>
      </c>
      <c r="M269" s="8">
        <v>172525</v>
      </c>
      <c r="N269" s="8">
        <v>4054800</v>
      </c>
      <c r="O269" s="8">
        <f t="shared" si="4"/>
        <v>67848897</v>
      </c>
    </row>
    <row r="270" spans="1:15">
      <c r="A270" s="7">
        <v>40179</v>
      </c>
      <c r="B270" s="8">
        <v>4527480</v>
      </c>
      <c r="C270" s="8">
        <v>21285680</v>
      </c>
      <c r="D270" s="8">
        <v>621551</v>
      </c>
      <c r="E270" s="8">
        <v>539892</v>
      </c>
      <c r="F270" s="8">
        <v>51760</v>
      </c>
      <c r="G270" s="8">
        <v>17276</v>
      </c>
      <c r="H270" s="8">
        <v>0</v>
      </c>
      <c r="I270" s="8">
        <v>11548384</v>
      </c>
      <c r="J270" s="8">
        <v>10487553</v>
      </c>
      <c r="K270" s="8">
        <v>857581</v>
      </c>
      <c r="L270" s="8">
        <v>2512092</v>
      </c>
      <c r="M270" s="8">
        <v>175019</v>
      </c>
      <c r="N270" s="8">
        <v>2718853</v>
      </c>
      <c r="O270" s="8">
        <f t="shared" si="4"/>
        <v>55343121</v>
      </c>
    </row>
    <row r="271" spans="1:15">
      <c r="A271" s="7">
        <v>40210</v>
      </c>
      <c r="B271" s="8">
        <v>5322236</v>
      </c>
      <c r="C271" s="8">
        <v>26494551</v>
      </c>
      <c r="D271" s="8">
        <v>242539</v>
      </c>
      <c r="E271" s="8">
        <v>279133</v>
      </c>
      <c r="F271" s="8">
        <v>12213</v>
      </c>
      <c r="G271" s="8">
        <v>160849</v>
      </c>
      <c r="H271" s="8">
        <v>0</v>
      </c>
      <c r="I271" s="8">
        <v>13367843</v>
      </c>
      <c r="J271" s="8">
        <v>9681103</v>
      </c>
      <c r="K271" s="8">
        <v>2308675</v>
      </c>
      <c r="L271" s="8">
        <v>2020691</v>
      </c>
      <c r="M271" s="8">
        <v>276458</v>
      </c>
      <c r="N271" s="8">
        <v>3318725</v>
      </c>
      <c r="O271" s="8">
        <f t="shared" si="4"/>
        <v>63485016</v>
      </c>
    </row>
    <row r="272" spans="1:15">
      <c r="A272" s="7">
        <v>40238</v>
      </c>
      <c r="B272" s="8">
        <v>8192714</v>
      </c>
      <c r="C272" s="8">
        <v>27584670</v>
      </c>
      <c r="D272" s="8">
        <v>228552</v>
      </c>
      <c r="E272" s="8">
        <v>56939</v>
      </c>
      <c r="F272" s="8">
        <v>143263</v>
      </c>
      <c r="G272" s="8">
        <v>57536</v>
      </c>
      <c r="H272" s="8">
        <v>29845</v>
      </c>
      <c r="I272" s="8">
        <v>14885496</v>
      </c>
      <c r="J272" s="8">
        <v>9700572</v>
      </c>
      <c r="K272" s="8">
        <v>2691043</v>
      </c>
      <c r="L272" s="8">
        <v>4855379</v>
      </c>
      <c r="M272" s="8">
        <v>119829</v>
      </c>
      <c r="N272" s="8">
        <v>3311320</v>
      </c>
      <c r="O272" s="8">
        <f t="shared" si="4"/>
        <v>71857158</v>
      </c>
    </row>
    <row r="273" spans="1:15">
      <c r="A273" s="7">
        <v>40269</v>
      </c>
      <c r="B273" s="8">
        <v>5488188</v>
      </c>
      <c r="C273" s="8">
        <v>23108768</v>
      </c>
      <c r="D273" s="8">
        <v>484449</v>
      </c>
      <c r="E273" s="8">
        <v>994494</v>
      </c>
      <c r="F273" s="8">
        <v>72014</v>
      </c>
      <c r="G273" s="8">
        <v>0</v>
      </c>
      <c r="H273" s="8">
        <v>12690</v>
      </c>
      <c r="I273" s="8">
        <v>16983974</v>
      </c>
      <c r="J273" s="8">
        <v>8614254</v>
      </c>
      <c r="K273" s="8">
        <v>1817652</v>
      </c>
      <c r="L273" s="8">
        <v>3360920</v>
      </c>
      <c r="M273" s="8">
        <v>190845</v>
      </c>
      <c r="N273" s="8">
        <v>3933128</v>
      </c>
      <c r="O273" s="8">
        <f t="shared" si="4"/>
        <v>65061376</v>
      </c>
    </row>
    <row r="274" spans="1:15">
      <c r="A274" s="7">
        <v>40299</v>
      </c>
      <c r="B274" s="8">
        <v>9500778</v>
      </c>
      <c r="C274" s="8">
        <v>25068264</v>
      </c>
      <c r="D274" s="8">
        <v>425164</v>
      </c>
      <c r="E274" s="8">
        <v>781122</v>
      </c>
      <c r="F274" s="8">
        <v>334796</v>
      </c>
      <c r="G274" s="8">
        <v>70560</v>
      </c>
      <c r="H274" s="8">
        <v>7174</v>
      </c>
      <c r="I274" s="8">
        <v>17557142</v>
      </c>
      <c r="J274" s="8">
        <v>9735823</v>
      </c>
      <c r="K274" s="8">
        <v>2152555</v>
      </c>
      <c r="L274" s="8">
        <v>4170714</v>
      </c>
      <c r="M274" s="8">
        <v>599190</v>
      </c>
      <c r="N274" s="8">
        <v>3889087</v>
      </c>
      <c r="O274" s="8">
        <f t="shared" si="4"/>
        <v>74292369</v>
      </c>
    </row>
    <row r="275" spans="1:15">
      <c r="A275" s="7">
        <v>40330</v>
      </c>
      <c r="B275" s="8">
        <v>9395731</v>
      </c>
      <c r="C275" s="8">
        <v>21775487</v>
      </c>
      <c r="D275" s="8">
        <v>142691</v>
      </c>
      <c r="E275" s="8">
        <v>251048</v>
      </c>
      <c r="F275" s="8">
        <v>225830</v>
      </c>
      <c r="G275" s="8">
        <v>6032</v>
      </c>
      <c r="H275" s="8">
        <v>0</v>
      </c>
      <c r="I275" s="8">
        <v>12537800</v>
      </c>
      <c r="J275" s="8">
        <v>11891144</v>
      </c>
      <c r="K275" s="8">
        <v>2054872</v>
      </c>
      <c r="L275" s="8">
        <v>6127013</v>
      </c>
      <c r="M275" s="8">
        <v>108666</v>
      </c>
      <c r="N275" s="8">
        <v>5055542</v>
      </c>
      <c r="O275" s="8">
        <f t="shared" si="4"/>
        <v>69571856</v>
      </c>
    </row>
    <row r="276" spans="1:15">
      <c r="A276" s="7">
        <v>40360</v>
      </c>
      <c r="B276" s="8">
        <v>6877589</v>
      </c>
      <c r="C276" s="8">
        <v>30295439</v>
      </c>
      <c r="D276" s="8">
        <v>393333</v>
      </c>
      <c r="E276" s="8">
        <v>261329</v>
      </c>
      <c r="F276" s="8">
        <v>220042</v>
      </c>
      <c r="G276" s="8">
        <v>37997</v>
      </c>
      <c r="H276" s="8">
        <v>3443</v>
      </c>
      <c r="I276" s="8">
        <v>22468147</v>
      </c>
      <c r="J276" s="8">
        <v>12055647</v>
      </c>
      <c r="K276" s="8">
        <v>3279428</v>
      </c>
      <c r="L276" s="8">
        <v>5739691</v>
      </c>
      <c r="M276" s="8">
        <v>252936</v>
      </c>
      <c r="N276" s="8">
        <v>4409595</v>
      </c>
      <c r="O276" s="8">
        <f t="shared" si="4"/>
        <v>86294616</v>
      </c>
    </row>
    <row r="277" spans="1:15">
      <c r="A277" s="7">
        <v>40391</v>
      </c>
      <c r="B277" s="8">
        <v>13245710</v>
      </c>
      <c r="C277" s="8">
        <v>24290528</v>
      </c>
      <c r="D277" s="8">
        <v>561709</v>
      </c>
      <c r="E277" s="8">
        <v>312928</v>
      </c>
      <c r="F277" s="8">
        <v>775748</v>
      </c>
      <c r="G277" s="8">
        <v>95680</v>
      </c>
      <c r="H277" s="8">
        <v>0</v>
      </c>
      <c r="I277" s="8">
        <v>18353793</v>
      </c>
      <c r="J277" s="8">
        <v>9216780</v>
      </c>
      <c r="K277" s="8">
        <v>4182796</v>
      </c>
      <c r="L277" s="8">
        <v>4635177</v>
      </c>
      <c r="M277" s="8">
        <v>109556</v>
      </c>
      <c r="N277" s="8">
        <v>2825783</v>
      </c>
      <c r="O277" s="8">
        <f t="shared" si="4"/>
        <v>78606188</v>
      </c>
    </row>
    <row r="278" spans="1:15">
      <c r="A278" s="7">
        <v>40422</v>
      </c>
      <c r="B278" s="8">
        <v>7380319</v>
      </c>
      <c r="C278" s="8">
        <v>29930987</v>
      </c>
      <c r="D278" s="8">
        <v>783571</v>
      </c>
      <c r="E278" s="8">
        <v>90031</v>
      </c>
      <c r="F278" s="8">
        <v>493645</v>
      </c>
      <c r="G278" s="8">
        <v>48172</v>
      </c>
      <c r="H278" s="8">
        <v>0</v>
      </c>
      <c r="I278" s="8">
        <v>12142126</v>
      </c>
      <c r="J278" s="8">
        <v>12382593</v>
      </c>
      <c r="K278" s="8">
        <v>4732923</v>
      </c>
      <c r="L278" s="8">
        <v>4361673</v>
      </c>
      <c r="M278" s="8">
        <v>137754</v>
      </c>
      <c r="N278" s="8">
        <v>5030480</v>
      </c>
      <c r="O278" s="8">
        <f t="shared" si="4"/>
        <v>77514274</v>
      </c>
    </row>
    <row r="279" spans="1:15">
      <c r="A279" s="7">
        <v>40452</v>
      </c>
      <c r="B279" s="8">
        <v>6975257</v>
      </c>
      <c r="C279" s="8">
        <v>29104299</v>
      </c>
      <c r="D279" s="8">
        <v>331677</v>
      </c>
      <c r="E279" s="8">
        <v>347505</v>
      </c>
      <c r="F279" s="8">
        <v>18883</v>
      </c>
      <c r="G279" s="8">
        <v>46388</v>
      </c>
      <c r="H279" s="8">
        <v>89392</v>
      </c>
      <c r="I279" s="8">
        <v>17882311</v>
      </c>
      <c r="J279" s="8">
        <v>10096106</v>
      </c>
      <c r="K279" s="8">
        <v>2651865</v>
      </c>
      <c r="L279" s="8">
        <v>6917297</v>
      </c>
      <c r="M279" s="8">
        <v>71033</v>
      </c>
      <c r="N279" s="8">
        <v>2697656</v>
      </c>
      <c r="O279" s="8">
        <f t="shared" si="4"/>
        <v>77229669</v>
      </c>
    </row>
    <row r="280" spans="1:15">
      <c r="A280" s="7">
        <v>40483</v>
      </c>
      <c r="B280" s="8">
        <v>8174690</v>
      </c>
      <c r="C280" s="8">
        <v>28620811</v>
      </c>
      <c r="D280" s="8">
        <v>337303</v>
      </c>
      <c r="E280" s="8">
        <v>455774</v>
      </c>
      <c r="F280" s="8">
        <v>191145</v>
      </c>
      <c r="G280" s="8">
        <v>0</v>
      </c>
      <c r="H280" s="8">
        <v>7770</v>
      </c>
      <c r="I280" s="8">
        <v>14415237</v>
      </c>
      <c r="J280" s="8">
        <v>13091111</v>
      </c>
      <c r="K280" s="8">
        <v>1308967</v>
      </c>
      <c r="L280" s="8">
        <v>6701437</v>
      </c>
      <c r="M280" s="8">
        <v>274414</v>
      </c>
      <c r="N280" s="8">
        <v>4541229</v>
      </c>
      <c r="O280" s="8">
        <f t="shared" si="4"/>
        <v>78119888</v>
      </c>
    </row>
    <row r="281" spans="1:15">
      <c r="A281" s="7">
        <v>40513</v>
      </c>
      <c r="B281" s="8">
        <v>6371138</v>
      </c>
      <c r="C281" s="8">
        <v>24875652</v>
      </c>
      <c r="D281" s="8">
        <v>466091</v>
      </c>
      <c r="E281" s="8">
        <v>277334</v>
      </c>
      <c r="F281" s="8">
        <v>158485</v>
      </c>
      <c r="G281" s="8">
        <v>168177</v>
      </c>
      <c r="H281" s="8">
        <v>37127</v>
      </c>
      <c r="I281" s="8">
        <v>17962572</v>
      </c>
      <c r="J281" s="8">
        <v>10593500</v>
      </c>
      <c r="K281" s="8">
        <v>2462178</v>
      </c>
      <c r="L281" s="8">
        <v>6991635</v>
      </c>
      <c r="M281" s="8">
        <v>90748</v>
      </c>
      <c r="N281" s="8">
        <v>1786331</v>
      </c>
      <c r="O281" s="8">
        <f t="shared" si="4"/>
        <v>72240968</v>
      </c>
    </row>
    <row r="282" spans="1:15">
      <c r="A282" s="7">
        <v>40544</v>
      </c>
      <c r="B282" s="8">
        <v>6657165</v>
      </c>
      <c r="C282" s="8">
        <v>24026762</v>
      </c>
      <c r="D282" s="8">
        <v>218328</v>
      </c>
      <c r="E282" s="8">
        <v>575214</v>
      </c>
      <c r="F282" s="8">
        <v>0</v>
      </c>
      <c r="G282" s="8">
        <v>0</v>
      </c>
      <c r="H282" s="8">
        <v>58606</v>
      </c>
      <c r="I282" s="8">
        <v>11302334</v>
      </c>
      <c r="J282" s="8">
        <v>6616956</v>
      </c>
      <c r="K282" s="8">
        <v>912948</v>
      </c>
      <c r="L282" s="8">
        <v>4211903</v>
      </c>
      <c r="M282" s="8">
        <v>14549</v>
      </c>
      <c r="N282" s="8">
        <v>3371308</v>
      </c>
      <c r="O282" s="8">
        <f t="shared" si="4"/>
        <v>57966073</v>
      </c>
    </row>
    <row r="283" spans="1:15">
      <c r="A283" s="7">
        <v>40575</v>
      </c>
      <c r="B283" s="8">
        <v>5870107</v>
      </c>
      <c r="C283" s="8">
        <v>29254930</v>
      </c>
      <c r="D283" s="8">
        <v>520348</v>
      </c>
      <c r="E283" s="8">
        <v>397424</v>
      </c>
      <c r="F283" s="8">
        <v>83921</v>
      </c>
      <c r="G283" s="8">
        <v>91854</v>
      </c>
      <c r="H283" s="8">
        <v>18044</v>
      </c>
      <c r="I283" s="8">
        <v>16514723</v>
      </c>
      <c r="J283" s="8">
        <v>8431204</v>
      </c>
      <c r="K283" s="8">
        <v>2565520</v>
      </c>
      <c r="L283" s="8">
        <v>4490804</v>
      </c>
      <c r="M283" s="8">
        <v>192931</v>
      </c>
      <c r="N283" s="8">
        <v>2567413</v>
      </c>
      <c r="O283" s="8">
        <f t="shared" si="4"/>
        <v>70999223</v>
      </c>
    </row>
    <row r="284" spans="1:15">
      <c r="A284" s="7">
        <v>40603</v>
      </c>
      <c r="B284" s="8">
        <v>6085610</v>
      </c>
      <c r="C284" s="8">
        <v>22417389</v>
      </c>
      <c r="D284" s="8">
        <v>398109</v>
      </c>
      <c r="E284" s="8">
        <v>118798</v>
      </c>
      <c r="F284" s="8">
        <v>36224</v>
      </c>
      <c r="G284" s="8">
        <v>16087</v>
      </c>
      <c r="H284" s="8">
        <v>0</v>
      </c>
      <c r="I284" s="8">
        <v>13391554</v>
      </c>
      <c r="J284" s="8">
        <v>8484775</v>
      </c>
      <c r="K284" s="8">
        <v>1902782</v>
      </c>
      <c r="L284" s="8">
        <v>3668410</v>
      </c>
      <c r="M284" s="8">
        <v>201624</v>
      </c>
      <c r="N284" s="8">
        <v>3002509</v>
      </c>
      <c r="O284" s="8">
        <f t="shared" si="4"/>
        <v>59723871</v>
      </c>
    </row>
    <row r="285" spans="1:15">
      <c r="A285" s="7">
        <v>40634</v>
      </c>
      <c r="B285" s="8">
        <v>10972265</v>
      </c>
      <c r="C285" s="8">
        <v>31609388</v>
      </c>
      <c r="D285" s="8">
        <v>455278</v>
      </c>
      <c r="E285" s="8">
        <v>231206</v>
      </c>
      <c r="F285" s="8">
        <v>113344</v>
      </c>
      <c r="G285" s="8">
        <v>13694</v>
      </c>
      <c r="H285" s="8">
        <v>0</v>
      </c>
      <c r="I285" s="8">
        <v>17128595</v>
      </c>
      <c r="J285" s="8">
        <v>11434648</v>
      </c>
      <c r="K285" s="8">
        <v>4717495</v>
      </c>
      <c r="L285" s="8">
        <v>3405077</v>
      </c>
      <c r="M285" s="8">
        <v>184623</v>
      </c>
      <c r="N285" s="8">
        <v>3532168</v>
      </c>
      <c r="O285" s="8">
        <f t="shared" si="4"/>
        <v>83797781</v>
      </c>
    </row>
    <row r="286" spans="1:15">
      <c r="A286" s="7">
        <v>40664</v>
      </c>
      <c r="B286" s="8">
        <v>8655655</v>
      </c>
      <c r="C286" s="8">
        <v>24893161</v>
      </c>
      <c r="D286" s="8">
        <v>155495</v>
      </c>
      <c r="E286" s="8">
        <v>96121067</v>
      </c>
      <c r="F286" s="8">
        <v>191632</v>
      </c>
      <c r="G286" s="8">
        <v>70769</v>
      </c>
      <c r="H286" s="8">
        <v>5926</v>
      </c>
      <c r="I286" s="8">
        <v>19239350</v>
      </c>
      <c r="J286" s="8">
        <v>9027227</v>
      </c>
      <c r="K286" s="8">
        <v>3326239</v>
      </c>
      <c r="L286" s="8">
        <v>6226065</v>
      </c>
      <c r="M286" s="8">
        <v>101974</v>
      </c>
      <c r="N286" s="8">
        <v>2325592</v>
      </c>
      <c r="O286" s="8">
        <f t="shared" si="4"/>
        <v>170340152</v>
      </c>
    </row>
    <row r="287" spans="1:15">
      <c r="A287" s="7">
        <v>40695</v>
      </c>
      <c r="B287" s="8">
        <v>9838911</v>
      </c>
      <c r="C287" s="8">
        <v>43495045</v>
      </c>
      <c r="D287" s="8">
        <v>578299</v>
      </c>
      <c r="E287" s="8">
        <v>294108</v>
      </c>
      <c r="F287" s="8">
        <v>77425</v>
      </c>
      <c r="G287" s="8">
        <v>8012</v>
      </c>
      <c r="H287" s="8">
        <v>48456</v>
      </c>
      <c r="I287" s="8">
        <v>12631368</v>
      </c>
      <c r="J287" s="8">
        <v>24730216</v>
      </c>
      <c r="K287" s="8">
        <v>1540469</v>
      </c>
      <c r="L287" s="8">
        <v>4357738</v>
      </c>
      <c r="M287" s="8">
        <v>239155</v>
      </c>
      <c r="N287" s="8">
        <v>3585636</v>
      </c>
      <c r="O287" s="8">
        <f t="shared" si="4"/>
        <v>101424838</v>
      </c>
    </row>
    <row r="288" spans="1:15">
      <c r="A288" s="7">
        <v>40725</v>
      </c>
      <c r="B288" s="8">
        <v>8388999</v>
      </c>
      <c r="C288" s="8">
        <v>24190560</v>
      </c>
      <c r="D288" s="8">
        <v>454847</v>
      </c>
      <c r="E288" s="8">
        <v>144158</v>
      </c>
      <c r="F288" s="8">
        <v>85753</v>
      </c>
      <c r="G288" s="8">
        <v>36768</v>
      </c>
      <c r="H288" s="8">
        <v>0</v>
      </c>
      <c r="I288" s="8">
        <v>18194500</v>
      </c>
      <c r="J288" s="8">
        <v>9466697</v>
      </c>
      <c r="K288" s="8">
        <v>3537900</v>
      </c>
      <c r="L288" s="8">
        <v>4087203</v>
      </c>
      <c r="M288" s="8">
        <v>41598</v>
      </c>
      <c r="N288" s="8">
        <v>2472003</v>
      </c>
      <c r="O288" s="8">
        <f t="shared" si="4"/>
        <v>71100986</v>
      </c>
    </row>
    <row r="289" spans="1:15">
      <c r="A289" s="7">
        <v>40756</v>
      </c>
      <c r="B289" s="8">
        <v>8031491</v>
      </c>
      <c r="C289" s="8">
        <v>26407855</v>
      </c>
      <c r="D289" s="8">
        <v>312657</v>
      </c>
      <c r="E289" s="8">
        <v>171096</v>
      </c>
      <c r="F289" s="8">
        <v>114364</v>
      </c>
      <c r="G289" s="8">
        <v>50944</v>
      </c>
      <c r="H289" s="8">
        <v>8262</v>
      </c>
      <c r="I289" s="8">
        <v>17978615</v>
      </c>
      <c r="J289" s="8">
        <v>7752838</v>
      </c>
      <c r="K289" s="8">
        <v>2513465</v>
      </c>
      <c r="L289" s="8">
        <v>3178009</v>
      </c>
      <c r="M289" s="8">
        <v>574468</v>
      </c>
      <c r="N289" s="8">
        <v>4149822</v>
      </c>
      <c r="O289" s="8">
        <f t="shared" si="4"/>
        <v>71243886</v>
      </c>
    </row>
    <row r="290" spans="1:15">
      <c r="A290" s="7">
        <v>40787</v>
      </c>
      <c r="B290" s="8">
        <v>12410000</v>
      </c>
      <c r="C290" s="8">
        <v>26012954</v>
      </c>
      <c r="D290" s="8">
        <v>327350</v>
      </c>
      <c r="E290" s="8">
        <v>239369</v>
      </c>
      <c r="F290" s="8">
        <v>145687</v>
      </c>
      <c r="G290" s="8">
        <v>46957</v>
      </c>
      <c r="H290" s="8">
        <v>0</v>
      </c>
      <c r="I290" s="8">
        <v>23643177</v>
      </c>
      <c r="J290" s="8">
        <v>14046516</v>
      </c>
      <c r="K290" s="8">
        <v>4294167</v>
      </c>
      <c r="L290" s="8">
        <v>6874409</v>
      </c>
      <c r="M290" s="8">
        <v>91976</v>
      </c>
      <c r="N290" s="8">
        <v>2196316</v>
      </c>
      <c r="O290" s="8">
        <f t="shared" si="4"/>
        <v>90328878</v>
      </c>
    </row>
    <row r="291" spans="1:15">
      <c r="A291" s="7">
        <v>40817</v>
      </c>
      <c r="B291" s="8">
        <v>8522907</v>
      </c>
      <c r="C291" s="8">
        <v>27461356</v>
      </c>
      <c r="D291" s="8">
        <v>997601</v>
      </c>
      <c r="E291" s="8">
        <v>320719</v>
      </c>
      <c r="F291" s="8">
        <v>39317</v>
      </c>
      <c r="G291" s="8">
        <v>83346</v>
      </c>
      <c r="H291" s="8">
        <v>0</v>
      </c>
      <c r="I291" s="8">
        <v>24706556</v>
      </c>
      <c r="J291" s="8">
        <v>13332262</v>
      </c>
      <c r="K291" s="8">
        <v>3023671</v>
      </c>
      <c r="L291" s="8">
        <v>4779816</v>
      </c>
      <c r="M291" s="8">
        <v>2231637</v>
      </c>
      <c r="N291" s="8">
        <v>2666282</v>
      </c>
      <c r="O291" s="8">
        <f t="shared" si="4"/>
        <v>88165470</v>
      </c>
    </row>
    <row r="292" spans="1:15">
      <c r="A292" s="7">
        <v>40848</v>
      </c>
      <c r="B292" s="8">
        <v>8852722</v>
      </c>
      <c r="C292" s="8">
        <v>29416559</v>
      </c>
      <c r="D292" s="8">
        <v>540892</v>
      </c>
      <c r="E292" s="8">
        <v>522359</v>
      </c>
      <c r="F292" s="8">
        <v>15838</v>
      </c>
      <c r="G292" s="8">
        <v>74723</v>
      </c>
      <c r="H292" s="8">
        <v>34633</v>
      </c>
      <c r="I292" s="8">
        <v>18282726</v>
      </c>
      <c r="J292" s="8">
        <v>10006249</v>
      </c>
      <c r="K292" s="8">
        <v>1745841</v>
      </c>
      <c r="L292" s="8">
        <v>7160356</v>
      </c>
      <c r="M292" s="8">
        <v>211390</v>
      </c>
      <c r="N292" s="8">
        <v>3234343</v>
      </c>
      <c r="O292" s="8">
        <f t="shared" si="4"/>
        <v>80098631</v>
      </c>
    </row>
    <row r="293" spans="1:15">
      <c r="A293" s="7">
        <v>40878</v>
      </c>
      <c r="B293" s="8">
        <v>6464355</v>
      </c>
      <c r="C293" s="8">
        <v>33891757</v>
      </c>
      <c r="D293" s="8">
        <v>1223542</v>
      </c>
      <c r="E293" s="8">
        <v>202371</v>
      </c>
      <c r="F293" s="8">
        <v>31575</v>
      </c>
      <c r="G293" s="8">
        <v>20440</v>
      </c>
      <c r="H293" s="8">
        <v>2470</v>
      </c>
      <c r="I293" s="8">
        <v>24283214</v>
      </c>
      <c r="J293" s="8">
        <v>11912962</v>
      </c>
      <c r="K293" s="8">
        <v>1853114</v>
      </c>
      <c r="L293" s="8">
        <v>4173772</v>
      </c>
      <c r="M293" s="8">
        <v>486771</v>
      </c>
      <c r="N293" s="8">
        <v>3902240</v>
      </c>
      <c r="O293" s="8">
        <f t="shared" si="4"/>
        <v>88448583</v>
      </c>
    </row>
    <row r="294" spans="1:15">
      <c r="A294" s="7">
        <v>40909</v>
      </c>
      <c r="B294" s="8">
        <v>4625644</v>
      </c>
      <c r="C294" s="8">
        <v>22939874</v>
      </c>
      <c r="D294" s="8">
        <v>406011</v>
      </c>
      <c r="E294" s="8">
        <v>404949</v>
      </c>
      <c r="F294" s="8">
        <v>4464</v>
      </c>
      <c r="G294" s="8">
        <v>27141</v>
      </c>
      <c r="H294" s="8">
        <v>6680</v>
      </c>
      <c r="I294" s="8">
        <v>17341652</v>
      </c>
      <c r="J294" s="8">
        <v>4492686</v>
      </c>
      <c r="K294" s="8">
        <v>2172206</v>
      </c>
      <c r="L294" s="8">
        <v>3572145</v>
      </c>
      <c r="M294" s="8">
        <v>58123</v>
      </c>
      <c r="N294" s="8">
        <v>3262235</v>
      </c>
      <c r="O294" s="8">
        <f t="shared" si="4"/>
        <v>59313810</v>
      </c>
    </row>
    <row r="295" spans="1:15">
      <c r="A295" s="7">
        <v>40940</v>
      </c>
      <c r="B295" s="8">
        <v>5636049</v>
      </c>
      <c r="C295" s="8">
        <v>19364529</v>
      </c>
      <c r="D295" s="8">
        <v>956718</v>
      </c>
      <c r="E295" s="8">
        <v>135316</v>
      </c>
      <c r="F295" s="8">
        <v>45357</v>
      </c>
      <c r="G295" s="8">
        <v>3586</v>
      </c>
      <c r="H295" s="8">
        <v>3860</v>
      </c>
      <c r="I295" s="8">
        <v>21237855</v>
      </c>
      <c r="J295" s="8">
        <v>8808928</v>
      </c>
      <c r="K295" s="8">
        <v>2842285</v>
      </c>
      <c r="L295" s="8">
        <v>4833060</v>
      </c>
      <c r="M295" s="8">
        <v>114672</v>
      </c>
      <c r="N295" s="8">
        <v>1697551</v>
      </c>
      <c r="O295" s="8">
        <f t="shared" si="4"/>
        <v>65679766</v>
      </c>
    </row>
    <row r="296" spans="1:15">
      <c r="A296" s="7">
        <v>40969</v>
      </c>
      <c r="B296" s="8">
        <v>8013698</v>
      </c>
      <c r="C296" s="8">
        <v>25456178</v>
      </c>
      <c r="D296" s="8">
        <v>910826</v>
      </c>
      <c r="E296" s="8">
        <v>272603</v>
      </c>
      <c r="F296" s="8">
        <v>14166</v>
      </c>
      <c r="G296" s="8">
        <v>61034</v>
      </c>
      <c r="H296" s="8">
        <v>20314</v>
      </c>
      <c r="I296" s="8">
        <v>24900154</v>
      </c>
      <c r="J296" s="8">
        <v>8760103</v>
      </c>
      <c r="K296" s="8">
        <v>1397526</v>
      </c>
      <c r="L296" s="8">
        <v>4759159</v>
      </c>
      <c r="M296" s="8">
        <v>417517</v>
      </c>
      <c r="N296" s="8">
        <v>4237131</v>
      </c>
      <c r="O296" s="8">
        <f t="shared" si="4"/>
        <v>79220409</v>
      </c>
    </row>
    <row r="297" spans="1:15">
      <c r="A297" s="7">
        <v>41000</v>
      </c>
      <c r="B297" s="8">
        <v>6180670</v>
      </c>
      <c r="C297" s="8">
        <v>22521395</v>
      </c>
      <c r="D297" s="8">
        <v>491222</v>
      </c>
      <c r="E297" s="8">
        <v>95733</v>
      </c>
      <c r="F297" s="8">
        <v>43544</v>
      </c>
      <c r="G297" s="8">
        <v>35837</v>
      </c>
      <c r="H297" s="8">
        <v>0</v>
      </c>
      <c r="I297" s="8">
        <v>16587616</v>
      </c>
      <c r="J297" s="8">
        <v>6653918</v>
      </c>
      <c r="K297" s="8">
        <v>2497911</v>
      </c>
      <c r="L297" s="8">
        <v>4091951</v>
      </c>
      <c r="M297" s="8">
        <v>173429</v>
      </c>
      <c r="N297" s="8">
        <v>2512696</v>
      </c>
      <c r="O297" s="8">
        <f t="shared" si="4"/>
        <v>61885922</v>
      </c>
    </row>
    <row r="298" spans="1:15">
      <c r="A298" s="7">
        <v>41030</v>
      </c>
      <c r="B298" s="8">
        <v>8023736</v>
      </c>
      <c r="C298" s="8">
        <v>26759600</v>
      </c>
      <c r="D298" s="8">
        <v>264142</v>
      </c>
      <c r="E298" s="8">
        <v>360743</v>
      </c>
      <c r="F298" s="8">
        <v>86261</v>
      </c>
      <c r="G298" s="8">
        <v>131991</v>
      </c>
      <c r="H298" s="8">
        <v>0</v>
      </c>
      <c r="I298" s="8">
        <v>22161608</v>
      </c>
      <c r="J298" s="8">
        <v>9530391</v>
      </c>
      <c r="K298" s="8">
        <v>3865961</v>
      </c>
      <c r="L298" s="8">
        <v>5534712</v>
      </c>
      <c r="M298" s="8">
        <v>149139</v>
      </c>
      <c r="N298" s="8">
        <v>4091712</v>
      </c>
      <c r="O298" s="8">
        <f t="shared" si="4"/>
        <v>80959996</v>
      </c>
    </row>
    <row r="299" spans="1:15">
      <c r="A299" s="7">
        <v>41061</v>
      </c>
      <c r="B299" s="8">
        <v>10650639</v>
      </c>
      <c r="C299" s="8">
        <v>55230400</v>
      </c>
      <c r="D299" s="8">
        <v>536688</v>
      </c>
      <c r="E299" s="8">
        <v>125743</v>
      </c>
      <c r="F299" s="8">
        <v>111687</v>
      </c>
      <c r="G299" s="8">
        <v>40435</v>
      </c>
      <c r="H299" s="8">
        <v>101897</v>
      </c>
      <c r="I299" s="8">
        <v>25129866</v>
      </c>
      <c r="J299" s="8">
        <v>9201443</v>
      </c>
      <c r="K299" s="8">
        <v>2750933</v>
      </c>
      <c r="L299" s="8">
        <v>6207493</v>
      </c>
      <c r="M299" s="8">
        <v>134333</v>
      </c>
      <c r="N299" s="8">
        <v>2423924</v>
      </c>
      <c r="O299" s="8">
        <f t="shared" si="4"/>
        <v>112645481</v>
      </c>
    </row>
    <row r="300" spans="1:15">
      <c r="A300" s="7">
        <v>41091</v>
      </c>
      <c r="B300" s="8">
        <v>14201899</v>
      </c>
      <c r="C300" s="8">
        <v>36578610</v>
      </c>
      <c r="D300" s="8">
        <v>894487</v>
      </c>
      <c r="E300" s="8">
        <v>166464</v>
      </c>
      <c r="F300" s="8">
        <v>361225</v>
      </c>
      <c r="G300" s="8">
        <v>809715</v>
      </c>
      <c r="H300" s="8">
        <v>1270</v>
      </c>
      <c r="I300" s="8">
        <v>19369789</v>
      </c>
      <c r="J300" s="8">
        <v>8110687</v>
      </c>
      <c r="K300" s="8">
        <v>2654626</v>
      </c>
      <c r="L300" s="8">
        <v>5004810</v>
      </c>
      <c r="M300" s="8">
        <v>210357</v>
      </c>
      <c r="N300" s="8">
        <v>3571681</v>
      </c>
      <c r="O300" s="8">
        <f t="shared" si="4"/>
        <v>91935620</v>
      </c>
    </row>
    <row r="301" spans="1:15">
      <c r="A301" s="7">
        <v>41122</v>
      </c>
      <c r="B301" s="8">
        <v>8271062</v>
      </c>
      <c r="C301" s="8">
        <v>35520265</v>
      </c>
      <c r="D301" s="8">
        <v>239514</v>
      </c>
      <c r="E301" s="8">
        <v>229173</v>
      </c>
      <c r="F301" s="8">
        <v>115463</v>
      </c>
      <c r="G301" s="8">
        <v>38506</v>
      </c>
      <c r="H301" s="8">
        <v>25160</v>
      </c>
      <c r="I301" s="8">
        <v>20511932</v>
      </c>
      <c r="J301" s="8">
        <v>11790383</v>
      </c>
      <c r="K301" s="8">
        <v>2347508</v>
      </c>
      <c r="L301" s="8">
        <v>5910432</v>
      </c>
      <c r="M301" s="8">
        <v>234487</v>
      </c>
      <c r="N301" s="8">
        <v>2636775</v>
      </c>
      <c r="O301" s="8">
        <f t="shared" si="4"/>
        <v>87870660</v>
      </c>
    </row>
    <row r="302" spans="1:15">
      <c r="A302" s="7">
        <v>41153</v>
      </c>
      <c r="B302" s="8">
        <v>6161631</v>
      </c>
      <c r="C302" s="8">
        <v>29105220</v>
      </c>
      <c r="D302" s="8">
        <v>675535</v>
      </c>
      <c r="E302" s="8">
        <v>211366</v>
      </c>
      <c r="F302" s="8">
        <v>0</v>
      </c>
      <c r="G302" s="8">
        <v>62008</v>
      </c>
      <c r="H302" s="8">
        <v>5445</v>
      </c>
      <c r="I302" s="8">
        <v>21221756</v>
      </c>
      <c r="J302" s="8">
        <v>8830255</v>
      </c>
      <c r="K302" s="8">
        <v>3803173</v>
      </c>
      <c r="L302" s="8">
        <v>3701435</v>
      </c>
      <c r="M302" s="8">
        <v>37299</v>
      </c>
      <c r="N302" s="8">
        <v>4246466</v>
      </c>
      <c r="O302" s="8">
        <f t="shared" si="4"/>
        <v>78061589</v>
      </c>
    </row>
    <row r="303" spans="1:15">
      <c r="A303" s="7">
        <v>41183</v>
      </c>
      <c r="B303" s="8">
        <v>7494145</v>
      </c>
      <c r="C303" s="8">
        <v>28423525</v>
      </c>
      <c r="D303" s="8">
        <v>770311</v>
      </c>
      <c r="E303" s="8">
        <v>290339</v>
      </c>
      <c r="F303" s="8">
        <v>95949</v>
      </c>
      <c r="G303" s="8">
        <v>84106</v>
      </c>
      <c r="H303" s="8">
        <v>3297</v>
      </c>
      <c r="I303" s="8">
        <v>15394080</v>
      </c>
      <c r="J303" s="8">
        <v>10401090</v>
      </c>
      <c r="K303" s="8">
        <v>2500995</v>
      </c>
      <c r="L303" s="8">
        <v>5765354</v>
      </c>
      <c r="M303" s="8">
        <v>150543</v>
      </c>
      <c r="N303" s="8">
        <v>2982652</v>
      </c>
      <c r="O303" s="8">
        <f t="shared" si="4"/>
        <v>74356386</v>
      </c>
    </row>
    <row r="304" spans="1:15">
      <c r="A304" s="7">
        <v>41214</v>
      </c>
      <c r="B304" s="8">
        <v>12947586</v>
      </c>
      <c r="C304" s="8">
        <v>26819284</v>
      </c>
      <c r="D304" s="8">
        <v>828561</v>
      </c>
      <c r="E304" s="8">
        <v>185331</v>
      </c>
      <c r="F304" s="8">
        <v>53152</v>
      </c>
      <c r="G304" s="8">
        <v>42816</v>
      </c>
      <c r="H304" s="8">
        <v>7973</v>
      </c>
      <c r="I304" s="8">
        <v>20061885</v>
      </c>
      <c r="J304" s="8">
        <v>11070333</v>
      </c>
      <c r="K304" s="8">
        <v>2343518</v>
      </c>
      <c r="L304" s="8">
        <v>5727939</v>
      </c>
      <c r="M304" s="8">
        <v>145223</v>
      </c>
      <c r="N304" s="8">
        <v>5051700</v>
      </c>
      <c r="O304" s="8">
        <f t="shared" si="4"/>
        <v>85285301</v>
      </c>
    </row>
    <row r="305" spans="1:15">
      <c r="A305" s="7">
        <v>41244</v>
      </c>
      <c r="B305" s="8">
        <v>6725934</v>
      </c>
      <c r="C305" s="8">
        <v>29244606</v>
      </c>
      <c r="D305" s="8">
        <v>407780</v>
      </c>
      <c r="E305" s="8">
        <v>391997</v>
      </c>
      <c r="F305" s="8">
        <v>58777</v>
      </c>
      <c r="G305" s="8">
        <v>52817</v>
      </c>
      <c r="H305" s="8">
        <v>78589</v>
      </c>
      <c r="I305" s="8">
        <v>18475219</v>
      </c>
      <c r="J305" s="8">
        <v>10082259</v>
      </c>
      <c r="K305" s="8">
        <v>2121427</v>
      </c>
      <c r="L305" s="8">
        <v>3942314</v>
      </c>
      <c r="M305" s="8">
        <v>378336</v>
      </c>
      <c r="N305" s="8">
        <v>2286941</v>
      </c>
      <c r="O305" s="8">
        <f t="shared" si="4"/>
        <v>74246996</v>
      </c>
    </row>
    <row r="306" spans="1:15">
      <c r="A306" s="7">
        <v>41275</v>
      </c>
      <c r="B306" s="8">
        <v>5732793</v>
      </c>
      <c r="C306" s="8">
        <v>24499001</v>
      </c>
      <c r="D306" s="8">
        <v>110759</v>
      </c>
      <c r="E306" s="8">
        <v>585992</v>
      </c>
      <c r="F306" s="8">
        <v>50280</v>
      </c>
      <c r="G306" s="8">
        <v>26363</v>
      </c>
      <c r="H306" s="8">
        <v>6715</v>
      </c>
      <c r="I306" s="8">
        <v>19100441</v>
      </c>
      <c r="J306" s="8">
        <v>5921076</v>
      </c>
      <c r="K306" s="8">
        <v>1743218</v>
      </c>
      <c r="L306" s="8">
        <v>2657846</v>
      </c>
      <c r="M306" s="8">
        <v>66596</v>
      </c>
      <c r="N306" s="8">
        <v>2693382</v>
      </c>
      <c r="O306" s="8">
        <f t="shared" si="4"/>
        <v>63194462</v>
      </c>
    </row>
    <row r="307" spans="1:15">
      <c r="A307" s="7">
        <v>41306</v>
      </c>
      <c r="B307" s="8">
        <v>6484358</v>
      </c>
      <c r="C307" s="8">
        <v>28556051</v>
      </c>
      <c r="D307" s="8">
        <v>604368</v>
      </c>
      <c r="E307" s="8">
        <v>323935</v>
      </c>
      <c r="F307" s="8">
        <v>51011</v>
      </c>
      <c r="G307" s="8">
        <v>193602</v>
      </c>
      <c r="H307" s="8">
        <v>0</v>
      </c>
      <c r="I307" s="8">
        <v>17427231</v>
      </c>
      <c r="J307" s="8">
        <v>9822297</v>
      </c>
      <c r="K307" s="8">
        <v>1427083</v>
      </c>
      <c r="L307" s="8">
        <v>4157003</v>
      </c>
      <c r="M307" s="8">
        <v>73751</v>
      </c>
      <c r="N307" s="8">
        <v>2967868</v>
      </c>
      <c r="O307" s="8">
        <f t="shared" si="4"/>
        <v>72088558</v>
      </c>
    </row>
    <row r="308" spans="1:15">
      <c r="A308" s="7">
        <v>41334</v>
      </c>
      <c r="B308" s="8">
        <v>6682089</v>
      </c>
      <c r="C308" s="8">
        <v>65566066</v>
      </c>
      <c r="D308" s="8">
        <v>272041</v>
      </c>
      <c r="E308" s="8">
        <v>219563</v>
      </c>
      <c r="F308" s="8">
        <v>176023</v>
      </c>
      <c r="G308" s="8">
        <v>134726</v>
      </c>
      <c r="H308" s="8">
        <v>15294</v>
      </c>
      <c r="I308" s="8">
        <v>25863902</v>
      </c>
      <c r="J308" s="8">
        <v>8538927</v>
      </c>
      <c r="K308" s="8">
        <v>2167670</v>
      </c>
      <c r="L308" s="8">
        <v>3887927</v>
      </c>
      <c r="M308" s="8">
        <v>80410</v>
      </c>
      <c r="N308" s="8">
        <v>2567616</v>
      </c>
      <c r="O308" s="8">
        <f t="shared" si="4"/>
        <v>116172254</v>
      </c>
    </row>
    <row r="309" spans="1:15">
      <c r="A309" s="7">
        <v>41365</v>
      </c>
      <c r="B309" s="8">
        <v>7557432</v>
      </c>
      <c r="C309" s="8">
        <v>32377310</v>
      </c>
      <c r="D309" s="8">
        <v>1051179</v>
      </c>
      <c r="E309" s="8">
        <v>317700</v>
      </c>
      <c r="F309" s="8">
        <v>93148</v>
      </c>
      <c r="G309" s="8">
        <v>199998</v>
      </c>
      <c r="H309" s="8">
        <v>91271</v>
      </c>
      <c r="I309" s="8">
        <v>20490699</v>
      </c>
      <c r="J309" s="8">
        <v>8785850</v>
      </c>
      <c r="K309" s="8">
        <v>2587271</v>
      </c>
      <c r="L309" s="8">
        <v>4050707</v>
      </c>
      <c r="M309" s="8">
        <v>279334</v>
      </c>
      <c r="N309" s="8">
        <v>2771182</v>
      </c>
      <c r="O309" s="8">
        <f t="shared" si="4"/>
        <v>80653081</v>
      </c>
    </row>
    <row r="310" spans="1:15">
      <c r="A310" s="7">
        <v>41395</v>
      </c>
      <c r="B310" s="8">
        <v>5984566</v>
      </c>
      <c r="C310" s="8">
        <v>28296362</v>
      </c>
      <c r="D310" s="8">
        <v>1103038</v>
      </c>
      <c r="E310" s="8">
        <v>717982</v>
      </c>
      <c r="F310" s="8">
        <v>144294</v>
      </c>
      <c r="G310" s="8">
        <v>68585</v>
      </c>
      <c r="H310" s="8">
        <v>17996</v>
      </c>
      <c r="I310" s="8">
        <v>24978641</v>
      </c>
      <c r="J310" s="8">
        <v>9794281</v>
      </c>
      <c r="K310" s="8">
        <v>2459213</v>
      </c>
      <c r="L310" s="8">
        <v>4668068</v>
      </c>
      <c r="M310" s="8">
        <v>266580</v>
      </c>
      <c r="N310" s="8">
        <v>2330968</v>
      </c>
      <c r="O310" s="8">
        <f t="shared" si="4"/>
        <v>80830574</v>
      </c>
    </row>
    <row r="311" spans="1:15">
      <c r="A311" s="7">
        <v>41426</v>
      </c>
      <c r="B311" s="8">
        <v>9780731</v>
      </c>
      <c r="C311" s="8">
        <v>28026671</v>
      </c>
      <c r="D311" s="8">
        <v>644071</v>
      </c>
      <c r="E311" s="8">
        <v>282879</v>
      </c>
      <c r="F311" s="8">
        <v>225863</v>
      </c>
      <c r="G311" s="8">
        <v>110355</v>
      </c>
      <c r="H311" s="8">
        <v>43584</v>
      </c>
      <c r="I311" s="8">
        <v>17427082</v>
      </c>
      <c r="J311" s="8">
        <v>8866039</v>
      </c>
      <c r="K311" s="8">
        <v>1583337</v>
      </c>
      <c r="L311" s="8">
        <v>3551151</v>
      </c>
      <c r="M311" s="8">
        <v>624711</v>
      </c>
      <c r="N311" s="8">
        <v>4636343</v>
      </c>
      <c r="O311" s="8">
        <f t="shared" si="4"/>
        <v>75802817</v>
      </c>
    </row>
    <row r="312" spans="1:15">
      <c r="A312" s="7">
        <v>41456</v>
      </c>
      <c r="B312" s="8">
        <v>8101561</v>
      </c>
      <c r="C312" s="8">
        <v>42244542</v>
      </c>
      <c r="D312" s="8">
        <v>726273</v>
      </c>
      <c r="E312" s="8">
        <v>273800</v>
      </c>
      <c r="F312" s="8">
        <v>330048</v>
      </c>
      <c r="G312" s="8">
        <v>31249</v>
      </c>
      <c r="H312" s="8">
        <v>6775</v>
      </c>
      <c r="I312" s="8">
        <v>18702207</v>
      </c>
      <c r="J312" s="8">
        <v>8957201</v>
      </c>
      <c r="K312" s="8">
        <v>2316958</v>
      </c>
      <c r="L312" s="8">
        <v>4840957</v>
      </c>
      <c r="M312" s="8">
        <v>54993</v>
      </c>
      <c r="N312" s="8">
        <v>2646120</v>
      </c>
      <c r="O312" s="8">
        <f t="shared" si="4"/>
        <v>89232684</v>
      </c>
    </row>
    <row r="313" spans="1:15">
      <c r="A313" s="7">
        <v>41487</v>
      </c>
      <c r="B313" s="8">
        <v>8904615</v>
      </c>
      <c r="C313" s="8">
        <v>33819542</v>
      </c>
      <c r="D313" s="8">
        <v>705422</v>
      </c>
      <c r="E313" s="8">
        <v>191918</v>
      </c>
      <c r="F313" s="8">
        <v>85265</v>
      </c>
      <c r="G313" s="8">
        <v>141329</v>
      </c>
      <c r="H313" s="8">
        <v>32376</v>
      </c>
      <c r="I313" s="8">
        <v>14559630</v>
      </c>
      <c r="J313" s="8">
        <v>9373600</v>
      </c>
      <c r="K313" s="8">
        <v>2519539</v>
      </c>
      <c r="L313" s="8">
        <v>4826615</v>
      </c>
      <c r="M313" s="8">
        <v>217794</v>
      </c>
      <c r="N313" s="8">
        <v>3734665</v>
      </c>
      <c r="O313" s="8">
        <f t="shared" si="4"/>
        <v>79112310</v>
      </c>
    </row>
    <row r="314" spans="1:15">
      <c r="A314" s="7">
        <v>41518</v>
      </c>
      <c r="B314" s="8">
        <v>9911207</v>
      </c>
      <c r="C314" s="8">
        <v>27388337</v>
      </c>
      <c r="D314" s="8">
        <v>562004</v>
      </c>
      <c r="E314" s="8">
        <v>105239</v>
      </c>
      <c r="F314" s="8">
        <v>76319</v>
      </c>
      <c r="G314" s="8">
        <v>392297</v>
      </c>
      <c r="H314" s="8">
        <v>5116</v>
      </c>
      <c r="I314" s="8">
        <v>20487767</v>
      </c>
      <c r="J314" s="8">
        <v>9622253</v>
      </c>
      <c r="K314" s="8">
        <v>2020149</v>
      </c>
      <c r="L314" s="8">
        <v>4806382</v>
      </c>
      <c r="M314" s="8">
        <v>46390</v>
      </c>
      <c r="N314" s="8">
        <v>2768132</v>
      </c>
      <c r="O314" s="8">
        <f t="shared" si="4"/>
        <v>78191592</v>
      </c>
    </row>
    <row r="315" spans="1:15">
      <c r="A315" s="7">
        <v>41548</v>
      </c>
      <c r="B315" s="8">
        <v>10920290</v>
      </c>
      <c r="C315" s="8">
        <v>31808781</v>
      </c>
      <c r="D315" s="8">
        <v>559214</v>
      </c>
      <c r="E315" s="8">
        <v>168559</v>
      </c>
      <c r="F315" s="8">
        <v>80110</v>
      </c>
      <c r="G315" s="8">
        <v>292246</v>
      </c>
      <c r="H315" s="8">
        <v>1425</v>
      </c>
      <c r="I315" s="8">
        <v>17082355</v>
      </c>
      <c r="J315" s="8">
        <v>10993115</v>
      </c>
      <c r="K315" s="8">
        <v>2521831</v>
      </c>
      <c r="L315" s="8">
        <v>4328497</v>
      </c>
      <c r="M315" s="8">
        <v>135132</v>
      </c>
      <c r="N315" s="8">
        <v>4463567</v>
      </c>
      <c r="O315" s="8">
        <f t="shared" si="4"/>
        <v>83355122</v>
      </c>
    </row>
    <row r="316" spans="1:15">
      <c r="A316" s="7">
        <v>41579</v>
      </c>
      <c r="B316" s="8">
        <v>8871420</v>
      </c>
      <c r="C316" s="8">
        <v>30594176</v>
      </c>
      <c r="D316" s="8">
        <v>399553</v>
      </c>
      <c r="E316" s="8">
        <v>166807</v>
      </c>
      <c r="F316" s="8">
        <v>115918</v>
      </c>
      <c r="G316" s="8">
        <v>77854</v>
      </c>
      <c r="H316" s="8">
        <v>4619</v>
      </c>
      <c r="I316" s="8">
        <v>26829465</v>
      </c>
      <c r="J316" s="8">
        <v>12298980</v>
      </c>
      <c r="K316" s="8">
        <v>2137127</v>
      </c>
      <c r="L316" s="8">
        <v>5795634</v>
      </c>
      <c r="M316" s="8">
        <v>18887</v>
      </c>
      <c r="N316" s="8">
        <v>3036044</v>
      </c>
      <c r="O316" s="8">
        <f t="shared" si="4"/>
        <v>90346484</v>
      </c>
    </row>
    <row r="317" spans="1:15">
      <c r="A317" s="7">
        <v>41609</v>
      </c>
      <c r="B317" s="8">
        <v>7840415</v>
      </c>
      <c r="C317" s="8">
        <v>30245655</v>
      </c>
      <c r="D317" s="8">
        <v>700572</v>
      </c>
      <c r="E317" s="8">
        <v>377738</v>
      </c>
      <c r="F317" s="8">
        <v>101735</v>
      </c>
      <c r="G317" s="8">
        <v>711830</v>
      </c>
      <c r="H317" s="8">
        <v>29798</v>
      </c>
      <c r="I317" s="8">
        <v>13164060</v>
      </c>
      <c r="J317" s="8">
        <v>9934502</v>
      </c>
      <c r="K317" s="8">
        <v>3126175</v>
      </c>
      <c r="L317" s="8">
        <v>3663721</v>
      </c>
      <c r="M317" s="8">
        <v>232165</v>
      </c>
      <c r="N317" s="8">
        <v>2231466</v>
      </c>
      <c r="O317" s="8">
        <f t="shared" si="4"/>
        <v>72359832</v>
      </c>
    </row>
    <row r="318" spans="1:15">
      <c r="A318" s="7">
        <v>41640</v>
      </c>
      <c r="B318" s="8">
        <v>5800185</v>
      </c>
      <c r="C318" s="8">
        <v>22313505</v>
      </c>
      <c r="D318" s="8">
        <v>483460</v>
      </c>
      <c r="E318" s="8">
        <v>164595</v>
      </c>
      <c r="F318" s="8">
        <v>53015</v>
      </c>
      <c r="G318" s="8">
        <v>88827</v>
      </c>
      <c r="H318" s="8">
        <v>0</v>
      </c>
      <c r="I318" s="8">
        <v>14854313</v>
      </c>
      <c r="J318" s="8">
        <v>4713509</v>
      </c>
      <c r="K318" s="8">
        <v>2320306</v>
      </c>
      <c r="L318" s="8">
        <v>2352300</v>
      </c>
      <c r="M318" s="8">
        <v>28218</v>
      </c>
      <c r="N318" s="8">
        <v>2998211</v>
      </c>
      <c r="O318" s="8">
        <f t="shared" si="4"/>
        <v>56170444</v>
      </c>
    </row>
    <row r="319" spans="1:15">
      <c r="A319" s="7">
        <v>41671</v>
      </c>
      <c r="B319" s="8">
        <v>7268584</v>
      </c>
      <c r="C319" s="8">
        <v>26468677</v>
      </c>
      <c r="D319" s="8">
        <v>419060</v>
      </c>
      <c r="E319" s="8">
        <v>91513</v>
      </c>
      <c r="F319" s="8">
        <v>28645</v>
      </c>
      <c r="G319" s="8">
        <v>69244</v>
      </c>
      <c r="H319" s="8">
        <v>0</v>
      </c>
      <c r="I319" s="8">
        <v>14347207</v>
      </c>
      <c r="J319" s="8">
        <v>7211482</v>
      </c>
      <c r="K319" s="8">
        <v>1480867</v>
      </c>
      <c r="L319" s="8">
        <v>4028982</v>
      </c>
      <c r="M319" s="8">
        <v>112308</v>
      </c>
      <c r="N319" s="8">
        <v>2126742</v>
      </c>
      <c r="O319" s="8">
        <f t="shared" si="4"/>
        <v>63653311</v>
      </c>
    </row>
    <row r="320" spans="1:15">
      <c r="A320" s="7">
        <v>41699</v>
      </c>
      <c r="B320" s="8">
        <v>8047662</v>
      </c>
      <c r="C320" s="8">
        <v>29562104</v>
      </c>
      <c r="D320" s="8">
        <v>404479</v>
      </c>
      <c r="E320" s="8">
        <v>202272</v>
      </c>
      <c r="F320" s="8">
        <v>70546</v>
      </c>
      <c r="G320" s="8">
        <v>99318</v>
      </c>
      <c r="H320" s="8">
        <v>59631</v>
      </c>
      <c r="I320" s="8">
        <v>20227557</v>
      </c>
      <c r="J320" s="8">
        <v>7870401</v>
      </c>
      <c r="K320" s="8">
        <v>3203067</v>
      </c>
      <c r="L320" s="8">
        <v>6278987</v>
      </c>
      <c r="M320" s="8">
        <v>205227</v>
      </c>
      <c r="N320" s="8">
        <v>2496724</v>
      </c>
      <c r="O320" s="8">
        <f t="shared" si="4"/>
        <v>78727975</v>
      </c>
    </row>
    <row r="321" spans="1:15">
      <c r="A321" s="7">
        <v>41730</v>
      </c>
      <c r="B321" s="8">
        <v>7336244</v>
      </c>
      <c r="C321" s="8">
        <v>30859084</v>
      </c>
      <c r="D321" s="8">
        <v>560914</v>
      </c>
      <c r="E321" s="8">
        <v>97442</v>
      </c>
      <c r="F321" s="8">
        <v>266759</v>
      </c>
      <c r="G321" s="8">
        <v>119794</v>
      </c>
      <c r="H321" s="8">
        <v>0</v>
      </c>
      <c r="I321" s="8">
        <v>13972487</v>
      </c>
      <c r="J321" s="8">
        <v>8802948</v>
      </c>
      <c r="K321" s="8">
        <v>2941557</v>
      </c>
      <c r="L321" s="8">
        <v>4188230</v>
      </c>
      <c r="M321" s="8">
        <v>118690</v>
      </c>
      <c r="N321" s="8">
        <v>2530959</v>
      </c>
      <c r="O321" s="8">
        <f t="shared" si="4"/>
        <v>71795108</v>
      </c>
    </row>
    <row r="322" spans="1:15">
      <c r="A322" s="7">
        <v>41760</v>
      </c>
      <c r="B322" s="8">
        <v>8106641</v>
      </c>
      <c r="C322" s="8">
        <v>37484944</v>
      </c>
      <c r="D322" s="8">
        <v>727562</v>
      </c>
      <c r="E322" s="8">
        <v>92463</v>
      </c>
      <c r="F322" s="8">
        <v>27637</v>
      </c>
      <c r="G322" s="8">
        <v>50312</v>
      </c>
      <c r="H322" s="8">
        <v>53356</v>
      </c>
      <c r="I322" s="8">
        <v>19812279</v>
      </c>
      <c r="J322" s="8">
        <v>11420152</v>
      </c>
      <c r="K322" s="8">
        <v>2459976</v>
      </c>
      <c r="L322" s="8">
        <v>4627037</v>
      </c>
      <c r="M322" s="8">
        <v>140557</v>
      </c>
      <c r="N322" s="8">
        <v>2183602</v>
      </c>
      <c r="O322" s="8">
        <f t="shared" si="4"/>
        <v>87186518</v>
      </c>
    </row>
    <row r="323" spans="1:15">
      <c r="A323" s="7">
        <v>41791</v>
      </c>
      <c r="B323" s="8">
        <v>8192265</v>
      </c>
      <c r="C323" s="8">
        <v>31918807</v>
      </c>
      <c r="D323" s="8">
        <v>622775</v>
      </c>
      <c r="E323" s="8">
        <v>127947</v>
      </c>
      <c r="F323" s="8">
        <v>38719</v>
      </c>
      <c r="G323" s="8">
        <v>29292</v>
      </c>
      <c r="H323" s="8">
        <v>8182</v>
      </c>
      <c r="I323" s="8">
        <v>14174433</v>
      </c>
      <c r="J323" s="8">
        <v>7429977</v>
      </c>
      <c r="K323" s="8">
        <v>2120006</v>
      </c>
      <c r="L323" s="8">
        <v>4446997</v>
      </c>
      <c r="M323" s="8">
        <v>221533</v>
      </c>
      <c r="N323" s="8">
        <v>3891186</v>
      </c>
      <c r="O323" s="8">
        <f t="shared" si="4"/>
        <v>73222119</v>
      </c>
    </row>
    <row r="324" spans="1:15">
      <c r="A324" s="7">
        <v>41821</v>
      </c>
      <c r="B324" s="8">
        <v>7305684</v>
      </c>
      <c r="C324" s="8">
        <v>31653804</v>
      </c>
      <c r="D324" s="8">
        <v>241135</v>
      </c>
      <c r="E324" s="8">
        <v>98156</v>
      </c>
      <c r="F324" s="8">
        <v>74090</v>
      </c>
      <c r="G324" s="8">
        <v>57193</v>
      </c>
      <c r="H324" s="8">
        <v>27935</v>
      </c>
      <c r="I324" s="8">
        <v>20520315</v>
      </c>
      <c r="J324" s="8">
        <v>8824929</v>
      </c>
      <c r="K324" s="8">
        <v>3425856</v>
      </c>
      <c r="L324" s="8">
        <v>3315985</v>
      </c>
      <c r="M324" s="8">
        <v>154290</v>
      </c>
      <c r="N324" s="8">
        <v>1896045</v>
      </c>
      <c r="O324" s="8">
        <f t="shared" si="4"/>
        <v>77595417</v>
      </c>
    </row>
    <row r="325" spans="1:15">
      <c r="A325" s="7">
        <v>41852</v>
      </c>
      <c r="B325" s="8">
        <v>10776972</v>
      </c>
      <c r="C325" s="8">
        <v>31022631</v>
      </c>
      <c r="D325" s="8">
        <v>822947</v>
      </c>
      <c r="E325" s="8">
        <v>66392</v>
      </c>
      <c r="F325" s="8">
        <v>97040</v>
      </c>
      <c r="G325" s="8">
        <v>138460</v>
      </c>
      <c r="H325" s="8">
        <v>8182</v>
      </c>
      <c r="I325" s="8">
        <v>14400987</v>
      </c>
      <c r="J325" s="8">
        <v>10533198</v>
      </c>
      <c r="K325" s="8">
        <v>1312708</v>
      </c>
      <c r="L325" s="8">
        <v>4538469</v>
      </c>
      <c r="M325" s="8">
        <v>175883</v>
      </c>
      <c r="N325" s="8">
        <v>3114571</v>
      </c>
      <c r="O325" s="8">
        <f t="shared" si="4"/>
        <v>77008440</v>
      </c>
    </row>
    <row r="326" spans="1:15">
      <c r="A326" s="7">
        <v>41883</v>
      </c>
      <c r="B326" s="8">
        <v>10911073</v>
      </c>
      <c r="C326" s="8">
        <v>32327311</v>
      </c>
      <c r="D326" s="8">
        <v>932883</v>
      </c>
      <c r="E326" s="8">
        <v>262173</v>
      </c>
      <c r="F326" s="8">
        <v>124961</v>
      </c>
      <c r="G326" s="8">
        <v>37751</v>
      </c>
      <c r="H326" s="8">
        <v>23448</v>
      </c>
      <c r="I326" s="8">
        <v>15366195</v>
      </c>
      <c r="J326" s="8">
        <v>7190392</v>
      </c>
      <c r="K326" s="8">
        <v>3119040</v>
      </c>
      <c r="L326" s="8">
        <v>4764029</v>
      </c>
      <c r="M326" s="8">
        <v>1513669</v>
      </c>
      <c r="N326" s="8">
        <v>4324071</v>
      </c>
      <c r="O326" s="8">
        <f t="shared" ref="O326" si="5">SUM(B326:N326)</f>
        <v>80896996</v>
      </c>
    </row>
    <row r="327" spans="1:15">
      <c r="A327" s="7">
        <v>41913</v>
      </c>
      <c r="B327" s="8">
        <v>12214107</v>
      </c>
      <c r="C327" s="8">
        <v>29914540</v>
      </c>
      <c r="D327" s="8">
        <v>1146810</v>
      </c>
      <c r="E327" s="8">
        <v>272629</v>
      </c>
      <c r="F327" s="8">
        <v>235932</v>
      </c>
      <c r="G327" s="8">
        <v>274767</v>
      </c>
      <c r="H327" s="8">
        <v>152995</v>
      </c>
      <c r="I327" s="8">
        <v>20009032</v>
      </c>
      <c r="J327" s="8">
        <v>10669498</v>
      </c>
      <c r="K327" s="8">
        <v>2782497</v>
      </c>
      <c r="L327" s="8">
        <v>8053191</v>
      </c>
      <c r="M327" s="8">
        <v>214204</v>
      </c>
      <c r="N327" s="8">
        <v>2604312</v>
      </c>
      <c r="O327" s="8">
        <f t="shared" ref="O327:O390" si="6">SUM(B327:N327)</f>
        <v>88544514</v>
      </c>
    </row>
    <row r="328" spans="1:15">
      <c r="A328" s="7">
        <v>41944</v>
      </c>
      <c r="B328" s="8">
        <v>8037820</v>
      </c>
      <c r="C328" s="8">
        <v>33352294</v>
      </c>
      <c r="D328" s="8">
        <v>1132831</v>
      </c>
      <c r="E328" s="8">
        <v>435507</v>
      </c>
      <c r="F328" s="8">
        <v>127222</v>
      </c>
      <c r="G328" s="8">
        <v>139465</v>
      </c>
      <c r="H328" s="8">
        <v>48027</v>
      </c>
      <c r="I328" s="8">
        <v>19107380</v>
      </c>
      <c r="J328" s="8">
        <v>9536542</v>
      </c>
      <c r="K328" s="8">
        <v>2141806</v>
      </c>
      <c r="L328" s="8">
        <v>4588792</v>
      </c>
      <c r="M328" s="8">
        <v>3397699</v>
      </c>
      <c r="N328" s="8">
        <v>2783008</v>
      </c>
      <c r="O328" s="8">
        <f t="shared" si="6"/>
        <v>84828393</v>
      </c>
    </row>
    <row r="329" spans="1:15">
      <c r="A329" s="7">
        <v>41974</v>
      </c>
      <c r="B329" s="8">
        <v>8261880</v>
      </c>
      <c r="C329" s="8">
        <v>31479695</v>
      </c>
      <c r="D329" s="8">
        <v>1297081</v>
      </c>
      <c r="E329" s="8">
        <v>626088</v>
      </c>
      <c r="F329" s="8">
        <v>75194</v>
      </c>
      <c r="G329" s="8">
        <v>1515</v>
      </c>
      <c r="H329" s="8">
        <v>46709</v>
      </c>
      <c r="I329" s="8">
        <v>20189466</v>
      </c>
      <c r="J329" s="8">
        <v>8850711</v>
      </c>
      <c r="K329" s="8">
        <v>2635520</v>
      </c>
      <c r="L329" s="8">
        <v>4047599</v>
      </c>
      <c r="M329" s="8">
        <v>1270245</v>
      </c>
      <c r="N329" s="8">
        <v>4044322</v>
      </c>
      <c r="O329" s="8">
        <f t="shared" si="6"/>
        <v>82826025</v>
      </c>
    </row>
    <row r="330" spans="1:15">
      <c r="A330" s="7">
        <v>42005</v>
      </c>
      <c r="B330" s="8">
        <v>7955758</v>
      </c>
      <c r="C330" s="8">
        <v>18826281</v>
      </c>
      <c r="D330" s="8">
        <v>949173</v>
      </c>
      <c r="E330" s="8">
        <v>303919</v>
      </c>
      <c r="F330" s="8">
        <v>0</v>
      </c>
      <c r="G330" s="8">
        <v>0</v>
      </c>
      <c r="H330" s="8">
        <v>106448</v>
      </c>
      <c r="I330" s="8">
        <v>10555079</v>
      </c>
      <c r="J330" s="8">
        <v>5529846</v>
      </c>
      <c r="K330" s="8">
        <v>1053214</v>
      </c>
      <c r="L330" s="8">
        <v>1997360</v>
      </c>
      <c r="M330" s="8">
        <v>569774</v>
      </c>
      <c r="N330" s="8">
        <v>2325859</v>
      </c>
      <c r="O330" s="8">
        <f t="shared" si="6"/>
        <v>50172711</v>
      </c>
    </row>
    <row r="331" spans="1:15">
      <c r="A331" s="7">
        <v>42036</v>
      </c>
      <c r="B331" s="8">
        <v>6641750</v>
      </c>
      <c r="C331" s="8">
        <v>29463486</v>
      </c>
      <c r="D331" s="8">
        <v>1097430</v>
      </c>
      <c r="E331" s="8">
        <v>454635</v>
      </c>
      <c r="F331" s="8">
        <v>246433</v>
      </c>
      <c r="G331" s="8">
        <v>33751</v>
      </c>
      <c r="H331" s="8">
        <v>39475</v>
      </c>
      <c r="I331" s="8">
        <v>19062008</v>
      </c>
      <c r="J331" s="8">
        <v>7605679</v>
      </c>
      <c r="K331" s="8">
        <v>3109798</v>
      </c>
      <c r="L331" s="8">
        <v>6089534</v>
      </c>
      <c r="M331" s="8">
        <v>349642</v>
      </c>
      <c r="N331" s="8">
        <v>2020642</v>
      </c>
      <c r="O331" s="8">
        <f t="shared" si="6"/>
        <v>76214263</v>
      </c>
    </row>
    <row r="332" spans="1:15">
      <c r="A332" s="7">
        <v>42064</v>
      </c>
      <c r="B332" s="8">
        <v>7780038</v>
      </c>
      <c r="C332" s="8">
        <v>35193355</v>
      </c>
      <c r="D332" s="8">
        <v>1957607</v>
      </c>
      <c r="E332" s="8">
        <v>286146</v>
      </c>
      <c r="F332" s="8">
        <v>185484</v>
      </c>
      <c r="G332" s="8">
        <v>1838</v>
      </c>
      <c r="H332" s="8">
        <v>27211</v>
      </c>
      <c r="I332" s="8">
        <v>13300834</v>
      </c>
      <c r="J332" s="8">
        <v>7946887</v>
      </c>
      <c r="K332" s="8">
        <v>1978024</v>
      </c>
      <c r="L332" s="8">
        <v>5267912</v>
      </c>
      <c r="M332" s="8">
        <v>639255</v>
      </c>
      <c r="N332" s="8">
        <v>3207790</v>
      </c>
      <c r="O332" s="8">
        <f t="shared" si="6"/>
        <v>77772381</v>
      </c>
    </row>
    <row r="333" spans="1:15">
      <c r="A333" s="7">
        <v>42095</v>
      </c>
      <c r="B333" s="8">
        <v>6502288</v>
      </c>
      <c r="C333" s="8">
        <v>33027081</v>
      </c>
      <c r="D333" s="8">
        <v>1559082</v>
      </c>
      <c r="E333" s="8">
        <v>278678</v>
      </c>
      <c r="F333" s="8">
        <v>78947</v>
      </c>
      <c r="G333" s="8">
        <v>125876</v>
      </c>
      <c r="H333" s="8">
        <v>3324</v>
      </c>
      <c r="I333" s="8">
        <v>21025371</v>
      </c>
      <c r="J333" s="8">
        <v>8285873</v>
      </c>
      <c r="K333" s="8">
        <v>2036502</v>
      </c>
      <c r="L333" s="8">
        <v>7952497</v>
      </c>
      <c r="M333" s="8">
        <v>315154</v>
      </c>
      <c r="N333" s="8">
        <v>4796153</v>
      </c>
      <c r="O333" s="8">
        <f t="shared" si="6"/>
        <v>85986826</v>
      </c>
    </row>
    <row r="334" spans="1:15">
      <c r="A334" s="7">
        <v>42125</v>
      </c>
      <c r="B334" s="8">
        <v>7125708</v>
      </c>
      <c r="C334" s="8">
        <v>34821411</v>
      </c>
      <c r="D334" s="8">
        <v>1594253</v>
      </c>
      <c r="E334" s="8">
        <v>252595</v>
      </c>
      <c r="F334" s="8">
        <v>152173</v>
      </c>
      <c r="G334" s="8">
        <v>39177</v>
      </c>
      <c r="H334" s="8">
        <v>22798</v>
      </c>
      <c r="I334" s="8">
        <v>18831993</v>
      </c>
      <c r="J334" s="8">
        <v>8203406</v>
      </c>
      <c r="K334" s="8">
        <v>2599515</v>
      </c>
      <c r="L334" s="8">
        <v>4838999</v>
      </c>
      <c r="M334" s="8">
        <v>357930</v>
      </c>
      <c r="N334" s="8">
        <v>2984665</v>
      </c>
      <c r="O334" s="8">
        <f t="shared" si="6"/>
        <v>81824623</v>
      </c>
    </row>
    <row r="335" spans="1:15">
      <c r="A335" s="7">
        <v>42156</v>
      </c>
      <c r="B335" s="8">
        <v>9736344</v>
      </c>
      <c r="C335" s="8">
        <v>39402728</v>
      </c>
      <c r="D335" s="8">
        <v>1488563</v>
      </c>
      <c r="E335" s="8">
        <v>287019</v>
      </c>
      <c r="F335" s="8">
        <v>631363</v>
      </c>
      <c r="G335" s="8">
        <v>26630</v>
      </c>
      <c r="H335" s="8">
        <v>20760</v>
      </c>
      <c r="I335" s="8">
        <v>20970233</v>
      </c>
      <c r="J335" s="8">
        <v>9896081</v>
      </c>
      <c r="K335" s="8">
        <v>2796475</v>
      </c>
      <c r="L335" s="8">
        <v>5873017</v>
      </c>
      <c r="M335" s="8">
        <v>160571</v>
      </c>
      <c r="N335" s="8">
        <v>4899947</v>
      </c>
      <c r="O335" s="8">
        <f t="shared" si="6"/>
        <v>96189731</v>
      </c>
    </row>
    <row r="336" spans="1:15">
      <c r="A336" s="7">
        <v>42186</v>
      </c>
      <c r="B336" s="8">
        <v>11328713</v>
      </c>
      <c r="C336" s="8">
        <v>35329551</v>
      </c>
      <c r="D336" s="8">
        <v>976793</v>
      </c>
      <c r="E336" s="8">
        <v>256298</v>
      </c>
      <c r="F336" s="8">
        <v>272193</v>
      </c>
      <c r="G336" s="8">
        <v>61873</v>
      </c>
      <c r="H336" s="8">
        <v>70248</v>
      </c>
      <c r="I336" s="8">
        <v>19742568</v>
      </c>
      <c r="J336" s="8">
        <v>9412962</v>
      </c>
      <c r="K336" s="8">
        <v>1312690</v>
      </c>
      <c r="L336" s="8">
        <v>4143210</v>
      </c>
      <c r="M336" s="8">
        <v>274175</v>
      </c>
      <c r="N336" s="8">
        <v>3819175</v>
      </c>
      <c r="O336" s="8">
        <f t="shared" si="6"/>
        <v>87000449</v>
      </c>
    </row>
    <row r="337" spans="1:15">
      <c r="A337" s="7">
        <v>42217</v>
      </c>
      <c r="B337" s="8">
        <v>7619098</v>
      </c>
      <c r="C337" s="8">
        <v>40257104</v>
      </c>
      <c r="D337" s="8">
        <v>1525883</v>
      </c>
      <c r="E337" s="8">
        <v>537328</v>
      </c>
      <c r="F337" s="8">
        <v>313311</v>
      </c>
      <c r="G337" s="8">
        <v>57757</v>
      </c>
      <c r="H337" s="8">
        <v>10989</v>
      </c>
      <c r="I337" s="8">
        <v>15285453</v>
      </c>
      <c r="J337" s="8">
        <v>10422706</v>
      </c>
      <c r="K337" s="8">
        <v>2853031</v>
      </c>
      <c r="L337" s="8">
        <v>5630005</v>
      </c>
      <c r="M337" s="8">
        <v>280221</v>
      </c>
      <c r="N337" s="8">
        <v>6292917</v>
      </c>
      <c r="O337" s="8">
        <f t="shared" si="6"/>
        <v>91085803</v>
      </c>
    </row>
    <row r="338" spans="1:15">
      <c r="A338" s="7">
        <v>42248</v>
      </c>
      <c r="B338" s="8">
        <v>7375096</v>
      </c>
      <c r="C338" s="8">
        <v>37712023</v>
      </c>
      <c r="D338" s="8">
        <v>1305855</v>
      </c>
      <c r="E338" s="8">
        <v>182016</v>
      </c>
      <c r="F338" s="8">
        <v>9593318</v>
      </c>
      <c r="G338" s="8">
        <v>0</v>
      </c>
      <c r="H338" s="8">
        <v>85082</v>
      </c>
      <c r="I338" s="8">
        <v>15955518</v>
      </c>
      <c r="J338" s="8">
        <v>11187419</v>
      </c>
      <c r="K338" s="8">
        <v>2255450</v>
      </c>
      <c r="L338" s="8">
        <v>5743422</v>
      </c>
      <c r="M338" s="8">
        <v>507419</v>
      </c>
      <c r="N338" s="8">
        <v>6147102</v>
      </c>
      <c r="O338" s="8">
        <f t="shared" si="6"/>
        <v>98049720</v>
      </c>
    </row>
    <row r="339" spans="1:15">
      <c r="A339" s="7">
        <v>42278</v>
      </c>
      <c r="B339" s="8">
        <v>9195643</v>
      </c>
      <c r="C339" s="8">
        <v>39050383</v>
      </c>
      <c r="D339" s="8">
        <v>930161</v>
      </c>
      <c r="E339" s="8">
        <v>414404</v>
      </c>
      <c r="F339" s="8">
        <v>127154</v>
      </c>
      <c r="G339" s="8">
        <v>83555</v>
      </c>
      <c r="H339" s="8">
        <v>22425</v>
      </c>
      <c r="I339" s="8">
        <v>18125329</v>
      </c>
      <c r="J339" s="8">
        <v>10679200</v>
      </c>
      <c r="K339" s="8">
        <v>3893059</v>
      </c>
      <c r="L339" s="8">
        <v>6286115</v>
      </c>
      <c r="M339" s="8">
        <v>561400</v>
      </c>
      <c r="N339" s="8">
        <v>7313335</v>
      </c>
      <c r="O339" s="8">
        <f t="shared" si="6"/>
        <v>96682163</v>
      </c>
    </row>
    <row r="340" spans="1:15">
      <c r="A340" s="7">
        <v>42309</v>
      </c>
      <c r="B340" s="8">
        <v>8897427</v>
      </c>
      <c r="C340" s="8">
        <v>41363810</v>
      </c>
      <c r="D340" s="8">
        <v>955963</v>
      </c>
      <c r="E340" s="8">
        <v>446445</v>
      </c>
      <c r="F340" s="8">
        <v>272216</v>
      </c>
      <c r="G340" s="8">
        <v>5455</v>
      </c>
      <c r="H340" s="8">
        <v>7185</v>
      </c>
      <c r="I340" s="8">
        <v>15970950</v>
      </c>
      <c r="J340" s="8">
        <v>12331772</v>
      </c>
      <c r="K340" s="8">
        <v>3573581</v>
      </c>
      <c r="L340" s="8">
        <v>6501731</v>
      </c>
      <c r="M340" s="8">
        <v>482338</v>
      </c>
      <c r="N340" s="8">
        <v>4200494</v>
      </c>
      <c r="O340" s="8">
        <f t="shared" si="6"/>
        <v>95009367</v>
      </c>
    </row>
    <row r="341" spans="1:15">
      <c r="A341" s="7">
        <v>42339</v>
      </c>
      <c r="B341" s="8">
        <v>8009340</v>
      </c>
      <c r="C341" s="8">
        <v>32748179</v>
      </c>
      <c r="D341" s="8">
        <v>550581</v>
      </c>
      <c r="E341" s="8">
        <v>417156</v>
      </c>
      <c r="F341" s="8">
        <v>226574</v>
      </c>
      <c r="G341" s="8">
        <v>30746</v>
      </c>
      <c r="H341" s="8">
        <v>2022</v>
      </c>
      <c r="I341" s="8">
        <v>14893443</v>
      </c>
      <c r="J341" s="8">
        <v>9620584</v>
      </c>
      <c r="K341" s="8">
        <v>2199239</v>
      </c>
      <c r="L341" s="8">
        <v>5137384</v>
      </c>
      <c r="M341" s="8">
        <v>90249</v>
      </c>
      <c r="N341" s="8">
        <v>5059272</v>
      </c>
      <c r="O341" s="8">
        <f t="shared" si="6"/>
        <v>78984769</v>
      </c>
    </row>
    <row r="342" spans="1:15">
      <c r="A342" s="7">
        <v>42370</v>
      </c>
      <c r="B342" s="8">
        <v>6470724</v>
      </c>
      <c r="C342" s="8">
        <v>32049247</v>
      </c>
      <c r="D342" s="8">
        <v>1143579</v>
      </c>
      <c r="E342" s="8">
        <v>417053</v>
      </c>
      <c r="F342" s="8">
        <v>96000</v>
      </c>
      <c r="G342" s="8">
        <v>36580</v>
      </c>
      <c r="H342" s="8">
        <v>3608</v>
      </c>
      <c r="I342" s="8">
        <v>14514527</v>
      </c>
      <c r="J342" s="8">
        <v>7761137</v>
      </c>
      <c r="K342" s="8">
        <v>3322033</v>
      </c>
      <c r="L342" s="8">
        <v>3869914</v>
      </c>
      <c r="M342" s="8">
        <v>157842</v>
      </c>
      <c r="N342" s="8">
        <v>3312260</v>
      </c>
      <c r="O342" s="8">
        <f t="shared" si="6"/>
        <v>73154504</v>
      </c>
    </row>
    <row r="343" spans="1:15">
      <c r="A343" s="7">
        <v>42401</v>
      </c>
      <c r="B343" s="8">
        <v>8951401</v>
      </c>
      <c r="C343" s="8">
        <v>35121460</v>
      </c>
      <c r="D343" s="8">
        <v>464752</v>
      </c>
      <c r="E343" s="8">
        <v>498339</v>
      </c>
      <c r="F343" s="8">
        <v>357845</v>
      </c>
      <c r="G343" s="8">
        <v>34950</v>
      </c>
      <c r="H343" s="8">
        <v>188238</v>
      </c>
      <c r="I343" s="8">
        <v>14673987</v>
      </c>
      <c r="J343" s="8">
        <v>7370663</v>
      </c>
      <c r="K343" s="8">
        <v>1979405</v>
      </c>
      <c r="L343" s="8">
        <v>3957629</v>
      </c>
      <c r="M343" s="8">
        <v>176396</v>
      </c>
      <c r="N343" s="8">
        <v>3313979</v>
      </c>
      <c r="O343" s="8">
        <f t="shared" si="6"/>
        <v>77089044</v>
      </c>
    </row>
    <row r="344" spans="1:15">
      <c r="A344" s="7">
        <v>42430</v>
      </c>
      <c r="B344" s="8">
        <v>8285420</v>
      </c>
      <c r="C344" s="8">
        <v>37804584</v>
      </c>
      <c r="D344" s="8">
        <v>618604</v>
      </c>
      <c r="E344" s="8">
        <v>489314</v>
      </c>
      <c r="F344" s="8">
        <v>462696</v>
      </c>
      <c r="G344" s="8">
        <v>731469</v>
      </c>
      <c r="H344" s="8">
        <v>84873</v>
      </c>
      <c r="I344" s="8">
        <v>15504603</v>
      </c>
      <c r="J344" s="8">
        <v>7999408</v>
      </c>
      <c r="K344" s="8">
        <v>2619904</v>
      </c>
      <c r="L344" s="8">
        <v>6080066</v>
      </c>
      <c r="M344" s="8">
        <v>565903</v>
      </c>
      <c r="N344" s="8">
        <v>7502224</v>
      </c>
      <c r="O344" s="8">
        <f t="shared" si="6"/>
        <v>88749068</v>
      </c>
    </row>
    <row r="345" spans="1:15">
      <c r="A345" s="7">
        <v>42461</v>
      </c>
      <c r="B345" s="8">
        <v>5034939</v>
      </c>
      <c r="C345" s="8">
        <v>36068821</v>
      </c>
      <c r="D345" s="8">
        <v>828599</v>
      </c>
      <c r="E345" s="8">
        <v>371137</v>
      </c>
      <c r="F345" s="8">
        <v>1160549</v>
      </c>
      <c r="G345" s="8">
        <v>15176</v>
      </c>
      <c r="H345" s="8">
        <v>67968</v>
      </c>
      <c r="I345" s="8">
        <v>12028371</v>
      </c>
      <c r="J345" s="8">
        <v>9341768</v>
      </c>
      <c r="K345" s="8">
        <v>2097194</v>
      </c>
      <c r="L345" s="8">
        <v>9369253</v>
      </c>
      <c r="M345" s="8">
        <v>137115</v>
      </c>
      <c r="N345" s="8">
        <v>3923386</v>
      </c>
      <c r="O345" s="8">
        <f t="shared" si="6"/>
        <v>80444276</v>
      </c>
    </row>
    <row r="346" spans="1:15">
      <c r="A346" s="7">
        <v>42491</v>
      </c>
      <c r="B346" s="8">
        <v>8927347</v>
      </c>
      <c r="C346" s="8">
        <v>49674899</v>
      </c>
      <c r="D346" s="8">
        <v>1106795</v>
      </c>
      <c r="E346" s="8">
        <v>561162</v>
      </c>
      <c r="F346" s="8">
        <v>552262</v>
      </c>
      <c r="G346" s="8">
        <v>33823</v>
      </c>
      <c r="H346" s="8">
        <v>65808</v>
      </c>
      <c r="I346" s="8">
        <v>15511827</v>
      </c>
      <c r="J346" s="8">
        <v>8375091</v>
      </c>
      <c r="K346" s="8">
        <v>3585672</v>
      </c>
      <c r="L346" s="8">
        <v>6336911</v>
      </c>
      <c r="M346" s="8">
        <v>343404</v>
      </c>
      <c r="N346" s="8">
        <v>5554188</v>
      </c>
      <c r="O346" s="8">
        <f t="shared" si="6"/>
        <v>100629189</v>
      </c>
    </row>
    <row r="347" spans="1:15">
      <c r="A347" s="7">
        <v>42522</v>
      </c>
      <c r="B347" s="8">
        <v>8310756</v>
      </c>
      <c r="C347" s="8">
        <v>37569774</v>
      </c>
      <c r="D347" s="8">
        <v>1344035</v>
      </c>
      <c r="E347" s="8">
        <v>367836</v>
      </c>
      <c r="F347" s="8">
        <v>488333</v>
      </c>
      <c r="G347" s="8">
        <v>14625</v>
      </c>
      <c r="H347" s="8">
        <v>153642</v>
      </c>
      <c r="I347" s="8">
        <v>12991173</v>
      </c>
      <c r="J347" s="8">
        <v>12852453</v>
      </c>
      <c r="K347" s="8">
        <v>2294207</v>
      </c>
      <c r="L347" s="8">
        <v>8885358</v>
      </c>
      <c r="M347" s="8">
        <v>246411</v>
      </c>
      <c r="N347" s="8">
        <v>3137783</v>
      </c>
      <c r="O347" s="8">
        <f t="shared" si="6"/>
        <v>88656386</v>
      </c>
    </row>
    <row r="348" spans="1:15">
      <c r="A348" s="7">
        <v>42552</v>
      </c>
      <c r="B348" s="8">
        <v>8781802</v>
      </c>
      <c r="C348" s="8">
        <v>46629316</v>
      </c>
      <c r="D348" s="8">
        <v>833242</v>
      </c>
      <c r="E348" s="8">
        <v>452928</v>
      </c>
      <c r="F348" s="8">
        <v>536036</v>
      </c>
      <c r="G348" s="8">
        <v>19245</v>
      </c>
      <c r="H348" s="8">
        <v>46685</v>
      </c>
      <c r="I348" s="8">
        <v>17866763</v>
      </c>
      <c r="J348" s="8">
        <v>10149940</v>
      </c>
      <c r="K348" s="8">
        <v>2737702</v>
      </c>
      <c r="L348" s="8">
        <v>7039621</v>
      </c>
      <c r="M348" s="8">
        <v>194529</v>
      </c>
      <c r="N348" s="8">
        <v>3762385</v>
      </c>
      <c r="O348" s="8">
        <f t="shared" si="6"/>
        <v>99050194</v>
      </c>
    </row>
    <row r="349" spans="1:15">
      <c r="A349" s="7">
        <v>42583</v>
      </c>
      <c r="B349" s="8">
        <v>10128323</v>
      </c>
      <c r="C349" s="8">
        <v>46531892</v>
      </c>
      <c r="D349" s="8">
        <v>1138658</v>
      </c>
      <c r="E349" s="8">
        <v>629323</v>
      </c>
      <c r="F349" s="8">
        <v>306333</v>
      </c>
      <c r="G349" s="8">
        <v>64304</v>
      </c>
      <c r="H349" s="8">
        <v>158897</v>
      </c>
      <c r="I349" s="8">
        <v>16010612</v>
      </c>
      <c r="J349" s="8">
        <v>8607007</v>
      </c>
      <c r="K349" s="8">
        <v>2510497</v>
      </c>
      <c r="L349" s="8">
        <v>7205498</v>
      </c>
      <c r="M349" s="8">
        <v>111344</v>
      </c>
      <c r="N349" s="8">
        <v>4254966</v>
      </c>
      <c r="O349" s="8">
        <f t="shared" si="6"/>
        <v>97657654</v>
      </c>
    </row>
    <row r="350" spans="1:15">
      <c r="A350" s="7">
        <v>42614</v>
      </c>
      <c r="B350" s="8">
        <v>8412517</v>
      </c>
      <c r="C350" s="8">
        <v>36990554</v>
      </c>
      <c r="D350" s="8">
        <v>377178</v>
      </c>
      <c r="E350" s="8">
        <v>232098</v>
      </c>
      <c r="F350" s="8">
        <v>179788</v>
      </c>
      <c r="G350" s="8">
        <v>349330</v>
      </c>
      <c r="H350" s="8">
        <v>0</v>
      </c>
      <c r="I350" s="8">
        <v>15014885</v>
      </c>
      <c r="J350" s="8">
        <v>9120978</v>
      </c>
      <c r="K350" s="8">
        <v>2183486</v>
      </c>
      <c r="L350" s="8">
        <v>7083705</v>
      </c>
      <c r="M350" s="8">
        <v>201846</v>
      </c>
      <c r="N350" s="8">
        <v>5092767</v>
      </c>
      <c r="O350" s="8">
        <f t="shared" si="6"/>
        <v>85239132</v>
      </c>
    </row>
    <row r="351" spans="1:15">
      <c r="A351" s="7">
        <v>42644</v>
      </c>
      <c r="B351" s="8">
        <v>9487561</v>
      </c>
      <c r="C351" s="8">
        <v>40719169</v>
      </c>
      <c r="D351" s="8">
        <v>1574556</v>
      </c>
      <c r="E351" s="8">
        <v>480301</v>
      </c>
      <c r="F351" s="8">
        <v>640805</v>
      </c>
      <c r="G351" s="8">
        <v>117419</v>
      </c>
      <c r="H351" s="8">
        <v>2181</v>
      </c>
      <c r="I351" s="8">
        <v>13446351</v>
      </c>
      <c r="J351" s="8">
        <v>6933550</v>
      </c>
      <c r="K351" s="8">
        <v>1575667</v>
      </c>
      <c r="L351" s="8">
        <v>5606865</v>
      </c>
      <c r="M351" s="8">
        <v>86082</v>
      </c>
      <c r="N351" s="8">
        <v>3038226</v>
      </c>
      <c r="O351" s="8">
        <f t="shared" si="6"/>
        <v>83708733</v>
      </c>
    </row>
    <row r="352" spans="1:15">
      <c r="A352" s="7">
        <v>42675</v>
      </c>
      <c r="B352" s="8">
        <v>9978216</v>
      </c>
      <c r="C352" s="8">
        <v>39169963</v>
      </c>
      <c r="D352" s="8">
        <v>2434851</v>
      </c>
      <c r="E352" s="8">
        <v>522729</v>
      </c>
      <c r="F352" s="8">
        <v>114202</v>
      </c>
      <c r="G352" s="8">
        <v>2092</v>
      </c>
      <c r="H352" s="8">
        <v>123426</v>
      </c>
      <c r="I352" s="8">
        <v>15150149</v>
      </c>
      <c r="J352" s="8">
        <v>8790760</v>
      </c>
      <c r="K352" s="8">
        <v>1985786</v>
      </c>
      <c r="L352" s="8">
        <v>6882017</v>
      </c>
      <c r="M352" s="8">
        <v>1104429</v>
      </c>
      <c r="N352" s="8">
        <v>6026235</v>
      </c>
      <c r="O352" s="8">
        <f t="shared" si="6"/>
        <v>92284855</v>
      </c>
    </row>
    <row r="353" spans="1:15">
      <c r="A353" s="7">
        <v>42705</v>
      </c>
      <c r="B353" s="8">
        <v>9065359</v>
      </c>
      <c r="C353" s="8">
        <v>33920705</v>
      </c>
      <c r="D353" s="8">
        <v>886114</v>
      </c>
      <c r="E353" s="8">
        <v>653646</v>
      </c>
      <c r="F353" s="8">
        <v>309449</v>
      </c>
      <c r="G353" s="8">
        <v>189025</v>
      </c>
      <c r="H353" s="8">
        <v>29972</v>
      </c>
      <c r="I353" s="8">
        <v>15724206</v>
      </c>
      <c r="J353" s="8">
        <v>12076205</v>
      </c>
      <c r="K353" s="8">
        <v>2250379</v>
      </c>
      <c r="L353" s="8">
        <v>6009336</v>
      </c>
      <c r="M353" s="8">
        <v>609578</v>
      </c>
      <c r="N353" s="8">
        <v>2445288</v>
      </c>
      <c r="O353" s="8">
        <f t="shared" si="6"/>
        <v>84169262</v>
      </c>
    </row>
    <row r="354" spans="1:15">
      <c r="A354" s="7">
        <v>42736</v>
      </c>
      <c r="B354" s="8">
        <v>6153548</v>
      </c>
      <c r="C354" s="8">
        <v>32373672</v>
      </c>
      <c r="D354" s="8">
        <v>526186</v>
      </c>
      <c r="E354" s="8">
        <v>263345</v>
      </c>
      <c r="F354" s="8">
        <v>253066</v>
      </c>
      <c r="G354" s="8">
        <v>225704</v>
      </c>
      <c r="H354" s="8">
        <v>19427</v>
      </c>
      <c r="I354" s="8">
        <v>16915789</v>
      </c>
      <c r="J354" s="8">
        <v>7833183</v>
      </c>
      <c r="K354" s="8">
        <v>2111403</v>
      </c>
      <c r="L354" s="8">
        <v>3085649</v>
      </c>
      <c r="M354" s="8">
        <v>394044</v>
      </c>
      <c r="N354" s="8">
        <v>2042922</v>
      </c>
      <c r="O354" s="8">
        <f t="shared" si="6"/>
        <v>72197938</v>
      </c>
    </row>
    <row r="355" spans="1:15">
      <c r="A355" s="7">
        <v>42767</v>
      </c>
      <c r="B355" s="8">
        <v>6456067</v>
      </c>
      <c r="C355" s="8">
        <v>38416705</v>
      </c>
      <c r="D355" s="8">
        <v>886589</v>
      </c>
      <c r="E355" s="8">
        <v>442624</v>
      </c>
      <c r="F355" s="8">
        <v>117160</v>
      </c>
      <c r="G355" s="8">
        <v>116505</v>
      </c>
      <c r="H355" s="8">
        <v>75806</v>
      </c>
      <c r="I355" s="8">
        <v>18583394</v>
      </c>
      <c r="J355" s="8">
        <v>8360745</v>
      </c>
      <c r="K355" s="8">
        <v>2477449</v>
      </c>
      <c r="L355" s="8">
        <v>4850820</v>
      </c>
      <c r="M355" s="8">
        <v>248966</v>
      </c>
      <c r="N355" s="8">
        <v>3148601</v>
      </c>
      <c r="O355" s="8">
        <f t="shared" si="6"/>
        <v>84181431</v>
      </c>
    </row>
    <row r="356" spans="1:15">
      <c r="A356" s="7">
        <v>42795</v>
      </c>
      <c r="B356" s="8">
        <v>10119672</v>
      </c>
      <c r="C356" s="8">
        <v>38326379</v>
      </c>
      <c r="D356" s="8">
        <v>626263</v>
      </c>
      <c r="E356" s="8">
        <v>721107</v>
      </c>
      <c r="F356" s="8">
        <v>407496</v>
      </c>
      <c r="G356" s="8">
        <v>159445</v>
      </c>
      <c r="H356" s="8">
        <v>185612</v>
      </c>
      <c r="I356" s="8">
        <v>20900642</v>
      </c>
      <c r="J356" s="8">
        <v>9027922</v>
      </c>
      <c r="K356" s="8">
        <v>3496647</v>
      </c>
      <c r="L356" s="8">
        <v>5163659</v>
      </c>
      <c r="M356" s="8">
        <v>505731</v>
      </c>
      <c r="N356" s="8">
        <v>4984933</v>
      </c>
      <c r="O356" s="8">
        <f t="shared" si="6"/>
        <v>94625508</v>
      </c>
    </row>
    <row r="357" spans="1:15">
      <c r="A357" s="7">
        <v>42826</v>
      </c>
      <c r="B357" s="8">
        <v>6683788</v>
      </c>
      <c r="C357" s="8">
        <v>32750764</v>
      </c>
      <c r="D357" s="8">
        <v>1831162</v>
      </c>
      <c r="E357" s="8">
        <v>255460</v>
      </c>
      <c r="F357" s="8">
        <v>163577</v>
      </c>
      <c r="G357" s="8">
        <v>130848</v>
      </c>
      <c r="H357" s="8">
        <v>126552</v>
      </c>
      <c r="I357" s="8">
        <v>16193460</v>
      </c>
      <c r="J357" s="8">
        <v>8723199</v>
      </c>
      <c r="K357" s="8">
        <v>2883368</v>
      </c>
      <c r="L357" s="8">
        <v>4967927</v>
      </c>
      <c r="M357" s="8">
        <v>178107</v>
      </c>
      <c r="N357" s="8">
        <v>2992873</v>
      </c>
      <c r="O357" s="8">
        <f t="shared" si="6"/>
        <v>77881085</v>
      </c>
    </row>
    <row r="358" spans="1:15">
      <c r="A358" s="7">
        <v>42856</v>
      </c>
      <c r="B358" s="8">
        <v>7886430</v>
      </c>
      <c r="C358" s="8">
        <v>42167221</v>
      </c>
      <c r="D358" s="8">
        <v>925459</v>
      </c>
      <c r="E358" s="8">
        <v>635916</v>
      </c>
      <c r="F358" s="8">
        <v>695728</v>
      </c>
      <c r="G358" s="8">
        <v>35635</v>
      </c>
      <c r="H358" s="8">
        <v>88426</v>
      </c>
      <c r="I358" s="8">
        <v>15917086</v>
      </c>
      <c r="J358" s="8">
        <v>9040416</v>
      </c>
      <c r="K358" s="8">
        <v>13418704</v>
      </c>
      <c r="L358" s="8">
        <v>6185034</v>
      </c>
      <c r="M358" s="8">
        <v>326683</v>
      </c>
      <c r="N358" s="8">
        <v>3286427</v>
      </c>
      <c r="O358" s="8">
        <f t="shared" si="6"/>
        <v>100609165</v>
      </c>
    </row>
    <row r="359" spans="1:15">
      <c r="A359" s="7">
        <v>42887</v>
      </c>
      <c r="B359" s="8">
        <v>9149792</v>
      </c>
      <c r="C359" s="8">
        <v>44303209</v>
      </c>
      <c r="D359" s="8">
        <v>2446022</v>
      </c>
      <c r="E359" s="8">
        <v>268596</v>
      </c>
      <c r="F359" s="8">
        <v>211421</v>
      </c>
      <c r="G359" s="8">
        <v>85912</v>
      </c>
      <c r="H359" s="8">
        <v>85887</v>
      </c>
      <c r="I359" s="8">
        <v>15156742</v>
      </c>
      <c r="J359" s="8">
        <v>9705144</v>
      </c>
      <c r="K359" s="8">
        <v>2488532</v>
      </c>
      <c r="L359" s="8">
        <v>6684760</v>
      </c>
      <c r="M359" s="8">
        <v>689215</v>
      </c>
      <c r="N359" s="8">
        <v>5934002</v>
      </c>
      <c r="O359" s="8">
        <f t="shared" si="6"/>
        <v>97209234</v>
      </c>
    </row>
    <row r="360" spans="1:15">
      <c r="A360" s="7">
        <v>42917</v>
      </c>
      <c r="B360" s="8">
        <v>13837706</v>
      </c>
      <c r="C360" s="8">
        <v>49219665</v>
      </c>
      <c r="D360" s="8">
        <v>1697648</v>
      </c>
      <c r="E360" s="8">
        <v>545933</v>
      </c>
      <c r="F360" s="8">
        <v>347228</v>
      </c>
      <c r="G360" s="8">
        <v>311234</v>
      </c>
      <c r="H360" s="8">
        <v>87015</v>
      </c>
      <c r="I360" s="8">
        <v>14757156</v>
      </c>
      <c r="J360" s="8">
        <v>8534967</v>
      </c>
      <c r="K360" s="8">
        <v>3027711</v>
      </c>
      <c r="L360" s="8">
        <v>7020186</v>
      </c>
      <c r="M360" s="8">
        <v>579567</v>
      </c>
      <c r="N360" s="8">
        <v>3198209</v>
      </c>
      <c r="O360" s="8">
        <f t="shared" si="6"/>
        <v>103164225</v>
      </c>
    </row>
    <row r="361" spans="1:15">
      <c r="A361" s="7">
        <v>42948</v>
      </c>
      <c r="B361" s="8">
        <v>10688062</v>
      </c>
      <c r="C361" s="8">
        <v>42881610</v>
      </c>
      <c r="D361" s="8">
        <v>1705888</v>
      </c>
      <c r="E361" s="8">
        <v>471798</v>
      </c>
      <c r="F361" s="8">
        <v>203356</v>
      </c>
      <c r="G361" s="8">
        <v>148414</v>
      </c>
      <c r="H361" s="8">
        <v>17078</v>
      </c>
      <c r="I361" s="8">
        <v>15203969</v>
      </c>
      <c r="J361" s="8">
        <v>7698333</v>
      </c>
      <c r="K361" s="8">
        <v>2120497</v>
      </c>
      <c r="L361" s="8">
        <v>7329718</v>
      </c>
      <c r="M361" s="8">
        <v>225595</v>
      </c>
      <c r="N361" s="8">
        <v>4332175</v>
      </c>
      <c r="O361" s="8">
        <f t="shared" si="6"/>
        <v>93026493</v>
      </c>
    </row>
    <row r="362" spans="1:15">
      <c r="A362" s="7">
        <v>42979</v>
      </c>
      <c r="B362" s="8">
        <v>10047424</v>
      </c>
      <c r="C362" s="8">
        <v>43502315</v>
      </c>
      <c r="D362" s="8">
        <v>1457361</v>
      </c>
      <c r="E362" s="8">
        <v>519290</v>
      </c>
      <c r="F362" s="8">
        <v>338373</v>
      </c>
      <c r="G362" s="8">
        <v>161620</v>
      </c>
      <c r="H362" s="8">
        <v>127504</v>
      </c>
      <c r="I362" s="8">
        <v>11424254</v>
      </c>
      <c r="J362" s="8">
        <v>10109211</v>
      </c>
      <c r="K362" s="8">
        <v>1675037</v>
      </c>
      <c r="L362" s="8">
        <v>5574450</v>
      </c>
      <c r="M362" s="8">
        <v>181854</v>
      </c>
      <c r="N362" s="8">
        <v>4435346</v>
      </c>
      <c r="O362" s="8">
        <f t="shared" si="6"/>
        <v>89554039</v>
      </c>
    </row>
    <row r="363" spans="1:15">
      <c r="A363" s="7">
        <v>43009</v>
      </c>
      <c r="B363" s="8">
        <v>10844507</v>
      </c>
      <c r="C363" s="8">
        <v>43628196</v>
      </c>
      <c r="D363" s="8">
        <v>1500721</v>
      </c>
      <c r="E363" s="8">
        <v>471934</v>
      </c>
      <c r="F363" s="8">
        <v>413722</v>
      </c>
      <c r="G363" s="8">
        <v>424123</v>
      </c>
      <c r="H363" s="8">
        <v>77539</v>
      </c>
      <c r="I363" s="8">
        <v>16969360</v>
      </c>
      <c r="J363" s="8">
        <v>9601798</v>
      </c>
      <c r="K363" s="8">
        <v>2063541</v>
      </c>
      <c r="L363" s="8">
        <v>6002424</v>
      </c>
      <c r="M363" s="8">
        <v>359080</v>
      </c>
      <c r="N363" s="8">
        <v>2998029</v>
      </c>
      <c r="O363" s="8">
        <f t="shared" si="6"/>
        <v>95354974</v>
      </c>
    </row>
    <row r="364" spans="1:15">
      <c r="A364" s="7">
        <v>43040</v>
      </c>
      <c r="B364" s="8">
        <v>10472098</v>
      </c>
      <c r="C364" s="8">
        <v>45358786</v>
      </c>
      <c r="D364" s="8">
        <v>1760870</v>
      </c>
      <c r="E364" s="8">
        <v>522998</v>
      </c>
      <c r="F364" s="8">
        <v>405424</v>
      </c>
      <c r="G364" s="8">
        <v>158682</v>
      </c>
      <c r="H364" s="8">
        <v>61024</v>
      </c>
      <c r="I364" s="8">
        <v>14375223</v>
      </c>
      <c r="J364" s="8">
        <v>10750289</v>
      </c>
      <c r="K364" s="8">
        <v>1999819</v>
      </c>
      <c r="L364" s="8">
        <v>5856740</v>
      </c>
      <c r="M364" s="8">
        <v>335559</v>
      </c>
      <c r="N364" s="8">
        <v>6459598</v>
      </c>
      <c r="O364" s="8">
        <f t="shared" si="6"/>
        <v>98517110</v>
      </c>
    </row>
    <row r="365" spans="1:15">
      <c r="A365" s="7">
        <v>43070</v>
      </c>
      <c r="B365" s="8">
        <v>11235533</v>
      </c>
      <c r="C365" s="8">
        <v>40316030</v>
      </c>
      <c r="D365" s="8">
        <v>926011</v>
      </c>
      <c r="E365" s="8">
        <v>673932</v>
      </c>
      <c r="F365" s="8">
        <v>1099691</v>
      </c>
      <c r="G365" s="8">
        <v>708821</v>
      </c>
      <c r="H365" s="8">
        <v>128473</v>
      </c>
      <c r="I365" s="8">
        <v>11328398</v>
      </c>
      <c r="J365" s="8">
        <v>10232793</v>
      </c>
      <c r="K365" s="8">
        <v>1871794</v>
      </c>
      <c r="L365" s="8">
        <v>6742508</v>
      </c>
      <c r="M365" s="8">
        <v>118648</v>
      </c>
      <c r="N365" s="8">
        <v>2638861</v>
      </c>
      <c r="O365" s="8">
        <f t="shared" si="6"/>
        <v>88021493</v>
      </c>
    </row>
    <row r="366" spans="1:15">
      <c r="A366" s="7">
        <v>43101</v>
      </c>
      <c r="B366" s="8">
        <v>4794984</v>
      </c>
      <c r="C366" s="8">
        <v>31880056</v>
      </c>
      <c r="D366" s="8">
        <v>792817</v>
      </c>
      <c r="E366" s="8">
        <v>187929</v>
      </c>
      <c r="F366" s="8">
        <v>198079</v>
      </c>
      <c r="G366" s="8">
        <v>95164</v>
      </c>
      <c r="H366" s="8">
        <v>118822</v>
      </c>
      <c r="I366" s="8">
        <v>10736208</v>
      </c>
      <c r="J366" s="8">
        <v>5177082</v>
      </c>
      <c r="K366" s="8">
        <v>2159847</v>
      </c>
      <c r="L366" s="8">
        <v>3003305</v>
      </c>
      <c r="M366" s="8">
        <v>326103</v>
      </c>
      <c r="N366" s="8">
        <v>3673356</v>
      </c>
      <c r="O366" s="8">
        <f t="shared" si="6"/>
        <v>63143752</v>
      </c>
    </row>
    <row r="367" spans="1:15">
      <c r="A367" s="7">
        <v>43132</v>
      </c>
      <c r="B367" s="8">
        <v>8712499</v>
      </c>
      <c r="C367" s="8">
        <v>38244930</v>
      </c>
      <c r="D367" s="8">
        <v>1341609</v>
      </c>
      <c r="E367" s="8">
        <v>336522</v>
      </c>
      <c r="F367" s="8">
        <v>80762</v>
      </c>
      <c r="G367" s="8">
        <v>51611</v>
      </c>
      <c r="H367" s="8">
        <v>132099</v>
      </c>
      <c r="I367" s="8">
        <v>10896771</v>
      </c>
      <c r="J367" s="8">
        <v>9545015</v>
      </c>
      <c r="K367" s="8">
        <v>2006310</v>
      </c>
      <c r="L367" s="8">
        <v>4244680</v>
      </c>
      <c r="M367" s="8">
        <v>315253</v>
      </c>
      <c r="N367" s="8">
        <v>2637068</v>
      </c>
      <c r="O367" s="8">
        <f t="shared" si="6"/>
        <v>78545129</v>
      </c>
    </row>
    <row r="368" spans="1:15">
      <c r="A368" s="7">
        <v>43160</v>
      </c>
      <c r="B368" s="8">
        <v>11794134</v>
      </c>
      <c r="C368" s="8">
        <v>39376697</v>
      </c>
      <c r="D368" s="8">
        <v>1342714</v>
      </c>
      <c r="E368" s="8">
        <v>271108</v>
      </c>
      <c r="F368" s="8">
        <v>508012</v>
      </c>
      <c r="G368" s="8">
        <v>270625</v>
      </c>
      <c r="H368" s="8">
        <v>204034</v>
      </c>
      <c r="I368" s="8">
        <v>16964631</v>
      </c>
      <c r="J368" s="8">
        <v>6478486</v>
      </c>
      <c r="K368" s="8">
        <v>2754120</v>
      </c>
      <c r="L368" s="8">
        <v>4596563</v>
      </c>
      <c r="M368" s="8">
        <v>288449</v>
      </c>
      <c r="N368" s="8">
        <v>2672926</v>
      </c>
      <c r="O368" s="8">
        <f t="shared" si="6"/>
        <v>87522499</v>
      </c>
    </row>
    <row r="369" spans="1:15">
      <c r="A369" s="7">
        <v>43191</v>
      </c>
      <c r="B369" s="8">
        <v>9544052</v>
      </c>
      <c r="C369" s="8">
        <v>37280576</v>
      </c>
      <c r="D369" s="8">
        <v>347503</v>
      </c>
      <c r="E369" s="8">
        <v>491605</v>
      </c>
      <c r="F369" s="8">
        <v>182978</v>
      </c>
      <c r="G369" s="8">
        <v>73724</v>
      </c>
      <c r="H369" s="8">
        <v>554436</v>
      </c>
      <c r="I369" s="8">
        <v>10267232</v>
      </c>
      <c r="J369" s="8">
        <v>8044860</v>
      </c>
      <c r="K369" s="8">
        <v>1775678</v>
      </c>
      <c r="L369" s="8">
        <v>5795191</v>
      </c>
      <c r="M369" s="8">
        <v>160345</v>
      </c>
      <c r="N369" s="8">
        <v>2897177</v>
      </c>
      <c r="O369" s="8">
        <f t="shared" si="6"/>
        <v>77415357</v>
      </c>
    </row>
    <row r="370" spans="1:15">
      <c r="A370" s="7">
        <v>43221</v>
      </c>
      <c r="B370" s="8">
        <v>9460883</v>
      </c>
      <c r="C370" s="8">
        <v>46849870</v>
      </c>
      <c r="D370" s="8">
        <v>1475428</v>
      </c>
      <c r="E370" s="8">
        <v>881903</v>
      </c>
      <c r="F370" s="8">
        <v>508116</v>
      </c>
      <c r="G370" s="8">
        <v>155616</v>
      </c>
      <c r="H370" s="8">
        <v>87115</v>
      </c>
      <c r="I370" s="8">
        <v>20976416</v>
      </c>
      <c r="J370" s="8">
        <v>9485123</v>
      </c>
      <c r="K370" s="8">
        <v>3129168</v>
      </c>
      <c r="L370" s="8">
        <v>7498847</v>
      </c>
      <c r="M370" s="8">
        <v>397980</v>
      </c>
      <c r="N370" s="8">
        <v>5974065</v>
      </c>
      <c r="O370" s="8">
        <f t="shared" si="6"/>
        <v>106880530</v>
      </c>
    </row>
    <row r="371" spans="1:15">
      <c r="A371" s="7">
        <v>43252</v>
      </c>
      <c r="B371" s="8">
        <v>12289355</v>
      </c>
      <c r="C371" s="8">
        <v>44503545</v>
      </c>
      <c r="D371" s="8">
        <v>967592</v>
      </c>
      <c r="E371" s="8">
        <v>426457</v>
      </c>
      <c r="F371" s="8">
        <v>371559</v>
      </c>
      <c r="G371" s="8">
        <v>161952</v>
      </c>
      <c r="H371" s="8">
        <v>186052</v>
      </c>
      <c r="I371" s="8">
        <v>12114533</v>
      </c>
      <c r="J371" s="8">
        <v>10134634</v>
      </c>
      <c r="K371" s="8">
        <v>2953986</v>
      </c>
      <c r="L371" s="8">
        <v>8010680</v>
      </c>
      <c r="M371" s="8">
        <v>180607</v>
      </c>
      <c r="N371" s="8">
        <v>3759999</v>
      </c>
      <c r="O371" s="8">
        <f t="shared" si="6"/>
        <v>96060951</v>
      </c>
    </row>
    <row r="372" spans="1:15">
      <c r="A372" s="7">
        <v>43282</v>
      </c>
      <c r="B372" s="8">
        <v>12519601</v>
      </c>
      <c r="C372" s="8">
        <v>39561286</v>
      </c>
      <c r="D372" s="8">
        <v>829779</v>
      </c>
      <c r="E372" s="8">
        <v>499984</v>
      </c>
      <c r="F372" s="8">
        <v>149767</v>
      </c>
      <c r="G372" s="8">
        <v>64060</v>
      </c>
      <c r="H372" s="8">
        <v>248072</v>
      </c>
      <c r="I372" s="8">
        <v>16126812</v>
      </c>
      <c r="J372" s="8">
        <v>10262841</v>
      </c>
      <c r="K372" s="8">
        <v>3553313</v>
      </c>
      <c r="L372" s="8">
        <v>7416669</v>
      </c>
      <c r="M372" s="8">
        <v>277559</v>
      </c>
      <c r="N372" s="8">
        <v>3142216</v>
      </c>
      <c r="O372" s="8">
        <f t="shared" si="6"/>
        <v>94651959</v>
      </c>
    </row>
    <row r="373" spans="1:15">
      <c r="A373" s="7">
        <v>43313</v>
      </c>
      <c r="B373" s="8">
        <v>11369379</v>
      </c>
      <c r="C373" s="8">
        <v>43892958</v>
      </c>
      <c r="D373" s="8">
        <v>1339317</v>
      </c>
      <c r="E373" s="8">
        <v>517604</v>
      </c>
      <c r="F373" s="8">
        <v>468507</v>
      </c>
      <c r="G373" s="8">
        <v>85164</v>
      </c>
      <c r="H373" s="8">
        <v>174661</v>
      </c>
      <c r="I373" s="8">
        <v>11330375</v>
      </c>
      <c r="J373" s="8">
        <v>10482632</v>
      </c>
      <c r="K373" s="8">
        <v>2058832</v>
      </c>
      <c r="L373" s="8">
        <v>8624269</v>
      </c>
      <c r="M373" s="8">
        <v>288654</v>
      </c>
      <c r="N373" s="8">
        <v>4585614</v>
      </c>
      <c r="O373" s="8">
        <f t="shared" si="6"/>
        <v>95217966</v>
      </c>
    </row>
    <row r="374" spans="1:15">
      <c r="A374" s="7">
        <v>43344</v>
      </c>
      <c r="B374" s="8">
        <v>9992739</v>
      </c>
      <c r="C374" s="8">
        <v>42358603</v>
      </c>
      <c r="D374" s="8">
        <v>670165</v>
      </c>
      <c r="E374" s="8">
        <v>229467</v>
      </c>
      <c r="F374" s="8">
        <v>365350</v>
      </c>
      <c r="G374" s="8">
        <v>145813</v>
      </c>
      <c r="H374" s="8">
        <v>57211</v>
      </c>
      <c r="I374" s="8">
        <v>17429070</v>
      </c>
      <c r="J374" s="8">
        <v>9637883</v>
      </c>
      <c r="K374" s="8">
        <v>2378004</v>
      </c>
      <c r="L374" s="8">
        <v>7127734</v>
      </c>
      <c r="M374" s="8">
        <v>38252</v>
      </c>
      <c r="N374" s="8">
        <v>4819465</v>
      </c>
      <c r="O374" s="8">
        <f t="shared" si="6"/>
        <v>95249756</v>
      </c>
    </row>
    <row r="375" spans="1:15">
      <c r="A375" s="7">
        <v>43374</v>
      </c>
      <c r="B375" s="8">
        <v>10862998</v>
      </c>
      <c r="C375" s="8">
        <v>44459048</v>
      </c>
      <c r="D375" s="8">
        <v>1417282</v>
      </c>
      <c r="E375" s="8">
        <v>444152</v>
      </c>
      <c r="F375" s="8">
        <v>294034</v>
      </c>
      <c r="G375" s="8">
        <v>153621</v>
      </c>
      <c r="H375" s="8">
        <v>230051</v>
      </c>
      <c r="I375" s="8">
        <v>14392956</v>
      </c>
      <c r="J375" s="8">
        <v>10738716</v>
      </c>
      <c r="K375" s="8">
        <v>3259657</v>
      </c>
      <c r="L375" s="8">
        <v>7344978</v>
      </c>
      <c r="M375" s="8">
        <v>449515</v>
      </c>
      <c r="N375" s="8">
        <v>6089573</v>
      </c>
      <c r="O375" s="8">
        <f t="shared" si="6"/>
        <v>100136581</v>
      </c>
    </row>
    <row r="376" spans="1:15">
      <c r="A376" s="7">
        <v>43405</v>
      </c>
      <c r="B376" s="8">
        <v>12867078</v>
      </c>
      <c r="C376" s="8">
        <v>41927964</v>
      </c>
      <c r="D376" s="8">
        <v>818923</v>
      </c>
      <c r="E376" s="8">
        <v>458183</v>
      </c>
      <c r="F376" s="8">
        <v>357513</v>
      </c>
      <c r="G376" s="8">
        <v>100816</v>
      </c>
      <c r="H376" s="8">
        <v>75968</v>
      </c>
      <c r="I376" s="8">
        <v>14400871</v>
      </c>
      <c r="J376" s="8">
        <v>11270586</v>
      </c>
      <c r="K376" s="8">
        <v>2746009</v>
      </c>
      <c r="L376" s="8">
        <v>7092449</v>
      </c>
      <c r="M376" s="8">
        <v>243381</v>
      </c>
      <c r="N376" s="8">
        <v>3053359</v>
      </c>
      <c r="O376" s="8">
        <f t="shared" si="6"/>
        <v>95413100</v>
      </c>
    </row>
    <row r="377" spans="1:15">
      <c r="A377" s="7">
        <v>43435</v>
      </c>
      <c r="B377" s="8">
        <v>9202932</v>
      </c>
      <c r="C377" s="8">
        <v>40664899</v>
      </c>
      <c r="D377" s="8">
        <v>792134</v>
      </c>
      <c r="E377" s="8">
        <v>588954</v>
      </c>
      <c r="F377" s="8">
        <v>436823</v>
      </c>
      <c r="G377" s="8">
        <v>170162</v>
      </c>
      <c r="H377" s="8">
        <v>177483</v>
      </c>
      <c r="I377" s="8">
        <v>12745786</v>
      </c>
      <c r="J377" s="8">
        <v>9670892</v>
      </c>
      <c r="K377" s="8">
        <v>1633600</v>
      </c>
      <c r="L377" s="8">
        <v>6791896</v>
      </c>
      <c r="M377" s="8">
        <v>333475</v>
      </c>
      <c r="N377" s="8">
        <v>4664737</v>
      </c>
      <c r="O377" s="8">
        <f t="shared" si="6"/>
        <v>87873773</v>
      </c>
    </row>
    <row r="378" spans="1:15">
      <c r="A378" s="7">
        <v>43466</v>
      </c>
      <c r="B378" s="8">
        <v>6622995</v>
      </c>
      <c r="C378" s="8">
        <v>27569432</v>
      </c>
      <c r="D378" s="8">
        <v>607503</v>
      </c>
      <c r="E378" s="8">
        <v>573451</v>
      </c>
      <c r="F378" s="8">
        <v>38134</v>
      </c>
      <c r="G378" s="8">
        <v>193552</v>
      </c>
      <c r="H378" s="8">
        <v>39753</v>
      </c>
      <c r="I378" s="8">
        <v>14297249</v>
      </c>
      <c r="J378" s="8">
        <v>6510275</v>
      </c>
      <c r="K378" s="8">
        <v>2315732</v>
      </c>
      <c r="L378" s="8">
        <v>4737769</v>
      </c>
      <c r="M378" s="8">
        <v>162102</v>
      </c>
      <c r="N378" s="8">
        <v>2318503</v>
      </c>
      <c r="O378" s="8">
        <f t="shared" si="6"/>
        <v>65986450</v>
      </c>
    </row>
    <row r="379" spans="1:15">
      <c r="A379" s="7">
        <v>43497</v>
      </c>
      <c r="B379" s="8">
        <v>9059231</v>
      </c>
      <c r="C379" s="8">
        <v>32999744</v>
      </c>
      <c r="D379" s="8">
        <v>501443</v>
      </c>
      <c r="E379" s="8">
        <v>205983</v>
      </c>
      <c r="F379" s="8">
        <v>284095</v>
      </c>
      <c r="G379" s="8">
        <v>435551</v>
      </c>
      <c r="H379" s="8">
        <v>154798</v>
      </c>
      <c r="I379" s="8">
        <v>12511574</v>
      </c>
      <c r="J379" s="8">
        <v>8215301</v>
      </c>
      <c r="K379" s="8">
        <v>2851375</v>
      </c>
      <c r="L379" s="8">
        <v>4893152</v>
      </c>
      <c r="M379" s="8">
        <v>73243</v>
      </c>
      <c r="N379" s="8">
        <v>2900569</v>
      </c>
      <c r="O379" s="8">
        <f t="shared" si="6"/>
        <v>75086059</v>
      </c>
    </row>
    <row r="380" spans="1:15">
      <c r="A380" s="7">
        <v>43525</v>
      </c>
      <c r="B380" s="8">
        <v>10818414</v>
      </c>
      <c r="C380" s="8">
        <v>42802501</v>
      </c>
      <c r="D380" s="8">
        <v>881899</v>
      </c>
      <c r="E380" s="8">
        <v>523307</v>
      </c>
      <c r="F380" s="8">
        <v>315780</v>
      </c>
      <c r="G380" s="8">
        <v>84846</v>
      </c>
      <c r="H380" s="8">
        <v>62472</v>
      </c>
      <c r="I380" s="8">
        <v>14496450</v>
      </c>
      <c r="J380" s="8">
        <v>9738730</v>
      </c>
      <c r="K380" s="8">
        <v>1591623</v>
      </c>
      <c r="L380" s="8">
        <v>4127923</v>
      </c>
      <c r="M380" s="8">
        <v>224806</v>
      </c>
      <c r="N380" s="8">
        <v>3125102</v>
      </c>
      <c r="O380" s="8">
        <f t="shared" si="6"/>
        <v>88793853</v>
      </c>
    </row>
    <row r="381" spans="1:15">
      <c r="A381" s="7">
        <v>43556</v>
      </c>
      <c r="B381" s="8">
        <v>7689527</v>
      </c>
      <c r="C381" s="8">
        <v>30557224</v>
      </c>
      <c r="D381" s="8">
        <v>481953</v>
      </c>
      <c r="E381" s="8">
        <v>721263</v>
      </c>
      <c r="F381" s="8">
        <v>755710</v>
      </c>
      <c r="G381" s="8">
        <v>472401</v>
      </c>
      <c r="H381" s="8">
        <v>70997</v>
      </c>
      <c r="I381" s="8">
        <v>21429290</v>
      </c>
      <c r="J381" s="8">
        <v>8262145</v>
      </c>
      <c r="K381" s="8">
        <v>2887699</v>
      </c>
      <c r="L381" s="8">
        <v>5920832</v>
      </c>
      <c r="M381" s="8">
        <v>52988</v>
      </c>
      <c r="N381" s="8">
        <v>3699796</v>
      </c>
      <c r="O381" s="8">
        <f t="shared" si="6"/>
        <v>83001825</v>
      </c>
    </row>
    <row r="382" spans="1:15">
      <c r="A382" s="7">
        <v>43586</v>
      </c>
      <c r="B382" s="8">
        <v>12866063</v>
      </c>
      <c r="C382" s="8">
        <v>37123009</v>
      </c>
      <c r="D382" s="8">
        <v>991740</v>
      </c>
      <c r="E382" s="8">
        <v>516352</v>
      </c>
      <c r="F382" s="8">
        <v>514230</v>
      </c>
      <c r="G382" s="8">
        <v>107436</v>
      </c>
      <c r="H382" s="8">
        <v>150251</v>
      </c>
      <c r="I382" s="8">
        <v>14540814</v>
      </c>
      <c r="J382" s="8">
        <v>12523160</v>
      </c>
      <c r="K382" s="8">
        <v>2654541</v>
      </c>
      <c r="L382" s="8">
        <v>7785825</v>
      </c>
      <c r="M382" s="8">
        <v>2001527</v>
      </c>
      <c r="N382" s="8">
        <v>3170167</v>
      </c>
      <c r="O382" s="8">
        <f t="shared" si="6"/>
        <v>94945115</v>
      </c>
    </row>
    <row r="383" spans="1:15">
      <c r="A383" s="7">
        <v>43617</v>
      </c>
      <c r="B383" s="8">
        <v>12184618</v>
      </c>
      <c r="C383" s="8">
        <v>37090083</v>
      </c>
      <c r="D383" s="8">
        <v>993708</v>
      </c>
      <c r="E383" s="8">
        <v>556107</v>
      </c>
      <c r="F383" s="8">
        <v>452618</v>
      </c>
      <c r="G383" s="8">
        <v>498078</v>
      </c>
      <c r="H383" s="8">
        <v>81075</v>
      </c>
      <c r="I383" s="8">
        <v>21727843</v>
      </c>
      <c r="J383" s="8">
        <v>11298797</v>
      </c>
      <c r="K383" s="8">
        <v>2766689</v>
      </c>
      <c r="L383" s="8">
        <v>6134296</v>
      </c>
      <c r="M383" s="8">
        <v>406176</v>
      </c>
      <c r="N383" s="8">
        <v>5049234</v>
      </c>
      <c r="O383" s="8">
        <f t="shared" si="6"/>
        <v>99239322</v>
      </c>
    </row>
    <row r="384" spans="1:15">
      <c r="A384" s="7">
        <v>43647</v>
      </c>
      <c r="B384" s="8">
        <v>9899763</v>
      </c>
      <c r="C384" s="8">
        <v>34727769</v>
      </c>
      <c r="D384" s="8">
        <v>1128224</v>
      </c>
      <c r="E384" s="8">
        <v>423117</v>
      </c>
      <c r="F384" s="8">
        <v>360196</v>
      </c>
      <c r="G384" s="8">
        <v>84238</v>
      </c>
      <c r="H384" s="8">
        <v>173986</v>
      </c>
      <c r="I384" s="8">
        <v>12267654</v>
      </c>
      <c r="J384" s="8">
        <v>9856411</v>
      </c>
      <c r="K384" s="8">
        <v>1502764</v>
      </c>
      <c r="L384" s="8">
        <v>5800095</v>
      </c>
      <c r="M384" s="8">
        <v>513406</v>
      </c>
      <c r="N384" s="8">
        <v>3041290</v>
      </c>
      <c r="O384" s="8">
        <f t="shared" si="6"/>
        <v>79778913</v>
      </c>
    </row>
    <row r="385" spans="1:15">
      <c r="A385" s="7">
        <v>43678</v>
      </c>
      <c r="B385" s="8">
        <v>13826145</v>
      </c>
      <c r="C385" s="8">
        <v>40982659</v>
      </c>
      <c r="D385" s="8">
        <v>1120685</v>
      </c>
      <c r="E385" s="8">
        <v>1040239</v>
      </c>
      <c r="F385" s="8">
        <v>451120</v>
      </c>
      <c r="G385" s="8">
        <v>120077</v>
      </c>
      <c r="H385" s="8">
        <v>402590</v>
      </c>
      <c r="I385" s="8">
        <v>15662048</v>
      </c>
      <c r="J385" s="8">
        <v>12366549</v>
      </c>
      <c r="K385" s="8">
        <v>2382950</v>
      </c>
      <c r="L385" s="8">
        <v>7198600</v>
      </c>
      <c r="M385" s="8">
        <v>205391</v>
      </c>
      <c r="N385" s="8">
        <v>5105648</v>
      </c>
      <c r="O385" s="8">
        <f t="shared" si="6"/>
        <v>100864701</v>
      </c>
    </row>
    <row r="386" spans="1:15">
      <c r="A386" s="7">
        <v>43709</v>
      </c>
      <c r="B386" s="8">
        <v>10228709</v>
      </c>
      <c r="C386" s="8">
        <v>41462535</v>
      </c>
      <c r="D386" s="8">
        <v>1400239</v>
      </c>
      <c r="E386" s="8">
        <v>787343</v>
      </c>
      <c r="F386" s="8">
        <v>848459</v>
      </c>
      <c r="G386" s="8">
        <v>68718</v>
      </c>
      <c r="H386" s="8">
        <v>329176</v>
      </c>
      <c r="I386" s="8">
        <v>15846929</v>
      </c>
      <c r="J386" s="8">
        <v>11151787</v>
      </c>
      <c r="K386" s="8">
        <v>1763625</v>
      </c>
      <c r="L386" s="8">
        <v>7262093</v>
      </c>
      <c r="M386" s="8">
        <v>226792</v>
      </c>
      <c r="N386" s="8">
        <v>3606050</v>
      </c>
      <c r="O386" s="8">
        <f t="shared" si="6"/>
        <v>94982455</v>
      </c>
    </row>
    <row r="387" spans="1:15">
      <c r="A387" s="7">
        <v>43739</v>
      </c>
      <c r="B387" s="8">
        <v>10532851</v>
      </c>
      <c r="C387" s="8">
        <v>34854913</v>
      </c>
      <c r="D387" s="8">
        <v>881972</v>
      </c>
      <c r="E387" s="8">
        <v>663399</v>
      </c>
      <c r="F387" s="8">
        <v>646901</v>
      </c>
      <c r="G387" s="8">
        <v>54543</v>
      </c>
      <c r="H387" s="8">
        <v>313823</v>
      </c>
      <c r="I387" s="8">
        <v>20821324</v>
      </c>
      <c r="J387" s="8">
        <v>9621542</v>
      </c>
      <c r="K387" s="8">
        <v>2193771</v>
      </c>
      <c r="L387" s="8">
        <v>5469870</v>
      </c>
      <c r="M387" s="8">
        <v>169138</v>
      </c>
      <c r="N387" s="8">
        <v>5781159</v>
      </c>
      <c r="O387" s="8">
        <f t="shared" si="6"/>
        <v>92005206</v>
      </c>
    </row>
    <row r="388" spans="1:15">
      <c r="A388" s="7">
        <v>43770</v>
      </c>
      <c r="B388" s="8">
        <v>13117020</v>
      </c>
      <c r="C388" s="8">
        <v>43524517</v>
      </c>
      <c r="D388" s="8">
        <v>865079</v>
      </c>
      <c r="E388" s="8">
        <v>581236</v>
      </c>
      <c r="F388" s="8">
        <v>333903</v>
      </c>
      <c r="G388" s="8">
        <v>202796</v>
      </c>
      <c r="H388" s="8">
        <v>146481</v>
      </c>
      <c r="I388" s="8">
        <v>16864174</v>
      </c>
      <c r="J388" s="8">
        <v>12792049</v>
      </c>
      <c r="K388" s="8">
        <v>2276981</v>
      </c>
      <c r="L388" s="8">
        <v>6071608</v>
      </c>
      <c r="M388" s="8">
        <v>273358</v>
      </c>
      <c r="N388" s="8">
        <v>4423992</v>
      </c>
      <c r="O388" s="8">
        <f t="shared" si="6"/>
        <v>101473194</v>
      </c>
    </row>
    <row r="389" spans="1:15">
      <c r="A389" s="7">
        <v>43800</v>
      </c>
      <c r="B389" s="8">
        <v>9325896</v>
      </c>
      <c r="C389" s="8">
        <v>33798423</v>
      </c>
      <c r="D389" s="8">
        <v>1096811</v>
      </c>
      <c r="E389" s="8">
        <v>1312153</v>
      </c>
      <c r="F389" s="8">
        <v>275262</v>
      </c>
      <c r="G389" s="8">
        <v>90272</v>
      </c>
      <c r="H389" s="8">
        <v>140413</v>
      </c>
      <c r="I389" s="8">
        <v>16592581</v>
      </c>
      <c r="J389" s="8">
        <v>11623426</v>
      </c>
      <c r="K389" s="8">
        <v>1457095</v>
      </c>
      <c r="L389" s="8">
        <v>6786323</v>
      </c>
      <c r="M389" s="8">
        <v>1975754</v>
      </c>
      <c r="N389" s="8">
        <v>2649267</v>
      </c>
      <c r="O389" s="8">
        <f t="shared" si="6"/>
        <v>87123676</v>
      </c>
    </row>
    <row r="390" spans="1:15">
      <c r="A390" s="7">
        <v>43831</v>
      </c>
      <c r="B390" s="8">
        <v>5382597</v>
      </c>
      <c r="C390" s="8">
        <v>27972122</v>
      </c>
      <c r="D390" s="8">
        <v>922721</v>
      </c>
      <c r="E390" s="8">
        <v>427495</v>
      </c>
      <c r="F390" s="8">
        <v>166151</v>
      </c>
      <c r="G390" s="8">
        <v>159675</v>
      </c>
      <c r="H390" s="8">
        <v>54389</v>
      </c>
      <c r="I390" s="8">
        <v>14946374</v>
      </c>
      <c r="J390" s="8">
        <v>8593487</v>
      </c>
      <c r="K390" s="8">
        <v>1803719</v>
      </c>
      <c r="L390" s="8">
        <v>3637536</v>
      </c>
      <c r="M390" s="8">
        <v>105718</v>
      </c>
      <c r="N390" s="8">
        <v>3692529</v>
      </c>
      <c r="O390" s="8">
        <f t="shared" si="6"/>
        <v>67864513</v>
      </c>
    </row>
    <row r="391" spans="1:15">
      <c r="A391" s="7">
        <v>43862</v>
      </c>
      <c r="B391" s="8">
        <v>11395287</v>
      </c>
      <c r="C391" s="8">
        <v>34420243</v>
      </c>
      <c r="D391" s="8">
        <v>469803</v>
      </c>
      <c r="E391" s="8">
        <v>516156</v>
      </c>
      <c r="F391" s="8">
        <v>137739</v>
      </c>
      <c r="G391" s="8">
        <v>150515</v>
      </c>
      <c r="H391" s="8">
        <v>111948</v>
      </c>
      <c r="I391" s="8">
        <v>13349321</v>
      </c>
      <c r="J391" s="8">
        <v>7276004</v>
      </c>
      <c r="K391" s="8">
        <v>1677803</v>
      </c>
      <c r="L391" s="8">
        <v>5107757</v>
      </c>
      <c r="M391" s="8">
        <v>140776</v>
      </c>
      <c r="N391" s="8">
        <v>2640714</v>
      </c>
      <c r="O391" s="8">
        <f t="shared" ref="O391:O409" si="7">SUM(B391:N391)</f>
        <v>77394066</v>
      </c>
    </row>
    <row r="392" spans="1:15">
      <c r="A392" s="7">
        <v>43891</v>
      </c>
      <c r="B392" s="8">
        <v>9201769</v>
      </c>
      <c r="C392" s="8">
        <v>36308231</v>
      </c>
      <c r="D392" s="8">
        <v>1308887</v>
      </c>
      <c r="E392" s="8">
        <v>454852</v>
      </c>
      <c r="F392" s="8">
        <v>193171</v>
      </c>
      <c r="G392" s="8">
        <v>97918</v>
      </c>
      <c r="H392" s="8">
        <v>285228</v>
      </c>
      <c r="I392" s="8">
        <v>11968360</v>
      </c>
      <c r="J392" s="8">
        <v>8499475</v>
      </c>
      <c r="K392" s="8">
        <v>2019124</v>
      </c>
      <c r="L392" s="8">
        <v>6181768</v>
      </c>
      <c r="M392" s="8">
        <v>273251</v>
      </c>
      <c r="N392" s="8">
        <v>5834830</v>
      </c>
      <c r="O392" s="8">
        <f t="shared" si="7"/>
        <v>82626864</v>
      </c>
    </row>
    <row r="393" spans="1:15">
      <c r="A393" s="7">
        <v>43922</v>
      </c>
      <c r="B393" s="8">
        <v>5086091</v>
      </c>
      <c r="C393" s="8">
        <v>20888972</v>
      </c>
      <c r="D393" s="8">
        <v>263514</v>
      </c>
      <c r="E393" s="8">
        <v>378669</v>
      </c>
      <c r="F393" s="8">
        <v>40681</v>
      </c>
      <c r="G393" s="8">
        <v>1701</v>
      </c>
      <c r="H393" s="8">
        <v>134669</v>
      </c>
      <c r="I393" s="8">
        <v>12129707</v>
      </c>
      <c r="J393" s="8">
        <v>6551495</v>
      </c>
      <c r="K393" s="8">
        <v>2485648</v>
      </c>
      <c r="L393" s="8">
        <v>5467947</v>
      </c>
      <c r="M393" s="8">
        <v>63826</v>
      </c>
      <c r="N393" s="8">
        <v>534702</v>
      </c>
      <c r="O393" s="8">
        <f t="shared" si="7"/>
        <v>54027622</v>
      </c>
    </row>
    <row r="394" spans="1:15">
      <c r="A394" s="7">
        <v>43952</v>
      </c>
      <c r="B394" s="8">
        <v>8060291</v>
      </c>
      <c r="C394" s="8">
        <v>56967134</v>
      </c>
      <c r="D394" s="8">
        <v>1282676</v>
      </c>
      <c r="E394" s="8">
        <v>883671</v>
      </c>
      <c r="F394" s="8">
        <v>232939</v>
      </c>
      <c r="G394" s="8">
        <v>135598</v>
      </c>
      <c r="H394" s="8">
        <v>67690</v>
      </c>
      <c r="I394" s="8">
        <v>13852349</v>
      </c>
      <c r="J394" s="8">
        <v>8748075</v>
      </c>
      <c r="K394" s="8">
        <v>1823230</v>
      </c>
      <c r="L394" s="8">
        <v>5789683</v>
      </c>
      <c r="M394" s="8">
        <v>245397</v>
      </c>
      <c r="N394" s="8">
        <v>6845629</v>
      </c>
      <c r="O394" s="8">
        <f t="shared" si="7"/>
        <v>104934362</v>
      </c>
    </row>
    <row r="395" spans="1:15">
      <c r="A395" s="7">
        <v>43983</v>
      </c>
      <c r="B395" s="8">
        <v>8123838</v>
      </c>
      <c r="C395" s="8">
        <v>27650813</v>
      </c>
      <c r="D395" s="8">
        <v>671068</v>
      </c>
      <c r="E395" s="8">
        <v>646959</v>
      </c>
      <c r="F395" s="8">
        <v>116963</v>
      </c>
      <c r="G395" s="8">
        <v>92732</v>
      </c>
      <c r="H395" s="8">
        <v>59324</v>
      </c>
      <c r="I395" s="8">
        <v>19735948</v>
      </c>
      <c r="J395" s="8">
        <v>8723491</v>
      </c>
      <c r="K395" s="8">
        <v>2783580</v>
      </c>
      <c r="L395" s="8">
        <v>6954558</v>
      </c>
      <c r="M395" s="8">
        <v>215223</v>
      </c>
      <c r="N395" s="8">
        <v>3279532</v>
      </c>
      <c r="O395" s="8">
        <f t="shared" si="7"/>
        <v>79054029</v>
      </c>
    </row>
    <row r="396" spans="1:15">
      <c r="A396" s="7">
        <v>44013</v>
      </c>
      <c r="B396" s="8">
        <v>8569351</v>
      </c>
      <c r="C396" s="8">
        <v>23552793</v>
      </c>
      <c r="D396" s="8">
        <v>485576</v>
      </c>
      <c r="E396" s="8">
        <v>642540</v>
      </c>
      <c r="F396" s="8">
        <v>380225</v>
      </c>
      <c r="G396" s="8">
        <v>219291</v>
      </c>
      <c r="H396" s="8">
        <v>98321</v>
      </c>
      <c r="I396" s="8">
        <v>14167587</v>
      </c>
      <c r="J396" s="8">
        <v>8236747</v>
      </c>
      <c r="K396" s="8">
        <v>1847445</v>
      </c>
      <c r="L396" s="8">
        <v>7285151</v>
      </c>
      <c r="M396" s="8">
        <v>105863</v>
      </c>
      <c r="N396" s="8">
        <v>3698008</v>
      </c>
      <c r="O396" s="8">
        <f t="shared" si="7"/>
        <v>69288898</v>
      </c>
    </row>
    <row r="397" spans="1:15">
      <c r="A397" s="7">
        <v>44044</v>
      </c>
      <c r="B397" s="8">
        <v>9057230</v>
      </c>
      <c r="C397" s="8">
        <v>32223608</v>
      </c>
      <c r="D397" s="8">
        <v>711125</v>
      </c>
      <c r="E397" s="8">
        <v>672762</v>
      </c>
      <c r="F397" s="8">
        <v>237635</v>
      </c>
      <c r="G397" s="8">
        <v>35561</v>
      </c>
      <c r="H397" s="8">
        <v>65569</v>
      </c>
      <c r="I397" s="8">
        <v>18138913</v>
      </c>
      <c r="J397" s="8">
        <v>11292691</v>
      </c>
      <c r="K397" s="8">
        <v>1812141</v>
      </c>
      <c r="L397" s="8">
        <v>7794050</v>
      </c>
      <c r="M397" s="8">
        <v>281444</v>
      </c>
      <c r="N397" s="8">
        <v>2659226</v>
      </c>
      <c r="O397" s="8">
        <f t="shared" si="7"/>
        <v>84981955</v>
      </c>
    </row>
    <row r="398" spans="1:15">
      <c r="A398" s="7">
        <v>44075</v>
      </c>
      <c r="B398" s="14">
        <v>9060292</v>
      </c>
      <c r="C398" s="14">
        <v>29975473</v>
      </c>
      <c r="D398" s="14">
        <v>848042</v>
      </c>
      <c r="E398" s="14">
        <v>320938</v>
      </c>
      <c r="F398" s="14">
        <v>242607</v>
      </c>
      <c r="G398" s="14">
        <v>230415</v>
      </c>
      <c r="H398" s="14">
        <v>34218</v>
      </c>
      <c r="I398" s="14">
        <v>12725337</v>
      </c>
      <c r="J398" s="14">
        <v>12108674</v>
      </c>
      <c r="K398" s="14">
        <v>2648100</v>
      </c>
      <c r="L398" s="14">
        <v>8753677</v>
      </c>
      <c r="M398" s="14">
        <v>221097</v>
      </c>
      <c r="N398" s="14">
        <v>4282032</v>
      </c>
      <c r="O398" s="8">
        <f t="shared" si="7"/>
        <v>81450902</v>
      </c>
    </row>
    <row r="399" spans="1:15">
      <c r="A399" s="7">
        <v>44105</v>
      </c>
      <c r="B399" s="14">
        <v>8734540</v>
      </c>
      <c r="C399" s="14">
        <v>37604419</v>
      </c>
      <c r="D399" s="14">
        <v>263316</v>
      </c>
      <c r="E399" s="14">
        <v>451817</v>
      </c>
      <c r="F399" s="14">
        <v>282860</v>
      </c>
      <c r="G399" s="14">
        <v>253296</v>
      </c>
      <c r="H399" s="14">
        <v>225773</v>
      </c>
      <c r="I399" s="14">
        <v>15828936</v>
      </c>
      <c r="J399" s="14">
        <v>7710410</v>
      </c>
      <c r="K399" s="14">
        <v>2488639</v>
      </c>
      <c r="L399" s="14">
        <v>6579045</v>
      </c>
      <c r="M399" s="14">
        <v>191927</v>
      </c>
      <c r="N399" s="14">
        <v>3917044</v>
      </c>
      <c r="O399" s="8">
        <f t="shared" si="7"/>
        <v>84532022</v>
      </c>
    </row>
    <row r="400" spans="1:15">
      <c r="A400" s="7">
        <v>44136</v>
      </c>
      <c r="B400" s="14">
        <v>5552948</v>
      </c>
      <c r="C400" s="14">
        <v>35605180</v>
      </c>
      <c r="D400" s="14">
        <v>709987</v>
      </c>
      <c r="E400" s="14">
        <v>472714</v>
      </c>
      <c r="F400" s="14">
        <v>859069</v>
      </c>
      <c r="G400" s="14">
        <v>112387</v>
      </c>
      <c r="H400" s="14">
        <v>63103</v>
      </c>
      <c r="I400" s="14">
        <v>10852986</v>
      </c>
      <c r="J400" s="14">
        <v>11522091</v>
      </c>
      <c r="K400" s="14">
        <v>1697092</v>
      </c>
      <c r="L400" s="14">
        <v>8298722</v>
      </c>
      <c r="M400" s="14">
        <v>251294</v>
      </c>
      <c r="N400" s="14">
        <v>5152364</v>
      </c>
      <c r="O400" s="8">
        <f t="shared" si="7"/>
        <v>81149937</v>
      </c>
    </row>
    <row r="401" spans="1:15">
      <c r="A401" s="7">
        <v>44166</v>
      </c>
      <c r="B401" s="14">
        <v>10656354</v>
      </c>
      <c r="C401" s="14">
        <v>32794162</v>
      </c>
      <c r="D401" s="14">
        <v>386573</v>
      </c>
      <c r="E401" s="14">
        <v>776277</v>
      </c>
      <c r="F401" s="14">
        <v>283074</v>
      </c>
      <c r="G401" s="14">
        <v>68122</v>
      </c>
      <c r="H401" s="14">
        <v>17168</v>
      </c>
      <c r="I401" s="14">
        <v>16114918</v>
      </c>
      <c r="J401" s="14">
        <v>9751662</v>
      </c>
      <c r="K401" s="14">
        <v>2109401</v>
      </c>
      <c r="L401" s="14">
        <v>8250355</v>
      </c>
      <c r="M401" s="14">
        <v>203724</v>
      </c>
      <c r="N401" s="14">
        <v>2309150</v>
      </c>
      <c r="O401" s="8">
        <f t="shared" si="7"/>
        <v>83720940</v>
      </c>
    </row>
    <row r="402" spans="1:15">
      <c r="A402" s="7">
        <v>44197</v>
      </c>
      <c r="B402" s="14">
        <v>5880560</v>
      </c>
      <c r="C402" s="14">
        <v>27008129</v>
      </c>
      <c r="D402" s="14">
        <v>572905</v>
      </c>
      <c r="E402" s="14">
        <v>290123</v>
      </c>
      <c r="F402" s="14">
        <v>77644</v>
      </c>
      <c r="G402" s="14">
        <v>357335</v>
      </c>
      <c r="H402" s="14">
        <v>65101</v>
      </c>
      <c r="I402" s="14">
        <v>7695666</v>
      </c>
      <c r="J402" s="14">
        <v>7367222</v>
      </c>
      <c r="K402" s="14">
        <v>890553</v>
      </c>
      <c r="L402" s="14">
        <v>4030918</v>
      </c>
      <c r="M402" s="14">
        <v>193375</v>
      </c>
      <c r="N402" s="14">
        <v>3975144</v>
      </c>
      <c r="O402" s="8">
        <f t="shared" si="7"/>
        <v>58404675</v>
      </c>
    </row>
    <row r="403" spans="1:15">
      <c r="A403" s="7">
        <v>44228</v>
      </c>
      <c r="B403" s="14">
        <v>8058927</v>
      </c>
      <c r="C403" s="14">
        <v>27052828</v>
      </c>
      <c r="D403" s="14">
        <v>639805</v>
      </c>
      <c r="E403" s="14">
        <v>90712</v>
      </c>
      <c r="F403" s="14">
        <v>116267</v>
      </c>
      <c r="G403" s="14">
        <v>87052</v>
      </c>
      <c r="H403" s="14">
        <v>186567</v>
      </c>
      <c r="I403" s="14">
        <v>16977059</v>
      </c>
      <c r="J403" s="14">
        <v>7087867</v>
      </c>
      <c r="K403" s="14">
        <v>2402795</v>
      </c>
      <c r="L403" s="14">
        <v>7160016</v>
      </c>
      <c r="M403" s="14">
        <v>505060</v>
      </c>
      <c r="N403" s="14">
        <v>2337196</v>
      </c>
      <c r="O403" s="8">
        <f t="shared" si="7"/>
        <v>72702151</v>
      </c>
    </row>
    <row r="404" spans="1:15">
      <c r="A404" s="7">
        <v>44256</v>
      </c>
      <c r="B404" s="14">
        <v>6037468</v>
      </c>
      <c r="C404" s="14">
        <v>38622088</v>
      </c>
      <c r="D404" s="14">
        <v>779276</v>
      </c>
      <c r="E404" s="14">
        <v>661999</v>
      </c>
      <c r="F404" s="14">
        <v>280775</v>
      </c>
      <c r="G404" s="14">
        <v>131024</v>
      </c>
      <c r="H404" s="14">
        <v>71565</v>
      </c>
      <c r="I404" s="14">
        <v>14722143</v>
      </c>
      <c r="J404" s="14">
        <v>9986132</v>
      </c>
      <c r="K404" s="14">
        <v>1477052</v>
      </c>
      <c r="L404" s="14">
        <v>5071372</v>
      </c>
      <c r="M404" s="14">
        <v>135566</v>
      </c>
      <c r="N404" s="14">
        <v>4510489</v>
      </c>
      <c r="O404" s="8">
        <f t="shared" si="7"/>
        <v>82486949</v>
      </c>
    </row>
    <row r="405" spans="1:15">
      <c r="A405" s="7">
        <v>44287</v>
      </c>
      <c r="B405" s="14">
        <v>6991993</v>
      </c>
      <c r="C405" s="14">
        <v>25733841</v>
      </c>
      <c r="D405" s="14">
        <v>547970</v>
      </c>
      <c r="E405" s="14">
        <v>152710</v>
      </c>
      <c r="F405" s="14">
        <v>274206</v>
      </c>
      <c r="G405" s="14">
        <v>31363</v>
      </c>
      <c r="H405" s="14">
        <v>90824</v>
      </c>
      <c r="I405" s="14">
        <v>18544816</v>
      </c>
      <c r="J405" s="14">
        <v>9453432</v>
      </c>
      <c r="K405" s="14">
        <v>2925224</v>
      </c>
      <c r="L405" s="14">
        <v>6758703</v>
      </c>
      <c r="M405" s="14">
        <v>230434</v>
      </c>
      <c r="N405" s="14">
        <v>4303322</v>
      </c>
      <c r="O405" s="8">
        <f t="shared" si="7"/>
        <v>76038838</v>
      </c>
    </row>
    <row r="406" spans="1:15">
      <c r="A406" s="7">
        <v>44317</v>
      </c>
      <c r="B406" s="14">
        <v>8024127</v>
      </c>
      <c r="C406" s="14">
        <v>32434156</v>
      </c>
      <c r="D406" s="14">
        <v>1527614</v>
      </c>
      <c r="E406" s="14">
        <v>868620</v>
      </c>
      <c r="F406" s="14">
        <v>92948</v>
      </c>
      <c r="G406" s="14">
        <v>4773</v>
      </c>
      <c r="H406" s="14">
        <v>1535</v>
      </c>
      <c r="I406" s="14">
        <v>10532919</v>
      </c>
      <c r="J406" s="14">
        <v>7629148</v>
      </c>
      <c r="K406" s="14">
        <v>1561030</v>
      </c>
      <c r="L406" s="14">
        <v>7254061</v>
      </c>
      <c r="M406" s="14">
        <v>725958</v>
      </c>
      <c r="N406" s="14">
        <v>3422681</v>
      </c>
      <c r="O406" s="8">
        <f t="shared" si="7"/>
        <v>74079570</v>
      </c>
    </row>
    <row r="407" spans="1:15">
      <c r="A407" s="7">
        <v>44348</v>
      </c>
      <c r="B407" s="14">
        <v>10701278</v>
      </c>
      <c r="C407" s="14">
        <v>31487879</v>
      </c>
      <c r="D407" s="14">
        <v>1320341</v>
      </c>
      <c r="E407" s="14">
        <v>512689</v>
      </c>
      <c r="F407" s="14">
        <v>325183</v>
      </c>
      <c r="G407" s="14">
        <v>236526</v>
      </c>
      <c r="H407" s="14">
        <v>72235</v>
      </c>
      <c r="I407" s="14">
        <v>15505860</v>
      </c>
      <c r="J407" s="14">
        <v>8837527</v>
      </c>
      <c r="K407" s="14">
        <v>2852242</v>
      </c>
      <c r="L407" s="14">
        <v>8774728</v>
      </c>
      <c r="M407" s="14">
        <v>441157</v>
      </c>
      <c r="N407" s="14">
        <v>2517375</v>
      </c>
      <c r="O407" s="8">
        <f t="shared" si="7"/>
        <v>83585020</v>
      </c>
    </row>
    <row r="408" spans="1:15">
      <c r="A408" s="7">
        <v>44378</v>
      </c>
      <c r="B408" s="14">
        <v>11484717</v>
      </c>
      <c r="C408" s="14">
        <v>29990542</v>
      </c>
      <c r="D408" s="14">
        <v>461118</v>
      </c>
      <c r="E408" s="14">
        <v>786958</v>
      </c>
      <c r="F408" s="14">
        <v>406927</v>
      </c>
      <c r="G408" s="14">
        <v>245487</v>
      </c>
      <c r="H408" s="14">
        <v>98957</v>
      </c>
      <c r="I408" s="14">
        <v>15752799</v>
      </c>
      <c r="J408" s="14">
        <v>9955873</v>
      </c>
      <c r="K408" s="14">
        <v>2021223</v>
      </c>
      <c r="L408" s="14">
        <v>6736017</v>
      </c>
      <c r="M408" s="14">
        <v>221659</v>
      </c>
      <c r="N408" s="14">
        <v>5016894</v>
      </c>
      <c r="O408" s="8">
        <f t="shared" si="7"/>
        <v>83179171</v>
      </c>
    </row>
    <row r="409" spans="1:15">
      <c r="A409" s="7">
        <v>44409</v>
      </c>
      <c r="B409" s="14">
        <v>11824054</v>
      </c>
      <c r="C409" s="14">
        <v>24375526</v>
      </c>
      <c r="D409" s="14">
        <v>849099</v>
      </c>
      <c r="E409" s="14">
        <v>553809</v>
      </c>
      <c r="F409" s="14">
        <v>300780</v>
      </c>
      <c r="G409" s="14">
        <v>87789</v>
      </c>
      <c r="H409" s="14">
        <v>68623</v>
      </c>
      <c r="I409" s="14">
        <v>11684206</v>
      </c>
      <c r="J409" s="14">
        <v>8103060</v>
      </c>
      <c r="K409" s="14">
        <v>1935846</v>
      </c>
      <c r="L409" s="14">
        <v>5562863</v>
      </c>
      <c r="M409" s="14">
        <v>220032</v>
      </c>
      <c r="N409" s="14">
        <v>3989764</v>
      </c>
      <c r="O409" s="8">
        <f t="shared" si="7"/>
        <v>69555451</v>
      </c>
    </row>
  </sheetData>
  <phoneticPr fontId="5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" width="9" style="6"/>
    <col min="2" max="2" width="11.58203125" style="6" customWidth="1"/>
    <col min="3" max="7" width="9" style="6"/>
    <col min="8" max="8" width="9" style="17"/>
    <col min="9" max="20" width="9" style="6"/>
    <col min="21" max="21" width="15.58203125" style="6" customWidth="1"/>
    <col min="22" max="22" width="16" style="6" customWidth="1"/>
    <col min="23" max="23" width="16.1640625" style="6" customWidth="1"/>
    <col min="24" max="16384" width="9" style="6"/>
  </cols>
  <sheetData>
    <row r="1" spans="1:34" ht="10.5">
      <c r="A1" s="11" t="s">
        <v>171</v>
      </c>
    </row>
    <row r="2" spans="1:34" s="13" customFormat="1" ht="10.5">
      <c r="A2" s="24" t="s">
        <v>172</v>
      </c>
      <c r="B2" s="4"/>
      <c r="C2" s="4"/>
      <c r="D2" s="4"/>
      <c r="E2" s="4"/>
      <c r="F2" s="4"/>
      <c r="G2" s="4"/>
      <c r="H2" s="10"/>
      <c r="I2" s="4"/>
      <c r="J2" s="4"/>
      <c r="K2" s="4"/>
      <c r="L2" s="4"/>
      <c r="M2" s="4"/>
      <c r="N2" s="4"/>
      <c r="O2" s="4"/>
      <c r="P2" s="4"/>
      <c r="Q2" s="4"/>
      <c r="R2" s="4"/>
      <c r="S2" s="10"/>
      <c r="T2" s="192"/>
      <c r="U2" s="192"/>
      <c r="V2" s="192"/>
      <c r="W2" s="192"/>
      <c r="X2" s="192"/>
      <c r="Y2" s="191"/>
      <c r="Z2" s="191"/>
      <c r="AA2" s="191"/>
      <c r="AB2" s="191"/>
      <c r="AC2" s="191"/>
      <c r="AD2" s="191"/>
      <c r="AE2" s="191"/>
      <c r="AF2" s="191"/>
      <c r="AG2" s="191"/>
      <c r="AH2" s="191"/>
    </row>
    <row r="3" spans="1:34" s="13" customFormat="1" ht="42" customHeight="1">
      <c r="A3" s="24"/>
      <c r="B3" s="68" t="s">
        <v>173</v>
      </c>
      <c r="C3" s="4"/>
      <c r="D3" s="4"/>
      <c r="E3" s="4"/>
      <c r="F3" s="4"/>
      <c r="G3" s="4"/>
      <c r="H3" s="10"/>
      <c r="I3" s="4"/>
      <c r="J3" s="4"/>
      <c r="K3" s="4"/>
      <c r="L3" s="4"/>
      <c r="M3" s="4"/>
      <c r="N3" s="4"/>
      <c r="O3" s="4"/>
      <c r="P3" s="4"/>
      <c r="Q3" s="4"/>
      <c r="R3" s="4"/>
      <c r="S3" s="10"/>
      <c r="T3" s="192"/>
      <c r="U3" s="84" t="s">
        <v>174</v>
      </c>
      <c r="V3" s="84" t="s">
        <v>175</v>
      </c>
      <c r="W3" s="84" t="s">
        <v>176</v>
      </c>
      <c r="X3" s="192"/>
      <c r="Y3" s="191"/>
      <c r="Z3" s="191"/>
      <c r="AA3" s="191"/>
      <c r="AB3" s="191"/>
      <c r="AC3" s="191"/>
      <c r="AD3" s="191"/>
      <c r="AE3" s="191"/>
      <c r="AF3" s="191"/>
      <c r="AG3" s="191"/>
      <c r="AH3" s="191"/>
    </row>
    <row r="4" spans="1:34" s="4" customFormat="1" ht="10.5">
      <c r="A4" s="10"/>
      <c r="B4" s="57" t="s">
        <v>92</v>
      </c>
      <c r="C4" s="57" t="s">
        <v>93</v>
      </c>
      <c r="D4" s="57" t="s">
        <v>95</v>
      </c>
      <c r="E4" s="57" t="s">
        <v>96</v>
      </c>
      <c r="F4" s="57" t="s">
        <v>19</v>
      </c>
      <c r="G4" s="57" t="s">
        <v>20</v>
      </c>
      <c r="H4" s="57" t="s">
        <v>23</v>
      </c>
      <c r="I4" s="57" t="s">
        <v>21</v>
      </c>
      <c r="J4" s="57" t="s">
        <v>22</v>
      </c>
      <c r="K4" s="57" t="s">
        <v>24</v>
      </c>
      <c r="L4" s="57" t="s">
        <v>25</v>
      </c>
      <c r="M4" s="57" t="s">
        <v>26</v>
      </c>
      <c r="N4" s="57" t="s">
        <v>27</v>
      </c>
      <c r="O4" s="57" t="s">
        <v>28</v>
      </c>
      <c r="P4" s="57" t="s">
        <v>29</v>
      </c>
      <c r="Q4" s="57" t="s">
        <v>97</v>
      </c>
      <c r="R4" s="57" t="s">
        <v>30</v>
      </c>
      <c r="S4" s="57" t="s">
        <v>31</v>
      </c>
      <c r="U4" s="57" t="s">
        <v>92</v>
      </c>
      <c r="V4" s="57" t="s">
        <v>93</v>
      </c>
      <c r="W4" s="55" t="s">
        <v>95</v>
      </c>
    </row>
    <row r="5" spans="1:34">
      <c r="A5" s="25">
        <v>38718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3"/>
    </row>
    <row r="6" spans="1:34">
      <c r="A6" s="25">
        <v>38749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3"/>
    </row>
    <row r="7" spans="1:34">
      <c r="A7" s="25">
        <v>38777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3"/>
      <c r="S7" s="33"/>
      <c r="U7" s="90">
        <f>[13]Data1!$DT$197</f>
        <v>290042</v>
      </c>
      <c r="V7" s="8"/>
      <c r="W7" s="6">
        <f>[14]Sheet1!$G$245</f>
        <v>12896.4</v>
      </c>
    </row>
    <row r="8" spans="1:34">
      <c r="A8" s="25">
        <v>38808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33"/>
      <c r="S8" s="33"/>
      <c r="U8" s="90"/>
    </row>
    <row r="9" spans="1:34">
      <c r="A9" s="25">
        <v>38838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3"/>
      <c r="S9" s="33"/>
      <c r="U9" s="90"/>
    </row>
    <row r="10" spans="1:34">
      <c r="A10" s="25">
        <v>38869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33"/>
      <c r="S10" s="33"/>
      <c r="U10" s="90">
        <f>[13]Data1!$DT$198</f>
        <v>290924</v>
      </c>
      <c r="V10" s="8"/>
      <c r="W10" s="6">
        <f>[14]Sheet1!$G$246</f>
        <v>12948.7</v>
      </c>
    </row>
    <row r="11" spans="1:34">
      <c r="A11" s="25">
        <v>38899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3"/>
      <c r="S11" s="33"/>
      <c r="U11" s="90"/>
    </row>
    <row r="12" spans="1:34">
      <c r="A12" s="25">
        <v>38930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33"/>
      <c r="S12" s="33"/>
      <c r="U12" s="90"/>
    </row>
    <row r="13" spans="1:34">
      <c r="A13" s="25">
        <v>38961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33"/>
      <c r="S13" s="33"/>
      <c r="U13" s="90">
        <f>[13]Data1!$DT$199</f>
        <v>293668</v>
      </c>
      <c r="V13" s="8"/>
      <c r="W13" s="6">
        <f>[14]Sheet1!$G$247</f>
        <v>12950.4</v>
      </c>
    </row>
    <row r="14" spans="1:34">
      <c r="A14" s="25">
        <v>38991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33"/>
      <c r="S14" s="33"/>
      <c r="U14" s="90"/>
    </row>
    <row r="15" spans="1:34">
      <c r="A15" s="25">
        <v>39022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33"/>
      <c r="S15" s="33"/>
      <c r="U15" s="90"/>
    </row>
    <row r="16" spans="1:34">
      <c r="A16" s="25">
        <v>39052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33"/>
      <c r="S16" s="33"/>
      <c r="U16" s="90">
        <f>[13]Data1!$DT$200</f>
        <v>298439</v>
      </c>
      <c r="V16" s="8"/>
      <c r="W16" s="6">
        <f>[14]Sheet1!$G$248</f>
        <v>13038.4</v>
      </c>
    </row>
    <row r="17" spans="1:23">
      <c r="A17" s="25">
        <v>39083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33"/>
      <c r="S17" s="33"/>
      <c r="U17" s="90"/>
    </row>
    <row r="18" spans="1:23">
      <c r="A18" s="25">
        <v>39114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33"/>
      <c r="S18" s="33"/>
      <c r="U18" s="90"/>
    </row>
    <row r="19" spans="1:23">
      <c r="A19" s="25">
        <v>39142</v>
      </c>
      <c r="B19" s="23">
        <f>(U19/U7-1)*100</f>
        <v>4.6579460905662007</v>
      </c>
      <c r="C19" s="23"/>
      <c r="D19" s="23">
        <f>(W19/W7-1)*100</f>
        <v>1.2383300766105387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33"/>
      <c r="S19" s="33"/>
      <c r="U19" s="90">
        <f>[13]Data1!$DT$201</f>
        <v>303552</v>
      </c>
      <c r="V19" s="8"/>
      <c r="W19" s="6">
        <f>[14]Sheet1!$G$249</f>
        <v>13056.1</v>
      </c>
    </row>
    <row r="20" spans="1:23">
      <c r="A20" s="25">
        <v>39173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33"/>
      <c r="S20" s="33"/>
      <c r="U20" s="90"/>
    </row>
    <row r="21" spans="1:23">
      <c r="A21" s="25">
        <v>39203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33"/>
      <c r="S21" s="33"/>
      <c r="U21" s="90"/>
    </row>
    <row r="22" spans="1:23">
      <c r="A22" s="25">
        <v>39234</v>
      </c>
      <c r="B22" s="23">
        <f t="shared" ref="B22:D76" si="0">(U22/U10-1)*100</f>
        <v>5.149111108055715</v>
      </c>
      <c r="C22" s="23"/>
      <c r="D22" s="23">
        <f t="shared" si="0"/>
        <v>1.7368538926687549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33"/>
      <c r="S22" s="33"/>
      <c r="U22" s="90">
        <f>[13]Data1!$DT$202</f>
        <v>305904</v>
      </c>
      <c r="V22" s="8"/>
      <c r="W22" s="6">
        <f>[14]Sheet1!$G$250</f>
        <v>13173.6</v>
      </c>
    </row>
    <row r="23" spans="1:23">
      <c r="A23" s="25">
        <v>39264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3"/>
      <c r="S23" s="33"/>
      <c r="U23" s="90"/>
    </row>
    <row r="24" spans="1:23">
      <c r="A24" s="25">
        <v>39295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33"/>
      <c r="S24" s="33"/>
      <c r="U24" s="90"/>
    </row>
    <row r="25" spans="1:23">
      <c r="A25" s="25">
        <v>39326</v>
      </c>
      <c r="B25" s="23">
        <f t="shared" si="0"/>
        <v>4.985902447661994</v>
      </c>
      <c r="C25" s="23"/>
      <c r="D25" s="23">
        <f t="shared" si="0"/>
        <v>2.4663330862367161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33"/>
      <c r="S25" s="33"/>
      <c r="U25" s="90">
        <f>[13]Data1!$DT$203</f>
        <v>308310</v>
      </c>
      <c r="V25" s="8"/>
      <c r="W25" s="6">
        <f>[14]Sheet1!$G$251</f>
        <v>13269.8</v>
      </c>
    </row>
    <row r="26" spans="1:23">
      <c r="A26" s="25">
        <v>39356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33"/>
      <c r="S26" s="33"/>
      <c r="U26" s="90"/>
    </row>
    <row r="27" spans="1:23">
      <c r="A27" s="25">
        <v>39387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33"/>
      <c r="S27" s="33"/>
      <c r="U27" s="90"/>
    </row>
    <row r="28" spans="1:23">
      <c r="A28" s="25">
        <v>39417</v>
      </c>
      <c r="B28" s="23">
        <f t="shared" si="0"/>
        <v>3.9291111416403401</v>
      </c>
      <c r="C28" s="23"/>
      <c r="D28" s="23">
        <f t="shared" si="0"/>
        <v>2.2057921217327303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33"/>
      <c r="S28" s="33"/>
      <c r="U28" s="90">
        <f>[13]Data1!$DT$204</f>
        <v>310165</v>
      </c>
      <c r="V28" s="8"/>
      <c r="W28" s="33">
        <f>[14]Sheet1!$G$252</f>
        <v>13326</v>
      </c>
    </row>
    <row r="29" spans="1:23">
      <c r="A29" s="25">
        <v>39448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33"/>
      <c r="S29" s="33"/>
      <c r="U29" s="90"/>
      <c r="W29" s="33"/>
    </row>
    <row r="30" spans="1:23">
      <c r="A30" s="25">
        <v>39479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33"/>
      <c r="S30" s="33"/>
      <c r="U30" s="90"/>
      <c r="W30" s="33"/>
    </row>
    <row r="31" spans="1:23">
      <c r="A31" s="25">
        <v>39508</v>
      </c>
      <c r="B31" s="23">
        <f t="shared" si="0"/>
        <v>3.4448792958043484</v>
      </c>
      <c r="C31" s="23">
        <f>'[15]GDP new'!$AZ$7</f>
        <v>1.2245132058157138</v>
      </c>
      <c r="D31" s="23">
        <f t="shared" si="0"/>
        <v>1.6138050413216698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33"/>
      <c r="S31" s="33"/>
      <c r="U31" s="90">
        <f>[13]Data1!$DT$205</f>
        <v>314009</v>
      </c>
      <c r="V31" s="8"/>
      <c r="W31" s="33">
        <f>[14]Sheet1!$G$253</f>
        <v>13266.8</v>
      </c>
    </row>
    <row r="32" spans="1:23">
      <c r="A32" s="25">
        <v>39539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33"/>
      <c r="S32" s="33"/>
      <c r="U32" s="90"/>
      <c r="W32" s="33"/>
    </row>
    <row r="33" spans="1:23">
      <c r="A33" s="25">
        <v>39569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33"/>
      <c r="S33" s="33"/>
      <c r="U33" s="90"/>
      <c r="W33" s="33"/>
    </row>
    <row r="34" spans="1:23">
      <c r="A34" s="25">
        <v>39600</v>
      </c>
      <c r="B34" s="23">
        <f t="shared" si="0"/>
        <v>2.7825723102672839</v>
      </c>
      <c r="C34" s="23">
        <f>'[15]GDP new'!$AZ$8</f>
        <v>-0.61747716472697611</v>
      </c>
      <c r="D34" s="23">
        <f t="shared" si="0"/>
        <v>1.0391996113438884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33"/>
      <c r="S34" s="33"/>
      <c r="U34" s="90">
        <f>[13]Data1!$DT$206</f>
        <v>314416</v>
      </c>
      <c r="V34" s="8"/>
      <c r="W34" s="33">
        <f>[14]Sheet1!$G$254</f>
        <v>13310.5</v>
      </c>
    </row>
    <row r="35" spans="1:23">
      <c r="A35" s="25">
        <v>39630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3"/>
      <c r="S35" s="33"/>
      <c r="U35" s="90"/>
      <c r="W35" s="33"/>
    </row>
    <row r="36" spans="1:23">
      <c r="A36" s="25">
        <v>39661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33"/>
      <c r="S36" s="33"/>
      <c r="U36" s="90"/>
      <c r="W36" s="33"/>
    </row>
    <row r="37" spans="1:23">
      <c r="A37" s="25">
        <v>39692</v>
      </c>
      <c r="B37" s="23">
        <f t="shared" si="0"/>
        <v>2.5649508611462535</v>
      </c>
      <c r="C37" s="23">
        <f>'[15]GDP new'!$AZ$9</f>
        <v>-1.5151515151515138</v>
      </c>
      <c r="D37" s="23">
        <f t="shared" si="0"/>
        <v>-0.62472682331308205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33"/>
      <c r="S37" s="33"/>
      <c r="U37" s="90">
        <f>[13]Data1!$DT$207</f>
        <v>316218</v>
      </c>
      <c r="V37" s="8"/>
      <c r="W37" s="33">
        <f>[14]Sheet1!$G$255</f>
        <v>13186.9</v>
      </c>
    </row>
    <row r="38" spans="1:23">
      <c r="A38" s="25">
        <v>39722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33"/>
      <c r="S38" s="33"/>
      <c r="U38" s="90"/>
      <c r="W38" s="33"/>
    </row>
    <row r="39" spans="1:23">
      <c r="A39" s="25">
        <v>39753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33"/>
      <c r="S39" s="33"/>
      <c r="U39" s="90"/>
      <c r="W39" s="33"/>
    </row>
    <row r="40" spans="1:23">
      <c r="A40" s="25">
        <v>39783</v>
      </c>
      <c r="B40" s="23">
        <f t="shared" si="0"/>
        <v>1.2322473522157651</v>
      </c>
      <c r="C40" s="23">
        <f>'[15]GDP new'!$AZ$10</f>
        <v>-2.2919077591803338</v>
      </c>
      <c r="D40" s="23">
        <f t="shared" si="0"/>
        <v>-3.320576316974333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33"/>
      <c r="S40" s="33"/>
      <c r="U40" s="90">
        <f>[13]Data1!$DT$208</f>
        <v>313987</v>
      </c>
      <c r="V40" s="8"/>
      <c r="W40" s="33">
        <f>[14]Sheet1!$G$256</f>
        <v>12883.5</v>
      </c>
    </row>
    <row r="41" spans="1:23">
      <c r="A41" s="25">
        <v>39814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7"/>
      <c r="M41" s="17"/>
      <c r="N41" s="23"/>
      <c r="O41" s="23"/>
      <c r="P41" s="23"/>
      <c r="Q41" s="23"/>
      <c r="R41" s="33"/>
      <c r="S41" s="33"/>
      <c r="U41" s="90"/>
      <c r="W41" s="33"/>
    </row>
    <row r="42" spans="1:23">
      <c r="A42" s="25">
        <v>39845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17"/>
      <c r="M42" s="17"/>
      <c r="N42" s="23"/>
      <c r="O42" s="23"/>
      <c r="P42" s="23"/>
      <c r="Q42" s="23"/>
      <c r="R42" s="33"/>
      <c r="S42" s="33"/>
      <c r="U42" s="90"/>
      <c r="W42" s="33"/>
    </row>
    <row r="43" spans="1:23">
      <c r="A43" s="25">
        <v>39873</v>
      </c>
      <c r="B43" s="23">
        <f t="shared" si="0"/>
        <v>0.83405252715686995</v>
      </c>
      <c r="C43" s="23">
        <f>'[15]GDP new'!$AZ$11</f>
        <v>-3.0341662417134097</v>
      </c>
      <c r="D43" s="23">
        <f t="shared" si="0"/>
        <v>-4.5497030180601143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33"/>
      <c r="S43" s="33"/>
      <c r="U43" s="90">
        <f>[13]Data1!$DT$209</f>
        <v>316628</v>
      </c>
      <c r="V43" s="8"/>
      <c r="W43" s="33">
        <f>[14]Sheet1!$G$257</f>
        <v>12663.2</v>
      </c>
    </row>
    <row r="44" spans="1:23">
      <c r="A44" s="7">
        <v>39904</v>
      </c>
      <c r="B44" s="23"/>
      <c r="C44" s="23"/>
      <c r="D44" s="23"/>
      <c r="E44" s="23"/>
      <c r="G44" s="23"/>
      <c r="H44" s="23"/>
      <c r="J44" s="23"/>
      <c r="K44" s="23"/>
      <c r="N44" s="23"/>
      <c r="O44" s="23"/>
      <c r="P44" s="23"/>
      <c r="Q44" s="23"/>
      <c r="R44" s="33"/>
      <c r="S44" s="33"/>
      <c r="U44" s="90"/>
      <c r="W44" s="33"/>
    </row>
    <row r="45" spans="1:23">
      <c r="A45" s="7">
        <v>39934</v>
      </c>
      <c r="B45" s="23"/>
      <c r="C45" s="23"/>
      <c r="D45" s="23"/>
      <c r="E45" s="23"/>
      <c r="G45" s="23"/>
      <c r="H45" s="23"/>
      <c r="J45" s="23"/>
      <c r="K45" s="23"/>
      <c r="N45" s="23"/>
      <c r="O45" s="23"/>
      <c r="P45" s="23"/>
      <c r="Q45" s="23"/>
      <c r="R45" s="33"/>
      <c r="S45" s="33"/>
      <c r="U45" s="90"/>
      <c r="W45" s="33"/>
    </row>
    <row r="46" spans="1:23">
      <c r="A46" s="7">
        <v>39965</v>
      </c>
      <c r="B46" s="23">
        <f t="shared" si="0"/>
        <v>0.85396417485115172</v>
      </c>
      <c r="C46" s="23">
        <f>'[15]GDP new'!$AZ$12</f>
        <v>-2.4394433946057337</v>
      </c>
      <c r="D46" s="23">
        <f t="shared" si="0"/>
        <v>-5.0276097817512522</v>
      </c>
      <c r="E46" s="23"/>
      <c r="F46" s="23"/>
      <c r="G46" s="23"/>
      <c r="H46" s="23"/>
      <c r="J46" s="23"/>
      <c r="K46" s="23"/>
      <c r="L46" s="23"/>
      <c r="M46" s="23"/>
      <c r="N46" s="23"/>
      <c r="O46" s="23"/>
      <c r="P46" s="23"/>
      <c r="Q46" s="23"/>
      <c r="R46" s="33"/>
      <c r="S46" s="33"/>
      <c r="U46" s="90">
        <f>[13]Data1!$DT$210</f>
        <v>317101</v>
      </c>
      <c r="V46" s="8"/>
      <c r="W46" s="33">
        <f>[14]Sheet1!$G$258</f>
        <v>12641.3</v>
      </c>
    </row>
    <row r="47" spans="1:23">
      <c r="A47" s="7">
        <v>39995</v>
      </c>
      <c r="B47" s="23"/>
      <c r="C47" s="23"/>
      <c r="D47" s="23"/>
      <c r="E47" s="23"/>
      <c r="G47" s="23"/>
      <c r="H47" s="23"/>
      <c r="J47" s="23"/>
      <c r="K47" s="23"/>
      <c r="N47" s="23"/>
      <c r="O47" s="23"/>
      <c r="P47" s="23"/>
      <c r="Q47" s="23"/>
      <c r="R47" s="33"/>
      <c r="S47" s="33"/>
      <c r="U47" s="90"/>
      <c r="W47" s="33"/>
    </row>
    <row r="48" spans="1:23">
      <c r="A48" s="7">
        <v>40026</v>
      </c>
      <c r="B48" s="23"/>
      <c r="C48" s="23"/>
      <c r="D48" s="23"/>
      <c r="E48" s="23"/>
      <c r="G48" s="23"/>
      <c r="H48" s="23"/>
      <c r="J48" s="23"/>
      <c r="K48" s="23"/>
      <c r="L48" s="33"/>
      <c r="N48" s="23"/>
      <c r="O48" s="23"/>
      <c r="P48" s="23"/>
      <c r="Q48" s="23"/>
      <c r="R48" s="33"/>
      <c r="S48" s="33"/>
      <c r="U48" s="90"/>
      <c r="W48" s="33"/>
    </row>
    <row r="49" spans="1:23">
      <c r="A49" s="7">
        <v>40057</v>
      </c>
      <c r="B49" s="23">
        <f t="shared" si="0"/>
        <v>1.1182159143375836</v>
      </c>
      <c r="C49" s="23">
        <f>'[15]GDP new'!$AZ$13</f>
        <v>-1.6245694603903571</v>
      </c>
      <c r="D49" s="23">
        <f t="shared" si="0"/>
        <v>-3.7340087511090525</v>
      </c>
      <c r="E49" s="23"/>
      <c r="F49" s="23"/>
      <c r="G49" s="23"/>
      <c r="H49" s="23"/>
      <c r="J49" s="23"/>
      <c r="K49" s="23"/>
      <c r="L49" s="23"/>
      <c r="M49" s="23"/>
      <c r="N49" s="23"/>
      <c r="O49" s="23"/>
      <c r="P49" s="23"/>
      <c r="Q49" s="23"/>
      <c r="R49" s="33"/>
      <c r="S49" s="33"/>
      <c r="U49" s="90">
        <f>[13]Data1!$DT$211</f>
        <v>319754</v>
      </c>
      <c r="V49" s="8"/>
      <c r="W49" s="33">
        <f>[14]Sheet1!$G$259</f>
        <v>12694.5</v>
      </c>
    </row>
    <row r="50" spans="1:23">
      <c r="A50" s="7">
        <v>40087</v>
      </c>
      <c r="B50" s="23"/>
      <c r="C50" s="23"/>
      <c r="D50" s="23"/>
      <c r="E50" s="23"/>
      <c r="G50" s="23"/>
      <c r="H50" s="23"/>
      <c r="J50" s="23"/>
      <c r="K50" s="23"/>
      <c r="N50" s="23"/>
      <c r="O50" s="23"/>
      <c r="P50" s="23"/>
      <c r="Q50" s="23"/>
      <c r="R50" s="33"/>
      <c r="S50" s="33"/>
      <c r="U50" s="90"/>
      <c r="W50" s="33"/>
    </row>
    <row r="51" spans="1:23">
      <c r="A51" s="7">
        <v>40118</v>
      </c>
      <c r="B51" s="23"/>
      <c r="C51" s="23"/>
      <c r="D51" s="23"/>
      <c r="E51" s="23"/>
      <c r="G51" s="23"/>
      <c r="H51" s="23"/>
      <c r="J51" s="23"/>
      <c r="K51" s="23"/>
      <c r="N51" s="23"/>
      <c r="O51" s="23"/>
      <c r="P51" s="23"/>
      <c r="Q51" s="23"/>
      <c r="R51" s="33"/>
      <c r="S51" s="33"/>
      <c r="U51" s="90"/>
      <c r="W51" s="33"/>
    </row>
    <row r="52" spans="1:23">
      <c r="A52" s="7">
        <v>40148</v>
      </c>
      <c r="B52" s="23">
        <f t="shared" si="0"/>
        <v>2.6902387678470863</v>
      </c>
      <c r="C52" s="23">
        <f>'[15]GDP new'!$AZ$14</f>
        <v>0.58352832423376189</v>
      </c>
      <c r="D52" s="23">
        <f t="shared" si="0"/>
        <v>-0.54333061668024873</v>
      </c>
      <c r="E52" s="23"/>
      <c r="F52" s="23"/>
      <c r="G52" s="23"/>
      <c r="H52" s="23"/>
      <c r="J52" s="23"/>
      <c r="K52" s="23"/>
      <c r="L52" s="23"/>
      <c r="M52" s="23"/>
      <c r="N52" s="23"/>
      <c r="O52" s="23"/>
      <c r="P52" s="23"/>
      <c r="Q52" s="23"/>
      <c r="R52" s="33"/>
      <c r="S52" s="33"/>
      <c r="U52" s="90">
        <f>[13]Data1!$DT$212</f>
        <v>322434</v>
      </c>
      <c r="V52" s="8"/>
      <c r="W52" s="33">
        <f>[14]Sheet1!$G$260</f>
        <v>12813.5</v>
      </c>
    </row>
    <row r="53" spans="1:23">
      <c r="A53" s="7">
        <v>40179</v>
      </c>
      <c r="B53" s="23"/>
      <c r="C53" s="23"/>
      <c r="D53" s="23"/>
      <c r="E53" s="23"/>
      <c r="F53" s="33"/>
      <c r="G53" s="23"/>
      <c r="H53" s="23"/>
      <c r="J53" s="23"/>
      <c r="K53" s="23"/>
      <c r="N53" s="23"/>
      <c r="O53" s="23"/>
      <c r="P53" s="23"/>
      <c r="Q53" s="23"/>
      <c r="R53" s="33"/>
      <c r="S53" s="33"/>
      <c r="U53" s="90"/>
      <c r="W53" s="33"/>
    </row>
    <row r="54" spans="1:23">
      <c r="A54" s="7">
        <v>40210</v>
      </c>
      <c r="B54" s="23"/>
      <c r="C54" s="23"/>
      <c r="D54" s="23"/>
      <c r="E54" s="23"/>
      <c r="G54" s="23"/>
      <c r="H54" s="23"/>
      <c r="J54" s="23"/>
      <c r="K54" s="23"/>
      <c r="N54" s="23"/>
      <c r="O54" s="23"/>
      <c r="P54" s="23"/>
      <c r="Q54" s="23"/>
      <c r="R54" s="33"/>
      <c r="S54" s="33"/>
      <c r="U54" s="90"/>
      <c r="W54" s="33"/>
    </row>
    <row r="55" spans="1:23">
      <c r="A55" s="7">
        <v>40238</v>
      </c>
      <c r="B55" s="23">
        <f>'[15]GDP new'!$AR$15</f>
        <v>2.094436819308032</v>
      </c>
      <c r="C55" s="23">
        <f>'[15]GDP new'!$AZ$15</f>
        <v>1.7968270663511365</v>
      </c>
      <c r="D55" s="23">
        <f t="shared" si="0"/>
        <v>15.332617347905719</v>
      </c>
      <c r="E55" s="23"/>
      <c r="F55" s="23"/>
      <c r="G55" s="23"/>
      <c r="H55" s="23"/>
      <c r="J55" s="23"/>
      <c r="K55" s="23"/>
      <c r="L55" s="23"/>
      <c r="M55" s="23"/>
      <c r="N55" s="23"/>
      <c r="O55" s="23"/>
      <c r="P55" s="23"/>
      <c r="Q55" s="23"/>
      <c r="R55" s="33"/>
      <c r="S55" s="33"/>
      <c r="U55" s="90">
        <f>[16]Data1!$DT$213</f>
        <v>324504</v>
      </c>
      <c r="V55" s="8"/>
      <c r="W55" s="33" t="str">
        <f>[17]Sheet1!$G$261</f>
        <v>14,604.8</v>
      </c>
    </row>
    <row r="56" spans="1:23">
      <c r="A56" s="7">
        <v>40269</v>
      </c>
      <c r="B56" s="23"/>
      <c r="C56" s="23"/>
      <c r="D56" s="23"/>
      <c r="E56" s="23"/>
      <c r="G56" s="23"/>
      <c r="H56" s="23"/>
      <c r="J56" s="23"/>
      <c r="K56" s="23"/>
      <c r="N56" s="23"/>
      <c r="O56" s="23"/>
      <c r="P56" s="23"/>
      <c r="Q56" s="23"/>
      <c r="R56" s="33"/>
      <c r="S56" s="33"/>
      <c r="U56" s="90"/>
      <c r="W56" s="33"/>
    </row>
    <row r="57" spans="1:23">
      <c r="A57" s="7">
        <v>40299</v>
      </c>
      <c r="B57" s="23"/>
      <c r="C57" s="23"/>
      <c r="D57" s="23"/>
      <c r="E57" s="23"/>
      <c r="G57" s="23"/>
      <c r="H57" s="23"/>
      <c r="J57" s="23"/>
      <c r="K57" s="23"/>
      <c r="M57" s="33"/>
      <c r="N57" s="23"/>
      <c r="O57" s="23"/>
      <c r="P57" s="23"/>
      <c r="Q57" s="23"/>
      <c r="R57" s="33"/>
      <c r="S57" s="33"/>
      <c r="U57" s="90"/>
      <c r="W57" s="33"/>
    </row>
    <row r="58" spans="1:23">
      <c r="A58" s="7">
        <v>40330</v>
      </c>
      <c r="B58" s="23">
        <f>'[15]GDP new'!$AR$16</f>
        <v>2.8052069965302628</v>
      </c>
      <c r="C58" s="23">
        <f>'[15]GDP new'!$AZ$16</f>
        <v>3.0052239243998358</v>
      </c>
      <c r="D58" s="23">
        <f t="shared" si="0"/>
        <v>16.648604178367734</v>
      </c>
      <c r="E58" s="23"/>
      <c r="F58" s="23"/>
      <c r="G58" s="23"/>
      <c r="H58" s="23"/>
      <c r="J58" s="23"/>
      <c r="K58" s="23"/>
      <c r="L58" s="23"/>
      <c r="M58" s="23"/>
      <c r="N58" s="23"/>
      <c r="O58" s="23"/>
      <c r="P58" s="23"/>
      <c r="Q58" s="23"/>
      <c r="R58" s="33"/>
      <c r="S58" s="33"/>
      <c r="U58" s="90">
        <f>[16]Data1!$DT$214</f>
        <v>326473</v>
      </c>
      <c r="V58" s="8"/>
      <c r="W58" s="33" t="str">
        <f>[17]Sheet1!$G$262</f>
        <v>14,745.9</v>
      </c>
    </row>
    <row r="59" spans="1:23">
      <c r="A59" s="7">
        <v>40360</v>
      </c>
      <c r="B59" s="23"/>
      <c r="C59" s="23"/>
      <c r="D59" s="23"/>
      <c r="E59" s="23"/>
      <c r="F59" s="23"/>
      <c r="G59" s="23"/>
      <c r="H59" s="23"/>
      <c r="J59" s="23"/>
      <c r="K59" s="23"/>
      <c r="L59" s="23"/>
      <c r="M59" s="23"/>
      <c r="N59" s="23"/>
      <c r="O59" s="23"/>
      <c r="P59" s="23"/>
      <c r="Q59" s="23"/>
      <c r="R59" s="33"/>
      <c r="S59" s="33"/>
      <c r="U59" s="90"/>
      <c r="W59" s="33"/>
    </row>
    <row r="60" spans="1:23">
      <c r="A60" s="7">
        <v>40391</v>
      </c>
      <c r="B60" s="23"/>
      <c r="C60" s="23"/>
      <c r="D60" s="23"/>
      <c r="E60" s="23"/>
      <c r="F60" s="23"/>
      <c r="G60" s="23"/>
      <c r="H60" s="23"/>
      <c r="J60" s="23"/>
      <c r="K60" s="23"/>
      <c r="L60" s="23"/>
      <c r="M60" s="23"/>
      <c r="N60" s="23"/>
      <c r="O60" s="23"/>
      <c r="P60" s="23"/>
      <c r="Q60" s="23"/>
      <c r="R60" s="33"/>
      <c r="S60" s="33"/>
      <c r="U60" s="90"/>
      <c r="W60" s="33"/>
    </row>
    <row r="61" spans="1:23">
      <c r="A61" s="7">
        <v>40422</v>
      </c>
      <c r="B61" s="23">
        <f>'[15]GDP new'!$AR$17</f>
        <v>2.7729763850133704</v>
      </c>
      <c r="C61" s="23">
        <f>'[15]GDP new'!$AZ$17</f>
        <v>2.1153060629048204</v>
      </c>
      <c r="D61" s="23">
        <f t="shared" si="0"/>
        <v>16.944345976604037</v>
      </c>
      <c r="E61" s="23"/>
      <c r="F61" s="23"/>
      <c r="G61" s="23"/>
      <c r="H61" s="23"/>
      <c r="J61" s="23"/>
      <c r="K61" s="23"/>
      <c r="L61" s="23"/>
      <c r="M61" s="23"/>
      <c r="N61" s="23"/>
      <c r="O61" s="23"/>
      <c r="P61" s="23"/>
      <c r="Q61" s="23"/>
      <c r="R61" s="33"/>
      <c r="S61" s="33"/>
      <c r="U61" s="90">
        <f>[16]Data1!$DT$215</f>
        <v>327315</v>
      </c>
      <c r="V61" s="8"/>
      <c r="W61" s="33" t="str">
        <f>[17]Sheet1!$G$263</f>
        <v>14,845.5</v>
      </c>
    </row>
    <row r="62" spans="1:23">
      <c r="A62" s="7">
        <v>40452</v>
      </c>
      <c r="B62" s="23"/>
      <c r="C62" s="23"/>
      <c r="D62" s="23"/>
      <c r="E62" s="23"/>
      <c r="F62" s="23"/>
      <c r="G62" s="23"/>
      <c r="H62" s="23"/>
      <c r="J62" s="23"/>
      <c r="K62" s="23"/>
      <c r="L62" s="23"/>
      <c r="M62" s="23"/>
      <c r="N62" s="23"/>
      <c r="O62" s="23"/>
      <c r="P62" s="23"/>
      <c r="Q62" s="23"/>
      <c r="R62" s="33"/>
      <c r="S62" s="33"/>
      <c r="U62" s="90"/>
      <c r="W62" s="33"/>
    </row>
    <row r="63" spans="1:23">
      <c r="A63" s="7">
        <v>40483</v>
      </c>
      <c r="B63" s="23"/>
      <c r="C63" s="23"/>
      <c r="D63" s="23"/>
      <c r="E63" s="23"/>
      <c r="F63" s="23"/>
      <c r="G63" s="23"/>
      <c r="H63" s="23"/>
      <c r="J63" s="23"/>
      <c r="K63" s="23"/>
      <c r="L63" s="23"/>
      <c r="M63" s="23"/>
      <c r="N63" s="23"/>
      <c r="O63" s="23"/>
      <c r="P63" s="23"/>
      <c r="Q63" s="23"/>
      <c r="R63" s="33"/>
      <c r="S63" s="33"/>
      <c r="U63" s="90"/>
      <c r="W63" s="33"/>
    </row>
    <row r="64" spans="1:23">
      <c r="A64" s="7">
        <v>40513</v>
      </c>
      <c r="B64" s="23">
        <f>'[15]GDP new'!$AR$18</f>
        <v>2.7926177756192327</v>
      </c>
      <c r="C64" s="23">
        <f>'[15]GDP new'!$AZ$18</f>
        <v>0.12636778770211965</v>
      </c>
      <c r="D64" s="23">
        <f t="shared" si="0"/>
        <v>16.587973621571006</v>
      </c>
      <c r="E64" s="23"/>
      <c r="F64" s="23"/>
      <c r="G64" s="23"/>
      <c r="J64" s="23"/>
      <c r="K64" s="23"/>
      <c r="L64" s="23"/>
      <c r="M64" s="23"/>
      <c r="N64" s="23"/>
      <c r="P64" s="23"/>
      <c r="Q64" s="23"/>
      <c r="R64" s="33"/>
      <c r="S64" s="33"/>
      <c r="U64" s="90">
        <f>[16]Data1!$DT$216</f>
        <v>329728</v>
      </c>
      <c r="V64" s="8"/>
      <c r="W64" s="33" t="str">
        <f>[17]Sheet1!$G$264</f>
        <v>14,939.0</v>
      </c>
    </row>
    <row r="65" spans="1:23" s="17" customFormat="1">
      <c r="A65" s="25">
        <v>40544</v>
      </c>
      <c r="B65" s="23"/>
      <c r="C65" s="23"/>
      <c r="D65" s="23"/>
      <c r="E65" s="23"/>
      <c r="F65" s="23"/>
      <c r="G65" s="23"/>
      <c r="I65" s="6"/>
      <c r="J65" s="23"/>
      <c r="K65" s="23"/>
      <c r="L65" s="23"/>
      <c r="M65" s="23"/>
      <c r="N65" s="23"/>
      <c r="O65" s="6"/>
      <c r="P65" s="23"/>
      <c r="Q65" s="23"/>
      <c r="R65" s="33"/>
      <c r="S65" s="33"/>
      <c r="U65" s="91"/>
      <c r="W65" s="23"/>
    </row>
    <row r="66" spans="1:23" s="17" customFormat="1">
      <c r="A66" s="25">
        <v>40575</v>
      </c>
      <c r="B66" s="23"/>
      <c r="C66" s="23"/>
      <c r="D66" s="23"/>
      <c r="E66" s="23"/>
      <c r="F66" s="23"/>
      <c r="G66" s="23"/>
      <c r="I66" s="6"/>
      <c r="J66" s="23"/>
      <c r="K66" s="23"/>
      <c r="L66" s="23"/>
      <c r="M66" s="23"/>
      <c r="N66" s="23"/>
      <c r="O66" s="6"/>
      <c r="P66" s="23"/>
      <c r="Q66" s="23"/>
      <c r="R66" s="33"/>
      <c r="S66" s="33"/>
      <c r="U66" s="91"/>
      <c r="W66" s="23"/>
    </row>
    <row r="67" spans="1:23" s="17" customFormat="1">
      <c r="A67" s="25">
        <v>40603</v>
      </c>
      <c r="B67" s="23">
        <f>'[15]GDP new'!$AR$19</f>
        <v>1.7785227087552702</v>
      </c>
      <c r="C67" s="23">
        <f>'[15]GDP new'!$AZ$19</f>
        <v>0.80936800413293764</v>
      </c>
      <c r="D67" s="23">
        <f t="shared" si="0"/>
        <v>1.893213190184051</v>
      </c>
      <c r="E67" s="23"/>
      <c r="F67" s="23"/>
      <c r="G67" s="23"/>
      <c r="I67" s="6"/>
      <c r="J67" s="23"/>
      <c r="K67" s="23"/>
      <c r="L67" s="23"/>
      <c r="M67" s="23"/>
      <c r="N67" s="23"/>
      <c r="O67" s="6"/>
      <c r="P67" s="23"/>
      <c r="Q67" s="23"/>
      <c r="R67" s="33"/>
      <c r="S67" s="33"/>
      <c r="U67" s="91">
        <f>[16]Data1!$DT$217</f>
        <v>328163</v>
      </c>
      <c r="V67" s="18"/>
      <c r="W67" s="23" t="str">
        <f>[17]Sheet1!$G$265</f>
        <v>14,881.3</v>
      </c>
    </row>
    <row r="68" spans="1:23" s="17" customFormat="1">
      <c r="A68" s="25">
        <v>40634</v>
      </c>
      <c r="B68" s="23"/>
      <c r="C68" s="23"/>
      <c r="D68" s="23"/>
      <c r="E68" s="23"/>
      <c r="F68" s="23"/>
      <c r="G68" s="23"/>
      <c r="I68" s="6"/>
      <c r="J68" s="23"/>
      <c r="K68" s="23"/>
      <c r="L68" s="23"/>
      <c r="M68" s="23"/>
      <c r="N68" s="23"/>
      <c r="O68" s="6"/>
      <c r="P68" s="23"/>
      <c r="Q68" s="23"/>
      <c r="R68" s="33"/>
      <c r="S68" s="33"/>
      <c r="U68" s="91"/>
      <c r="W68" s="23"/>
    </row>
    <row r="69" spans="1:23" s="17" customFormat="1">
      <c r="A69" s="25">
        <v>40664</v>
      </c>
      <c r="B69" s="23"/>
      <c r="C69" s="23"/>
      <c r="D69" s="23"/>
      <c r="E69" s="23"/>
      <c r="F69" s="23"/>
      <c r="G69" s="23"/>
      <c r="I69" s="6"/>
      <c r="J69" s="23"/>
      <c r="K69" s="23"/>
      <c r="L69" s="23"/>
      <c r="M69" s="23"/>
      <c r="N69" s="23"/>
      <c r="O69" s="6"/>
      <c r="P69" s="23"/>
      <c r="Q69" s="23"/>
      <c r="R69" s="33"/>
      <c r="S69" s="33"/>
      <c r="U69" s="91"/>
      <c r="W69" s="23"/>
    </row>
    <row r="70" spans="1:23" s="17" customFormat="1">
      <c r="A70" s="25">
        <v>40695</v>
      </c>
      <c r="B70" s="23">
        <f>'[15]GDP new'!$AR$20</f>
        <v>2.3957788520720058</v>
      </c>
      <c r="C70" s="23">
        <f>'[15]GDP new'!$AZ$20</f>
        <v>0.6097213516439659</v>
      </c>
      <c r="D70" s="23">
        <f t="shared" si="0"/>
        <v>1.6526627740592437</v>
      </c>
      <c r="E70" s="23"/>
      <c r="F70" s="23"/>
      <c r="G70" s="23"/>
      <c r="I70" s="6"/>
      <c r="J70" s="23"/>
      <c r="K70" s="23"/>
      <c r="L70" s="23"/>
      <c r="M70" s="23"/>
      <c r="N70" s="23"/>
      <c r="O70" s="6"/>
      <c r="P70" s="23"/>
      <c r="Q70" s="23"/>
      <c r="R70" s="33"/>
      <c r="S70" s="33"/>
      <c r="U70" s="91">
        <f>[16]Data1!$DT$218</f>
        <v>332708</v>
      </c>
      <c r="V70" s="18"/>
      <c r="W70" s="23" t="str">
        <f>[17]Sheet1!$G$266</f>
        <v>14,989.6</v>
      </c>
    </row>
    <row r="71" spans="1:23">
      <c r="A71" s="25">
        <v>40725</v>
      </c>
      <c r="B71" s="23"/>
      <c r="C71" s="23"/>
      <c r="D71" s="23"/>
      <c r="E71" s="23"/>
      <c r="F71" s="23"/>
      <c r="G71" s="23"/>
      <c r="J71" s="23"/>
      <c r="K71" s="23"/>
      <c r="L71" s="23"/>
      <c r="M71" s="23"/>
      <c r="N71" s="23"/>
      <c r="P71" s="23"/>
      <c r="Q71" s="23"/>
      <c r="R71" s="33"/>
      <c r="S71" s="33"/>
      <c r="U71" s="90"/>
      <c r="W71" s="33"/>
    </row>
    <row r="72" spans="1:23">
      <c r="A72" s="25">
        <v>40756</v>
      </c>
      <c r="B72" s="23"/>
      <c r="C72" s="23"/>
      <c r="D72" s="23"/>
      <c r="E72" s="23"/>
      <c r="F72" s="23"/>
      <c r="G72" s="23"/>
      <c r="J72" s="23"/>
      <c r="K72" s="23"/>
      <c r="L72" s="23"/>
      <c r="M72" s="23"/>
      <c r="N72" s="23"/>
      <c r="P72" s="23"/>
      <c r="Q72" s="23"/>
      <c r="R72" s="33"/>
      <c r="S72" s="33"/>
      <c r="U72" s="90"/>
      <c r="W72" s="33"/>
    </row>
    <row r="73" spans="1:23">
      <c r="A73" s="25">
        <v>40787</v>
      </c>
      <c r="B73" s="23">
        <f>'[15]GDP new'!$AR$21</f>
        <v>2.9073855629507817</v>
      </c>
      <c r="C73" s="23">
        <f>'[15]GDP new'!$AZ$21</f>
        <v>1.7114774707848834</v>
      </c>
      <c r="D73" s="23">
        <f t="shared" si="0"/>
        <v>1.1828500218921567</v>
      </c>
      <c r="E73" s="23"/>
      <c r="F73" s="23"/>
      <c r="G73" s="23"/>
      <c r="J73" s="23"/>
      <c r="K73" s="23"/>
      <c r="L73" s="23"/>
      <c r="M73" s="23"/>
      <c r="N73" s="23"/>
      <c r="P73" s="23"/>
      <c r="Q73" s="23"/>
      <c r="R73" s="33"/>
      <c r="S73" s="33"/>
      <c r="U73" s="90">
        <f>[16]Data1!$DT$219</f>
        <v>335945</v>
      </c>
      <c r="V73" s="8"/>
      <c r="W73" s="33" t="str">
        <f>[17]Sheet1!$G$267</f>
        <v>15,021.1</v>
      </c>
    </row>
    <row r="74" spans="1:23">
      <c r="A74" s="25">
        <v>40817</v>
      </c>
      <c r="B74" s="23"/>
      <c r="C74" s="23"/>
      <c r="D74" s="23"/>
      <c r="E74" s="23"/>
      <c r="F74" s="23"/>
      <c r="G74" s="23"/>
      <c r="J74" s="23"/>
      <c r="K74" s="23"/>
      <c r="L74" s="23"/>
      <c r="M74" s="23"/>
      <c r="N74" s="23"/>
      <c r="P74" s="23"/>
      <c r="Q74" s="23"/>
      <c r="R74" s="33"/>
      <c r="S74" s="33"/>
      <c r="U74" s="90"/>
      <c r="W74" s="33"/>
    </row>
    <row r="75" spans="1:23">
      <c r="A75" s="25">
        <v>40848</v>
      </c>
      <c r="B75" s="23"/>
      <c r="C75" s="23"/>
      <c r="D75" s="23"/>
      <c r="E75" s="23"/>
      <c r="F75" s="23"/>
      <c r="G75" s="23"/>
      <c r="J75" s="23"/>
      <c r="K75" s="23"/>
      <c r="L75" s="23"/>
      <c r="M75" s="23"/>
      <c r="N75" s="23"/>
      <c r="P75" s="23"/>
      <c r="Q75" s="23"/>
      <c r="R75" s="33"/>
      <c r="S75" s="33"/>
      <c r="U75" s="90"/>
      <c r="W75" s="33"/>
    </row>
    <row r="76" spans="1:23">
      <c r="A76" s="25">
        <v>40878</v>
      </c>
      <c r="B76" s="23">
        <f>'[15]GDP new'!$AR$22</f>
        <v>2.6527086375267128</v>
      </c>
      <c r="C76" s="23">
        <f>'[15]GDP new'!$AZ$22</f>
        <v>2.5442446146344277</v>
      </c>
      <c r="D76" s="23">
        <f t="shared" si="0"/>
        <v>1.682174174978246</v>
      </c>
      <c r="L76" s="23"/>
      <c r="U76" s="90">
        <f>[16]Data1!$DT$220</f>
        <v>338032</v>
      </c>
      <c r="V76" s="8"/>
      <c r="W76" s="33" t="str">
        <f>[17]Sheet1!$G$268</f>
        <v>15,190.3</v>
      </c>
    </row>
    <row r="77" spans="1:23">
      <c r="A77" s="25">
        <v>40909</v>
      </c>
      <c r="B77" s="23"/>
      <c r="C77" s="23"/>
      <c r="D77" s="23"/>
      <c r="U77" s="90"/>
      <c r="W77" s="33"/>
    </row>
    <row r="78" spans="1:23">
      <c r="A78" s="25">
        <v>40940</v>
      </c>
      <c r="B78" s="23"/>
      <c r="C78" s="23"/>
      <c r="D78" s="23"/>
      <c r="U78" s="90"/>
      <c r="W78" s="33"/>
    </row>
    <row r="79" spans="1:23">
      <c r="A79" s="25">
        <v>40969</v>
      </c>
      <c r="B79" s="23">
        <f>'[15]GDP new'!$AR$23</f>
        <v>4.3700395690857929</v>
      </c>
      <c r="C79" s="23">
        <f>'[15]GDP new'!$AZ$23</f>
        <v>2.8128914702197916</v>
      </c>
      <c r="D79" s="23">
        <f t="shared" ref="D79" si="1">(W79/W67-1)*100</f>
        <v>2.7531196871241059</v>
      </c>
      <c r="U79" s="90">
        <f>[16]!A2304402X_Latest</f>
        <v>342412</v>
      </c>
      <c r="V79" s="8"/>
      <c r="W79" s="33" t="str">
        <f>[17]Sheet1!$G$269</f>
        <v>15,291.0</v>
      </c>
    </row>
    <row r="80" spans="1:23">
      <c r="A80" s="25">
        <v>41000</v>
      </c>
      <c r="U80" s="90"/>
    </row>
    <row r="81" spans="1:21">
      <c r="A81" s="25">
        <v>41030</v>
      </c>
      <c r="U81" s="90"/>
    </row>
    <row r="82" spans="1:21">
      <c r="A82" s="25">
        <v>41061</v>
      </c>
      <c r="B82" s="33">
        <f>'[15]GDP new'!$AR$24</f>
        <v>3.6844095519220632</v>
      </c>
      <c r="C82" s="33">
        <f>'[15]GDP new'!$AZ$24</f>
        <v>2.517557770729506</v>
      </c>
    </row>
    <row r="83" spans="1:21">
      <c r="A83" s="25">
        <v>41091</v>
      </c>
    </row>
    <row r="84" spans="1:21">
      <c r="A84" s="25">
        <v>41122</v>
      </c>
    </row>
    <row r="85" spans="1:21">
      <c r="A85" s="25">
        <v>41153</v>
      </c>
      <c r="B85" s="33">
        <f>'[15]GDP new'!$AR$25</f>
        <v>3.1373325561353527</v>
      </c>
      <c r="C85" s="33">
        <f>'[15]GDP new'!$AZ$25</f>
        <v>1.8652733299623581</v>
      </c>
    </row>
    <row r="86" spans="1:21">
      <c r="A86" s="25">
        <v>41183</v>
      </c>
      <c r="B86" s="33"/>
      <c r="C86" s="33"/>
    </row>
    <row r="87" spans="1:21">
      <c r="A87" s="25">
        <v>41214</v>
      </c>
      <c r="B87" s="33"/>
      <c r="C87" s="33"/>
    </row>
    <row r="88" spans="1:21">
      <c r="A88" s="25">
        <v>41244</v>
      </c>
      <c r="B88" s="33">
        <f>'[15]GDP new'!$AR$26</f>
        <v>3.1459079074693808</v>
      </c>
      <c r="C88" s="33">
        <f>'[15]GDP new'!$AZ$26</f>
        <v>2.9538461538461513</v>
      </c>
    </row>
    <row r="89" spans="1:21">
      <c r="A89" s="25"/>
      <c r="B89" s="33"/>
    </row>
  </sheetData>
  <pageMargins left="0.75" right="0.75" top="1" bottom="1" header="0.5" footer="0.5"/>
  <pageSetup orientation="portrait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5" width="9" style="12"/>
    <col min="6" max="7" width="9" style="13"/>
    <col min="8" max="16384" width="9" style="12"/>
  </cols>
  <sheetData>
    <row r="1" spans="1:14" ht="10.5">
      <c r="A1" s="11" t="s">
        <v>177</v>
      </c>
      <c r="B1" s="6"/>
      <c r="C1" s="6"/>
      <c r="D1" s="6"/>
      <c r="E1" s="6"/>
      <c r="F1" s="4"/>
      <c r="G1" s="4"/>
      <c r="H1" s="6"/>
      <c r="I1" s="6"/>
      <c r="J1" s="6"/>
      <c r="K1" s="6"/>
      <c r="L1" s="6"/>
      <c r="M1" s="6"/>
      <c r="N1" s="6"/>
    </row>
    <row r="2" spans="1:14" ht="11" thickBot="1">
      <c r="A2" s="24" t="s">
        <v>178</v>
      </c>
      <c r="B2" s="6"/>
      <c r="C2" s="6"/>
      <c r="D2" s="6"/>
      <c r="E2" s="6"/>
      <c r="F2" s="4"/>
      <c r="G2" s="4"/>
      <c r="H2" s="6"/>
      <c r="I2" s="6"/>
      <c r="J2" s="6"/>
      <c r="K2" s="6"/>
      <c r="L2" s="6"/>
      <c r="M2" s="6"/>
      <c r="N2" s="6"/>
    </row>
    <row r="3" spans="1:14" ht="10.5" thickTop="1">
      <c r="A3" s="233"/>
      <c r="B3" s="233" t="s">
        <v>92</v>
      </c>
      <c r="C3" s="233" t="s">
        <v>93</v>
      </c>
      <c r="D3" s="233" t="s">
        <v>166</v>
      </c>
      <c r="E3" s="239" t="s">
        <v>95</v>
      </c>
      <c r="F3" s="236" t="s">
        <v>20</v>
      </c>
      <c r="G3" s="236" t="s">
        <v>20</v>
      </c>
      <c r="H3" s="233" t="s">
        <v>26</v>
      </c>
      <c r="I3" s="233" t="s">
        <v>26</v>
      </c>
      <c r="J3" s="233" t="s">
        <v>27</v>
      </c>
      <c r="K3" s="233" t="s">
        <v>27</v>
      </c>
      <c r="L3" s="233" t="s">
        <v>28</v>
      </c>
      <c r="M3" s="233" t="s">
        <v>29</v>
      </c>
      <c r="N3" s="233" t="s">
        <v>97</v>
      </c>
    </row>
    <row r="4" spans="1:14">
      <c r="A4" s="234"/>
      <c r="B4" s="234"/>
      <c r="C4" s="234"/>
      <c r="D4" s="234"/>
      <c r="E4" s="240"/>
      <c r="F4" s="237"/>
      <c r="G4" s="237"/>
      <c r="H4" s="234"/>
      <c r="I4" s="234"/>
      <c r="J4" s="234"/>
      <c r="K4" s="234"/>
      <c r="L4" s="234"/>
      <c r="M4" s="234"/>
      <c r="N4" s="234"/>
    </row>
    <row r="5" spans="1:14">
      <c r="A5" s="234"/>
      <c r="B5" s="234"/>
      <c r="C5" s="234"/>
      <c r="D5" s="234"/>
      <c r="E5" s="240"/>
      <c r="F5" s="237"/>
      <c r="G5" s="237"/>
      <c r="H5" s="234"/>
      <c r="I5" s="234"/>
      <c r="J5" s="234"/>
      <c r="K5" s="234"/>
      <c r="L5" s="234"/>
      <c r="M5" s="234"/>
      <c r="N5" s="234"/>
    </row>
    <row r="6" spans="1:14" ht="10.5" thickBot="1">
      <c r="A6" s="235"/>
      <c r="B6" s="235"/>
      <c r="C6" s="235"/>
      <c r="D6" s="235"/>
      <c r="E6" s="241"/>
      <c r="F6" s="238"/>
      <c r="G6" s="238"/>
      <c r="H6" s="235"/>
      <c r="I6" s="235"/>
      <c r="J6" s="235"/>
      <c r="K6" s="235"/>
      <c r="L6" s="235"/>
      <c r="M6" s="235"/>
      <c r="N6" s="235"/>
    </row>
    <row r="7" spans="1:14" ht="31.5" thickTop="1" thickBot="1">
      <c r="A7" s="29"/>
      <c r="B7" s="15" t="s">
        <v>179</v>
      </c>
      <c r="C7" s="15" t="s">
        <v>180</v>
      </c>
      <c r="D7" s="15" t="s">
        <v>181</v>
      </c>
      <c r="E7" s="193" t="s">
        <v>181</v>
      </c>
      <c r="F7" s="68" t="s">
        <v>182</v>
      </c>
      <c r="G7" s="68" t="s">
        <v>183</v>
      </c>
      <c r="H7" s="15" t="s">
        <v>184</v>
      </c>
      <c r="I7" s="15" t="s">
        <v>185</v>
      </c>
      <c r="J7" s="15" t="s">
        <v>186</v>
      </c>
      <c r="K7" s="15" t="s">
        <v>187</v>
      </c>
      <c r="L7" s="15" t="s">
        <v>187</v>
      </c>
      <c r="M7" s="15" t="s">
        <v>187</v>
      </c>
      <c r="N7" s="15" t="s">
        <v>188</v>
      </c>
    </row>
    <row r="8" spans="1:14" ht="11" thickTop="1">
      <c r="A8" s="27">
        <v>2006</v>
      </c>
      <c r="B8" s="194"/>
      <c r="C8" s="194"/>
      <c r="D8" s="194"/>
      <c r="E8" s="195"/>
      <c r="F8" s="196"/>
      <c r="G8" s="196"/>
      <c r="H8" s="194"/>
      <c r="I8" s="194"/>
      <c r="J8" s="194"/>
      <c r="K8" s="194"/>
      <c r="L8" s="194"/>
      <c r="M8" s="194"/>
      <c r="N8" s="194"/>
    </row>
    <row r="9" spans="1:14">
      <c r="A9" s="197" t="s">
        <v>189</v>
      </c>
      <c r="B9" s="198">
        <v>9.6</v>
      </c>
      <c r="C9" s="198">
        <v>7.25</v>
      </c>
      <c r="D9" s="198" t="s">
        <v>190</v>
      </c>
      <c r="E9" s="199">
        <v>7.26</v>
      </c>
      <c r="F9" s="198">
        <v>2.75</v>
      </c>
      <c r="G9" s="198">
        <v>6.62</v>
      </c>
      <c r="H9" s="200">
        <v>6</v>
      </c>
      <c r="I9" s="198">
        <v>10.5</v>
      </c>
      <c r="J9" s="198">
        <v>2.14</v>
      </c>
      <c r="K9" s="198">
        <v>11.54</v>
      </c>
      <c r="L9" s="198">
        <v>14.39</v>
      </c>
      <c r="M9" s="198"/>
      <c r="N9" s="198">
        <v>16.620799999999999</v>
      </c>
    </row>
    <row r="10" spans="1:14">
      <c r="A10" s="197" t="s">
        <v>191</v>
      </c>
      <c r="B10" s="198">
        <v>9.6</v>
      </c>
      <c r="C10" s="198">
        <v>7.25</v>
      </c>
      <c r="D10" s="198" t="s">
        <v>190</v>
      </c>
      <c r="E10" s="199">
        <v>7.5</v>
      </c>
      <c r="F10" s="198">
        <v>3.75</v>
      </c>
      <c r="G10" s="198">
        <v>6.63</v>
      </c>
      <c r="H10" s="200">
        <v>6</v>
      </c>
      <c r="I10" s="198">
        <v>11</v>
      </c>
      <c r="J10" s="198">
        <v>2.14</v>
      </c>
      <c r="K10" s="198">
        <v>11.62</v>
      </c>
      <c r="L10" s="198">
        <v>14.39</v>
      </c>
      <c r="M10" s="198"/>
      <c r="N10" s="198">
        <v>16.6264</v>
      </c>
    </row>
    <row r="11" spans="1:14">
      <c r="A11" s="197" t="s">
        <v>192</v>
      </c>
      <c r="B11" s="198">
        <v>9.6</v>
      </c>
      <c r="C11" s="198">
        <v>7.25</v>
      </c>
      <c r="D11" s="198" t="s">
        <v>190</v>
      </c>
      <c r="E11" s="199">
        <v>7.53</v>
      </c>
      <c r="F11" s="198">
        <v>3.75</v>
      </c>
      <c r="G11" s="198">
        <v>6.94</v>
      </c>
      <c r="H11" s="200">
        <v>6</v>
      </c>
      <c r="I11" s="198">
        <v>11.3</v>
      </c>
      <c r="J11" s="198">
        <v>2.14</v>
      </c>
      <c r="K11" s="198">
        <v>11.59</v>
      </c>
      <c r="L11" s="198">
        <v>14.41</v>
      </c>
      <c r="M11" s="198"/>
      <c r="N11" s="198">
        <v>16.642900000000001</v>
      </c>
    </row>
    <row r="12" spans="1:14">
      <c r="A12" s="197" t="s">
        <v>193</v>
      </c>
      <c r="B12" s="198">
        <v>9.6</v>
      </c>
      <c r="C12" s="198">
        <v>7.25</v>
      </c>
      <c r="D12" s="198" t="s">
        <v>190</v>
      </c>
      <c r="E12" s="199">
        <v>7.75</v>
      </c>
      <c r="F12" s="198">
        <v>3.75</v>
      </c>
      <c r="G12" s="198">
        <v>7.01</v>
      </c>
      <c r="H12" s="200">
        <v>6</v>
      </c>
      <c r="I12" s="198">
        <v>11.038317830123606</v>
      </c>
      <c r="J12" s="198">
        <v>2.14</v>
      </c>
      <c r="K12" s="198">
        <v>11.58</v>
      </c>
      <c r="L12" s="198">
        <v>14.41</v>
      </c>
      <c r="M12" s="198"/>
      <c r="N12" s="198">
        <v>16.640799999999999</v>
      </c>
    </row>
    <row r="13" spans="1:14">
      <c r="A13" s="197" t="s">
        <v>194</v>
      </c>
      <c r="B13" s="198">
        <v>9.85</v>
      </c>
      <c r="C13" s="198">
        <v>7.25</v>
      </c>
      <c r="D13" s="198" t="s">
        <v>190</v>
      </c>
      <c r="E13" s="199">
        <v>7.93</v>
      </c>
      <c r="F13" s="198">
        <v>4.25</v>
      </c>
      <c r="G13" s="198">
        <v>7.11</v>
      </c>
      <c r="H13" s="200">
        <v>6</v>
      </c>
      <c r="I13" s="198">
        <v>10.401241765489621</v>
      </c>
      <c r="J13" s="198">
        <v>2.14</v>
      </c>
      <c r="K13" s="198">
        <v>11.5</v>
      </c>
      <c r="L13" s="198">
        <v>14.01</v>
      </c>
      <c r="M13" s="198"/>
      <c r="N13" s="198">
        <v>16.636800000000001</v>
      </c>
    </row>
    <row r="14" spans="1:14">
      <c r="A14" s="197" t="s">
        <v>195</v>
      </c>
      <c r="B14" s="198">
        <v>9.85</v>
      </c>
      <c r="C14" s="198">
        <v>7.25</v>
      </c>
      <c r="D14" s="198" t="s">
        <v>190</v>
      </c>
      <c r="E14" s="199">
        <v>8.02</v>
      </c>
      <c r="F14" s="198">
        <v>5.25</v>
      </c>
      <c r="G14" s="198">
        <v>7.17</v>
      </c>
      <c r="H14" s="200">
        <v>6</v>
      </c>
      <c r="I14" s="198">
        <v>10.493770762384305</v>
      </c>
      <c r="J14" s="198">
        <v>2.14</v>
      </c>
      <c r="K14" s="198">
        <v>11.47</v>
      </c>
      <c r="L14" s="198">
        <v>14.02</v>
      </c>
      <c r="M14" s="198"/>
      <c r="N14" s="198">
        <v>16.307400000000001</v>
      </c>
    </row>
    <row r="15" spans="1:14">
      <c r="A15" s="197" t="s">
        <v>196</v>
      </c>
      <c r="B15" s="198">
        <v>9.85</v>
      </c>
      <c r="C15" s="198">
        <v>7.25</v>
      </c>
      <c r="D15" s="198" t="s">
        <v>190</v>
      </c>
      <c r="E15" s="199">
        <v>8.25</v>
      </c>
      <c r="F15" s="198">
        <v>5.25</v>
      </c>
      <c r="G15" s="198">
        <v>7.6</v>
      </c>
      <c r="H15" s="200">
        <v>6</v>
      </c>
      <c r="I15" s="198">
        <v>10.466570639779139</v>
      </c>
      <c r="J15" s="198">
        <v>5.45</v>
      </c>
      <c r="K15" s="198">
        <v>11.52</v>
      </c>
      <c r="L15" s="198">
        <v>14</v>
      </c>
      <c r="M15" s="198"/>
      <c r="N15" s="198">
        <v>16.4937</v>
      </c>
    </row>
    <row r="16" spans="1:14">
      <c r="A16" s="197" t="s">
        <v>197</v>
      </c>
      <c r="B16" s="198">
        <v>10.1</v>
      </c>
      <c r="C16" s="198">
        <v>7.25</v>
      </c>
      <c r="D16" s="198" t="s">
        <v>198</v>
      </c>
      <c r="E16" s="199">
        <v>8.25</v>
      </c>
      <c r="F16" s="198">
        <v>5.25</v>
      </c>
      <c r="G16" s="198">
        <v>7.65</v>
      </c>
      <c r="H16" s="200">
        <v>6</v>
      </c>
      <c r="I16" s="198">
        <v>10.5</v>
      </c>
      <c r="J16" s="198">
        <v>5.45</v>
      </c>
      <c r="K16" s="198">
        <v>11.7</v>
      </c>
      <c r="L16" s="198">
        <v>13.74</v>
      </c>
      <c r="M16" s="198"/>
      <c r="N16" s="198">
        <v>16.510899999999999</v>
      </c>
    </row>
    <row r="17" spans="1:14">
      <c r="A17" s="197" t="s">
        <v>199</v>
      </c>
      <c r="B17" s="198">
        <v>10.1</v>
      </c>
      <c r="C17" s="198">
        <v>7.25</v>
      </c>
      <c r="D17" s="198" t="s">
        <v>198</v>
      </c>
      <c r="E17" s="199">
        <v>8.25</v>
      </c>
      <c r="F17" s="198">
        <v>5.25</v>
      </c>
      <c r="G17" s="198">
        <v>7.69</v>
      </c>
      <c r="H17" s="200">
        <v>6</v>
      </c>
      <c r="I17" s="198">
        <v>10.41</v>
      </c>
      <c r="J17" s="198">
        <v>6.5</v>
      </c>
      <c r="K17" s="198">
        <v>11.93</v>
      </c>
      <c r="L17" s="198">
        <v>13.73</v>
      </c>
      <c r="M17" s="198"/>
      <c r="N17" s="198">
        <v>16.524999999999999</v>
      </c>
    </row>
    <row r="18" spans="1:14">
      <c r="A18" s="197" t="s">
        <v>200</v>
      </c>
      <c r="B18" s="200">
        <v>10.1</v>
      </c>
      <c r="C18" s="200">
        <v>7.3505000000000003</v>
      </c>
      <c r="D18" s="200" t="s">
        <v>198</v>
      </c>
      <c r="E18" s="201">
        <v>8.25</v>
      </c>
      <c r="F18" s="200">
        <v>5.25</v>
      </c>
      <c r="G18" s="200">
        <v>7.8</v>
      </c>
      <c r="H18" s="200">
        <v>6</v>
      </c>
      <c r="I18" s="200">
        <v>10.27</v>
      </c>
      <c r="J18" s="200">
        <v>6.5</v>
      </c>
      <c r="K18" s="200">
        <v>12.05</v>
      </c>
      <c r="L18" s="200">
        <v>13.72</v>
      </c>
      <c r="M18" s="200"/>
      <c r="N18" s="198">
        <v>16.506599999999999</v>
      </c>
    </row>
    <row r="19" spans="1:14">
      <c r="A19" s="197" t="s">
        <v>201</v>
      </c>
      <c r="B19" s="200">
        <v>10.35</v>
      </c>
      <c r="C19" s="200">
        <v>7.4499000000000004</v>
      </c>
      <c r="D19" s="200" t="s">
        <v>198</v>
      </c>
      <c r="E19" s="201">
        <v>8.25</v>
      </c>
      <c r="F19" s="200">
        <v>5.25</v>
      </c>
      <c r="G19" s="200">
        <v>8.1</v>
      </c>
      <c r="H19" s="200">
        <v>6</v>
      </c>
      <c r="I19" s="200">
        <v>10.23</v>
      </c>
      <c r="J19" s="200">
        <v>5.25</v>
      </c>
      <c r="K19" s="200">
        <v>12.02</v>
      </c>
      <c r="L19" s="200">
        <v>13.73</v>
      </c>
      <c r="M19" s="200"/>
      <c r="N19" s="198">
        <v>16.514099999999999</v>
      </c>
    </row>
    <row r="20" spans="1:14" ht="10.5" thickBot="1">
      <c r="A20" s="202" t="s">
        <v>202</v>
      </c>
      <c r="B20" s="64">
        <v>10.35</v>
      </c>
      <c r="C20" s="64">
        <v>7.5083000000000002</v>
      </c>
      <c r="D20" s="64">
        <v>5.33</v>
      </c>
      <c r="E20" s="203">
        <v>8.25</v>
      </c>
      <c r="F20" s="64">
        <v>5.25</v>
      </c>
      <c r="G20" s="64">
        <v>7.89</v>
      </c>
      <c r="H20" s="64">
        <v>6</v>
      </c>
      <c r="I20" s="64">
        <v>10.199999999999999</v>
      </c>
      <c r="J20" s="64">
        <v>5.25</v>
      </c>
      <c r="K20" s="64">
        <v>12.14</v>
      </c>
      <c r="L20" s="64">
        <v>13.73</v>
      </c>
      <c r="M20" s="64"/>
      <c r="N20" s="64">
        <v>16.569199999999999</v>
      </c>
    </row>
    <row r="21" spans="1:14" ht="11" thickTop="1">
      <c r="A21" s="28">
        <v>2007</v>
      </c>
      <c r="B21" s="200"/>
      <c r="C21" s="200"/>
      <c r="D21" s="200"/>
      <c r="E21" s="201"/>
      <c r="F21" s="200"/>
      <c r="G21" s="200"/>
      <c r="H21" s="200"/>
      <c r="I21" s="200"/>
      <c r="J21" s="200"/>
      <c r="K21" s="200"/>
      <c r="L21" s="200"/>
      <c r="M21" s="200"/>
      <c r="N21" s="200"/>
    </row>
    <row r="22" spans="1:14">
      <c r="A22" s="197" t="s">
        <v>189</v>
      </c>
      <c r="B22" s="200">
        <v>10.35</v>
      </c>
      <c r="C22" s="200">
        <v>7.41</v>
      </c>
      <c r="D22" s="200" t="s">
        <v>198</v>
      </c>
      <c r="E22" s="201">
        <v>8.25</v>
      </c>
      <c r="F22" s="200">
        <v>5.25</v>
      </c>
      <c r="G22" s="200">
        <v>8.2799999999999994</v>
      </c>
      <c r="H22" s="200">
        <v>6</v>
      </c>
      <c r="I22" s="200">
        <v>10.16</v>
      </c>
      <c r="J22" s="200">
        <v>4.21</v>
      </c>
      <c r="K22" s="200">
        <v>12.23</v>
      </c>
      <c r="L22" s="200">
        <v>13.72</v>
      </c>
      <c r="M22" s="200">
        <v>12.2</v>
      </c>
      <c r="N22" s="200">
        <v>16.5794</v>
      </c>
    </row>
    <row r="23" spans="1:14">
      <c r="A23" s="197" t="s">
        <v>191</v>
      </c>
      <c r="B23" s="200">
        <v>10.35</v>
      </c>
      <c r="C23" s="200">
        <v>7.41</v>
      </c>
      <c r="D23" s="200" t="s">
        <v>198</v>
      </c>
      <c r="E23" s="201">
        <v>8.25</v>
      </c>
      <c r="F23" s="200">
        <v>5.25</v>
      </c>
      <c r="G23" s="200">
        <v>9.34</v>
      </c>
      <c r="H23" s="200">
        <v>6</v>
      </c>
      <c r="I23" s="200">
        <v>10.210000000000001</v>
      </c>
      <c r="J23" s="200">
        <v>4.93</v>
      </c>
      <c r="K23" s="200">
        <v>12.61</v>
      </c>
      <c r="L23" s="200">
        <v>13.74</v>
      </c>
      <c r="M23" s="200">
        <v>12.2</v>
      </c>
      <c r="N23" s="200">
        <v>16.524899999999999</v>
      </c>
    </row>
    <row r="24" spans="1:14">
      <c r="A24" s="197" t="s">
        <v>192</v>
      </c>
      <c r="B24" s="200">
        <v>10.35</v>
      </c>
      <c r="C24" s="200">
        <v>7.59</v>
      </c>
      <c r="D24" s="200" t="s">
        <v>198</v>
      </c>
      <c r="E24" s="201">
        <v>8.25</v>
      </c>
      <c r="F24" s="200">
        <v>5.25</v>
      </c>
      <c r="G24" s="200">
        <v>9.84</v>
      </c>
      <c r="H24" s="200">
        <v>6</v>
      </c>
      <c r="I24" s="200">
        <v>10.25</v>
      </c>
      <c r="J24" s="200">
        <v>5.73</v>
      </c>
      <c r="K24" s="200">
        <v>12.69</v>
      </c>
      <c r="L24" s="200">
        <v>13.73</v>
      </c>
      <c r="M24" s="200">
        <v>12.2</v>
      </c>
      <c r="N24" s="200">
        <v>14.955</v>
      </c>
    </row>
    <row r="25" spans="1:14">
      <c r="A25" s="197" t="s">
        <v>193</v>
      </c>
      <c r="B25" s="200">
        <v>10.35</v>
      </c>
      <c r="C25" s="200">
        <v>7.7</v>
      </c>
      <c r="D25" s="200" t="s">
        <v>198</v>
      </c>
      <c r="E25" s="201">
        <v>8.25</v>
      </c>
      <c r="F25" s="200">
        <v>5.25</v>
      </c>
      <c r="G25" s="200">
        <v>9.73</v>
      </c>
      <c r="H25" s="200">
        <v>6</v>
      </c>
      <c r="I25" s="200">
        <v>10.14</v>
      </c>
      <c r="J25" s="200">
        <v>4.37</v>
      </c>
      <c r="K25" s="200">
        <v>12.7</v>
      </c>
      <c r="L25" s="200">
        <v>13.72</v>
      </c>
      <c r="M25" s="200">
        <v>12.2</v>
      </c>
      <c r="N25" s="200">
        <v>14.807700000000001</v>
      </c>
    </row>
    <row r="26" spans="1:14">
      <c r="A26" s="197" t="s">
        <v>194</v>
      </c>
      <c r="B26" s="200">
        <v>10.35</v>
      </c>
      <c r="C26" s="200">
        <v>7.89</v>
      </c>
      <c r="D26" s="200" t="s">
        <v>198</v>
      </c>
      <c r="E26" s="201">
        <v>8.25</v>
      </c>
      <c r="F26" s="200">
        <v>5.25</v>
      </c>
      <c r="G26" s="200">
        <v>9.34</v>
      </c>
      <c r="H26" s="200">
        <v>6</v>
      </c>
      <c r="I26" s="200">
        <v>10.039999999999999</v>
      </c>
      <c r="J26" s="200">
        <v>5.03</v>
      </c>
      <c r="K26" s="200">
        <v>12.72</v>
      </c>
      <c r="L26" s="200">
        <v>13.69</v>
      </c>
      <c r="M26" s="200">
        <v>12.2</v>
      </c>
      <c r="N26" s="200">
        <v>14.401199999999999</v>
      </c>
    </row>
    <row r="27" spans="1:14">
      <c r="A27" s="197" t="s">
        <v>195</v>
      </c>
      <c r="B27" s="200">
        <v>10.35</v>
      </c>
      <c r="C27" s="200">
        <v>8.1</v>
      </c>
      <c r="D27" s="200" t="s">
        <v>198</v>
      </c>
      <c r="E27" s="201">
        <v>8.25</v>
      </c>
      <c r="F27" s="200">
        <v>5.25</v>
      </c>
      <c r="G27" s="200">
        <v>9.1999999999999993</v>
      </c>
      <c r="H27" s="200">
        <v>6</v>
      </c>
      <c r="I27" s="200">
        <v>10.18</v>
      </c>
      <c r="J27" s="200">
        <v>4.9400000000000004</v>
      </c>
      <c r="K27" s="200">
        <v>12.76</v>
      </c>
      <c r="L27" s="200">
        <v>13.74</v>
      </c>
      <c r="M27" s="200">
        <v>12.4</v>
      </c>
      <c r="N27" s="200">
        <v>14.8569</v>
      </c>
    </row>
    <row r="28" spans="1:14">
      <c r="A28" s="197" t="s">
        <v>196</v>
      </c>
      <c r="B28" s="200">
        <v>10.35</v>
      </c>
      <c r="C28" s="200">
        <v>8.1999999999999993</v>
      </c>
      <c r="D28" s="200" t="s">
        <v>198</v>
      </c>
      <c r="E28" s="201">
        <v>8.25</v>
      </c>
      <c r="F28" s="200">
        <v>5.25</v>
      </c>
      <c r="G28" s="200">
        <v>8.94</v>
      </c>
      <c r="H28" s="200">
        <v>6</v>
      </c>
      <c r="I28" s="200">
        <v>9.93</v>
      </c>
      <c r="J28" s="200">
        <v>4.5999999999999996</v>
      </c>
      <c r="K28" s="200">
        <v>12.8</v>
      </c>
      <c r="L28" s="200">
        <v>14.21</v>
      </c>
      <c r="M28" s="200">
        <v>12.4</v>
      </c>
      <c r="N28" s="200">
        <v>14.875999999999999</v>
      </c>
    </row>
    <row r="29" spans="1:14">
      <c r="A29" s="197" t="s">
        <v>197</v>
      </c>
      <c r="B29" s="200">
        <v>10.6</v>
      </c>
      <c r="C29" s="200">
        <v>8.2799999999999994</v>
      </c>
      <c r="D29" s="200" t="s">
        <v>198</v>
      </c>
      <c r="E29" s="201">
        <v>8.25</v>
      </c>
      <c r="F29" s="200">
        <v>5.25</v>
      </c>
      <c r="G29" s="200">
        <v>8.84</v>
      </c>
      <c r="H29" s="200">
        <v>6</v>
      </c>
      <c r="I29" s="200">
        <v>9.84</v>
      </c>
      <c r="J29" s="200">
        <v>4.43</v>
      </c>
      <c r="K29" s="200">
        <v>12.77</v>
      </c>
      <c r="L29" s="200">
        <v>14.21</v>
      </c>
      <c r="M29" s="200">
        <v>12.4</v>
      </c>
      <c r="N29" s="200">
        <v>14.8271</v>
      </c>
    </row>
    <row r="30" spans="1:14">
      <c r="A30" s="197" t="s">
        <v>199</v>
      </c>
      <c r="B30" s="200">
        <v>10.6</v>
      </c>
      <c r="C30" s="200">
        <v>8.02</v>
      </c>
      <c r="D30" s="200" t="s">
        <v>198</v>
      </c>
      <c r="E30" s="201">
        <v>8.0299999999999994</v>
      </c>
      <c r="F30" s="200">
        <v>5.25</v>
      </c>
      <c r="G30" s="200">
        <v>8.89</v>
      </c>
      <c r="H30" s="200">
        <v>6</v>
      </c>
      <c r="I30" s="200">
        <v>9.69</v>
      </c>
      <c r="J30" s="200">
        <v>4.4800000000000004</v>
      </c>
      <c r="K30" s="200">
        <v>12.64</v>
      </c>
      <c r="L30" s="200">
        <v>14.21</v>
      </c>
      <c r="M30" s="200"/>
      <c r="N30" s="200">
        <v>14.6218</v>
      </c>
    </row>
    <row r="31" spans="1:14">
      <c r="A31" s="197" t="s">
        <v>200</v>
      </c>
      <c r="B31" s="200">
        <v>10.65</v>
      </c>
      <c r="C31" s="200">
        <v>8.07</v>
      </c>
      <c r="D31" s="200" t="s">
        <v>198</v>
      </c>
      <c r="E31" s="201">
        <v>7.74</v>
      </c>
      <c r="F31" s="200">
        <v>9.25</v>
      </c>
      <c r="G31" s="200">
        <v>8.6199999999999992</v>
      </c>
      <c r="H31" s="200">
        <v>6</v>
      </c>
      <c r="I31" s="200">
        <v>9.1199999999999992</v>
      </c>
      <c r="J31" s="200">
        <v>4.49</v>
      </c>
      <c r="K31" s="200">
        <v>12.63</v>
      </c>
      <c r="L31" s="200">
        <v>14.31</v>
      </c>
      <c r="M31" s="200">
        <v>12.3</v>
      </c>
      <c r="N31" s="200">
        <v>14.5909</v>
      </c>
    </row>
    <row r="32" spans="1:14">
      <c r="A32" s="197" t="s">
        <v>201</v>
      </c>
      <c r="B32" s="200">
        <v>10.9</v>
      </c>
      <c r="C32" s="200">
        <v>8.33</v>
      </c>
      <c r="D32" s="200" t="s">
        <v>198</v>
      </c>
      <c r="E32" s="201">
        <v>7.5</v>
      </c>
      <c r="F32" s="200">
        <v>9.25</v>
      </c>
      <c r="G32" s="200">
        <v>8.59</v>
      </c>
      <c r="H32" s="200">
        <v>6</v>
      </c>
      <c r="I32" s="200">
        <v>9.26</v>
      </c>
      <c r="J32" s="200">
        <v>4.54</v>
      </c>
      <c r="K32" s="200">
        <v>12.56</v>
      </c>
      <c r="L32" s="200">
        <v>14.22</v>
      </c>
      <c r="M32" s="200"/>
      <c r="N32" s="200">
        <v>14.5519</v>
      </c>
    </row>
    <row r="33" spans="1:14" ht="10.5" thickBot="1">
      <c r="A33" s="204" t="s">
        <v>202</v>
      </c>
      <c r="B33" s="64">
        <v>11</v>
      </c>
      <c r="C33" s="64">
        <v>8.18</v>
      </c>
      <c r="D33" s="64" t="s">
        <v>198</v>
      </c>
      <c r="E33" s="203">
        <v>7.33</v>
      </c>
      <c r="F33" s="64">
        <v>9.25</v>
      </c>
      <c r="G33" s="64">
        <v>8.4600000000000009</v>
      </c>
      <c r="H33" s="64">
        <v>6</v>
      </c>
      <c r="I33" s="64">
        <v>9.25</v>
      </c>
      <c r="J33" s="64">
        <v>4.75</v>
      </c>
      <c r="K33" s="64">
        <v>12.7</v>
      </c>
      <c r="L33" s="64">
        <v>14.22</v>
      </c>
      <c r="M33" s="64">
        <v>12.3</v>
      </c>
      <c r="N33" s="64">
        <v>14.9663</v>
      </c>
    </row>
    <row r="34" spans="1:14" ht="11" thickTop="1">
      <c r="A34" s="28">
        <v>2008</v>
      </c>
      <c r="B34" s="200"/>
      <c r="C34" s="200"/>
      <c r="D34" s="200"/>
      <c r="E34" s="201"/>
      <c r="F34" s="200"/>
      <c r="G34" s="200"/>
      <c r="H34" s="200"/>
      <c r="I34" s="200"/>
      <c r="J34" s="200"/>
      <c r="K34" s="200"/>
      <c r="L34" s="200"/>
      <c r="M34" s="200"/>
      <c r="N34" s="200"/>
    </row>
    <row r="35" spans="1:14">
      <c r="A35" s="197" t="s">
        <v>189</v>
      </c>
      <c r="B35" s="200">
        <v>11.15</v>
      </c>
      <c r="C35" s="200">
        <v>8.16</v>
      </c>
      <c r="D35" s="200" t="s">
        <v>203</v>
      </c>
      <c r="E35" s="201">
        <v>6.98</v>
      </c>
      <c r="F35" s="205">
        <v>9.25</v>
      </c>
      <c r="G35" s="205">
        <v>8.2799999999999994</v>
      </c>
      <c r="H35" s="200">
        <v>6</v>
      </c>
      <c r="I35" s="206">
        <v>8.93</v>
      </c>
      <c r="J35" s="200">
        <v>4.92</v>
      </c>
      <c r="K35" s="200">
        <v>12.7</v>
      </c>
      <c r="L35" s="200">
        <v>14.22</v>
      </c>
      <c r="M35" s="200">
        <v>12.3</v>
      </c>
      <c r="N35" s="200">
        <v>14.622999999999999</v>
      </c>
    </row>
    <row r="36" spans="1:14">
      <c r="A36" s="197" t="s">
        <v>191</v>
      </c>
      <c r="B36" s="200">
        <v>11.45</v>
      </c>
      <c r="C36" s="200">
        <v>8.1999999999999993</v>
      </c>
      <c r="D36" s="200" t="s">
        <v>203</v>
      </c>
      <c r="E36" s="201">
        <v>6</v>
      </c>
      <c r="F36" s="205">
        <v>9.25</v>
      </c>
      <c r="G36" s="205">
        <v>8.25</v>
      </c>
      <c r="H36" s="200">
        <v>6</v>
      </c>
      <c r="I36" s="206">
        <v>9.2899999999999991</v>
      </c>
      <c r="J36" s="200">
        <v>4.87</v>
      </c>
      <c r="K36" s="200">
        <v>13.05</v>
      </c>
      <c r="L36" s="200">
        <v>14.22</v>
      </c>
      <c r="M36" s="200">
        <v>12.4</v>
      </c>
      <c r="N36" s="200">
        <v>14.379799999999999</v>
      </c>
    </row>
    <row r="37" spans="1:14">
      <c r="A37" s="197" t="s">
        <v>192</v>
      </c>
      <c r="B37" s="200">
        <v>11.85</v>
      </c>
      <c r="C37" s="200">
        <v>8.1</v>
      </c>
      <c r="D37" s="200" t="s">
        <v>203</v>
      </c>
      <c r="E37" s="201">
        <v>5.66</v>
      </c>
      <c r="F37" s="205">
        <v>5.75</v>
      </c>
      <c r="G37" s="205">
        <v>8.24</v>
      </c>
      <c r="H37" s="200">
        <v>6</v>
      </c>
      <c r="I37" s="206">
        <v>9.26</v>
      </c>
      <c r="J37" s="200">
        <v>4.91</v>
      </c>
      <c r="K37" s="200">
        <v>13.01</v>
      </c>
      <c r="L37" s="200">
        <v>14.24</v>
      </c>
      <c r="M37" s="200">
        <v>12.3</v>
      </c>
      <c r="N37" s="200">
        <v>12.6563</v>
      </c>
    </row>
    <row r="38" spans="1:14">
      <c r="A38" s="197" t="s">
        <v>193</v>
      </c>
      <c r="B38" s="200">
        <v>11.95</v>
      </c>
      <c r="C38" s="200">
        <v>8.0500000000000007</v>
      </c>
      <c r="D38" s="200" t="s">
        <v>203</v>
      </c>
      <c r="E38" s="201">
        <v>5.24</v>
      </c>
      <c r="F38" s="205">
        <v>5.75</v>
      </c>
      <c r="G38" s="205">
        <v>8.01</v>
      </c>
      <c r="H38" s="200">
        <v>6</v>
      </c>
      <c r="I38" s="206">
        <v>9.3000000000000007</v>
      </c>
      <c r="J38" s="200">
        <v>4.9800000000000004</v>
      </c>
      <c r="K38" s="200">
        <v>12.81</v>
      </c>
      <c r="L38" s="200">
        <v>14.22</v>
      </c>
      <c r="M38" s="200">
        <v>12.3</v>
      </c>
      <c r="N38" s="200">
        <v>12.636699999999999</v>
      </c>
    </row>
    <row r="39" spans="1:14">
      <c r="A39" s="197" t="s">
        <v>194</v>
      </c>
      <c r="B39" s="200">
        <v>12</v>
      </c>
      <c r="C39" s="200">
        <v>8.06</v>
      </c>
      <c r="D39" s="200" t="s">
        <v>203</v>
      </c>
      <c r="E39" s="201">
        <v>5</v>
      </c>
      <c r="F39" s="205">
        <v>5.75</v>
      </c>
      <c r="G39" s="205">
        <v>8.01</v>
      </c>
      <c r="H39" s="200">
        <v>6</v>
      </c>
      <c r="I39" s="206">
        <v>9.2899999999999991</v>
      </c>
      <c r="J39" s="200">
        <v>5.08</v>
      </c>
      <c r="K39" s="200">
        <v>12.73</v>
      </c>
      <c r="L39" s="200">
        <v>14.22</v>
      </c>
      <c r="M39" s="200">
        <v>12.4</v>
      </c>
      <c r="N39" s="200">
        <v>12.6172</v>
      </c>
    </row>
    <row r="40" spans="1:14">
      <c r="A40" s="197" t="s">
        <v>195</v>
      </c>
      <c r="B40" s="200">
        <v>12.1</v>
      </c>
      <c r="C40" s="200">
        <v>8.2100000000000009</v>
      </c>
      <c r="D40" s="200" t="s">
        <v>203</v>
      </c>
      <c r="E40" s="201">
        <v>5</v>
      </c>
      <c r="F40" s="205">
        <v>5.75</v>
      </c>
      <c r="G40" s="205">
        <v>7.99</v>
      </c>
      <c r="H40" s="200">
        <v>6.25</v>
      </c>
      <c r="I40" s="206">
        <v>9.17</v>
      </c>
      <c r="J40" s="200">
        <v>4.62</v>
      </c>
      <c r="K40" s="200">
        <v>12.74</v>
      </c>
      <c r="L40" s="200">
        <v>14.2</v>
      </c>
      <c r="M40" s="200">
        <v>12.7</v>
      </c>
      <c r="N40" s="200">
        <v>12.439299999999999</v>
      </c>
    </row>
    <row r="41" spans="1:14">
      <c r="A41" s="197" t="s">
        <v>196</v>
      </c>
      <c r="B41" s="200">
        <v>12.25</v>
      </c>
      <c r="C41" s="200">
        <v>8.0299999999999994</v>
      </c>
      <c r="D41" s="200" t="s">
        <v>203</v>
      </c>
      <c r="E41" s="201">
        <v>5</v>
      </c>
      <c r="F41" s="205">
        <v>5.75</v>
      </c>
      <c r="G41" s="205">
        <v>7.89</v>
      </c>
      <c r="H41" s="200">
        <v>6.25</v>
      </c>
      <c r="I41" s="206">
        <v>9.32</v>
      </c>
      <c r="J41" s="200">
        <v>4.7</v>
      </c>
      <c r="K41" s="200">
        <v>12.73</v>
      </c>
      <c r="L41" s="200">
        <v>14.33</v>
      </c>
      <c r="M41" s="200">
        <v>12.7</v>
      </c>
      <c r="N41" s="200">
        <v>12.517200000000001</v>
      </c>
    </row>
    <row r="42" spans="1:14">
      <c r="A42" s="197" t="s">
        <v>197</v>
      </c>
      <c r="B42" s="200">
        <v>12.25</v>
      </c>
      <c r="C42" s="200">
        <v>7.89</v>
      </c>
      <c r="D42" s="200" t="s">
        <v>203</v>
      </c>
      <c r="E42" s="201">
        <v>5</v>
      </c>
      <c r="F42" s="205">
        <v>5.75</v>
      </c>
      <c r="G42" s="205">
        <v>7.85</v>
      </c>
      <c r="H42" s="200">
        <v>6.5</v>
      </c>
      <c r="I42" s="206">
        <v>9.2200000000000006</v>
      </c>
      <c r="J42" s="200">
        <v>4.3099999999999996</v>
      </c>
      <c r="K42" s="200">
        <v>12.6</v>
      </c>
      <c r="L42" s="200">
        <v>14.24</v>
      </c>
      <c r="M42" s="200">
        <v>12.7</v>
      </c>
      <c r="N42" s="200">
        <v>14.36</v>
      </c>
    </row>
    <row r="43" spans="1:14">
      <c r="A43" s="197" t="s">
        <v>199</v>
      </c>
      <c r="B43" s="200">
        <v>12.05</v>
      </c>
      <c r="C43" s="200">
        <v>7.52</v>
      </c>
      <c r="D43" s="200" t="s">
        <v>203</v>
      </c>
      <c r="E43" s="201">
        <v>5</v>
      </c>
      <c r="F43" s="205">
        <v>5.4</v>
      </c>
      <c r="G43" s="205">
        <v>7.84</v>
      </c>
      <c r="H43" s="200">
        <v>7</v>
      </c>
      <c r="I43" s="207">
        <v>9.25</v>
      </c>
      <c r="J43" s="200">
        <v>4.05</v>
      </c>
      <c r="K43" s="200">
        <v>12.49</v>
      </c>
      <c r="L43" s="200">
        <v>14.16</v>
      </c>
      <c r="M43" s="200">
        <v>12.7</v>
      </c>
      <c r="N43" s="200">
        <v>12.5534</v>
      </c>
    </row>
    <row r="44" spans="1:14">
      <c r="A44" s="197" t="s">
        <v>200</v>
      </c>
      <c r="B44" s="200">
        <v>11.55</v>
      </c>
      <c r="C44" s="200">
        <v>7.1</v>
      </c>
      <c r="D44" s="200" t="s">
        <v>203</v>
      </c>
      <c r="E44" s="201">
        <v>4.5599999999999996</v>
      </c>
      <c r="F44" s="205">
        <v>6</v>
      </c>
      <c r="G44" s="205">
        <v>7.78</v>
      </c>
      <c r="H44" s="205">
        <v>7</v>
      </c>
      <c r="I44" s="207">
        <v>9.3000000000000007</v>
      </c>
      <c r="J44" s="200">
        <v>3.72</v>
      </c>
      <c r="K44" s="200">
        <v>12.27</v>
      </c>
      <c r="L44" s="200">
        <v>14.17</v>
      </c>
      <c r="M44" s="200">
        <v>12.7</v>
      </c>
      <c r="N44" s="200">
        <v>13.4963</v>
      </c>
    </row>
    <row r="45" spans="1:14">
      <c r="A45" s="197" t="s">
        <v>201</v>
      </c>
      <c r="B45" s="200">
        <v>11.45</v>
      </c>
      <c r="C45" s="200">
        <v>6.26</v>
      </c>
      <c r="D45" s="200" t="s">
        <v>203</v>
      </c>
      <c r="E45" s="201">
        <v>4</v>
      </c>
      <c r="F45" s="205">
        <v>6</v>
      </c>
      <c r="G45" s="205">
        <v>7.78</v>
      </c>
      <c r="H45" s="205">
        <v>7</v>
      </c>
      <c r="I45" s="208">
        <v>8.92</v>
      </c>
      <c r="J45" s="200">
        <v>3.79</v>
      </c>
      <c r="K45" s="200">
        <v>12.35</v>
      </c>
      <c r="L45" s="200">
        <v>14.17</v>
      </c>
      <c r="M45" s="200">
        <v>12.7</v>
      </c>
      <c r="N45" s="200">
        <v>12.7842</v>
      </c>
    </row>
    <row r="46" spans="1:14" ht="10.5" thickBot="1">
      <c r="A46" s="202" t="s">
        <v>202</v>
      </c>
      <c r="B46" s="64">
        <v>10.5</v>
      </c>
      <c r="C46" s="64">
        <v>5.05</v>
      </c>
      <c r="D46" s="64" t="s">
        <v>203</v>
      </c>
      <c r="E46" s="203">
        <v>3.61</v>
      </c>
      <c r="F46" s="64">
        <v>6.32</v>
      </c>
      <c r="G46" s="64">
        <v>7.72</v>
      </c>
      <c r="H46" s="64">
        <v>8</v>
      </c>
      <c r="I46" s="209">
        <v>8.8000000000000007</v>
      </c>
      <c r="J46" s="64">
        <v>3.87</v>
      </c>
      <c r="K46" s="64">
        <v>12.45</v>
      </c>
      <c r="L46" s="64">
        <v>16.96</v>
      </c>
      <c r="M46" s="64">
        <v>12.6</v>
      </c>
      <c r="N46" s="64">
        <v>12.2552</v>
      </c>
    </row>
    <row r="47" spans="1:14" ht="11" thickTop="1">
      <c r="A47" s="28">
        <v>2009</v>
      </c>
      <c r="B47" s="6"/>
      <c r="C47" s="6"/>
      <c r="D47" s="6"/>
      <c r="E47" s="6"/>
      <c r="F47" s="4"/>
      <c r="G47" s="52"/>
      <c r="H47" s="6"/>
      <c r="I47" s="6"/>
      <c r="J47" s="6"/>
      <c r="K47" s="6"/>
      <c r="L47" s="6"/>
      <c r="M47" s="6"/>
      <c r="N47" s="6"/>
    </row>
    <row r="48" spans="1:14">
      <c r="A48" s="197" t="s">
        <v>189</v>
      </c>
      <c r="B48" s="76">
        <v>10.5</v>
      </c>
      <c r="C48" s="76">
        <v>4.6643999999999997</v>
      </c>
      <c r="D48" s="200" t="s">
        <v>203</v>
      </c>
      <c r="E48" s="210">
        <v>3.25</v>
      </c>
      <c r="F48" s="52">
        <v>3</v>
      </c>
      <c r="G48" s="52">
        <v>7.8614199999999999</v>
      </c>
      <c r="H48" s="52">
        <v>8</v>
      </c>
      <c r="I48" s="211">
        <v>9.6</v>
      </c>
      <c r="J48" s="6">
        <v>4.04</v>
      </c>
      <c r="K48" s="6">
        <v>12.29</v>
      </c>
      <c r="L48" s="76">
        <v>14.47</v>
      </c>
      <c r="M48" s="6">
        <v>12.6</v>
      </c>
      <c r="N48" s="210">
        <v>11.6303</v>
      </c>
    </row>
    <row r="49" spans="1:14">
      <c r="A49" s="197" t="s">
        <v>191</v>
      </c>
      <c r="B49" s="76">
        <v>9.5</v>
      </c>
      <c r="C49" s="76">
        <v>3.3626</v>
      </c>
      <c r="D49" s="200" t="s">
        <v>203</v>
      </c>
      <c r="E49" s="210">
        <v>3.25</v>
      </c>
      <c r="F49" s="52">
        <v>3</v>
      </c>
      <c r="G49" s="52">
        <v>7.8152100000000004</v>
      </c>
      <c r="H49" s="52">
        <v>8</v>
      </c>
      <c r="I49" s="211">
        <v>9.6999999999999993</v>
      </c>
      <c r="J49" s="6">
        <v>3.95</v>
      </c>
      <c r="K49" s="6">
        <v>12.68</v>
      </c>
      <c r="L49" s="76">
        <v>15.18</v>
      </c>
      <c r="M49" s="6">
        <v>12.6</v>
      </c>
      <c r="N49" s="210">
        <v>11.4293</v>
      </c>
    </row>
    <row r="50" spans="1:14">
      <c r="A50" s="197" t="s">
        <v>192</v>
      </c>
      <c r="B50" s="76">
        <v>9.5</v>
      </c>
      <c r="C50" s="76">
        <v>3.0823999999999998</v>
      </c>
      <c r="D50" s="200" t="s">
        <v>203</v>
      </c>
      <c r="E50" s="210">
        <v>3.25</v>
      </c>
      <c r="F50" s="52">
        <v>3</v>
      </c>
      <c r="G50" s="52">
        <v>8.24</v>
      </c>
      <c r="H50" s="52">
        <v>8</v>
      </c>
      <c r="I50" s="211">
        <v>9.91</v>
      </c>
      <c r="J50" s="6">
        <v>3.37</v>
      </c>
      <c r="K50" s="6">
        <v>12.41</v>
      </c>
      <c r="L50" s="76">
        <v>15.26</v>
      </c>
      <c r="M50" s="6">
        <v>12.7</v>
      </c>
      <c r="N50" s="210">
        <v>11.5105</v>
      </c>
    </row>
    <row r="51" spans="1:14">
      <c r="A51" s="197" t="s">
        <v>193</v>
      </c>
      <c r="B51" s="76">
        <v>9.4</v>
      </c>
      <c r="C51" s="76">
        <v>3.0089999999999999</v>
      </c>
      <c r="D51" s="200" t="s">
        <v>203</v>
      </c>
      <c r="E51" s="210">
        <v>3.25</v>
      </c>
      <c r="F51" s="52">
        <v>3</v>
      </c>
      <c r="G51" s="52">
        <v>8.32</v>
      </c>
      <c r="H51" s="52">
        <v>8</v>
      </c>
      <c r="I51" s="211">
        <v>10.1</v>
      </c>
      <c r="J51" s="6">
        <v>3.01</v>
      </c>
      <c r="K51" s="6">
        <v>12.45</v>
      </c>
      <c r="L51" s="76">
        <v>15.29</v>
      </c>
      <c r="M51" s="6">
        <v>12.6</v>
      </c>
      <c r="N51" s="210">
        <v>11.466200000000001</v>
      </c>
    </row>
    <row r="52" spans="1:14">
      <c r="A52" s="197" t="s">
        <v>194</v>
      </c>
      <c r="B52" s="76">
        <v>9.4</v>
      </c>
      <c r="C52" s="76">
        <v>2.3723000000000001</v>
      </c>
      <c r="D52" s="200" t="s">
        <v>203</v>
      </c>
      <c r="E52" s="210">
        <v>3.25</v>
      </c>
      <c r="F52" s="52">
        <v>3</v>
      </c>
      <c r="G52" s="52">
        <v>8.3000000000000007</v>
      </c>
      <c r="H52" s="52">
        <v>8</v>
      </c>
      <c r="I52" s="211">
        <v>10.199999999999999</v>
      </c>
      <c r="J52" s="6">
        <v>2.98</v>
      </c>
      <c r="K52" s="76">
        <v>12.3</v>
      </c>
      <c r="L52" s="76">
        <v>15.28</v>
      </c>
      <c r="M52" s="6"/>
      <c r="N52" s="210">
        <v>11.365399999999999</v>
      </c>
    </row>
    <row r="53" spans="1:14">
      <c r="A53" s="197" t="s">
        <v>195</v>
      </c>
      <c r="B53" s="76">
        <v>9.4</v>
      </c>
      <c r="C53" s="76">
        <v>2.4493</v>
      </c>
      <c r="D53" s="200" t="s">
        <v>203</v>
      </c>
      <c r="E53" s="210">
        <v>3.25</v>
      </c>
      <c r="F53" s="52">
        <v>3</v>
      </c>
      <c r="G53" s="52">
        <v>7.9550400000000003</v>
      </c>
      <c r="H53" s="52">
        <v>8</v>
      </c>
      <c r="I53" s="211">
        <v>10.1</v>
      </c>
      <c r="J53" s="6">
        <v>2.2799999999999998</v>
      </c>
      <c r="K53" s="76">
        <v>12.21</v>
      </c>
      <c r="L53" s="76">
        <v>15.27</v>
      </c>
      <c r="M53" s="6"/>
      <c r="N53" s="210">
        <v>11.063499999999999</v>
      </c>
    </row>
    <row r="54" spans="1:14">
      <c r="A54" s="197" t="s">
        <v>196</v>
      </c>
      <c r="B54" s="76">
        <v>9.4</v>
      </c>
      <c r="C54" s="76">
        <v>2.4287000000000001</v>
      </c>
      <c r="D54" s="200" t="s">
        <v>203</v>
      </c>
      <c r="E54" s="210">
        <v>3.25</v>
      </c>
      <c r="F54" s="52">
        <v>3</v>
      </c>
      <c r="G54" s="52">
        <v>7.77</v>
      </c>
      <c r="H54" s="52">
        <v>8</v>
      </c>
      <c r="I54" s="211">
        <v>10.3</v>
      </c>
      <c r="J54" s="6">
        <v>1.72</v>
      </c>
      <c r="K54" s="76">
        <v>12.15</v>
      </c>
      <c r="L54" s="76">
        <v>15.36</v>
      </c>
      <c r="M54" s="6">
        <v>12.5</v>
      </c>
      <c r="N54" s="210">
        <v>11.044700000000001</v>
      </c>
    </row>
    <row r="55" spans="1:14">
      <c r="A55" s="197" t="s">
        <v>197</v>
      </c>
      <c r="B55" s="76">
        <v>9.4</v>
      </c>
      <c r="C55" s="76">
        <v>2.5257999999999998</v>
      </c>
      <c r="D55" s="200" t="s">
        <v>203</v>
      </c>
      <c r="E55" s="210">
        <v>3.25</v>
      </c>
      <c r="F55" s="52">
        <v>3</v>
      </c>
      <c r="G55" s="52">
        <v>7.6529999999999996</v>
      </c>
      <c r="H55" s="52">
        <v>8</v>
      </c>
      <c r="I55" s="211">
        <v>10.4</v>
      </c>
      <c r="J55" s="76">
        <v>1.4</v>
      </c>
      <c r="K55" s="76">
        <v>11.87</v>
      </c>
      <c r="L55" s="76">
        <v>15.38</v>
      </c>
      <c r="M55" s="6"/>
      <c r="N55" s="210">
        <v>11.049099999999999</v>
      </c>
    </row>
    <row r="56" spans="1:14">
      <c r="A56" s="197" t="s">
        <v>199</v>
      </c>
      <c r="B56" s="76">
        <v>9.4</v>
      </c>
      <c r="C56" s="76">
        <v>2.5829</v>
      </c>
      <c r="D56" s="200" t="s">
        <v>203</v>
      </c>
      <c r="E56" s="210">
        <v>3.25</v>
      </c>
      <c r="F56" s="52">
        <v>3</v>
      </c>
      <c r="G56" s="52">
        <v>7.64</v>
      </c>
      <c r="H56" s="52">
        <v>8</v>
      </c>
      <c r="I56" s="211">
        <v>10.5</v>
      </c>
      <c r="J56" s="6">
        <v>0.99</v>
      </c>
      <c r="K56" s="76">
        <v>11.85</v>
      </c>
      <c r="L56" s="76">
        <v>15.39</v>
      </c>
      <c r="M56" s="6"/>
      <c r="N56" s="210">
        <v>10.884</v>
      </c>
    </row>
    <row r="57" spans="1:14">
      <c r="A57" s="197" t="s">
        <v>200</v>
      </c>
      <c r="B57" s="76">
        <v>9.65</v>
      </c>
      <c r="C57" s="76">
        <v>2.4910000000000001</v>
      </c>
      <c r="D57" s="200" t="s">
        <v>203</v>
      </c>
      <c r="E57" s="210">
        <v>3.25</v>
      </c>
      <c r="F57" s="52">
        <v>3</v>
      </c>
      <c r="G57" s="52">
        <v>7.6</v>
      </c>
      <c r="H57" s="52">
        <v>8</v>
      </c>
      <c r="I57" s="211">
        <v>10.199999999999999</v>
      </c>
      <c r="J57" s="6">
        <v>0.55000000000000004</v>
      </c>
      <c r="K57" s="76">
        <v>11.65</v>
      </c>
      <c r="L57" s="76">
        <v>15.4</v>
      </c>
      <c r="M57" s="6"/>
      <c r="N57" s="210">
        <v>10.866099999999999</v>
      </c>
    </row>
    <row r="58" spans="1:14">
      <c r="A58" s="197" t="s">
        <v>201</v>
      </c>
      <c r="B58" s="76">
        <v>9.8000000000000007</v>
      </c>
      <c r="C58" s="76">
        <v>2.4070999999999998</v>
      </c>
      <c r="D58" s="200" t="s">
        <v>203</v>
      </c>
      <c r="E58" s="210">
        <v>3.25</v>
      </c>
      <c r="F58" s="52">
        <v>3</v>
      </c>
      <c r="G58" s="52">
        <v>7.57</v>
      </c>
      <c r="H58" s="52">
        <v>8</v>
      </c>
      <c r="I58" s="211">
        <v>10</v>
      </c>
      <c r="J58" s="6">
        <v>0.39</v>
      </c>
      <c r="K58" s="76">
        <v>11.67</v>
      </c>
      <c r="L58" s="76">
        <v>15.44</v>
      </c>
      <c r="M58" s="6"/>
      <c r="N58" s="210">
        <v>10.847099999999999</v>
      </c>
    </row>
    <row r="59" spans="1:14" ht="10.5" thickBot="1">
      <c r="A59" s="202" t="s">
        <v>202</v>
      </c>
      <c r="B59" s="64">
        <v>10.1</v>
      </c>
      <c r="C59" s="64">
        <v>2.427</v>
      </c>
      <c r="D59" s="64" t="s">
        <v>203</v>
      </c>
      <c r="E59" s="212">
        <v>3.25</v>
      </c>
      <c r="F59" s="64">
        <v>3</v>
      </c>
      <c r="G59" s="64">
        <v>7.52</v>
      </c>
      <c r="H59" s="64">
        <v>7</v>
      </c>
      <c r="I59" s="209">
        <v>10.199999999999999</v>
      </c>
      <c r="J59" s="64">
        <v>0.27</v>
      </c>
      <c r="K59" s="64">
        <v>11.46</v>
      </c>
      <c r="L59" s="64">
        <v>15.44</v>
      </c>
      <c r="M59" s="64"/>
      <c r="N59" s="64">
        <v>10.827299999999999</v>
      </c>
    </row>
    <row r="60" spans="1:14" ht="11" thickTop="1">
      <c r="A60" s="28">
        <v>2010</v>
      </c>
      <c r="B60" s="6"/>
      <c r="C60" s="6"/>
      <c r="D60" s="6"/>
      <c r="E60" s="6"/>
      <c r="F60" s="4"/>
      <c r="G60" s="52"/>
      <c r="H60" s="6"/>
      <c r="I60" s="211"/>
      <c r="J60" s="6"/>
      <c r="K60" s="76"/>
      <c r="L60" s="76"/>
      <c r="M60" s="6"/>
      <c r="N60" s="6"/>
    </row>
    <row r="61" spans="1:14">
      <c r="A61" s="197" t="s">
        <v>189</v>
      </c>
      <c r="B61" s="76">
        <v>10.1</v>
      </c>
      <c r="C61" s="76">
        <v>2.4178999999999999</v>
      </c>
      <c r="D61" s="200" t="s">
        <v>203</v>
      </c>
      <c r="E61" s="210">
        <v>3.25</v>
      </c>
      <c r="F61" s="52">
        <v>3</v>
      </c>
      <c r="G61" s="52">
        <v>7.5</v>
      </c>
      <c r="H61" s="52">
        <v>7</v>
      </c>
      <c r="I61" s="211">
        <v>10.3</v>
      </c>
      <c r="J61" s="6">
        <v>0.22</v>
      </c>
      <c r="K61" s="76">
        <v>11.29</v>
      </c>
      <c r="L61" s="76">
        <v>15.641</v>
      </c>
      <c r="M61" s="6"/>
      <c r="N61" s="210">
        <v>10.849500000000001</v>
      </c>
    </row>
    <row r="62" spans="1:14">
      <c r="A62" s="197" t="s">
        <v>191</v>
      </c>
      <c r="B62" s="76">
        <v>10.1</v>
      </c>
      <c r="C62" s="76">
        <v>2.3199999999999998</v>
      </c>
      <c r="D62" s="200" t="s">
        <v>203</v>
      </c>
      <c r="E62" s="210">
        <v>3.25</v>
      </c>
      <c r="F62" s="52">
        <v>3</v>
      </c>
      <c r="G62" s="52">
        <v>7.47682</v>
      </c>
      <c r="H62" s="52">
        <v>7</v>
      </c>
      <c r="I62" s="211">
        <v>10.4</v>
      </c>
      <c r="J62" s="76">
        <v>0.2</v>
      </c>
      <c r="K62" s="76">
        <v>11.28</v>
      </c>
      <c r="L62" s="76">
        <v>15.141999999999999</v>
      </c>
      <c r="M62" s="6"/>
      <c r="N62" s="210">
        <v>10.8734</v>
      </c>
    </row>
    <row r="63" spans="1:14">
      <c r="A63" s="197" t="s">
        <v>192</v>
      </c>
      <c r="B63" s="76">
        <v>10.35</v>
      </c>
      <c r="C63" s="76">
        <v>2.3490000000000002</v>
      </c>
      <c r="D63" s="200" t="s">
        <v>203</v>
      </c>
      <c r="E63" s="210">
        <v>3.25</v>
      </c>
      <c r="F63" s="52">
        <v>3</v>
      </c>
      <c r="G63" s="52">
        <v>7.5811700000000002</v>
      </c>
      <c r="H63" s="52">
        <v>7</v>
      </c>
      <c r="I63" s="211">
        <v>10.6</v>
      </c>
      <c r="J63" s="76">
        <v>0.2</v>
      </c>
      <c r="K63" s="76">
        <v>11.17</v>
      </c>
      <c r="L63" s="76">
        <v>15.43</v>
      </c>
      <c r="M63" s="6"/>
      <c r="N63" s="210">
        <v>10.874499999999999</v>
      </c>
    </row>
    <row r="64" spans="1:14">
      <c r="A64" s="197" t="s">
        <v>193</v>
      </c>
      <c r="B64" s="76">
        <v>10.6</v>
      </c>
      <c r="C64" s="76">
        <v>2.2805</v>
      </c>
      <c r="D64" s="200" t="s">
        <v>203</v>
      </c>
      <c r="E64" s="210">
        <v>3.25</v>
      </c>
      <c r="F64" s="52">
        <v>3</v>
      </c>
      <c r="G64" s="52">
        <v>7.5144099999999998</v>
      </c>
      <c r="H64" s="52">
        <v>7</v>
      </c>
      <c r="I64" s="211">
        <v>10.6</v>
      </c>
      <c r="J64" s="76">
        <v>0.2</v>
      </c>
      <c r="K64" s="76">
        <v>11.1</v>
      </c>
      <c r="L64" s="76">
        <v>14.691000000000001</v>
      </c>
      <c r="M64" s="6"/>
      <c r="N64" s="210">
        <v>10.909599999999999</v>
      </c>
    </row>
    <row r="65" spans="1:14">
      <c r="A65" s="197" t="s">
        <v>194</v>
      </c>
      <c r="B65" s="76">
        <v>10.85</v>
      </c>
      <c r="C65" s="76">
        <v>2.3233000000000001</v>
      </c>
      <c r="D65" s="200" t="s">
        <v>203</v>
      </c>
      <c r="E65" s="210">
        <v>3.25</v>
      </c>
      <c r="F65" s="52">
        <v>3</v>
      </c>
      <c r="G65" s="52">
        <v>7.5435100000000004</v>
      </c>
      <c r="H65" s="52">
        <v>7</v>
      </c>
      <c r="I65" s="211">
        <v>10.4</v>
      </c>
      <c r="J65" s="6">
        <v>0.21</v>
      </c>
      <c r="K65" s="76">
        <v>10.98</v>
      </c>
      <c r="L65" s="76">
        <v>14.7036</v>
      </c>
      <c r="M65" s="6"/>
      <c r="N65" s="210">
        <v>10.9741</v>
      </c>
    </row>
    <row r="66" spans="1:14">
      <c r="A66" s="197" t="s">
        <v>195</v>
      </c>
      <c r="B66" s="76">
        <v>10.85</v>
      </c>
      <c r="C66" s="76">
        <v>2.4929999999999999</v>
      </c>
      <c r="D66" s="200" t="s">
        <v>203</v>
      </c>
      <c r="E66" s="210">
        <v>3.25</v>
      </c>
      <c r="F66" s="52">
        <v>3</v>
      </c>
      <c r="G66" s="52">
        <v>7.5218800000000003</v>
      </c>
      <c r="H66" s="52">
        <v>7</v>
      </c>
      <c r="I66" s="211">
        <v>10.4</v>
      </c>
      <c r="J66" s="6">
        <v>0.22</v>
      </c>
      <c r="K66" s="76">
        <v>10.88</v>
      </c>
      <c r="L66" s="76">
        <v>15.0892</v>
      </c>
      <c r="M66" s="6">
        <v>11.59</v>
      </c>
      <c r="N66" s="210">
        <v>11.1317</v>
      </c>
    </row>
    <row r="67" spans="1:14">
      <c r="A67" s="197" t="s">
        <v>196</v>
      </c>
      <c r="B67" s="76">
        <v>10.85</v>
      </c>
      <c r="C67" s="76">
        <v>2.6785999999999999</v>
      </c>
      <c r="D67" s="200" t="s">
        <v>203</v>
      </c>
      <c r="E67" s="210">
        <v>3.25</v>
      </c>
      <c r="F67" s="52">
        <v>3</v>
      </c>
      <c r="G67" s="52"/>
      <c r="H67" s="6"/>
      <c r="I67" s="6"/>
      <c r="J67" s="6">
        <v>0.17</v>
      </c>
      <c r="K67" s="76">
        <v>10.6</v>
      </c>
      <c r="L67" s="76">
        <v>14.354100000000001</v>
      </c>
      <c r="M67" s="6">
        <v>11.59</v>
      </c>
      <c r="N67" s="210">
        <v>11.16</v>
      </c>
    </row>
    <row r="68" spans="1:14">
      <c r="A68" s="197" t="s">
        <v>197</v>
      </c>
      <c r="B68" s="76">
        <v>10.85</v>
      </c>
      <c r="C68" s="76">
        <v>2.8771</v>
      </c>
      <c r="D68" s="200" t="s">
        <v>203</v>
      </c>
      <c r="E68" s="210">
        <v>3.25</v>
      </c>
      <c r="F68" s="4"/>
      <c r="G68" s="52"/>
      <c r="H68" s="6"/>
      <c r="I68" s="6"/>
      <c r="J68" s="6"/>
      <c r="K68" s="76">
        <v>10.34</v>
      </c>
      <c r="L68" s="76">
        <v>14.255000000000001</v>
      </c>
      <c r="M68" s="6"/>
      <c r="N68" s="210">
        <v>11.1678</v>
      </c>
    </row>
    <row r="69" spans="1:14">
      <c r="A69" s="197" t="s">
        <v>199</v>
      </c>
      <c r="B69" s="76">
        <v>10.85</v>
      </c>
      <c r="C69" s="76">
        <v>2.9137</v>
      </c>
      <c r="D69" s="200" t="s">
        <v>203</v>
      </c>
      <c r="E69" s="210">
        <v>3.25</v>
      </c>
      <c r="F69" s="4"/>
      <c r="G69" s="52"/>
      <c r="H69" s="6"/>
      <c r="I69" s="6"/>
      <c r="J69" s="6"/>
      <c r="K69" s="76"/>
      <c r="L69" s="76"/>
      <c r="M69" s="6"/>
      <c r="N69" s="210">
        <v>11.16</v>
      </c>
    </row>
    <row r="70" spans="1:14">
      <c r="A70" s="197" t="s">
        <v>200</v>
      </c>
      <c r="B70" s="76">
        <v>10.85</v>
      </c>
      <c r="C70" s="76">
        <v>2.9411</v>
      </c>
      <c r="D70" s="200" t="s">
        <v>203</v>
      </c>
      <c r="E70" s="210">
        <v>3.25</v>
      </c>
      <c r="F70" s="4"/>
      <c r="G70" s="52"/>
      <c r="H70" s="6"/>
      <c r="I70" s="6"/>
      <c r="J70" s="6"/>
      <c r="K70" s="76"/>
      <c r="L70" s="76"/>
      <c r="M70" s="6"/>
      <c r="N70" s="210">
        <v>11.1678</v>
      </c>
    </row>
    <row r="71" spans="1:14">
      <c r="A71" s="6"/>
      <c r="B71" s="76"/>
      <c r="C71" s="76"/>
      <c r="D71" s="6"/>
      <c r="E71" s="6"/>
      <c r="F71" s="4"/>
      <c r="G71" s="4"/>
      <c r="H71" s="6"/>
      <c r="I71" s="6"/>
      <c r="J71" s="6"/>
      <c r="K71" s="6"/>
      <c r="L71" s="76"/>
      <c r="M71" s="6"/>
      <c r="N71" s="210"/>
    </row>
  </sheetData>
  <mergeCells count="14">
    <mergeCell ref="E3:E6"/>
    <mergeCell ref="F3:F6"/>
    <mergeCell ref="H3:H6"/>
    <mergeCell ref="J3:J6"/>
    <mergeCell ref="A3:A6"/>
    <mergeCell ref="B3:B6"/>
    <mergeCell ref="C3:C6"/>
    <mergeCell ref="D3:D6"/>
    <mergeCell ref="L3:L6"/>
    <mergeCell ref="M3:M6"/>
    <mergeCell ref="N3:N6"/>
    <mergeCell ref="G3:G6"/>
    <mergeCell ref="I3:I6"/>
    <mergeCell ref="K3:K6"/>
  </mergeCells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" width="9" style="6"/>
    <col min="2" max="2" width="11.4140625" style="6" bestFit="1" customWidth="1"/>
    <col min="3" max="3" width="8.9140625" style="6" customWidth="1"/>
    <col min="4" max="4" width="8.4140625" style="6" customWidth="1"/>
    <col min="5" max="5" width="11.9140625" style="6" bestFit="1" customWidth="1"/>
    <col min="6" max="6" width="11.1640625" style="6" bestFit="1" customWidth="1"/>
    <col min="7" max="8" width="11.1640625" style="6" customWidth="1"/>
    <col min="9" max="16384" width="9" style="6"/>
  </cols>
  <sheetData>
    <row r="1" spans="1:10" ht="10.5">
      <c r="A1" s="11" t="s">
        <v>204</v>
      </c>
    </row>
    <row r="2" spans="1:10">
      <c r="B2" s="6" t="s">
        <v>39</v>
      </c>
      <c r="C2" s="6" t="s">
        <v>39</v>
      </c>
      <c r="D2" s="6" t="s">
        <v>131</v>
      </c>
      <c r="E2" s="6" t="s">
        <v>26</v>
      </c>
      <c r="F2" s="6" t="s">
        <v>11</v>
      </c>
      <c r="G2" s="6" t="s">
        <v>12</v>
      </c>
      <c r="H2" s="6" t="s">
        <v>13</v>
      </c>
      <c r="I2" s="6" t="s">
        <v>132</v>
      </c>
      <c r="J2" s="6" t="s">
        <v>15</v>
      </c>
    </row>
    <row r="3" spans="1:10" s="36" customFormat="1" ht="40">
      <c r="A3" s="35" t="s">
        <v>100</v>
      </c>
      <c r="B3" s="36" t="s">
        <v>118</v>
      </c>
      <c r="D3" s="36" t="s">
        <v>133</v>
      </c>
      <c r="E3" s="35" t="s">
        <v>134</v>
      </c>
      <c r="F3" s="36" t="s">
        <v>102</v>
      </c>
      <c r="G3" s="36" t="s">
        <v>121</v>
      </c>
      <c r="H3" s="36" t="s">
        <v>136</v>
      </c>
      <c r="I3" s="35" t="s">
        <v>135</v>
      </c>
      <c r="J3" s="36" t="s">
        <v>125</v>
      </c>
    </row>
    <row r="4" spans="1:10">
      <c r="A4" s="6" t="s">
        <v>137</v>
      </c>
      <c r="B4" s="6" t="s">
        <v>205</v>
      </c>
      <c r="C4" s="6" t="s">
        <v>206</v>
      </c>
      <c r="D4" s="6" t="s">
        <v>139</v>
      </c>
      <c r="E4" s="6" t="s">
        <v>140</v>
      </c>
      <c r="F4" s="6" t="s">
        <v>128</v>
      </c>
      <c r="G4" s="6" t="s">
        <v>141</v>
      </c>
      <c r="H4" s="6" t="s">
        <v>207</v>
      </c>
      <c r="I4" s="6" t="s">
        <v>142</v>
      </c>
      <c r="J4" s="6" t="s">
        <v>144</v>
      </c>
    </row>
    <row r="5" spans="1:10">
      <c r="A5" s="7">
        <v>38718</v>
      </c>
      <c r="B5" s="32"/>
      <c r="C5" s="32"/>
      <c r="D5" s="32">
        <v>1970.72</v>
      </c>
      <c r="E5" s="32">
        <v>2140.9611610000002</v>
      </c>
      <c r="F5" s="32">
        <v>444</v>
      </c>
      <c r="G5" s="32">
        <v>430.27800000000002</v>
      </c>
      <c r="H5" s="32"/>
      <c r="I5" s="32">
        <v>105.907</v>
      </c>
      <c r="J5" s="9"/>
    </row>
    <row r="6" spans="1:10">
      <c r="A6" s="7">
        <v>38749</v>
      </c>
      <c r="B6" s="32"/>
      <c r="C6" s="32"/>
      <c r="D6" s="32">
        <v>2013</v>
      </c>
      <c r="E6" s="32">
        <v>2299.6801610000002</v>
      </c>
      <c r="F6" s="32">
        <v>467.25</v>
      </c>
      <c r="G6" s="32">
        <v>455.08100000000002</v>
      </c>
      <c r="H6" s="32"/>
      <c r="I6" s="32">
        <v>107.97</v>
      </c>
      <c r="J6" s="9"/>
    </row>
    <row r="7" spans="1:10">
      <c r="A7" s="7">
        <v>38777</v>
      </c>
      <c r="B7" s="32">
        <f>C7/1000</f>
        <v>217.49299999999999</v>
      </c>
      <c r="C7" s="32">
        <f>219781-2288</f>
        <v>217493</v>
      </c>
      <c r="D7" s="32">
        <v>2073.19</v>
      </c>
      <c r="E7" s="32">
        <v>2276.857019</v>
      </c>
      <c r="F7" s="32">
        <v>468.17</v>
      </c>
      <c r="G7" s="32">
        <v>466.43200000000002</v>
      </c>
      <c r="H7" s="32">
        <v>273.7</v>
      </c>
      <c r="I7" s="32">
        <v>109.333</v>
      </c>
      <c r="J7" s="9"/>
    </row>
    <row r="8" spans="1:10">
      <c r="A8" s="7">
        <v>38808</v>
      </c>
      <c r="B8" s="32"/>
      <c r="C8" s="32"/>
      <c r="D8" s="32">
        <v>2129.61</v>
      </c>
      <c r="E8" s="32">
        <v>2449.6130189999999</v>
      </c>
      <c r="F8" s="32">
        <v>472.63</v>
      </c>
      <c r="G8" s="32">
        <v>469.52300000000002</v>
      </c>
      <c r="H8" s="32"/>
      <c r="I8" s="32">
        <v>107.69499999999999</v>
      </c>
      <c r="J8" s="9"/>
    </row>
    <row r="9" spans="1:10">
      <c r="A9" s="7">
        <v>38838</v>
      </c>
      <c r="B9" s="32"/>
      <c r="C9" s="32"/>
      <c r="D9" s="32">
        <v>2168.27</v>
      </c>
      <c r="E9" s="32">
        <v>2542.8510189999997</v>
      </c>
      <c r="F9" s="32">
        <v>486.09</v>
      </c>
      <c r="G9" s="32">
        <v>491.59300000000002</v>
      </c>
      <c r="H9" s="32"/>
      <c r="I9" s="32">
        <v>106.614</v>
      </c>
      <c r="J9" s="9"/>
    </row>
    <row r="10" spans="1:10">
      <c r="A10" s="7">
        <v>38869</v>
      </c>
      <c r="B10" s="32">
        <f>C10/1000</f>
        <v>224.82499999999999</v>
      </c>
      <c r="C10" s="32">
        <f>226999-2174</f>
        <v>224825</v>
      </c>
      <c r="D10" s="32">
        <v>2194.0700000000002</v>
      </c>
      <c r="E10" s="32">
        <v>2611.0632999999998</v>
      </c>
      <c r="F10" s="32">
        <v>491.07</v>
      </c>
      <c r="G10" s="32">
        <v>512.04700000000003</v>
      </c>
      <c r="H10" s="32">
        <v>278</v>
      </c>
      <c r="I10" s="32">
        <v>101.928</v>
      </c>
      <c r="J10" s="9"/>
    </row>
    <row r="11" spans="1:10">
      <c r="A11" s="7">
        <v>38899</v>
      </c>
      <c r="B11" s="32"/>
      <c r="C11" s="32"/>
      <c r="D11" s="32">
        <v>2222.64</v>
      </c>
      <c r="E11" s="32">
        <v>2589.1752999999999</v>
      </c>
      <c r="F11" s="32">
        <v>498.76</v>
      </c>
      <c r="G11" s="32">
        <v>540.94500000000005</v>
      </c>
      <c r="H11" s="32"/>
      <c r="I11" s="32">
        <v>98.581999999999994</v>
      </c>
      <c r="J11" s="9"/>
    </row>
    <row r="12" spans="1:10">
      <c r="A12" s="7">
        <v>38930</v>
      </c>
      <c r="B12" s="32"/>
      <c r="C12" s="32"/>
      <c r="D12" s="32">
        <v>2265.42</v>
      </c>
      <c r="E12" s="32">
        <v>2625.5032999999999</v>
      </c>
      <c r="F12" s="32">
        <v>508.54</v>
      </c>
      <c r="G12" s="32">
        <v>556.83399999999995</v>
      </c>
      <c r="H12" s="32"/>
      <c r="I12" s="32">
        <v>96.546000000000006</v>
      </c>
      <c r="J12" s="9"/>
    </row>
    <row r="13" spans="1:10">
      <c r="A13" s="7">
        <v>38961</v>
      </c>
      <c r="B13" s="32">
        <f>C13/1000</f>
        <v>234.16900000000001</v>
      </c>
      <c r="C13" s="32">
        <f>236317-2148</f>
        <v>234169</v>
      </c>
      <c r="D13" s="32">
        <v>2307.4299999999998</v>
      </c>
      <c r="E13" s="32">
        <v>2686</v>
      </c>
      <c r="F13" s="32">
        <v>518.24</v>
      </c>
      <c r="G13" s="32">
        <v>595.28700000000003</v>
      </c>
      <c r="H13" s="32">
        <v>280.89999999999998</v>
      </c>
      <c r="I13" s="32">
        <v>100.164</v>
      </c>
      <c r="J13" s="9"/>
    </row>
    <row r="14" spans="1:10">
      <c r="A14" s="7">
        <v>38991</v>
      </c>
      <c r="B14" s="32"/>
      <c r="C14" s="32"/>
      <c r="D14" s="32">
        <v>2333.19</v>
      </c>
      <c r="E14" s="32">
        <v>2757.4</v>
      </c>
      <c r="F14" s="32">
        <v>526</v>
      </c>
      <c r="G14" s="32">
        <v>604.30100000000004</v>
      </c>
      <c r="H14" s="32"/>
      <c r="I14" s="32">
        <v>102.986</v>
      </c>
      <c r="J14" s="9"/>
    </row>
    <row r="15" spans="1:10">
      <c r="A15" s="7">
        <v>39022</v>
      </c>
      <c r="B15" s="32"/>
      <c r="C15" s="32"/>
      <c r="D15" s="32">
        <v>2396.7399999999998</v>
      </c>
      <c r="E15" s="32">
        <v>2808.6</v>
      </c>
      <c r="F15" s="32">
        <v>534.33000000000004</v>
      </c>
      <c r="G15" s="32">
        <v>622.70100000000002</v>
      </c>
      <c r="H15" s="32"/>
      <c r="I15" s="32">
        <v>105.498</v>
      </c>
      <c r="J15" s="9"/>
    </row>
    <row r="16" spans="1:10">
      <c r="A16" s="7">
        <v>39052</v>
      </c>
      <c r="B16" s="32">
        <f>C16/1000</f>
        <v>240.37200000000001</v>
      </c>
      <c r="C16" s="32">
        <f>242438-2066</f>
        <v>240372</v>
      </c>
      <c r="D16" s="32">
        <v>2411.46</v>
      </c>
      <c r="E16" s="32">
        <v>2917.2</v>
      </c>
      <c r="F16" s="32">
        <v>538.49</v>
      </c>
      <c r="G16" s="32">
        <v>658.53800000000001</v>
      </c>
      <c r="H16" s="32">
        <v>282.7</v>
      </c>
      <c r="I16" s="32">
        <v>111.437</v>
      </c>
      <c r="J16" s="9"/>
    </row>
    <row r="17" spans="1:10">
      <c r="A17" s="7">
        <v>39083</v>
      </c>
      <c r="B17" s="32"/>
      <c r="C17" s="32"/>
      <c r="D17" s="32">
        <v>2410.36</v>
      </c>
      <c r="E17" s="32">
        <v>3010.3</v>
      </c>
      <c r="F17" s="32">
        <v>536.05999999999995</v>
      </c>
      <c r="G17" s="32">
        <v>658.96299999999997</v>
      </c>
      <c r="H17" s="32"/>
      <c r="I17" s="32">
        <v>112.72</v>
      </c>
      <c r="J17" s="9">
        <v>20693</v>
      </c>
    </row>
    <row r="18" spans="1:10">
      <c r="A18" s="7">
        <v>39114</v>
      </c>
      <c r="B18" s="32"/>
      <c r="C18" s="32"/>
      <c r="D18" s="32">
        <v>2414.4499999999998</v>
      </c>
      <c r="E18" s="32">
        <v>3123.3</v>
      </c>
      <c r="F18" s="32">
        <v>548.9</v>
      </c>
      <c r="G18" s="32">
        <v>692.58199999999999</v>
      </c>
      <c r="H18" s="32"/>
      <c r="I18" s="32">
        <v>110.63200000000001</v>
      </c>
      <c r="J18" s="9">
        <v>20803.8</v>
      </c>
    </row>
    <row r="19" spans="1:10">
      <c r="A19" s="7">
        <v>39142</v>
      </c>
      <c r="B19" s="32">
        <f>C19/1000</f>
        <v>263.62</v>
      </c>
      <c r="C19" s="32">
        <f>265714-2094</f>
        <v>263620</v>
      </c>
      <c r="D19" s="32">
        <v>2435.41</v>
      </c>
      <c r="E19" s="32">
        <v>3170.7</v>
      </c>
      <c r="F19" s="32">
        <v>556.47</v>
      </c>
      <c r="G19" s="32">
        <v>730.99900000000002</v>
      </c>
      <c r="H19" s="32">
        <v>291.8</v>
      </c>
      <c r="I19" s="32">
        <v>106.637</v>
      </c>
      <c r="J19" s="9">
        <v>21199.4</v>
      </c>
    </row>
    <row r="20" spans="1:10">
      <c r="A20" s="7">
        <v>39173</v>
      </c>
      <c r="B20" s="32"/>
      <c r="C20" s="32"/>
      <c r="D20" s="32">
        <v>2424.8200000000002</v>
      </c>
      <c r="E20" s="32">
        <v>3255.1</v>
      </c>
      <c r="F20" s="32">
        <v>557.02</v>
      </c>
      <c r="G20" s="32">
        <v>719.87699999999995</v>
      </c>
      <c r="H20" s="32"/>
      <c r="I20" s="32">
        <v>111.21599999999999</v>
      </c>
      <c r="J20" s="9">
        <v>21296</v>
      </c>
    </row>
    <row r="21" spans="1:10">
      <c r="A21" s="7">
        <v>39203</v>
      </c>
      <c r="B21" s="32"/>
      <c r="C21" s="32"/>
      <c r="D21" s="32">
        <v>2416.87</v>
      </c>
      <c r="E21" s="32">
        <v>3470.6</v>
      </c>
      <c r="F21" s="32">
        <v>563.91</v>
      </c>
      <c r="G21" s="32">
        <v>719.84299999999996</v>
      </c>
      <c r="H21" s="32"/>
      <c r="I21" s="32">
        <v>111.934</v>
      </c>
      <c r="J21" s="9">
        <v>21491.599999999999</v>
      </c>
    </row>
    <row r="22" spans="1:10">
      <c r="A22" s="7">
        <v>39234</v>
      </c>
      <c r="B22" s="32">
        <f>C22/1000</f>
        <v>256.42399999999998</v>
      </c>
      <c r="C22" s="32">
        <f>260064-3640</f>
        <v>256424</v>
      </c>
      <c r="D22" s="32">
        <v>2450.9899999999998</v>
      </c>
      <c r="E22" s="32">
        <v>3552.2</v>
      </c>
      <c r="F22" s="32">
        <v>569.86</v>
      </c>
      <c r="G22" s="32">
        <v>786.20600000000002</v>
      </c>
      <c r="H22" s="32">
        <v>304.3</v>
      </c>
      <c r="I22" s="32">
        <v>103.319</v>
      </c>
      <c r="J22" s="9">
        <v>21968.3</v>
      </c>
    </row>
    <row r="23" spans="1:10">
      <c r="A23" s="7">
        <v>39264</v>
      </c>
      <c r="B23" s="32"/>
      <c r="C23" s="32"/>
      <c r="D23" s="32">
        <v>2440.54</v>
      </c>
      <c r="E23" s="32">
        <v>3575.1</v>
      </c>
      <c r="F23" s="32">
        <v>571.69000000000005</v>
      </c>
      <c r="G23" s="32">
        <v>814.79300000000001</v>
      </c>
      <c r="H23" s="32"/>
      <c r="I23" s="32">
        <v>105.486</v>
      </c>
      <c r="J23" s="9">
        <v>22475.200000000001</v>
      </c>
    </row>
    <row r="24" spans="1:10">
      <c r="A24" s="7">
        <v>39295</v>
      </c>
      <c r="B24" s="32"/>
      <c r="C24" s="32"/>
      <c r="D24" s="32">
        <v>2449.66</v>
      </c>
      <c r="E24" s="32">
        <v>3528.3</v>
      </c>
      <c r="F24" s="32">
        <v>555.65</v>
      </c>
      <c r="G24" s="32">
        <v>887.10599999999999</v>
      </c>
      <c r="H24" s="32"/>
      <c r="I24" s="32">
        <v>107.554</v>
      </c>
      <c r="J24" s="9">
        <v>22863.599999999999</v>
      </c>
    </row>
    <row r="25" spans="1:10">
      <c r="A25" s="7">
        <v>39326</v>
      </c>
      <c r="B25" s="32">
        <f>C25/1000</f>
        <v>263.05399999999997</v>
      </c>
      <c r="C25" s="32">
        <f>265024-1970</f>
        <v>263054</v>
      </c>
      <c r="D25" s="32">
        <v>2475.9899999999998</v>
      </c>
      <c r="E25" s="32">
        <v>3646.6</v>
      </c>
      <c r="F25" s="32">
        <v>557.04</v>
      </c>
      <c r="G25" s="32">
        <v>947.15599999999995</v>
      </c>
      <c r="H25" s="32">
        <v>315.10000000000002</v>
      </c>
      <c r="I25" s="32">
        <v>106.70699999999999</v>
      </c>
      <c r="J25" s="9">
        <v>22151.3</v>
      </c>
    </row>
    <row r="26" spans="1:10">
      <c r="A26" s="7">
        <v>39356</v>
      </c>
      <c r="B26" s="32"/>
      <c r="C26" s="32"/>
      <c r="D26" s="32">
        <v>2467.9699999999998</v>
      </c>
      <c r="E26" s="32">
        <v>3712.8771999999999</v>
      </c>
      <c r="F26" s="32">
        <v>560.03</v>
      </c>
      <c r="G26" s="32">
        <v>916.93799999999999</v>
      </c>
      <c r="H26" s="32"/>
      <c r="I26" s="32">
        <v>103.301</v>
      </c>
      <c r="J26" s="9">
        <v>22341.7</v>
      </c>
    </row>
    <row r="27" spans="1:10">
      <c r="A27" s="7">
        <v>39387</v>
      </c>
      <c r="B27" s="32"/>
      <c r="C27" s="32"/>
      <c r="D27" s="32">
        <v>2480.0300000000002</v>
      </c>
      <c r="E27" s="32">
        <v>3766.0452</v>
      </c>
      <c r="F27" s="32">
        <v>567.38</v>
      </c>
      <c r="G27" s="32">
        <v>940.23900000000003</v>
      </c>
      <c r="H27" s="32"/>
      <c r="I27" s="32">
        <v>102.001</v>
      </c>
      <c r="J27" s="9">
        <v>22749.5</v>
      </c>
    </row>
    <row r="28" spans="1:10">
      <c r="A28" s="7">
        <v>39417</v>
      </c>
      <c r="B28" s="32">
        <f>C28/1000</f>
        <v>274.05700000000002</v>
      </c>
      <c r="C28" s="32">
        <f>276008-1951</f>
        <v>274057</v>
      </c>
      <c r="D28" s="32">
        <v>2479.17</v>
      </c>
      <c r="E28" s="32">
        <v>3954.1798999999996</v>
      </c>
      <c r="F28" s="32">
        <v>566.34</v>
      </c>
      <c r="G28" s="32">
        <v>1009.85</v>
      </c>
      <c r="H28" s="32">
        <v>327.8</v>
      </c>
      <c r="I28" s="32">
        <v>100.48</v>
      </c>
      <c r="J28" s="9">
        <v>22970.799999999999</v>
      </c>
    </row>
    <row r="29" spans="1:10">
      <c r="A29" s="7">
        <v>39448</v>
      </c>
      <c r="B29" s="32"/>
      <c r="C29" s="32"/>
      <c r="D29" s="32">
        <v>2486.81</v>
      </c>
      <c r="E29" s="32">
        <v>4099.1959000000006</v>
      </c>
      <c r="F29" s="32">
        <v>572.55999999999995</v>
      </c>
      <c r="G29" s="32">
        <v>1015.67</v>
      </c>
      <c r="H29" s="32">
        <v>331</v>
      </c>
      <c r="I29" s="32">
        <v>96.227800000000002</v>
      </c>
      <c r="J29" s="9">
        <v>23382.3</v>
      </c>
    </row>
    <row r="30" spans="1:10">
      <c r="A30" s="7">
        <v>39479</v>
      </c>
      <c r="B30" s="32"/>
      <c r="C30" s="32"/>
      <c r="D30" s="32">
        <v>2504.7399999999998</v>
      </c>
      <c r="E30" s="32">
        <v>4216.5339000000004</v>
      </c>
      <c r="F30" s="32">
        <v>578.62</v>
      </c>
      <c r="G30" s="32">
        <v>1058.82</v>
      </c>
      <c r="H30" s="32">
        <v>334.6</v>
      </c>
      <c r="I30" s="32">
        <v>94.253500000000003</v>
      </c>
      <c r="J30" s="9">
        <v>23983.599999999999</v>
      </c>
    </row>
    <row r="31" spans="1:10">
      <c r="A31" s="7">
        <v>39508</v>
      </c>
      <c r="B31" s="32">
        <f>C31/1000</f>
        <v>286.56799999999998</v>
      </c>
      <c r="C31" s="32">
        <f>288404-1836</f>
        <v>286568</v>
      </c>
      <c r="D31" s="32">
        <v>2510.14</v>
      </c>
      <c r="E31" s="32">
        <v>4014.5898011999993</v>
      </c>
      <c r="F31" s="32">
        <v>580.72</v>
      </c>
      <c r="G31" s="32">
        <v>1042.72</v>
      </c>
      <c r="H31" s="32">
        <v>338.8</v>
      </c>
      <c r="I31" s="32">
        <v>94.71</v>
      </c>
      <c r="J31" s="9">
        <v>25712.2</v>
      </c>
    </row>
    <row r="32" spans="1:10">
      <c r="A32" s="7">
        <v>39539</v>
      </c>
      <c r="B32" s="32"/>
      <c r="C32" s="32"/>
      <c r="D32" s="32">
        <v>2552.0300000000002</v>
      </c>
      <c r="E32" s="32">
        <v>4124.1819624499994</v>
      </c>
      <c r="F32" s="32">
        <v>579.30999999999995</v>
      </c>
      <c r="G32" s="32">
        <v>1078.01</v>
      </c>
      <c r="H32" s="32">
        <v>345.3</v>
      </c>
      <c r="I32" s="32">
        <v>102.88</v>
      </c>
      <c r="J32" s="9">
        <v>26466.2</v>
      </c>
    </row>
    <row r="33" spans="1:13">
      <c r="A33" s="7">
        <v>39569</v>
      </c>
      <c r="B33" s="32"/>
      <c r="C33" s="32"/>
      <c r="D33" s="32">
        <v>2583.58</v>
      </c>
      <c r="E33" s="32">
        <v>4343.7351854400004</v>
      </c>
      <c r="F33" s="32">
        <v>586.29999999999995</v>
      </c>
      <c r="G33" s="32">
        <v>1108.08</v>
      </c>
      <c r="H33" s="32">
        <v>352.5</v>
      </c>
      <c r="I33" s="32">
        <v>116.374</v>
      </c>
      <c r="J33" s="9">
        <v>27479</v>
      </c>
    </row>
    <row r="34" spans="1:13">
      <c r="A34" s="7">
        <v>39600</v>
      </c>
      <c r="B34" s="32">
        <f>C34/1000</f>
        <v>295.06</v>
      </c>
      <c r="C34" s="32">
        <f>296851-1791</f>
        <v>295060</v>
      </c>
      <c r="D34" s="32">
        <v>2557.52</v>
      </c>
      <c r="E34" s="32">
        <v>4415.6698928300011</v>
      </c>
      <c r="F34" s="32">
        <v>584.08000000000004</v>
      </c>
      <c r="G34" s="32">
        <v>1143.5</v>
      </c>
      <c r="H34" s="32">
        <v>359</v>
      </c>
      <c r="I34" s="32">
        <v>97.114599999999996</v>
      </c>
      <c r="J34" s="9">
        <v>28425.1</v>
      </c>
    </row>
    <row r="35" spans="1:13">
      <c r="A35" s="7">
        <v>39630</v>
      </c>
      <c r="B35" s="32"/>
      <c r="C35" s="32"/>
      <c r="D35" s="32">
        <v>2597.83</v>
      </c>
      <c r="E35" s="32">
        <v>4539.9174682699995</v>
      </c>
      <c r="F35" s="32">
        <v>586.09</v>
      </c>
      <c r="G35" s="32">
        <v>1145.17</v>
      </c>
      <c r="H35" s="32">
        <v>370.4</v>
      </c>
      <c r="I35" s="32">
        <v>100.03100000000001</v>
      </c>
      <c r="J35" s="9">
        <v>29847.8</v>
      </c>
    </row>
    <row r="36" spans="1:13">
      <c r="A36" s="7">
        <v>39661</v>
      </c>
      <c r="B36" s="32"/>
      <c r="C36" s="32"/>
      <c r="D36" s="32">
        <v>2627.32</v>
      </c>
      <c r="E36" s="32">
        <v>4671.3076645000001</v>
      </c>
      <c r="F36" s="32">
        <v>591.82000000000005</v>
      </c>
      <c r="G36" s="32">
        <v>1161.3599999999999</v>
      </c>
      <c r="H36" s="32">
        <v>370.1</v>
      </c>
      <c r="I36" s="32">
        <v>97.541300000000007</v>
      </c>
      <c r="J36" s="9">
        <v>30645.1</v>
      </c>
    </row>
    <row r="37" spans="1:13">
      <c r="A37" s="7">
        <v>39692</v>
      </c>
      <c r="B37" s="32">
        <f>C37/1000</f>
        <v>299.8</v>
      </c>
      <c r="C37" s="32">
        <f>301502-1702</f>
        <v>299800</v>
      </c>
      <c r="D37" s="32">
        <v>2650.3</v>
      </c>
      <c r="E37" s="32">
        <v>4642.1344294999999</v>
      </c>
      <c r="F37" s="32">
        <v>591.99</v>
      </c>
      <c r="G37" s="32">
        <v>1239.1300000000001</v>
      </c>
      <c r="H37" s="32">
        <v>350.7</v>
      </c>
      <c r="I37" s="32">
        <v>97.696299999999994</v>
      </c>
      <c r="J37" s="9">
        <v>31296.1</v>
      </c>
    </row>
    <row r="38" spans="1:13">
      <c r="A38" s="7">
        <v>39722</v>
      </c>
      <c r="B38" s="32"/>
      <c r="C38" s="32"/>
      <c r="D38" s="32">
        <v>2682.69</v>
      </c>
      <c r="E38" s="32">
        <v>4748.5834924299998</v>
      </c>
      <c r="F38" s="32">
        <v>612.15</v>
      </c>
      <c r="G38" s="32">
        <v>1238.6300000000001</v>
      </c>
      <c r="H38" s="32">
        <v>350.7</v>
      </c>
      <c r="I38" s="32">
        <v>105.292</v>
      </c>
      <c r="J38" s="9">
        <v>30888.3</v>
      </c>
    </row>
    <row r="39" spans="1:13">
      <c r="A39" s="7">
        <v>39753</v>
      </c>
      <c r="B39" s="32"/>
      <c r="C39" s="32"/>
      <c r="D39" s="32">
        <v>2764.41</v>
      </c>
      <c r="E39" s="32">
        <v>5028.0564309300007</v>
      </c>
      <c r="F39" s="32">
        <v>615.80999999999995</v>
      </c>
      <c r="G39" s="32">
        <v>1242.3499999999999</v>
      </c>
      <c r="H39" s="32">
        <v>355</v>
      </c>
      <c r="I39" s="32">
        <v>109.773</v>
      </c>
      <c r="J39" s="9">
        <v>32129.4</v>
      </c>
    </row>
    <row r="40" spans="1:13">
      <c r="A40" s="7">
        <v>39783</v>
      </c>
      <c r="B40" s="32">
        <f>C40/1000</f>
        <v>300.12200000000001</v>
      </c>
      <c r="C40" s="32">
        <f>301727-1605</f>
        <v>300122</v>
      </c>
      <c r="D40" s="32">
        <v>2757.14</v>
      </c>
      <c r="E40" s="32">
        <v>5061.6211313800013</v>
      </c>
      <c r="F40" s="32">
        <v>617.30999999999995</v>
      </c>
      <c r="G40" s="32">
        <v>1276.06</v>
      </c>
      <c r="H40" s="32">
        <v>354.8</v>
      </c>
      <c r="I40" s="32">
        <v>102.398</v>
      </c>
      <c r="J40" s="9">
        <v>33215.5</v>
      </c>
    </row>
    <row r="41" spans="1:13">
      <c r="A41" s="7">
        <v>39814</v>
      </c>
      <c r="B41" s="9"/>
      <c r="C41" s="9"/>
      <c r="D41" s="9">
        <v>2749.91</v>
      </c>
      <c r="E41" s="32">
        <v>5188.2912177499984</v>
      </c>
      <c r="F41" s="9">
        <v>616.04999999999995</v>
      </c>
      <c r="G41" s="9">
        <v>1254.78</v>
      </c>
      <c r="H41" s="9">
        <v>355.8</v>
      </c>
      <c r="I41" s="32">
        <v>102.07599999999999</v>
      </c>
      <c r="J41" s="9">
        <v>33758.199999999997</v>
      </c>
    </row>
    <row r="42" spans="1:13">
      <c r="A42" s="7">
        <v>39845</v>
      </c>
      <c r="B42" s="9"/>
      <c r="C42" s="9"/>
      <c r="D42" s="9">
        <v>2763.83</v>
      </c>
      <c r="E42" s="32">
        <v>5168.5183661499987</v>
      </c>
      <c r="F42" s="9">
        <v>619.62</v>
      </c>
      <c r="G42" s="9">
        <v>1263.71</v>
      </c>
      <c r="H42" s="9">
        <v>358.4</v>
      </c>
      <c r="I42" s="32">
        <v>105.449</v>
      </c>
      <c r="J42" s="9">
        <v>35984.6</v>
      </c>
    </row>
    <row r="43" spans="1:13">
      <c r="A43" s="7">
        <v>39873</v>
      </c>
      <c r="B43" s="32">
        <f>C43/1000</f>
        <v>302.19499999999999</v>
      </c>
      <c r="C43" s="9">
        <f>303744-1549</f>
        <v>302195</v>
      </c>
      <c r="D43" s="9">
        <v>2767.36</v>
      </c>
      <c r="E43" s="32">
        <v>5181.9711997300001</v>
      </c>
      <c r="F43" s="9">
        <v>620.09</v>
      </c>
      <c r="G43" s="9">
        <v>1270.6300000000001</v>
      </c>
      <c r="H43" s="9">
        <v>354.1</v>
      </c>
      <c r="I43" s="32">
        <v>114.297</v>
      </c>
      <c r="J43" s="9">
        <v>36422.199999999997</v>
      </c>
      <c r="L43" s="33"/>
      <c r="M43" s="33"/>
    </row>
    <row r="44" spans="1:13">
      <c r="A44" s="7">
        <v>39904</v>
      </c>
      <c r="B44" s="9"/>
      <c r="C44" s="9"/>
      <c r="D44" s="9">
        <v>2774.57</v>
      </c>
      <c r="E44" s="32">
        <v>5278.6811723800001</v>
      </c>
      <c r="F44" s="9">
        <v>619.19000000000005</v>
      </c>
      <c r="G44" s="9">
        <v>1271.26</v>
      </c>
      <c r="H44" s="9">
        <v>353.6</v>
      </c>
      <c r="I44" s="32">
        <v>110.35599999999999</v>
      </c>
      <c r="J44" s="9">
        <v>36809.1</v>
      </c>
      <c r="L44" s="33"/>
      <c r="M44" s="33"/>
    </row>
    <row r="45" spans="1:13">
      <c r="A45" s="7">
        <v>39934</v>
      </c>
      <c r="B45" s="9"/>
      <c r="C45" s="9"/>
      <c r="D45" s="9">
        <v>2760.34</v>
      </c>
      <c r="E45" s="32">
        <v>5393.2126341500007</v>
      </c>
      <c r="F45" s="9">
        <v>620.14</v>
      </c>
      <c r="G45" s="39">
        <v>1283.67</v>
      </c>
      <c r="H45" s="9">
        <v>351.6</v>
      </c>
      <c r="I45" s="32">
        <v>103.652</v>
      </c>
      <c r="J45" s="9">
        <v>37185.599999999999</v>
      </c>
      <c r="L45" s="33"/>
      <c r="M45" s="33"/>
    </row>
    <row r="46" spans="1:13">
      <c r="A46" s="7">
        <v>39965</v>
      </c>
      <c r="B46" s="32">
        <f>C46/1000</f>
        <v>304.00700000000001</v>
      </c>
      <c r="C46" s="213">
        <f>305445-1438</f>
        <v>304007</v>
      </c>
      <c r="D46" s="9">
        <v>2756.15</v>
      </c>
      <c r="E46" s="32">
        <v>5470.5724009200003</v>
      </c>
      <c r="F46" s="9">
        <v>614.51</v>
      </c>
      <c r="G46" s="39">
        <v>1298.99</v>
      </c>
      <c r="H46" s="9">
        <v>348.7</v>
      </c>
      <c r="I46" s="32">
        <v>104.944</v>
      </c>
      <c r="J46" s="9">
        <v>37345.300000000003</v>
      </c>
      <c r="L46" s="33"/>
      <c r="M46" s="33"/>
    </row>
    <row r="47" spans="1:13">
      <c r="A47" s="7">
        <v>39995</v>
      </c>
      <c r="B47" s="9"/>
      <c r="C47" s="214"/>
      <c r="D47" s="9">
        <v>2757.33</v>
      </c>
      <c r="E47" s="32">
        <v>5586.3976592899999</v>
      </c>
      <c r="F47" s="9">
        <v>611.4</v>
      </c>
      <c r="G47" s="39">
        <v>1194.4000000000001</v>
      </c>
      <c r="H47" s="9">
        <v>341.6</v>
      </c>
      <c r="I47" s="32">
        <v>102.59099999999999</v>
      </c>
      <c r="J47" s="9">
        <v>38793.1</v>
      </c>
      <c r="L47" s="33"/>
      <c r="M47" s="33"/>
    </row>
    <row r="48" spans="1:13">
      <c r="A48" s="7">
        <v>40026</v>
      </c>
      <c r="C48" s="214"/>
      <c r="D48" s="9">
        <v>2756.66</v>
      </c>
      <c r="E48" s="32">
        <v>5664.5205040999999</v>
      </c>
      <c r="F48" s="33">
        <v>619</v>
      </c>
      <c r="G48" s="39">
        <v>1191.04</v>
      </c>
      <c r="H48" s="6">
        <v>334.1</v>
      </c>
      <c r="I48" s="32">
        <v>104.607</v>
      </c>
      <c r="J48" s="9">
        <v>39737.599999999999</v>
      </c>
      <c r="L48" s="33"/>
      <c r="M48" s="33"/>
    </row>
    <row r="49" spans="1:13">
      <c r="A49" s="7">
        <v>40057</v>
      </c>
      <c r="B49" s="32">
        <f>C49/1000</f>
        <v>301.21499999999997</v>
      </c>
      <c r="C49" s="214">
        <f>302718-1503</f>
        <v>301215</v>
      </c>
      <c r="D49" s="9">
        <v>2765.71</v>
      </c>
      <c r="E49" s="32">
        <v>5695.1334005300005</v>
      </c>
      <c r="F49" s="6">
        <v>631.70000000000005</v>
      </c>
      <c r="G49" s="39">
        <v>1207.21</v>
      </c>
      <c r="H49" s="6">
        <v>328.4</v>
      </c>
      <c r="I49" s="32">
        <v>103.105</v>
      </c>
      <c r="J49" s="9">
        <v>40020.6</v>
      </c>
      <c r="L49" s="33"/>
      <c r="M49" s="33"/>
    </row>
    <row r="50" spans="1:13">
      <c r="A50" s="7">
        <v>40087</v>
      </c>
      <c r="C50" s="214"/>
      <c r="D50" s="9">
        <v>2760.54</v>
      </c>
      <c r="E50" s="32">
        <v>5758.2692437799997</v>
      </c>
      <c r="F50" s="33">
        <v>631.62</v>
      </c>
      <c r="G50" s="39">
        <v>1217</v>
      </c>
      <c r="H50" s="6">
        <v>319.5</v>
      </c>
      <c r="I50" s="32">
        <v>104.851</v>
      </c>
      <c r="J50" s="9">
        <v>40792.199999999997</v>
      </c>
      <c r="L50" s="33"/>
      <c r="M50" s="33"/>
    </row>
    <row r="51" spans="1:13">
      <c r="A51" s="7">
        <v>40118</v>
      </c>
      <c r="C51" s="214"/>
      <c r="D51" s="9">
        <v>2769.1</v>
      </c>
      <c r="E51" s="32">
        <v>5812.3202689000009</v>
      </c>
      <c r="F51" s="33">
        <v>631.76</v>
      </c>
      <c r="G51" s="39">
        <v>1203.94</v>
      </c>
      <c r="H51" s="6">
        <v>317.7</v>
      </c>
      <c r="I51" s="32">
        <v>104.19199999999999</v>
      </c>
      <c r="J51" s="9">
        <v>39452.199999999997</v>
      </c>
      <c r="L51" s="33"/>
      <c r="M51" s="33"/>
    </row>
    <row r="52" spans="1:13">
      <c r="A52" s="7">
        <v>40148</v>
      </c>
      <c r="B52" s="32">
        <f>C52/1000</f>
        <v>300.84699999999998</v>
      </c>
      <c r="C52" s="214">
        <f>302116-1269</f>
        <v>300847</v>
      </c>
      <c r="D52" s="9">
        <v>2762.58</v>
      </c>
      <c r="E52" s="32">
        <v>5825.1122974200007</v>
      </c>
      <c r="F52" s="33">
        <v>634.89</v>
      </c>
      <c r="G52" s="39">
        <v>1223.8499999999999</v>
      </c>
      <c r="H52" s="6">
        <v>317.8</v>
      </c>
      <c r="I52" s="32">
        <v>103.349</v>
      </c>
      <c r="J52" s="9">
        <v>41552.9</v>
      </c>
      <c r="L52" s="33"/>
      <c r="M52" s="33"/>
    </row>
    <row r="53" spans="1:13">
      <c r="A53" s="7">
        <v>40179</v>
      </c>
      <c r="C53" s="214"/>
      <c r="D53" s="9">
        <v>2749.36</v>
      </c>
      <c r="E53" s="32">
        <v>5950.8358309599998</v>
      </c>
      <c r="F53" s="33">
        <v>632.36</v>
      </c>
      <c r="G53" s="39">
        <v>1241.98</v>
      </c>
      <c r="H53" s="6">
        <v>315.60000000000002</v>
      </c>
      <c r="I53" s="32">
        <v>98.620199999999997</v>
      </c>
      <c r="J53" s="9">
        <v>39319</v>
      </c>
      <c r="L53" s="33"/>
      <c r="M53" s="33"/>
    </row>
    <row r="54" spans="1:13">
      <c r="A54" s="7">
        <v>40210</v>
      </c>
      <c r="C54" s="214"/>
      <c r="D54" s="9">
        <v>2762.41</v>
      </c>
      <c r="E54" s="32">
        <v>6121.3502815299998</v>
      </c>
      <c r="F54" s="33">
        <v>641.46</v>
      </c>
      <c r="G54" s="6">
        <v>1229.73</v>
      </c>
      <c r="H54" s="6">
        <v>312.3</v>
      </c>
      <c r="I54" s="32">
        <v>97.328500000000005</v>
      </c>
      <c r="J54" s="9">
        <v>39873.4</v>
      </c>
      <c r="L54" s="33"/>
      <c r="M54" s="33"/>
    </row>
    <row r="55" spans="1:13">
      <c r="A55" s="7">
        <v>40238</v>
      </c>
      <c r="B55" s="32">
        <f>C55/1000</f>
        <v>300.03699999999998</v>
      </c>
      <c r="C55" s="214">
        <f>301631-1594</f>
        <v>300037</v>
      </c>
      <c r="D55" s="9">
        <v>2793.57</v>
      </c>
      <c r="E55" s="32">
        <v>6105.0509700099992</v>
      </c>
      <c r="F55" s="33">
        <v>643.16999999999996</v>
      </c>
      <c r="G55" s="6">
        <v>1220.05</v>
      </c>
      <c r="H55" s="6">
        <v>304.10000000000002</v>
      </c>
      <c r="I55" s="32">
        <v>100.187</v>
      </c>
      <c r="J55" s="9">
        <v>41001.300000000003</v>
      </c>
      <c r="L55" s="33"/>
      <c r="M55" s="33"/>
    </row>
    <row r="56" spans="1:13">
      <c r="A56" s="7">
        <v>40269</v>
      </c>
      <c r="C56" s="214"/>
      <c r="D56" s="9">
        <v>2787.22</v>
      </c>
      <c r="E56" s="32">
        <v>6272.6744260700016</v>
      </c>
      <c r="F56" s="33">
        <v>652.04999999999995</v>
      </c>
      <c r="G56" s="6">
        <v>1200.98</v>
      </c>
      <c r="H56" s="6">
        <v>301.89999999999998</v>
      </c>
      <c r="I56" s="32">
        <v>101.196</v>
      </c>
      <c r="J56" s="9">
        <v>41464.199999999997</v>
      </c>
      <c r="L56" s="33"/>
      <c r="M56" s="33"/>
    </row>
    <row r="57" spans="1:13">
      <c r="A57" s="7">
        <v>40299</v>
      </c>
      <c r="C57" s="214"/>
      <c r="D57" s="9">
        <v>2767.8</v>
      </c>
      <c r="E57" s="32">
        <v>6415.6714060000004</v>
      </c>
      <c r="F57" s="33">
        <v>656.49</v>
      </c>
      <c r="G57" s="6">
        <v>1227.1600000000001</v>
      </c>
      <c r="H57" s="33">
        <v>298</v>
      </c>
      <c r="I57" s="32">
        <v>102.34699999999999</v>
      </c>
      <c r="J57" s="9">
        <v>41598.9</v>
      </c>
      <c r="L57" s="33"/>
      <c r="M57" s="33"/>
    </row>
    <row r="58" spans="1:13">
      <c r="A58" s="7">
        <v>40330</v>
      </c>
      <c r="B58" s="32">
        <f>C58/1000</f>
        <v>296.32499999999999</v>
      </c>
      <c r="C58" s="214">
        <f>297424-1099</f>
        <v>296325</v>
      </c>
      <c r="D58" s="9">
        <v>2798.44</v>
      </c>
      <c r="E58" s="32">
        <v>6452.6494009999988</v>
      </c>
      <c r="F58" s="33">
        <v>659.59</v>
      </c>
      <c r="G58" s="6">
        <v>1211.8</v>
      </c>
      <c r="H58" s="6">
        <v>294.60000000000002</v>
      </c>
      <c r="I58" s="32">
        <v>103.857</v>
      </c>
      <c r="J58" s="9">
        <v>42338</v>
      </c>
      <c r="L58" s="33"/>
      <c r="M58" s="33"/>
    </row>
    <row r="59" spans="1:13">
      <c r="A59" s="7">
        <v>40360</v>
      </c>
      <c r="C59" s="214"/>
      <c r="D59" s="9"/>
      <c r="F59" s="33">
        <v>661.4</v>
      </c>
      <c r="G59" s="6">
        <v>1227.51</v>
      </c>
      <c r="I59" s="32">
        <v>104.226</v>
      </c>
      <c r="L59" s="33"/>
      <c r="M59" s="33"/>
    </row>
    <row r="60" spans="1:13">
      <c r="A60" s="7">
        <v>40391</v>
      </c>
      <c r="C60" s="214"/>
      <c r="D60" s="9"/>
      <c r="F60" s="33">
        <v>648.03</v>
      </c>
      <c r="G60" s="6">
        <v>1212.94</v>
      </c>
      <c r="I60" s="32">
        <v>106.645</v>
      </c>
      <c r="L60" s="33"/>
      <c r="M60" s="33"/>
    </row>
    <row r="61" spans="1:13">
      <c r="A61" s="7">
        <v>40422</v>
      </c>
      <c r="C61" s="214"/>
      <c r="D61" s="9"/>
      <c r="F61" s="33">
        <v>647.73</v>
      </c>
      <c r="I61" s="32">
        <v>106.223</v>
      </c>
      <c r="L61" s="33"/>
      <c r="M61" s="33"/>
    </row>
    <row r="62" spans="1:13">
      <c r="A62" s="7">
        <v>40452</v>
      </c>
      <c r="C62" s="214"/>
      <c r="D62" s="9"/>
      <c r="I62" s="32">
        <v>107.839</v>
      </c>
      <c r="L62" s="33"/>
      <c r="M62" s="33"/>
    </row>
    <row r="65" spans="2:10">
      <c r="B65" s="33"/>
      <c r="C65" s="33"/>
      <c r="D65" s="33"/>
      <c r="E65" s="33"/>
      <c r="F65" s="33"/>
      <c r="G65" s="33"/>
      <c r="H65" s="33"/>
      <c r="I65" s="33"/>
      <c r="J65" s="33"/>
    </row>
  </sheetData>
  <phoneticPr fontId="5" type="noConversion"/>
  <pageMargins left="0.75" right="0.75" top="1" bottom="1" header="0.5" footer="0.5"/>
  <pageSetup orientation="portrait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183"/>
  <sheetViews>
    <sheetView zoomScale="110" zoomScaleNormal="110" workbookViewId="0">
      <pane xSplit="1" ySplit="5" topLeftCell="B162" activePane="bottomRight" state="frozen"/>
      <selection pane="topRight" activeCell="I30" sqref="I30"/>
      <selection pane="bottomLeft" activeCell="I30" sqref="I30"/>
      <selection pane="bottomRight" activeCell="A183" sqref="A183"/>
    </sheetView>
  </sheetViews>
  <sheetFormatPr defaultColWidth="9" defaultRowHeight="10"/>
  <cols>
    <col min="1" max="1" width="9" style="178"/>
    <col min="2" max="15" width="5" style="177" customWidth="1"/>
    <col min="16" max="16384" width="9" style="177"/>
  </cols>
  <sheetData>
    <row r="1" spans="1:15" ht="10.5">
      <c r="A1" s="182" t="s">
        <v>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0.5">
      <c r="A2" s="182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4">
      <c r="A3" s="181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0.5">
      <c r="A4" s="18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79" customFormat="1" ht="10.5">
      <c r="A5" s="183"/>
      <c r="B5" s="54" t="s">
        <v>19</v>
      </c>
      <c r="C5" s="54" t="s">
        <v>20</v>
      </c>
      <c r="D5" s="54" t="s">
        <v>21</v>
      </c>
      <c r="E5" s="54" t="s">
        <v>22</v>
      </c>
      <c r="F5" s="54" t="s">
        <v>23</v>
      </c>
      <c r="G5" s="54" t="s">
        <v>24</v>
      </c>
      <c r="H5" s="54" t="s">
        <v>25</v>
      </c>
      <c r="I5" s="54" t="s">
        <v>26</v>
      </c>
      <c r="J5" s="54" t="s">
        <v>27</v>
      </c>
      <c r="K5" s="54" t="s">
        <v>28</v>
      </c>
      <c r="L5" s="54" t="s">
        <v>29</v>
      </c>
      <c r="M5" s="54" t="s">
        <v>30</v>
      </c>
      <c r="N5" s="54" t="s">
        <v>31</v>
      </c>
      <c r="O5" s="54" t="s">
        <v>35</v>
      </c>
    </row>
    <row r="6" spans="1:15">
      <c r="A6" s="184">
        <v>39083</v>
      </c>
      <c r="B6" s="33">
        <v>0.188637</v>
      </c>
      <c r="C6" s="33">
        <v>1.5621959999999999</v>
      </c>
      <c r="D6" s="210">
        <v>4.7882000000000001E-2</v>
      </c>
      <c r="E6" s="33">
        <v>1.662461</v>
      </c>
      <c r="F6" s="33">
        <v>2.3604639999999999</v>
      </c>
      <c r="G6" s="6">
        <v>0.60215799999999997</v>
      </c>
      <c r="H6" s="33">
        <v>1.764011</v>
      </c>
      <c r="I6" s="33">
        <v>2.8098890000000001</v>
      </c>
      <c r="J6" s="33">
        <v>0.79839899999999997</v>
      </c>
      <c r="K6" s="33">
        <v>0.97167099999999995</v>
      </c>
      <c r="L6" s="33">
        <v>0.85508399999999996</v>
      </c>
      <c r="M6" s="6">
        <v>0</v>
      </c>
      <c r="N6" s="33">
        <v>0.31420900000000002</v>
      </c>
      <c r="O6" s="33">
        <f t="shared" ref="O6:O37" si="0">SUM(B6:N6)</f>
        <v>13.937061000000002</v>
      </c>
    </row>
    <row r="7" spans="1:15">
      <c r="A7" s="184">
        <v>39114</v>
      </c>
      <c r="B7" s="33">
        <v>4.4367999999999998E-2</v>
      </c>
      <c r="C7" s="33">
        <v>1.220067</v>
      </c>
      <c r="D7" s="210">
        <v>6.9685999999999998E-2</v>
      </c>
      <c r="E7" s="33">
        <v>1.4785779999999999</v>
      </c>
      <c r="F7" s="33">
        <v>1.6213690000000001</v>
      </c>
      <c r="G7" s="6">
        <v>0.12559799999999999</v>
      </c>
      <c r="H7" s="33">
        <v>1.075644</v>
      </c>
      <c r="I7" s="33">
        <v>2.6478350000000002</v>
      </c>
      <c r="J7" s="33">
        <v>0.75041000000000002</v>
      </c>
      <c r="K7" s="33">
        <v>0.25452999999999998</v>
      </c>
      <c r="L7" s="33">
        <v>0.86313300000000004</v>
      </c>
      <c r="M7" s="6">
        <v>0</v>
      </c>
      <c r="N7" s="33">
        <v>3.6101679999999998</v>
      </c>
      <c r="O7" s="33">
        <f t="shared" si="0"/>
        <v>13.761386000000002</v>
      </c>
    </row>
    <row r="8" spans="1:15">
      <c r="A8" s="184">
        <v>39142</v>
      </c>
      <c r="B8" s="33">
        <v>0.13921900000000001</v>
      </c>
      <c r="C8" s="33">
        <v>2.4766910000000002</v>
      </c>
      <c r="D8" s="210">
        <v>6.0102000000000003E-2</v>
      </c>
      <c r="E8" s="33">
        <v>0.95282599999999995</v>
      </c>
      <c r="F8" s="33">
        <v>1.746378</v>
      </c>
      <c r="G8" s="6">
        <v>0.11773699999999999</v>
      </c>
      <c r="H8" s="33">
        <v>1.19496</v>
      </c>
      <c r="I8" s="33">
        <v>6.978027</v>
      </c>
      <c r="J8" s="33">
        <v>1.594279</v>
      </c>
      <c r="K8" s="33">
        <v>0.29991200000000001</v>
      </c>
      <c r="L8" s="33">
        <v>0.93067</v>
      </c>
      <c r="M8" s="6">
        <v>0</v>
      </c>
      <c r="N8" s="33">
        <v>1.0677030000000001</v>
      </c>
      <c r="O8" s="33">
        <f t="shared" si="0"/>
        <v>17.558504000000003</v>
      </c>
    </row>
    <row r="9" spans="1:15">
      <c r="A9" s="184">
        <v>39173</v>
      </c>
      <c r="B9" s="33">
        <v>4.6764E-2</v>
      </c>
      <c r="C9" s="33">
        <v>2.023971</v>
      </c>
      <c r="D9" s="210">
        <v>0.18130299999999999</v>
      </c>
      <c r="E9" s="33">
        <v>3.0651389999999998</v>
      </c>
      <c r="F9" s="33">
        <v>1.542551</v>
      </c>
      <c r="G9" s="6">
        <v>0.153942</v>
      </c>
      <c r="H9" s="33">
        <v>0.72720200000000002</v>
      </c>
      <c r="I9" s="33">
        <v>6.337002</v>
      </c>
      <c r="J9" s="33">
        <v>1.488235</v>
      </c>
      <c r="K9" s="33">
        <v>0.39411200000000002</v>
      </c>
      <c r="L9" s="33">
        <v>1.0230600000000001</v>
      </c>
      <c r="M9" s="6">
        <v>5.7019999999999996E-3</v>
      </c>
      <c r="N9" s="33">
        <v>2.8475959999999998</v>
      </c>
      <c r="O9" s="33">
        <f t="shared" si="0"/>
        <v>19.836578999999997</v>
      </c>
    </row>
    <row r="10" spans="1:15">
      <c r="A10" s="184">
        <v>39203</v>
      </c>
      <c r="B10" s="33">
        <v>4.0448999999999999E-2</v>
      </c>
      <c r="C10" s="33">
        <v>2.1148889999999998</v>
      </c>
      <c r="D10" s="210">
        <v>0.181281</v>
      </c>
      <c r="E10" s="33">
        <v>2.18451</v>
      </c>
      <c r="F10" s="33">
        <v>2.152406</v>
      </c>
      <c r="G10" s="6">
        <v>3.6958999999999999E-2</v>
      </c>
      <c r="H10" s="33">
        <v>1.3839220000000001</v>
      </c>
      <c r="I10" s="33">
        <v>4.5682749999999999</v>
      </c>
      <c r="J10" s="33">
        <v>1.6146940000000001</v>
      </c>
      <c r="K10" s="33">
        <v>0.33243200000000001</v>
      </c>
      <c r="L10" s="33">
        <v>1.3093159999999999</v>
      </c>
      <c r="M10" s="6">
        <v>3.2299999999999999E-4</v>
      </c>
      <c r="N10" s="33">
        <v>2.4812660000000002</v>
      </c>
      <c r="O10" s="33">
        <f t="shared" si="0"/>
        <v>18.400722000000002</v>
      </c>
    </row>
    <row r="11" spans="1:15">
      <c r="A11" s="184">
        <v>39234</v>
      </c>
      <c r="B11" s="33">
        <v>0.19758200000000001</v>
      </c>
      <c r="C11" s="33">
        <v>1.8848100000000001</v>
      </c>
      <c r="D11" s="210">
        <v>9.8313999999999999E-2</v>
      </c>
      <c r="E11" s="33">
        <v>1.2360249999999999</v>
      </c>
      <c r="F11" s="33">
        <v>3.5281739999999999</v>
      </c>
      <c r="G11" s="6">
        <v>0.51492000000000004</v>
      </c>
      <c r="H11" s="33">
        <v>1.080943</v>
      </c>
      <c r="I11" s="33">
        <v>4.4172310000000001</v>
      </c>
      <c r="J11" s="33">
        <v>1.621521</v>
      </c>
      <c r="K11" s="33">
        <v>0.276779</v>
      </c>
      <c r="L11" s="33">
        <v>1.1347119999999999</v>
      </c>
      <c r="M11" s="6">
        <v>0</v>
      </c>
      <c r="N11" s="33">
        <v>0.99082199999999998</v>
      </c>
      <c r="O11" s="33">
        <f t="shared" si="0"/>
        <v>16.981833000000002</v>
      </c>
    </row>
    <row r="12" spans="1:15">
      <c r="A12" s="184">
        <v>39264</v>
      </c>
      <c r="B12" s="33">
        <v>0.51768800000000004</v>
      </c>
      <c r="C12" s="33">
        <v>1.8706830000000001</v>
      </c>
      <c r="D12" s="210">
        <v>0.178895</v>
      </c>
      <c r="E12" s="33">
        <v>2.5374439999999998</v>
      </c>
      <c r="F12" s="33">
        <v>8.2732209999999995</v>
      </c>
      <c r="G12" s="6">
        <v>0.34690599999999999</v>
      </c>
      <c r="H12" s="33">
        <v>0.87568299999999999</v>
      </c>
      <c r="I12" s="33">
        <v>4.8938930000000003</v>
      </c>
      <c r="J12" s="33">
        <v>2.365853</v>
      </c>
      <c r="K12" s="33">
        <v>0.42596400000000001</v>
      </c>
      <c r="L12" s="33">
        <v>1.673394</v>
      </c>
      <c r="M12" s="6">
        <v>1.4999999999999999E-2</v>
      </c>
      <c r="N12" s="33">
        <v>0.39952100000000002</v>
      </c>
      <c r="O12" s="33">
        <f t="shared" si="0"/>
        <v>24.374145000000006</v>
      </c>
    </row>
    <row r="13" spans="1:15">
      <c r="A13" s="184">
        <v>39295</v>
      </c>
      <c r="B13" s="33">
        <v>0.183675</v>
      </c>
      <c r="C13" s="33">
        <v>2.267576</v>
      </c>
      <c r="D13" s="210">
        <v>0.103452</v>
      </c>
      <c r="E13" s="33">
        <v>3.1518090000000001</v>
      </c>
      <c r="F13" s="33">
        <v>3.8784109999999998</v>
      </c>
      <c r="G13" s="6">
        <v>1.451859</v>
      </c>
      <c r="H13" s="33">
        <v>1.3230930000000001</v>
      </c>
      <c r="I13" s="33">
        <v>6.4154270000000002</v>
      </c>
      <c r="J13" s="33">
        <v>1.5287040000000001</v>
      </c>
      <c r="K13" s="33">
        <v>0.56243799999999999</v>
      </c>
      <c r="L13" s="33">
        <v>1.325072</v>
      </c>
      <c r="M13" s="6">
        <v>8.4900000000000004E-4</v>
      </c>
      <c r="N13" s="33">
        <v>0.15024999999999999</v>
      </c>
      <c r="O13" s="33">
        <f t="shared" si="0"/>
        <v>22.342614999999999</v>
      </c>
    </row>
    <row r="14" spans="1:15">
      <c r="A14" s="184">
        <v>39326</v>
      </c>
      <c r="B14" s="33">
        <v>0.39494099999999999</v>
      </c>
      <c r="C14" s="33">
        <v>1.65751</v>
      </c>
      <c r="D14" s="210">
        <v>6.7295999999999995E-2</v>
      </c>
      <c r="E14" s="33">
        <v>2.1126390000000002</v>
      </c>
      <c r="F14" s="33">
        <v>2.523034</v>
      </c>
      <c r="G14" s="6">
        <v>0.90261499999999995</v>
      </c>
      <c r="H14" s="33">
        <v>1.017606</v>
      </c>
      <c r="I14" s="33">
        <v>6.6110379999999997</v>
      </c>
      <c r="J14" s="33">
        <v>1.1647730000000001</v>
      </c>
      <c r="K14" s="33">
        <v>0.47762100000000002</v>
      </c>
      <c r="L14" s="33">
        <v>1.075256</v>
      </c>
      <c r="M14" s="6">
        <v>0</v>
      </c>
      <c r="N14" s="33">
        <v>9.9352999999999997E-2</v>
      </c>
      <c r="O14" s="33">
        <f t="shared" si="0"/>
        <v>18.103681999999999</v>
      </c>
    </row>
    <row r="15" spans="1:15">
      <c r="A15" s="184">
        <v>39356</v>
      </c>
      <c r="B15" s="33">
        <v>0.12570000000000001</v>
      </c>
      <c r="C15" s="33">
        <v>5.3269279999999997</v>
      </c>
      <c r="D15" s="210">
        <v>5.6701000000000001E-2</v>
      </c>
      <c r="E15" s="33">
        <v>1.596946</v>
      </c>
      <c r="F15" s="33">
        <v>3.2919130000000001</v>
      </c>
      <c r="G15" s="6">
        <v>1.1795949999999999</v>
      </c>
      <c r="H15" s="33">
        <v>1.165575</v>
      </c>
      <c r="I15" s="33">
        <v>11.721875000000001</v>
      </c>
      <c r="J15" s="33">
        <v>1.241735</v>
      </c>
      <c r="K15" s="33">
        <v>0.41780699999999998</v>
      </c>
      <c r="L15" s="33">
        <v>1.0739669999999999</v>
      </c>
      <c r="M15" s="6">
        <v>2.8049999999999999E-2</v>
      </c>
      <c r="N15" s="33">
        <v>0.24424100000000001</v>
      </c>
      <c r="O15" s="33">
        <f t="shared" si="0"/>
        <v>27.471032999999998</v>
      </c>
    </row>
    <row r="16" spans="1:15">
      <c r="A16" s="184">
        <v>39387</v>
      </c>
      <c r="B16" s="33">
        <v>0.23876500000000001</v>
      </c>
      <c r="C16" s="33">
        <v>4.8978840000000003</v>
      </c>
      <c r="D16" s="210">
        <v>4.7142000000000003E-2</v>
      </c>
      <c r="E16" s="33">
        <v>1.6789810000000001</v>
      </c>
      <c r="F16" s="33">
        <v>3.4382259999999998</v>
      </c>
      <c r="G16" s="6">
        <v>1.5206299999999999</v>
      </c>
      <c r="H16" s="33">
        <v>0.98806000000000005</v>
      </c>
      <c r="I16" s="33">
        <v>5.4369959999999997</v>
      </c>
      <c r="J16" s="33">
        <v>1.717333</v>
      </c>
      <c r="K16" s="33">
        <v>0.60650700000000002</v>
      </c>
      <c r="L16" s="33">
        <v>1.143235</v>
      </c>
      <c r="M16" s="6">
        <v>1.588E-3</v>
      </c>
      <c r="N16" s="33">
        <v>11.315503</v>
      </c>
      <c r="O16" s="33">
        <f t="shared" si="0"/>
        <v>33.030850000000001</v>
      </c>
    </row>
    <row r="17" spans="1:15">
      <c r="A17" s="184">
        <v>39417</v>
      </c>
      <c r="B17" s="33">
        <v>0.27593899999999999</v>
      </c>
      <c r="C17" s="33">
        <v>2.6395559999999998</v>
      </c>
      <c r="D17" s="210">
        <v>5.7454999999999999E-2</v>
      </c>
      <c r="E17" s="33">
        <v>1.2296579999999999</v>
      </c>
      <c r="F17" s="33">
        <v>3.4686629999999998</v>
      </c>
      <c r="G17" s="6">
        <v>1.187452</v>
      </c>
      <c r="H17" s="33">
        <v>1.206801</v>
      </c>
      <c r="I17" s="33">
        <v>3.051345</v>
      </c>
      <c r="J17" s="33">
        <v>0.83039099999999999</v>
      </c>
      <c r="K17" s="33">
        <v>0.418408</v>
      </c>
      <c r="L17" s="33">
        <v>0.82620499999999997</v>
      </c>
      <c r="M17" s="6">
        <v>0</v>
      </c>
      <c r="N17" s="33">
        <v>0.42784699999999998</v>
      </c>
      <c r="O17" s="33">
        <f t="shared" si="0"/>
        <v>15.619719999999999</v>
      </c>
    </row>
    <row r="18" spans="1:15">
      <c r="A18" s="184">
        <v>39448</v>
      </c>
      <c r="B18" s="33">
        <v>0.15558900000000001</v>
      </c>
      <c r="C18" s="33">
        <v>2.3136890000000001</v>
      </c>
      <c r="D18" s="210">
        <v>0.15644</v>
      </c>
      <c r="E18" s="33">
        <v>1.2537389999999999</v>
      </c>
      <c r="F18" s="33">
        <v>1.6635770000000001</v>
      </c>
      <c r="G18" s="6">
        <v>0.78484799999999999</v>
      </c>
      <c r="H18" s="33">
        <v>1.055239</v>
      </c>
      <c r="I18" s="33">
        <v>4.1206250000000004</v>
      </c>
      <c r="J18" s="33">
        <v>0.91456099999999996</v>
      </c>
      <c r="K18" s="33">
        <v>0.22805600000000001</v>
      </c>
      <c r="L18" s="33">
        <v>0.73134699999999997</v>
      </c>
      <c r="M18" s="6">
        <v>2.9380000000000001E-3</v>
      </c>
      <c r="N18" s="33">
        <v>61.060051999999999</v>
      </c>
      <c r="O18" s="33">
        <f t="shared" si="0"/>
        <v>74.440700000000007</v>
      </c>
    </row>
    <row r="19" spans="1:15">
      <c r="A19" s="184">
        <v>39479</v>
      </c>
      <c r="B19" s="33">
        <v>8.6154999999999995E-2</v>
      </c>
      <c r="C19" s="33">
        <v>2.8912969999999998</v>
      </c>
      <c r="D19" s="210">
        <v>0.103829</v>
      </c>
      <c r="E19" s="33">
        <v>1.8818509999999999</v>
      </c>
      <c r="F19" s="33">
        <v>1.893303</v>
      </c>
      <c r="G19" s="6">
        <v>1.0360279999999999</v>
      </c>
      <c r="H19" s="33">
        <v>1.071672</v>
      </c>
      <c r="I19" s="33">
        <v>2.9912209999999999</v>
      </c>
      <c r="J19" s="33">
        <v>1.296141</v>
      </c>
      <c r="K19" s="33">
        <v>1.240238</v>
      </c>
      <c r="L19" s="33">
        <v>1.01128</v>
      </c>
      <c r="M19" s="6">
        <v>1.66E-4</v>
      </c>
      <c r="N19" s="33">
        <v>0.16106899999999999</v>
      </c>
      <c r="O19" s="33">
        <f t="shared" si="0"/>
        <v>15.664249999999997</v>
      </c>
    </row>
    <row r="20" spans="1:15">
      <c r="A20" s="184">
        <v>39508</v>
      </c>
      <c r="B20" s="33">
        <v>8.9469000000000007E-2</v>
      </c>
      <c r="C20" s="33">
        <v>2.6872240000000001</v>
      </c>
      <c r="D20" s="210">
        <v>4.2486000000000003E-2</v>
      </c>
      <c r="E20" s="33">
        <v>2.143227</v>
      </c>
      <c r="F20" s="33">
        <v>4.8741940000000001</v>
      </c>
      <c r="G20" s="6">
        <v>0.52613200000000004</v>
      </c>
      <c r="H20" s="33">
        <v>1.0102040000000001</v>
      </c>
      <c r="I20" s="33">
        <v>6.0442539999999996</v>
      </c>
      <c r="J20" s="33">
        <v>0.98239200000000004</v>
      </c>
      <c r="K20" s="33">
        <v>1.0361279999999999</v>
      </c>
      <c r="L20" s="33">
        <v>1.0444739999999999</v>
      </c>
      <c r="M20" s="6">
        <v>0</v>
      </c>
      <c r="N20" s="33">
        <v>0.121319</v>
      </c>
      <c r="O20" s="33">
        <f t="shared" si="0"/>
        <v>20.601503000000005</v>
      </c>
    </row>
    <row r="21" spans="1:15">
      <c r="A21" s="184">
        <v>39539</v>
      </c>
      <c r="B21" s="33">
        <v>0.11097700000000001</v>
      </c>
      <c r="C21" s="33">
        <v>2.6591390000000001</v>
      </c>
      <c r="D21" s="210">
        <v>0.11247600000000001</v>
      </c>
      <c r="E21" s="33">
        <v>2.810365</v>
      </c>
      <c r="F21" s="33">
        <v>3.4787530000000002</v>
      </c>
      <c r="G21" s="6">
        <v>0.349742</v>
      </c>
      <c r="H21" s="33">
        <v>1.1419490000000001</v>
      </c>
      <c r="I21" s="33">
        <v>3.2670050000000002</v>
      </c>
      <c r="J21" s="33">
        <v>1.2301009999999999</v>
      </c>
      <c r="K21" s="33">
        <v>0.31149399999999999</v>
      </c>
      <c r="L21" s="33">
        <v>1.279792</v>
      </c>
      <c r="M21" s="6">
        <v>0</v>
      </c>
      <c r="N21" s="33">
        <v>0.19760800000000001</v>
      </c>
      <c r="O21" s="33">
        <f t="shared" si="0"/>
        <v>16.949400999999998</v>
      </c>
    </row>
    <row r="22" spans="1:15">
      <c r="A22" s="184">
        <v>39569</v>
      </c>
      <c r="B22" s="33">
        <v>0.30582199999999998</v>
      </c>
      <c r="C22" s="33">
        <v>3.8093170000000001</v>
      </c>
      <c r="D22" s="210">
        <v>7.3298000000000002E-2</v>
      </c>
      <c r="E22" s="33">
        <v>1.6412370000000001</v>
      </c>
      <c r="F22" s="33">
        <v>2.408042</v>
      </c>
      <c r="G22" s="6">
        <v>1.3702730000000001</v>
      </c>
      <c r="H22" s="33">
        <v>0.89480499999999996</v>
      </c>
      <c r="I22" s="33">
        <v>4.8785790000000002</v>
      </c>
      <c r="J22" s="33">
        <v>0.72955999999999999</v>
      </c>
      <c r="K22" s="33">
        <v>0.26852599999999999</v>
      </c>
      <c r="L22" s="33">
        <v>0.99602599999999997</v>
      </c>
      <c r="M22" s="6">
        <v>0</v>
      </c>
      <c r="N22" s="33">
        <v>0.25809199999999999</v>
      </c>
      <c r="O22" s="33">
        <f t="shared" si="0"/>
        <v>17.633577000000002</v>
      </c>
    </row>
    <row r="23" spans="1:15">
      <c r="A23" s="184">
        <v>39600</v>
      </c>
      <c r="B23" s="33">
        <v>0.204705</v>
      </c>
      <c r="C23" s="33">
        <v>3.9711020000000001</v>
      </c>
      <c r="D23" s="210">
        <v>0.20183999999999999</v>
      </c>
      <c r="E23" s="33">
        <v>1.970229</v>
      </c>
      <c r="F23" s="33">
        <v>2.4566680000000001</v>
      </c>
      <c r="G23" s="6">
        <v>0.76091799999999998</v>
      </c>
      <c r="H23" s="33">
        <v>0.70991599999999999</v>
      </c>
      <c r="I23" s="33">
        <v>4.2923200000000001</v>
      </c>
      <c r="J23" s="33">
        <v>1.0236510000000001</v>
      </c>
      <c r="K23" s="33">
        <v>0.177899</v>
      </c>
      <c r="L23" s="33">
        <v>1.4639660000000001</v>
      </c>
      <c r="M23" s="6">
        <v>0</v>
      </c>
      <c r="N23" s="33">
        <v>0.354819</v>
      </c>
      <c r="O23" s="33">
        <f t="shared" si="0"/>
        <v>17.588032999999999</v>
      </c>
    </row>
    <row r="24" spans="1:15">
      <c r="A24" s="184">
        <v>39630</v>
      </c>
      <c r="B24" s="33">
        <v>0.439666</v>
      </c>
      <c r="C24" s="33">
        <v>4.4940959999999999</v>
      </c>
      <c r="D24" s="210">
        <v>4.0706810000000004</v>
      </c>
      <c r="E24" s="33">
        <v>2.6231990000000001</v>
      </c>
      <c r="F24" s="33">
        <v>2.8686250000000002</v>
      </c>
      <c r="G24" s="6">
        <v>2.3201510000000001</v>
      </c>
      <c r="H24" s="33">
        <v>1.2635149999999999</v>
      </c>
      <c r="I24" s="33">
        <v>5.7531590000000001</v>
      </c>
      <c r="J24" s="33">
        <v>0.83945099999999995</v>
      </c>
      <c r="K24" s="33">
        <v>0.42904500000000001</v>
      </c>
      <c r="L24" s="33">
        <v>2.0092310000000002</v>
      </c>
      <c r="M24" s="6">
        <v>7.2649999999999998E-3</v>
      </c>
      <c r="N24" s="33">
        <v>0.27086900000000003</v>
      </c>
      <c r="O24" s="33">
        <f t="shared" si="0"/>
        <v>27.388952999999997</v>
      </c>
    </row>
    <row r="25" spans="1:15">
      <c r="A25" s="184">
        <v>39661</v>
      </c>
      <c r="B25" s="33">
        <v>0.24407499999999999</v>
      </c>
      <c r="C25" s="33">
        <v>3.6027770000000001</v>
      </c>
      <c r="D25" s="210">
        <v>2.20431</v>
      </c>
      <c r="E25" s="33">
        <v>1.7471969999999999</v>
      </c>
      <c r="F25" s="33">
        <v>3.1327910000000001</v>
      </c>
      <c r="G25" s="6">
        <v>1.7305740000000001</v>
      </c>
      <c r="H25" s="33">
        <v>1.4907159999999999</v>
      </c>
      <c r="I25" s="33">
        <v>4.7186560000000002</v>
      </c>
      <c r="J25" s="33">
        <v>0.55425999999999997</v>
      </c>
      <c r="K25" s="33">
        <v>0.31682399999999999</v>
      </c>
      <c r="L25" s="33">
        <v>0.79240299999999997</v>
      </c>
      <c r="M25" s="6">
        <v>6.4785999999999996E-2</v>
      </c>
      <c r="N25" s="33">
        <v>0.27513399999999999</v>
      </c>
      <c r="O25" s="33">
        <f t="shared" si="0"/>
        <v>20.874503000000001</v>
      </c>
    </row>
    <row r="26" spans="1:15">
      <c r="A26" s="184">
        <v>39692</v>
      </c>
      <c r="B26" s="33">
        <v>0.265683</v>
      </c>
      <c r="C26" s="33">
        <v>9.978593</v>
      </c>
      <c r="D26" s="210">
        <v>3.7857000000000002E-2</v>
      </c>
      <c r="E26" s="33">
        <v>2.1545299999999998</v>
      </c>
      <c r="F26" s="33">
        <v>3.6161370000000002</v>
      </c>
      <c r="G26" s="6">
        <v>0.53850100000000001</v>
      </c>
      <c r="H26" s="33">
        <v>1.293023</v>
      </c>
      <c r="I26" s="33">
        <v>6.1065779999999998</v>
      </c>
      <c r="J26" s="33">
        <v>1.418482</v>
      </c>
      <c r="K26" s="33">
        <v>0.18610299999999999</v>
      </c>
      <c r="L26" s="33">
        <v>1.1496470000000001</v>
      </c>
      <c r="M26" s="6">
        <v>3.6440000000000001E-3</v>
      </c>
      <c r="N26" s="33">
        <v>0.267318</v>
      </c>
      <c r="O26" s="33">
        <f t="shared" si="0"/>
        <v>27.016096000000001</v>
      </c>
    </row>
    <row r="27" spans="1:15">
      <c r="A27" s="184">
        <v>39722</v>
      </c>
      <c r="B27" s="33">
        <v>9.7522999999999999E-2</v>
      </c>
      <c r="C27" s="33">
        <v>8.3839889999999997</v>
      </c>
      <c r="D27" s="210">
        <v>2.5423000000000001E-2</v>
      </c>
      <c r="E27" s="33">
        <v>3.2275710000000002</v>
      </c>
      <c r="F27" s="33">
        <v>4.4356220000000004</v>
      </c>
      <c r="G27" s="6">
        <v>0.844001</v>
      </c>
      <c r="H27" s="33">
        <v>1.782931</v>
      </c>
      <c r="I27" s="33">
        <v>7.7502490000000002</v>
      </c>
      <c r="J27" s="33">
        <v>1.519768</v>
      </c>
      <c r="K27" s="33">
        <v>0.35515000000000002</v>
      </c>
      <c r="L27" s="33">
        <v>1.352833</v>
      </c>
      <c r="M27" s="6">
        <v>2.7449999999999999E-2</v>
      </c>
      <c r="N27" s="33">
        <v>0.44559399999999999</v>
      </c>
      <c r="O27" s="33">
        <f t="shared" si="0"/>
        <v>30.248103999999998</v>
      </c>
    </row>
    <row r="28" spans="1:15">
      <c r="A28" s="184">
        <v>39753</v>
      </c>
      <c r="B28" s="33">
        <v>0.61062000000000005</v>
      </c>
      <c r="C28" s="33">
        <v>6.8463099999999999</v>
      </c>
      <c r="D28" s="210">
        <v>0.18248</v>
      </c>
      <c r="E28" s="33">
        <v>2.1577099999999998</v>
      </c>
      <c r="F28" s="33">
        <v>3.8441079999999999</v>
      </c>
      <c r="G28" s="6">
        <v>0.36176000000000003</v>
      </c>
      <c r="H28" s="33">
        <v>1.302481</v>
      </c>
      <c r="I28" s="33">
        <v>8.8130249999999997</v>
      </c>
      <c r="J28" s="33">
        <v>1.7264280000000001</v>
      </c>
      <c r="K28" s="33">
        <v>0.418491</v>
      </c>
      <c r="L28" s="33">
        <v>1.016246</v>
      </c>
      <c r="M28" s="6">
        <v>1.554E-3</v>
      </c>
      <c r="N28" s="33">
        <v>0.16161900000000001</v>
      </c>
      <c r="O28" s="33">
        <f t="shared" si="0"/>
        <v>27.442831999999996</v>
      </c>
    </row>
    <row r="29" spans="1:15">
      <c r="A29" s="184">
        <v>39783</v>
      </c>
      <c r="B29" s="33">
        <v>0.18048900000000001</v>
      </c>
      <c r="C29" s="33">
        <v>3.3827069999999999</v>
      </c>
      <c r="D29" s="210">
        <v>0.13642000000000001</v>
      </c>
      <c r="E29" s="33">
        <v>1.538052</v>
      </c>
      <c r="F29" s="33">
        <v>19.831068999999999</v>
      </c>
      <c r="G29" s="6">
        <v>0.61746900000000005</v>
      </c>
      <c r="H29" s="33">
        <v>1.0495140000000001</v>
      </c>
      <c r="I29" s="33">
        <v>11.311653</v>
      </c>
      <c r="J29" s="33">
        <v>1.0714710000000001</v>
      </c>
      <c r="K29" s="33">
        <v>0.27823799999999999</v>
      </c>
      <c r="L29" s="33">
        <v>0.88311499999999998</v>
      </c>
      <c r="M29" s="6">
        <v>2.2620000000000001E-2</v>
      </c>
      <c r="N29" s="33">
        <v>0.181925</v>
      </c>
      <c r="O29" s="33">
        <f t="shared" si="0"/>
        <v>40.484741999999997</v>
      </c>
    </row>
    <row r="30" spans="1:15">
      <c r="A30" s="184">
        <v>39814</v>
      </c>
      <c r="B30" s="33">
        <v>2.579E-2</v>
      </c>
      <c r="C30" s="33">
        <v>2.3168920000000002</v>
      </c>
      <c r="D30" s="210">
        <v>5.6174000000000002E-2</v>
      </c>
      <c r="E30" s="33">
        <v>1.503954</v>
      </c>
      <c r="F30" s="33">
        <v>5.9378120000000001</v>
      </c>
      <c r="G30" s="6">
        <v>0.72595900000000002</v>
      </c>
      <c r="H30" s="33">
        <v>1.4555849999999999</v>
      </c>
      <c r="I30" s="33">
        <v>10.228306</v>
      </c>
      <c r="J30" s="33">
        <v>0.47492499999999999</v>
      </c>
      <c r="K30" s="33">
        <v>0.47398299999999999</v>
      </c>
      <c r="L30" s="33">
        <v>0.68723000000000001</v>
      </c>
      <c r="M30" s="6">
        <v>8.3649999999999992E-3</v>
      </c>
      <c r="N30" s="33">
        <v>0.16398099999999999</v>
      </c>
      <c r="O30" s="33">
        <f t="shared" si="0"/>
        <v>24.058955999999998</v>
      </c>
    </row>
    <row r="31" spans="1:15">
      <c r="A31" s="184">
        <v>39845</v>
      </c>
      <c r="B31" s="33">
        <v>0.140459</v>
      </c>
      <c r="C31" s="33">
        <v>1.8958759999999999</v>
      </c>
      <c r="D31" s="210">
        <v>2.3788E-2</v>
      </c>
      <c r="E31" s="33">
        <v>1.104257</v>
      </c>
      <c r="F31" s="33">
        <v>6.1307809999999998</v>
      </c>
      <c r="G31" s="6">
        <v>0.29976900000000001</v>
      </c>
      <c r="H31" s="33">
        <v>1.266221</v>
      </c>
      <c r="I31" s="33">
        <v>6.6035089999999999</v>
      </c>
      <c r="J31" s="33">
        <v>1.615197</v>
      </c>
      <c r="K31" s="33">
        <v>0.71389499999999995</v>
      </c>
      <c r="L31" s="33">
        <v>0.70939600000000003</v>
      </c>
      <c r="M31" s="6">
        <v>5.4835000000000002E-2</v>
      </c>
      <c r="N31" s="33">
        <v>0.14651800000000001</v>
      </c>
      <c r="O31" s="33">
        <f t="shared" si="0"/>
        <v>20.704501</v>
      </c>
    </row>
    <row r="32" spans="1:15">
      <c r="A32" s="184">
        <v>39873</v>
      </c>
      <c r="B32" s="33">
        <v>7.9940999999999998E-2</v>
      </c>
      <c r="C32" s="33">
        <v>3.4997820000000002</v>
      </c>
      <c r="D32" s="210">
        <v>6.7362000000000005E-2</v>
      </c>
      <c r="E32" s="33">
        <v>2.0065360000000001</v>
      </c>
      <c r="F32" s="33">
        <v>4.4905160000000004</v>
      </c>
      <c r="G32" s="6">
        <v>0.109749</v>
      </c>
      <c r="H32" s="33">
        <v>1.1382110000000001</v>
      </c>
      <c r="I32" s="33">
        <v>34.109929999999999</v>
      </c>
      <c r="J32" s="33">
        <v>0.89639999999999997</v>
      </c>
      <c r="K32" s="33">
        <v>0.41351300000000002</v>
      </c>
      <c r="L32" s="33">
        <v>0.49867800000000001</v>
      </c>
      <c r="M32" s="6">
        <v>3.081E-3</v>
      </c>
      <c r="N32" s="33">
        <v>0.243557</v>
      </c>
      <c r="O32" s="33">
        <f t="shared" si="0"/>
        <v>47.557256000000002</v>
      </c>
    </row>
    <row r="33" spans="1:15" s="180" customFormat="1">
      <c r="A33" s="184">
        <v>39904</v>
      </c>
      <c r="B33" s="33">
        <v>0.126752</v>
      </c>
      <c r="C33" s="33">
        <v>3.3420830000000001</v>
      </c>
      <c r="D33" s="210">
        <v>3.6035999999999999E-2</v>
      </c>
      <c r="E33" s="33">
        <v>2.6730040000000002</v>
      </c>
      <c r="F33" s="33">
        <v>3.7110699999999999</v>
      </c>
      <c r="G33" s="6">
        <v>3.4805999999999997E-2</v>
      </c>
      <c r="H33" s="33">
        <v>0.85967400000000005</v>
      </c>
      <c r="I33" s="33">
        <v>25.859978999999999</v>
      </c>
      <c r="J33" s="33">
        <v>0.89263199999999998</v>
      </c>
      <c r="K33" s="33">
        <v>0.38586999999999999</v>
      </c>
      <c r="L33" s="33">
        <v>0.64187399999999994</v>
      </c>
      <c r="M33" s="6">
        <v>0</v>
      </c>
      <c r="N33" s="33">
        <v>0.54449800000000004</v>
      </c>
      <c r="O33" s="33">
        <f t="shared" si="0"/>
        <v>39.108277999999991</v>
      </c>
    </row>
    <row r="34" spans="1:15">
      <c r="A34" s="184">
        <v>39934</v>
      </c>
      <c r="B34" s="33">
        <v>0.170456</v>
      </c>
      <c r="C34" s="33">
        <v>2.030084</v>
      </c>
      <c r="D34" s="210">
        <v>4.5157999999999997E-2</v>
      </c>
      <c r="E34" s="33">
        <v>1.9056489999999999</v>
      </c>
      <c r="F34" s="33">
        <v>3.797609</v>
      </c>
      <c r="G34" s="6">
        <v>0.24290800000000001</v>
      </c>
      <c r="H34" s="33">
        <v>1.5026520000000001</v>
      </c>
      <c r="I34" s="33">
        <v>8.0762400000000003</v>
      </c>
      <c r="J34" s="33">
        <v>3.828824</v>
      </c>
      <c r="K34" s="33">
        <v>0.20385</v>
      </c>
      <c r="L34" s="33">
        <v>1.011344</v>
      </c>
      <c r="M34" s="6">
        <v>4.2271000000000003E-2</v>
      </c>
      <c r="N34" s="33">
        <v>0.68354099999999995</v>
      </c>
      <c r="O34" s="33">
        <f t="shared" si="0"/>
        <v>23.540585999999998</v>
      </c>
    </row>
    <row r="35" spans="1:15">
      <c r="A35" s="184">
        <v>39965</v>
      </c>
      <c r="B35" s="33">
        <v>0.41682900000000001</v>
      </c>
      <c r="C35" s="33">
        <v>1.789237</v>
      </c>
      <c r="D35" s="210">
        <v>3.2146000000000001E-2</v>
      </c>
      <c r="E35" s="33">
        <v>1.625318</v>
      </c>
      <c r="F35" s="33">
        <v>3.4278650000000002</v>
      </c>
      <c r="G35" s="6">
        <v>2.7004E-2</v>
      </c>
      <c r="H35" s="33">
        <v>0.97223300000000001</v>
      </c>
      <c r="I35" s="33">
        <v>22.350984</v>
      </c>
      <c r="J35" s="33">
        <v>1.6137220000000001</v>
      </c>
      <c r="K35" s="33">
        <v>0.59662599999999999</v>
      </c>
      <c r="L35" s="33">
        <v>1.073545</v>
      </c>
      <c r="M35" s="6">
        <v>2.3930000000000002E-3</v>
      </c>
      <c r="N35" s="33">
        <v>0.18545300000000001</v>
      </c>
      <c r="O35" s="33">
        <f t="shared" si="0"/>
        <v>34.113355000000006</v>
      </c>
    </row>
    <row r="36" spans="1:15">
      <c r="A36" s="184">
        <v>39995</v>
      </c>
      <c r="B36" s="33">
        <v>0.248726</v>
      </c>
      <c r="C36" s="33">
        <v>2.5390389999999998</v>
      </c>
      <c r="D36" s="210">
        <v>2.9078E-2</v>
      </c>
      <c r="E36" s="33">
        <v>1.8800699999999999</v>
      </c>
      <c r="F36" s="33">
        <v>4.7099880000000001</v>
      </c>
      <c r="G36" s="6">
        <v>0.20594599999999999</v>
      </c>
      <c r="H36" s="33">
        <v>1.0438289999999999</v>
      </c>
      <c r="I36" s="33">
        <v>8.5046780000000002</v>
      </c>
      <c r="J36" s="33">
        <v>2.2456070000000001</v>
      </c>
      <c r="K36" s="33">
        <v>0.67439099999999996</v>
      </c>
      <c r="L36" s="33">
        <v>1.3629420000000001</v>
      </c>
      <c r="M36" s="6">
        <v>0</v>
      </c>
      <c r="N36" s="33">
        <v>0.20377600000000001</v>
      </c>
      <c r="O36" s="33">
        <f t="shared" si="0"/>
        <v>23.648070000000004</v>
      </c>
    </row>
    <row r="37" spans="1:15">
      <c r="A37" s="184">
        <v>40026</v>
      </c>
      <c r="B37" s="33">
        <v>0.27883799999999997</v>
      </c>
      <c r="C37" s="33">
        <v>2.7044419999999998</v>
      </c>
      <c r="D37" s="210">
        <v>0.24360699999999999</v>
      </c>
      <c r="E37" s="33">
        <v>1.6901930000000001</v>
      </c>
      <c r="F37" s="33">
        <v>4.2688969999999999</v>
      </c>
      <c r="G37" s="6">
        <v>0.54920899999999995</v>
      </c>
      <c r="H37" s="33">
        <v>1.0890489999999999</v>
      </c>
      <c r="I37" s="33">
        <v>16.147935</v>
      </c>
      <c r="J37" s="33">
        <v>1.148425</v>
      </c>
      <c r="K37" s="33">
        <v>0.65024499999999996</v>
      </c>
      <c r="L37" s="33">
        <v>0.64410699999999999</v>
      </c>
      <c r="M37" s="6">
        <v>0</v>
      </c>
      <c r="N37" s="33">
        <v>0.24850900000000001</v>
      </c>
      <c r="O37" s="33">
        <f t="shared" si="0"/>
        <v>29.663455999999996</v>
      </c>
    </row>
    <row r="38" spans="1:15">
      <c r="A38" s="184">
        <v>40057</v>
      </c>
      <c r="B38" s="33">
        <v>7.5629000000000002E-2</v>
      </c>
      <c r="C38" s="33">
        <v>3.7747549999999999</v>
      </c>
      <c r="D38" s="210">
        <v>0.10298599999999999</v>
      </c>
      <c r="E38" s="33">
        <v>46.475709999999999</v>
      </c>
      <c r="F38" s="33">
        <v>3.8278050000000001</v>
      </c>
      <c r="G38" s="6">
        <v>0.31842799999999999</v>
      </c>
      <c r="H38" s="33">
        <v>1.167945</v>
      </c>
      <c r="I38" s="33">
        <v>8.7419290000000007</v>
      </c>
      <c r="J38" s="33">
        <v>1.1460870000000001</v>
      </c>
      <c r="K38" s="33">
        <v>0.67907700000000004</v>
      </c>
      <c r="L38" s="33">
        <v>0.66952400000000001</v>
      </c>
      <c r="M38" s="6">
        <v>0</v>
      </c>
      <c r="N38" s="33">
        <v>0.37844899999999998</v>
      </c>
      <c r="O38" s="33">
        <f t="shared" ref="O38:O69" si="1">SUM(B38:N38)</f>
        <v>67.358323999999996</v>
      </c>
    </row>
    <row r="39" spans="1:15">
      <c r="A39" s="184">
        <v>40087</v>
      </c>
      <c r="B39" s="33">
        <v>4.4795000000000001E-2</v>
      </c>
      <c r="C39" s="33">
        <v>2.1198260000000002</v>
      </c>
      <c r="D39" s="210">
        <v>8.6105000000000001E-2</v>
      </c>
      <c r="E39" s="33">
        <v>12.686888</v>
      </c>
      <c r="F39" s="33">
        <v>4.1212460000000002</v>
      </c>
      <c r="G39" s="6">
        <v>0.27552500000000002</v>
      </c>
      <c r="H39" s="33">
        <v>1.4737960000000001</v>
      </c>
      <c r="I39" s="33">
        <v>5.0336540000000003</v>
      </c>
      <c r="J39" s="33">
        <v>1.601972</v>
      </c>
      <c r="K39" s="33">
        <v>0.62228300000000003</v>
      </c>
      <c r="L39" s="33">
        <v>1.418822</v>
      </c>
      <c r="M39" s="6">
        <v>1.8126E-2</v>
      </c>
      <c r="N39" s="33">
        <v>0.24099499999999999</v>
      </c>
      <c r="O39" s="33">
        <f t="shared" si="1"/>
        <v>29.744032999999995</v>
      </c>
    </row>
    <row r="40" spans="1:15">
      <c r="A40" s="184">
        <v>40118</v>
      </c>
      <c r="B40" s="33">
        <v>0.13721700000000001</v>
      </c>
      <c r="C40" s="33">
        <v>3.023253</v>
      </c>
      <c r="D40" s="210">
        <v>6.8970000000000004E-2</v>
      </c>
      <c r="E40" s="33">
        <v>2.4356309999999999</v>
      </c>
      <c r="F40" s="33">
        <v>4.1513450000000001</v>
      </c>
      <c r="G40" s="6">
        <v>0.33467200000000003</v>
      </c>
      <c r="H40" s="33">
        <v>1.5916319999999999</v>
      </c>
      <c r="I40" s="33">
        <v>63.655168000000003</v>
      </c>
      <c r="J40" s="33">
        <v>1.8844700000000001</v>
      </c>
      <c r="K40" s="33">
        <v>0.23546</v>
      </c>
      <c r="L40" s="33">
        <v>2.361291</v>
      </c>
      <c r="M40" s="6">
        <v>2.1496000000000001E-2</v>
      </c>
      <c r="N40" s="33">
        <v>0.30863699999999999</v>
      </c>
      <c r="O40" s="33">
        <f t="shared" si="1"/>
        <v>80.209242000000003</v>
      </c>
    </row>
    <row r="41" spans="1:15">
      <c r="A41" s="184">
        <v>40148</v>
      </c>
      <c r="B41" s="33">
        <v>0.218254</v>
      </c>
      <c r="C41" s="33">
        <v>2.1370840000000002</v>
      </c>
      <c r="D41" s="210">
        <v>3.3262E-2</v>
      </c>
      <c r="E41" s="33">
        <v>1.592222</v>
      </c>
      <c r="F41" s="33">
        <v>3.3730250000000002</v>
      </c>
      <c r="G41" s="6">
        <v>0.56323800000000002</v>
      </c>
      <c r="H41" s="33">
        <v>1.2353000000000001</v>
      </c>
      <c r="I41" s="33">
        <v>8.491873</v>
      </c>
      <c r="J41" s="33">
        <v>1.3354029999999999</v>
      </c>
      <c r="K41" s="33">
        <v>0.37150699999999998</v>
      </c>
      <c r="L41" s="33">
        <v>1.8633850000000001</v>
      </c>
      <c r="M41" s="6">
        <v>1.217E-3</v>
      </c>
      <c r="N41" s="33">
        <v>0.55526699999999996</v>
      </c>
      <c r="O41" s="33">
        <f t="shared" si="1"/>
        <v>21.771037000000003</v>
      </c>
    </row>
    <row r="42" spans="1:15">
      <c r="A42" s="184">
        <v>40179</v>
      </c>
      <c r="B42" s="33">
        <v>0.22370999999999999</v>
      </c>
      <c r="C42" s="33">
        <v>7.0488109999999997</v>
      </c>
      <c r="D42" s="210">
        <v>5.3478999999999999E-2</v>
      </c>
      <c r="E42" s="33">
        <v>2.181206</v>
      </c>
      <c r="F42" s="33">
        <v>2.9897499999999999</v>
      </c>
      <c r="G42" s="6">
        <v>0.30215900000000001</v>
      </c>
      <c r="H42" s="33">
        <v>0.94920499999999997</v>
      </c>
      <c r="I42" s="33">
        <v>27.912921999999998</v>
      </c>
      <c r="J42" s="33">
        <v>1.0631790000000001</v>
      </c>
      <c r="K42" s="33">
        <v>0.112354</v>
      </c>
      <c r="L42" s="33">
        <v>2.5197929999999999</v>
      </c>
      <c r="M42" s="6">
        <v>0</v>
      </c>
      <c r="N42" s="33">
        <v>0.136353</v>
      </c>
      <c r="O42" s="33">
        <f t="shared" si="1"/>
        <v>45.492921000000003</v>
      </c>
    </row>
    <row r="43" spans="1:15">
      <c r="A43" s="184">
        <v>40210</v>
      </c>
      <c r="B43" s="33">
        <v>0.18449499999999999</v>
      </c>
      <c r="C43" s="33">
        <v>2.982694</v>
      </c>
      <c r="D43" s="210">
        <v>0.115049</v>
      </c>
      <c r="E43" s="33">
        <v>1.456116</v>
      </c>
      <c r="F43" s="33">
        <v>3.5810909999999998</v>
      </c>
      <c r="G43" s="6">
        <v>0.430726</v>
      </c>
      <c r="H43" s="33">
        <v>1.0290550000000001</v>
      </c>
      <c r="I43" s="33">
        <v>4.7389999999999999</v>
      </c>
      <c r="J43" s="33">
        <v>1.382366</v>
      </c>
      <c r="K43" s="33">
        <v>5.3872000000000003E-2</v>
      </c>
      <c r="L43" s="33">
        <v>1.6829229999999999</v>
      </c>
      <c r="M43" s="6">
        <v>0</v>
      </c>
      <c r="N43" s="33">
        <v>0.40806100000000001</v>
      </c>
      <c r="O43" s="33">
        <f t="shared" si="1"/>
        <v>18.045447999999997</v>
      </c>
    </row>
    <row r="44" spans="1:15">
      <c r="A44" s="184">
        <v>40238</v>
      </c>
      <c r="B44" s="33">
        <v>0.52915800000000002</v>
      </c>
      <c r="C44" s="33">
        <v>3.4684300000000001</v>
      </c>
      <c r="D44" s="210">
        <v>8.2619179999999997</v>
      </c>
      <c r="E44" s="33">
        <v>2.4688729999999999</v>
      </c>
      <c r="F44" s="33">
        <v>4.6594340000000001</v>
      </c>
      <c r="G44" s="6">
        <v>0.26643899999999998</v>
      </c>
      <c r="H44" s="33">
        <v>2.2790499999999998</v>
      </c>
      <c r="I44" s="33">
        <v>9.8198679999999996</v>
      </c>
      <c r="J44" s="33">
        <v>1.7671140000000001</v>
      </c>
      <c r="K44" s="33">
        <v>2.2570190000000001</v>
      </c>
      <c r="L44" s="33">
        <v>4.1016750000000002</v>
      </c>
      <c r="M44" s="6">
        <v>2.8882999999999999E-2</v>
      </c>
      <c r="N44" s="33">
        <v>0.78668199999999999</v>
      </c>
      <c r="O44" s="33">
        <f t="shared" si="1"/>
        <v>40.694542999999996</v>
      </c>
    </row>
    <row r="45" spans="1:15">
      <c r="A45" s="184">
        <v>40269</v>
      </c>
      <c r="B45" s="33">
        <v>0.19150900000000001</v>
      </c>
      <c r="C45" s="33">
        <v>2.3762979999999998</v>
      </c>
      <c r="D45" s="210">
        <v>0.10463500000000001</v>
      </c>
      <c r="E45" s="33">
        <v>1.382255</v>
      </c>
      <c r="F45" s="33">
        <v>3.214089</v>
      </c>
      <c r="G45" s="6">
        <v>7.2507000000000002E-2</v>
      </c>
      <c r="H45" s="33">
        <v>1.169859</v>
      </c>
      <c r="I45" s="33">
        <v>18.713100000000001</v>
      </c>
      <c r="J45" s="33">
        <v>1.404471</v>
      </c>
      <c r="K45" s="33">
        <v>0.18998499999999999</v>
      </c>
      <c r="L45" s="33">
        <v>1.345996</v>
      </c>
      <c r="M45" s="6">
        <v>1.4041E-2</v>
      </c>
      <c r="N45" s="33">
        <v>0.377749</v>
      </c>
      <c r="O45" s="33">
        <f t="shared" si="1"/>
        <v>30.556494000000001</v>
      </c>
    </row>
    <row r="46" spans="1:15">
      <c r="A46" s="184">
        <v>40299</v>
      </c>
      <c r="B46" s="33">
        <v>0.30240899999999998</v>
      </c>
      <c r="C46" s="33">
        <v>3.0257100000000001</v>
      </c>
      <c r="D46" s="210">
        <v>0.34500999999999998</v>
      </c>
      <c r="E46" s="33">
        <v>18.055402999999998</v>
      </c>
      <c r="F46" s="33">
        <v>3.4243299999999999</v>
      </c>
      <c r="G46" s="6">
        <v>0.32714500000000002</v>
      </c>
      <c r="H46" s="33">
        <v>1.1962550000000001</v>
      </c>
      <c r="I46" s="33">
        <v>10.799270999999999</v>
      </c>
      <c r="J46" s="33">
        <v>1.390255</v>
      </c>
      <c r="K46" s="33">
        <v>1.0997E-2</v>
      </c>
      <c r="L46" s="33">
        <v>1.3234950000000001</v>
      </c>
      <c r="M46" s="6">
        <v>3.7759000000000001E-2</v>
      </c>
      <c r="N46" s="33">
        <v>0.32596799999999998</v>
      </c>
      <c r="O46" s="33">
        <f t="shared" si="1"/>
        <v>40.564007000000011</v>
      </c>
    </row>
    <row r="47" spans="1:15">
      <c r="A47" s="184">
        <v>40330</v>
      </c>
      <c r="B47" s="33">
        <v>0.69130499999999995</v>
      </c>
      <c r="C47" s="33">
        <v>2.28647</v>
      </c>
      <c r="D47" s="210">
        <v>4.4269999999999997E-2</v>
      </c>
      <c r="E47" s="33">
        <v>11.862474000000001</v>
      </c>
      <c r="F47" s="33">
        <v>3.9012090000000001</v>
      </c>
      <c r="G47" s="6">
        <v>0.34691100000000002</v>
      </c>
      <c r="H47" s="33">
        <v>1.1652169999999999</v>
      </c>
      <c r="I47" s="33">
        <v>31.140761000000001</v>
      </c>
      <c r="J47" s="33">
        <v>1.7814639999999999</v>
      </c>
      <c r="K47" s="33">
        <v>7.4956999999999996E-2</v>
      </c>
      <c r="L47" s="33">
        <v>1.953152</v>
      </c>
      <c r="M47" s="6">
        <v>7.213E-2</v>
      </c>
      <c r="N47" s="33">
        <v>14.934507999999999</v>
      </c>
      <c r="O47" s="33">
        <f t="shared" si="1"/>
        <v>70.254828000000003</v>
      </c>
    </row>
    <row r="48" spans="1:15">
      <c r="A48" s="184">
        <v>40360</v>
      </c>
      <c r="B48" s="33">
        <v>0.26862799999999998</v>
      </c>
      <c r="C48" s="33">
        <v>3.3276080000000001</v>
      </c>
      <c r="D48" s="210">
        <v>9.5782000000000006E-2</v>
      </c>
      <c r="E48" s="33">
        <v>9.4203030000000005</v>
      </c>
      <c r="F48" s="33">
        <v>2.9264589999999999</v>
      </c>
      <c r="G48" s="6">
        <v>0.34724899999999997</v>
      </c>
      <c r="H48" s="33">
        <v>0.69398300000000002</v>
      </c>
      <c r="I48" s="33">
        <v>6.6962169999999999</v>
      </c>
      <c r="J48" s="33">
        <v>1.786834</v>
      </c>
      <c r="K48" s="33">
        <v>0.20721400000000001</v>
      </c>
      <c r="L48" s="33">
        <v>1.038119</v>
      </c>
      <c r="M48" s="6">
        <v>7.0512000000000005E-2</v>
      </c>
      <c r="N48" s="33">
        <v>0.34894399999999998</v>
      </c>
      <c r="O48" s="33">
        <f t="shared" si="1"/>
        <v>27.227852000000002</v>
      </c>
    </row>
    <row r="49" spans="1:15">
      <c r="A49" s="184">
        <v>40391</v>
      </c>
      <c r="B49" s="33">
        <v>0.16806399999999999</v>
      </c>
      <c r="C49" s="33">
        <v>3.1550500000000001</v>
      </c>
      <c r="D49" s="210">
        <v>5.8691E-2</v>
      </c>
      <c r="E49" s="33">
        <v>26.368559999999999</v>
      </c>
      <c r="F49" s="33">
        <v>3.0460850000000002</v>
      </c>
      <c r="G49" s="6">
        <v>3.5776000000000002E-2</v>
      </c>
      <c r="H49" s="33">
        <v>0.99677300000000002</v>
      </c>
      <c r="I49" s="33">
        <v>20.001477000000001</v>
      </c>
      <c r="J49" s="33">
        <v>1.1943349999999999</v>
      </c>
      <c r="K49" s="33">
        <v>0.16144700000000001</v>
      </c>
      <c r="L49" s="33">
        <v>1.3467659999999999</v>
      </c>
      <c r="M49" s="6">
        <v>0.108587</v>
      </c>
      <c r="N49" s="33">
        <v>0.23985300000000001</v>
      </c>
      <c r="O49" s="33">
        <f t="shared" si="1"/>
        <v>56.881464000000001</v>
      </c>
    </row>
    <row r="50" spans="1:15">
      <c r="A50" s="184">
        <v>40422</v>
      </c>
      <c r="B50" s="33">
        <v>0.26921600000000001</v>
      </c>
      <c r="C50" s="33">
        <v>5.7701120000000001</v>
      </c>
      <c r="D50" s="210">
        <v>0.121256</v>
      </c>
      <c r="E50" s="33">
        <v>3.746807</v>
      </c>
      <c r="F50" s="33">
        <v>3.6831960000000001</v>
      </c>
      <c r="G50" s="6">
        <v>3.1282999999999998E-2</v>
      </c>
      <c r="H50" s="33">
        <v>1.218181</v>
      </c>
      <c r="I50" s="33">
        <v>27.880305</v>
      </c>
      <c r="J50" s="33">
        <v>1.538891</v>
      </c>
      <c r="K50" s="33">
        <v>0.58609800000000001</v>
      </c>
      <c r="L50" s="33">
        <v>1.468801</v>
      </c>
      <c r="M50" s="6">
        <v>0.139707</v>
      </c>
      <c r="N50" s="33">
        <v>0.59437200000000001</v>
      </c>
      <c r="O50" s="33">
        <f t="shared" si="1"/>
        <v>47.048225000000002</v>
      </c>
    </row>
    <row r="51" spans="1:15">
      <c r="A51" s="184">
        <v>40452</v>
      </c>
      <c r="B51" s="33">
        <v>0.345941</v>
      </c>
      <c r="C51" s="33">
        <v>3.5102120000000001</v>
      </c>
      <c r="D51" s="210">
        <v>6.2430000000000003E-3</v>
      </c>
      <c r="E51" s="33">
        <v>4.0559580000000004</v>
      </c>
      <c r="F51" s="33">
        <v>3.741641</v>
      </c>
      <c r="G51" s="6">
        <v>5.3331000000000003E-2</v>
      </c>
      <c r="H51" s="33">
        <v>1.3167709999999999</v>
      </c>
      <c r="I51" s="33">
        <v>17.299962000000001</v>
      </c>
      <c r="J51" s="33">
        <v>2.0590160000000002</v>
      </c>
      <c r="K51" s="33">
        <v>0.63497499999999996</v>
      </c>
      <c r="L51" s="33">
        <v>1.1678550000000001</v>
      </c>
      <c r="M51" s="6">
        <v>7.2641999999999998E-2</v>
      </c>
      <c r="N51" s="33">
        <v>0.50595100000000004</v>
      </c>
      <c r="O51" s="33">
        <f t="shared" si="1"/>
        <v>34.770498000000003</v>
      </c>
    </row>
    <row r="52" spans="1:15">
      <c r="A52" s="185">
        <v>40483</v>
      </c>
      <c r="B52" s="23">
        <v>0.27328000000000002</v>
      </c>
      <c r="C52" s="23">
        <v>3.779201</v>
      </c>
      <c r="D52" s="210">
        <v>3.9249999999999997E-3</v>
      </c>
      <c r="E52" s="23">
        <v>7.8135149999999998</v>
      </c>
      <c r="F52" s="23">
        <v>4.4719550000000003</v>
      </c>
      <c r="G52" s="6">
        <v>0.25631599999999999</v>
      </c>
      <c r="H52" s="23">
        <v>1.0951569999999999</v>
      </c>
      <c r="I52" s="23">
        <v>6.9548189999999996</v>
      </c>
      <c r="J52" s="23">
        <v>2.1366960000000002</v>
      </c>
      <c r="K52" s="23">
        <v>0.32136799999999999</v>
      </c>
      <c r="L52" s="23">
        <v>1.7269099999999999</v>
      </c>
      <c r="M52" s="6">
        <v>4.7357999999999997E-2</v>
      </c>
      <c r="N52" s="23">
        <v>0.164908</v>
      </c>
      <c r="O52" s="33">
        <f t="shared" si="1"/>
        <v>29.045407999999998</v>
      </c>
    </row>
    <row r="53" spans="1:15">
      <c r="A53" s="185">
        <v>40513</v>
      </c>
      <c r="B53" s="23">
        <v>0.41092000000000001</v>
      </c>
      <c r="C53" s="23">
        <v>3.2375189999999998</v>
      </c>
      <c r="D53" s="210">
        <v>6.8804000000000004E-2</v>
      </c>
      <c r="E53" s="23">
        <v>3.7926700000000002</v>
      </c>
      <c r="F53" s="23">
        <v>2.8997470000000001</v>
      </c>
      <c r="G53" s="6">
        <v>2.2284999999999999E-2</v>
      </c>
      <c r="H53" s="23">
        <v>1.0474969999999999</v>
      </c>
      <c r="I53" s="23">
        <v>9.8126759999999997</v>
      </c>
      <c r="J53" s="23">
        <v>1.6050469999999999</v>
      </c>
      <c r="K53" s="23">
        <v>0.47834199999999999</v>
      </c>
      <c r="L53" s="23">
        <v>1.0152220000000001</v>
      </c>
      <c r="M53" s="6">
        <v>2.9326000000000001E-2</v>
      </c>
      <c r="N53" s="23">
        <v>0.116883</v>
      </c>
      <c r="O53" s="33">
        <f t="shared" si="1"/>
        <v>24.536938000000006</v>
      </c>
    </row>
    <row r="54" spans="1:15">
      <c r="A54" s="185">
        <v>40544</v>
      </c>
      <c r="B54" s="33">
        <v>0.17386099999999999</v>
      </c>
      <c r="C54" s="33">
        <v>1.8701369999999999</v>
      </c>
      <c r="D54" s="210">
        <v>0.23943400000000001</v>
      </c>
      <c r="E54" s="33">
        <v>45.189467999999998</v>
      </c>
      <c r="F54" s="33">
        <v>2.9015140000000001</v>
      </c>
      <c r="G54" s="6">
        <v>3.7067000000000003E-2</v>
      </c>
      <c r="H54" s="33">
        <v>1.240721</v>
      </c>
      <c r="I54" s="33">
        <v>5.2677759999999996</v>
      </c>
      <c r="J54" s="33">
        <v>2.1102889999999999</v>
      </c>
      <c r="K54" s="33">
        <v>0.92756400000000006</v>
      </c>
      <c r="L54" s="33">
        <v>1.346543</v>
      </c>
      <c r="M54" s="6">
        <v>3.1329999999999997E-2</v>
      </c>
      <c r="N54" s="33">
        <v>0.10517799999999999</v>
      </c>
      <c r="O54" s="33">
        <f t="shared" si="1"/>
        <v>61.440881999999988</v>
      </c>
    </row>
    <row r="55" spans="1:15">
      <c r="A55" s="185">
        <v>40575</v>
      </c>
      <c r="B55" s="33">
        <v>0.12864400000000001</v>
      </c>
      <c r="C55" s="33">
        <v>2.0874820000000001</v>
      </c>
      <c r="D55" s="210">
        <v>0.15162700000000001</v>
      </c>
      <c r="E55" s="33">
        <v>13.169053999999999</v>
      </c>
      <c r="F55" s="33">
        <v>3.6288170000000002</v>
      </c>
      <c r="G55" s="6">
        <v>0</v>
      </c>
      <c r="H55" s="33">
        <v>1.050041</v>
      </c>
      <c r="I55" s="33">
        <v>4.9718210000000003</v>
      </c>
      <c r="J55" s="33">
        <v>1.5848150000000001</v>
      </c>
      <c r="K55" s="33">
        <v>0.185479</v>
      </c>
      <c r="L55" s="33">
        <v>1.2795000000000001</v>
      </c>
      <c r="M55" s="6">
        <v>5.5066999999999998E-2</v>
      </c>
      <c r="N55" s="33">
        <v>0.12692400000000001</v>
      </c>
      <c r="O55" s="33">
        <f t="shared" si="1"/>
        <v>28.419270999999998</v>
      </c>
    </row>
    <row r="56" spans="1:15">
      <c r="A56" s="185">
        <v>40603</v>
      </c>
      <c r="B56" s="33">
        <v>0.37969900000000001</v>
      </c>
      <c r="C56" s="33">
        <v>2.6155309999999998</v>
      </c>
      <c r="D56" s="210">
        <v>15.676341000000001</v>
      </c>
      <c r="E56" s="33">
        <v>6.0816140000000001</v>
      </c>
      <c r="F56" s="33">
        <v>4.8456109999999999</v>
      </c>
      <c r="G56" s="6">
        <v>0</v>
      </c>
      <c r="H56" s="33">
        <v>1.2556160000000001</v>
      </c>
      <c r="I56" s="33">
        <v>13.219185</v>
      </c>
      <c r="J56" s="33">
        <v>1.9862599999999999</v>
      </c>
      <c r="K56" s="33">
        <v>0.44685799999999998</v>
      </c>
      <c r="L56" s="33">
        <v>1.5327789999999999</v>
      </c>
      <c r="M56" s="6">
        <v>6.1238000000000001E-2</v>
      </c>
      <c r="N56" s="33">
        <v>0.22192400000000001</v>
      </c>
      <c r="O56" s="33">
        <f t="shared" si="1"/>
        <v>48.322656000000002</v>
      </c>
    </row>
    <row r="57" spans="1:15">
      <c r="A57" s="185">
        <v>40634</v>
      </c>
      <c r="B57" s="33">
        <v>0.13183700000000001</v>
      </c>
      <c r="C57" s="33">
        <v>2.4768309999999998</v>
      </c>
      <c r="D57" s="210">
        <v>0.164436</v>
      </c>
      <c r="E57" s="33">
        <v>4.0202929999999997</v>
      </c>
      <c r="F57" s="33">
        <v>3.4817719999999999</v>
      </c>
      <c r="G57" s="6">
        <v>0</v>
      </c>
      <c r="H57" s="33">
        <v>0.984649</v>
      </c>
      <c r="I57" s="33">
        <v>13.462142</v>
      </c>
      <c r="J57" s="33">
        <v>2.1410830000000001</v>
      </c>
      <c r="K57" s="33">
        <v>0.18038999999999999</v>
      </c>
      <c r="L57" s="33">
        <v>1.636676</v>
      </c>
      <c r="M57" s="6">
        <v>2.3292E-2</v>
      </c>
      <c r="N57" s="33">
        <v>0.64344100000000004</v>
      </c>
      <c r="O57" s="33">
        <f t="shared" si="1"/>
        <v>29.346841999999999</v>
      </c>
    </row>
    <row r="58" spans="1:15">
      <c r="A58" s="185">
        <v>40664</v>
      </c>
      <c r="B58" s="33">
        <v>0.42631799999999997</v>
      </c>
      <c r="C58" s="33">
        <v>2.6932160000000001</v>
      </c>
      <c r="D58" s="210">
        <v>0.111152</v>
      </c>
      <c r="E58" s="33">
        <v>35.467973000000001</v>
      </c>
      <c r="F58" s="33">
        <v>3.5461299999999998</v>
      </c>
      <c r="G58" s="6">
        <v>6.9533999999999999E-2</v>
      </c>
      <c r="H58" s="33">
        <v>1.3904080000000001</v>
      </c>
      <c r="I58" s="33">
        <v>8.2038720000000005</v>
      </c>
      <c r="J58" s="33">
        <v>2.0676359999999998</v>
      </c>
      <c r="K58" s="33">
        <v>2.0976999999999999E-2</v>
      </c>
      <c r="L58" s="33">
        <v>1.6684349999999999</v>
      </c>
      <c r="M58" s="6">
        <v>6.4021999999999996E-2</v>
      </c>
      <c r="N58" s="33">
        <v>0.60519199999999995</v>
      </c>
      <c r="O58" s="33">
        <f t="shared" si="1"/>
        <v>56.334865000000008</v>
      </c>
    </row>
    <row r="59" spans="1:15">
      <c r="A59" s="185">
        <v>40695</v>
      </c>
      <c r="B59" s="33">
        <v>0.53531700000000004</v>
      </c>
      <c r="C59" s="33">
        <v>2.5401790000000002</v>
      </c>
      <c r="D59" s="210">
        <v>9.3186000000000005E-2</v>
      </c>
      <c r="E59" s="33">
        <v>7.6635910000000003</v>
      </c>
      <c r="F59" s="33">
        <v>3.5336240000000001</v>
      </c>
      <c r="G59" s="6">
        <v>3.8515000000000001E-2</v>
      </c>
      <c r="H59" s="33">
        <v>1.441095</v>
      </c>
      <c r="I59" s="33">
        <v>8.649006</v>
      </c>
      <c r="J59" s="33">
        <v>2.008966</v>
      </c>
      <c r="K59" s="33">
        <v>0.43447799999999998</v>
      </c>
      <c r="L59" s="33">
        <v>1.089642</v>
      </c>
      <c r="M59" s="6">
        <v>2.7750000000000001E-3</v>
      </c>
      <c r="N59" s="33">
        <v>0.66745200000000005</v>
      </c>
      <c r="O59" s="33">
        <f t="shared" si="1"/>
        <v>28.697826000000003</v>
      </c>
    </row>
    <row r="60" spans="1:15">
      <c r="A60" s="185">
        <v>40725</v>
      </c>
      <c r="B60" s="33">
        <v>0.37657200000000002</v>
      </c>
      <c r="C60" s="33">
        <v>4.4403079999999999</v>
      </c>
      <c r="D60" s="210">
        <v>0.17652999999999999</v>
      </c>
      <c r="E60" s="33">
        <v>9.4496819999999992</v>
      </c>
      <c r="F60" s="33">
        <v>2.5727920000000002</v>
      </c>
      <c r="G60" s="6">
        <v>6.6987000000000005E-2</v>
      </c>
      <c r="H60" s="33">
        <v>1.1354880000000001</v>
      </c>
      <c r="I60" s="33">
        <v>16.524345</v>
      </c>
      <c r="J60" s="33">
        <v>1.577429</v>
      </c>
      <c r="K60" s="33">
        <v>0.40542400000000001</v>
      </c>
      <c r="L60" s="33">
        <v>1.1109530000000001</v>
      </c>
      <c r="M60" s="6">
        <v>3.2431000000000001E-2</v>
      </c>
      <c r="N60" s="33">
        <v>0.67856799999999995</v>
      </c>
      <c r="O60" s="33">
        <f t="shared" si="1"/>
        <v>38.547509000000012</v>
      </c>
    </row>
    <row r="61" spans="1:15">
      <c r="A61" s="185">
        <v>40756</v>
      </c>
      <c r="B61" s="33">
        <v>0.17271900000000001</v>
      </c>
      <c r="C61" s="33">
        <v>2.845669</v>
      </c>
      <c r="D61" s="210">
        <v>0.37628400000000001</v>
      </c>
      <c r="E61" s="33">
        <v>10.581662</v>
      </c>
      <c r="F61" s="33">
        <v>3.8344070000000001</v>
      </c>
      <c r="G61" s="6">
        <v>4.1875999999999997E-2</v>
      </c>
      <c r="H61" s="33">
        <v>1.4132899999999999</v>
      </c>
      <c r="I61" s="33">
        <v>7.6922059999999997</v>
      </c>
      <c r="J61" s="33">
        <v>1.5241130000000001</v>
      </c>
      <c r="K61" s="33">
        <v>0.43268699999999999</v>
      </c>
      <c r="L61" s="33">
        <v>1.594012</v>
      </c>
      <c r="M61" s="6">
        <v>8.5916000000000006E-2</v>
      </c>
      <c r="N61" s="33">
        <v>0.503355</v>
      </c>
      <c r="O61" s="33">
        <f t="shared" si="1"/>
        <v>31.098195999999998</v>
      </c>
    </row>
    <row r="62" spans="1:15">
      <c r="A62" s="185">
        <v>40787</v>
      </c>
      <c r="B62" s="33">
        <v>1.3407469999999999</v>
      </c>
      <c r="C62" s="33">
        <v>3.4336790000000001</v>
      </c>
      <c r="D62" s="210">
        <v>0.33626299999999998</v>
      </c>
      <c r="E62" s="33">
        <v>2.398253</v>
      </c>
      <c r="F62" s="33">
        <v>3.4684979999999999</v>
      </c>
      <c r="G62" s="6">
        <v>0.13342599999999999</v>
      </c>
      <c r="H62" s="33">
        <v>1.1186959999999999</v>
      </c>
      <c r="I62" s="33">
        <v>82.090024</v>
      </c>
      <c r="J62" s="33">
        <v>2.6197300000000001</v>
      </c>
      <c r="K62" s="33">
        <v>1.20234</v>
      </c>
      <c r="L62" s="33">
        <v>2.2100740000000001</v>
      </c>
      <c r="M62" s="6">
        <v>6.0893000000000003E-2</v>
      </c>
      <c r="N62" s="33">
        <v>0.14630199999999999</v>
      </c>
      <c r="O62" s="33">
        <f t="shared" si="1"/>
        <v>100.55892500000002</v>
      </c>
    </row>
    <row r="63" spans="1:15">
      <c r="A63" s="185">
        <v>40817</v>
      </c>
      <c r="B63" s="33">
        <v>0.34861300000000001</v>
      </c>
      <c r="C63" s="33">
        <v>5.0708440000000001</v>
      </c>
      <c r="D63" s="210">
        <v>0.104795</v>
      </c>
      <c r="E63" s="33">
        <v>4.570138</v>
      </c>
      <c r="F63" s="33">
        <v>3.4857860000000001</v>
      </c>
      <c r="G63" s="6">
        <v>3.8212999999999997E-2</v>
      </c>
      <c r="H63" s="33">
        <v>1.9343440000000001</v>
      </c>
      <c r="I63" s="33">
        <v>54.603109000000003</v>
      </c>
      <c r="J63" s="33">
        <v>1.967276</v>
      </c>
      <c r="K63" s="33">
        <v>0.24801599999999999</v>
      </c>
      <c r="L63" s="33">
        <v>1.9688639999999999</v>
      </c>
      <c r="M63" s="6">
        <v>3.9799000000000001E-2</v>
      </c>
      <c r="N63" s="33">
        <v>0.46808100000000002</v>
      </c>
      <c r="O63" s="33">
        <f t="shared" si="1"/>
        <v>74.847878000000009</v>
      </c>
    </row>
    <row r="64" spans="1:15">
      <c r="A64" s="185">
        <v>40848</v>
      </c>
      <c r="B64" s="33">
        <v>0.38385599999999998</v>
      </c>
      <c r="C64" s="33">
        <v>7.4253150000000003</v>
      </c>
      <c r="D64" s="210">
        <v>9.2960000000000004E-3</v>
      </c>
      <c r="E64" s="33">
        <v>1.698888</v>
      </c>
      <c r="F64" s="33">
        <v>4.1160860000000001</v>
      </c>
      <c r="G64" s="6">
        <v>0</v>
      </c>
      <c r="H64" s="33">
        <v>1.654056</v>
      </c>
      <c r="I64" s="33">
        <v>79.536691000000005</v>
      </c>
      <c r="J64" s="33">
        <v>1.890779</v>
      </c>
      <c r="K64" s="33">
        <v>1.147486</v>
      </c>
      <c r="L64" s="33">
        <v>1.883014</v>
      </c>
      <c r="M64" s="6">
        <v>0</v>
      </c>
      <c r="N64" s="33">
        <v>0.24873100000000001</v>
      </c>
      <c r="O64" s="33">
        <f t="shared" si="1"/>
        <v>99.994198000000011</v>
      </c>
    </row>
    <row r="65" spans="1:15">
      <c r="A65" s="185">
        <v>40878</v>
      </c>
      <c r="B65" s="33">
        <v>0.207957</v>
      </c>
      <c r="C65" s="33">
        <v>5.11944</v>
      </c>
      <c r="D65" s="210">
        <v>0.24334</v>
      </c>
      <c r="E65" s="33">
        <v>3.1287349999999998</v>
      </c>
      <c r="F65" s="33">
        <v>4.6409719999999997</v>
      </c>
      <c r="G65" s="6">
        <v>8.0678E-2</v>
      </c>
      <c r="H65" s="33">
        <v>2.2577449999999999</v>
      </c>
      <c r="I65" s="33">
        <v>9.7501490000000004</v>
      </c>
      <c r="J65" s="33">
        <v>2.3084549999999999</v>
      </c>
      <c r="K65" s="33">
        <v>0.33463999999999999</v>
      </c>
      <c r="L65" s="33">
        <v>1.9910319999999999</v>
      </c>
      <c r="M65" s="6">
        <v>0.26739800000000002</v>
      </c>
      <c r="N65" s="33">
        <v>0.73712699999999998</v>
      </c>
      <c r="O65" s="33">
        <f t="shared" si="1"/>
        <v>31.067668000000001</v>
      </c>
    </row>
    <row r="66" spans="1:15">
      <c r="A66" s="185">
        <v>40909</v>
      </c>
      <c r="B66" s="33">
        <v>0.152309</v>
      </c>
      <c r="C66" s="33">
        <v>2.2251780000000001</v>
      </c>
      <c r="D66" s="210">
        <v>1.1139E-2</v>
      </c>
      <c r="E66" s="33">
        <v>4.0552659999999996</v>
      </c>
      <c r="F66" s="33">
        <v>4.2177189999999998</v>
      </c>
      <c r="G66" s="6">
        <v>0</v>
      </c>
      <c r="H66" s="33">
        <v>1.5074019999999999</v>
      </c>
      <c r="I66" s="33">
        <v>93.641915999999995</v>
      </c>
      <c r="J66" s="33">
        <v>1.3207390000000001</v>
      </c>
      <c r="K66" s="33">
        <v>0.26445600000000002</v>
      </c>
      <c r="L66" s="33">
        <v>2.1698840000000001</v>
      </c>
      <c r="M66" s="6">
        <v>6.9888000000000006E-2</v>
      </c>
      <c r="N66" s="33">
        <v>1.1948799999999999</v>
      </c>
      <c r="O66" s="33">
        <f t="shared" si="1"/>
        <v>110.83077599999999</v>
      </c>
    </row>
    <row r="67" spans="1:15">
      <c r="A67" s="185">
        <v>40940</v>
      </c>
      <c r="B67" s="33">
        <v>0.35499199999999997</v>
      </c>
      <c r="C67" s="33">
        <v>3.6652710000000002</v>
      </c>
      <c r="D67" s="210">
        <v>0.30274000000000001</v>
      </c>
      <c r="E67" s="33">
        <v>2.8684189999999998</v>
      </c>
      <c r="F67" s="33">
        <v>4.8455620000000001</v>
      </c>
      <c r="G67" s="6">
        <v>3.4290000000000002E-3</v>
      </c>
      <c r="H67" s="33">
        <v>1.3731739999999999</v>
      </c>
      <c r="I67" s="33">
        <v>80.934612000000001</v>
      </c>
      <c r="J67" s="33">
        <v>1.641335</v>
      </c>
      <c r="K67" s="33">
        <v>0.81223100000000004</v>
      </c>
      <c r="L67" s="33">
        <v>2.8691279999999999</v>
      </c>
      <c r="M67" s="6">
        <v>7.0174E-2</v>
      </c>
      <c r="N67" s="33">
        <v>0.49979899999999999</v>
      </c>
      <c r="O67" s="33">
        <f t="shared" si="1"/>
        <v>100.240866</v>
      </c>
    </row>
    <row r="68" spans="1:15">
      <c r="A68" s="185">
        <v>40969</v>
      </c>
      <c r="B68" s="33">
        <v>0.27184900000000001</v>
      </c>
      <c r="C68" s="33">
        <v>2.547533</v>
      </c>
      <c r="D68" s="210">
        <v>0.35912699999999997</v>
      </c>
      <c r="E68" s="33">
        <v>3.9812509999999999</v>
      </c>
      <c r="F68" s="33">
        <v>3.684517</v>
      </c>
      <c r="G68" s="6">
        <v>0.32360800000000001</v>
      </c>
      <c r="H68" s="33">
        <v>1.121891</v>
      </c>
      <c r="I68" s="33">
        <v>15.535372000000001</v>
      </c>
      <c r="J68" s="33">
        <v>1.2986519999999999</v>
      </c>
      <c r="K68" s="33">
        <v>1.140441</v>
      </c>
      <c r="L68" s="33">
        <v>0.88383800000000001</v>
      </c>
      <c r="M68" s="6">
        <v>0</v>
      </c>
      <c r="N68" s="33">
        <v>18.497876999999999</v>
      </c>
      <c r="O68" s="33">
        <f t="shared" si="1"/>
        <v>49.645955999999998</v>
      </c>
    </row>
    <row r="69" spans="1:15">
      <c r="A69" s="185">
        <v>41000</v>
      </c>
      <c r="B69" s="33">
        <v>0.15808900000000001</v>
      </c>
      <c r="C69" s="33">
        <v>9.6788950000000007</v>
      </c>
      <c r="D69" s="210">
        <v>0.109197</v>
      </c>
      <c r="E69" s="33">
        <v>9.218318</v>
      </c>
      <c r="F69" s="33">
        <v>2.7636690000000002</v>
      </c>
      <c r="G69" s="6">
        <v>5.2804999999999998E-2</v>
      </c>
      <c r="H69" s="33">
        <v>1.121953</v>
      </c>
      <c r="I69" s="33">
        <v>26.761361000000001</v>
      </c>
      <c r="J69" s="33">
        <v>1.936023</v>
      </c>
      <c r="K69" s="33">
        <v>1.4681139999999999</v>
      </c>
      <c r="L69" s="33">
        <v>1.6306080000000001</v>
      </c>
      <c r="M69" s="6">
        <v>7.6686000000000004E-2</v>
      </c>
      <c r="N69" s="33">
        <v>39.341104000000001</v>
      </c>
      <c r="O69" s="33">
        <f t="shared" si="1"/>
        <v>94.316822000000002</v>
      </c>
    </row>
    <row r="70" spans="1:15">
      <c r="A70" s="185">
        <v>41030</v>
      </c>
      <c r="B70" s="33">
        <v>0.60588200000000003</v>
      </c>
      <c r="C70" s="33">
        <v>3.8811360000000001</v>
      </c>
      <c r="D70" s="210">
        <v>0.57008099999999995</v>
      </c>
      <c r="E70" s="33">
        <v>11.531136999999999</v>
      </c>
      <c r="F70" s="33">
        <v>3.8097819999999998</v>
      </c>
      <c r="G70" s="6">
        <v>5.8546000000000001E-2</v>
      </c>
      <c r="H70" s="33">
        <v>1.4517629999999999</v>
      </c>
      <c r="I70" s="33">
        <v>78.319467000000003</v>
      </c>
      <c r="J70" s="33">
        <v>1.953576</v>
      </c>
      <c r="K70" s="33">
        <v>0.92356099999999997</v>
      </c>
      <c r="L70" s="33">
        <v>1.5325070000000001</v>
      </c>
      <c r="M70" s="6">
        <v>3.2413999999999998E-2</v>
      </c>
      <c r="N70" s="33">
        <v>3.2395510000000001</v>
      </c>
      <c r="O70" s="33">
        <f t="shared" ref="O70:O101" si="2">SUM(B70:N70)</f>
        <v>107.90940300000001</v>
      </c>
    </row>
    <row r="71" spans="1:15">
      <c r="A71" s="185">
        <v>41061</v>
      </c>
      <c r="B71" s="33">
        <v>0.75683400000000001</v>
      </c>
      <c r="C71" s="33">
        <v>3.7965970000000002</v>
      </c>
      <c r="D71" s="210">
        <v>0.63915500000000003</v>
      </c>
      <c r="E71" s="33">
        <v>23.205287999999999</v>
      </c>
      <c r="F71" s="33">
        <v>3.0520939999999999</v>
      </c>
      <c r="G71" s="6">
        <v>1.9383000000000001E-2</v>
      </c>
      <c r="H71" s="33">
        <v>1.2445390000000001</v>
      </c>
      <c r="I71" s="33">
        <v>8.3796149999999994</v>
      </c>
      <c r="J71" s="33">
        <v>3.118849</v>
      </c>
      <c r="K71" s="33">
        <v>0.24575</v>
      </c>
      <c r="L71" s="33">
        <v>1.1513279999999999</v>
      </c>
      <c r="M71" s="6">
        <v>1.5737999999999999E-2</v>
      </c>
      <c r="N71" s="33">
        <v>13.526372</v>
      </c>
      <c r="O71" s="33">
        <f t="shared" si="2"/>
        <v>59.151541999999999</v>
      </c>
    </row>
    <row r="72" spans="1:15">
      <c r="A72" s="185">
        <v>41091</v>
      </c>
      <c r="B72" s="33">
        <v>0.48869099999999999</v>
      </c>
      <c r="C72" s="33">
        <v>4.1118389999999998</v>
      </c>
      <c r="D72" s="210">
        <v>0.38841700000000001</v>
      </c>
      <c r="E72" s="33">
        <v>17.702793</v>
      </c>
      <c r="F72" s="33">
        <v>4.2018620000000002</v>
      </c>
      <c r="G72" s="6">
        <v>0.113721</v>
      </c>
      <c r="H72" s="33">
        <v>1.283005</v>
      </c>
      <c r="I72" s="33">
        <v>14.369472999999999</v>
      </c>
      <c r="J72" s="33">
        <v>2.512581</v>
      </c>
      <c r="K72" s="33">
        <v>0.39212799999999998</v>
      </c>
      <c r="L72" s="33">
        <v>1.1983429999999999</v>
      </c>
      <c r="M72" s="6">
        <v>3.3616E-2</v>
      </c>
      <c r="N72" s="33">
        <v>4.0518130000000001</v>
      </c>
      <c r="O72" s="33">
        <f t="shared" si="2"/>
        <v>50.848282000000005</v>
      </c>
    </row>
    <row r="73" spans="1:15">
      <c r="A73" s="185">
        <v>41122</v>
      </c>
      <c r="B73" s="33">
        <v>0.33670499999999998</v>
      </c>
      <c r="C73" s="33">
        <v>4.3219060000000002</v>
      </c>
      <c r="D73" s="210">
        <v>1.194615</v>
      </c>
      <c r="E73" s="33">
        <v>13.189170000000001</v>
      </c>
      <c r="F73" s="33">
        <v>3.7093959999999999</v>
      </c>
      <c r="G73" s="6">
        <v>1.469384</v>
      </c>
      <c r="H73" s="33">
        <v>1.296195</v>
      </c>
      <c r="I73" s="33">
        <v>13.366656000000001</v>
      </c>
      <c r="J73" s="33">
        <v>2.8184420000000001</v>
      </c>
      <c r="K73" s="33">
        <v>0.26766800000000002</v>
      </c>
      <c r="L73" s="33">
        <v>1.8352539999999999</v>
      </c>
      <c r="M73" s="6">
        <v>5.2479999999999999E-2</v>
      </c>
      <c r="N73" s="33">
        <v>0.31764199999999998</v>
      </c>
      <c r="O73" s="33">
        <f t="shared" si="2"/>
        <v>44.175513000000002</v>
      </c>
    </row>
    <row r="74" spans="1:15">
      <c r="A74" s="185">
        <v>41153</v>
      </c>
      <c r="B74" s="33">
        <v>0.26541199999999998</v>
      </c>
      <c r="C74" s="33">
        <v>4.5373780000000004</v>
      </c>
      <c r="D74" s="210">
        <v>0.47443600000000002</v>
      </c>
      <c r="E74" s="33">
        <v>13.754794</v>
      </c>
      <c r="F74" s="33">
        <v>3.9328180000000001</v>
      </c>
      <c r="G74" s="6">
        <v>5.3707999999999999E-2</v>
      </c>
      <c r="H74" s="33">
        <v>1.2215499999999999</v>
      </c>
      <c r="I74" s="33">
        <v>17.686789999999998</v>
      </c>
      <c r="J74" s="33">
        <v>1.519806</v>
      </c>
      <c r="K74" s="33">
        <v>0.24321400000000001</v>
      </c>
      <c r="L74" s="33">
        <v>1.5613919999999999</v>
      </c>
      <c r="M74" s="6">
        <v>8.7165999999999993E-2</v>
      </c>
      <c r="N74" s="33">
        <v>15.994306999999999</v>
      </c>
      <c r="O74" s="33">
        <f t="shared" si="2"/>
        <v>61.332771000000001</v>
      </c>
    </row>
    <row r="75" spans="1:15">
      <c r="A75" s="185">
        <v>41183</v>
      </c>
      <c r="B75" s="33">
        <v>1.413697</v>
      </c>
      <c r="C75" s="33">
        <v>6.2064060000000003</v>
      </c>
      <c r="D75" s="210">
        <v>6.4023999999999998E-2</v>
      </c>
      <c r="E75" s="33">
        <v>15.499255</v>
      </c>
      <c r="F75" s="33">
        <v>9.6167300000000004</v>
      </c>
      <c r="G75" s="6">
        <v>3.7194999999999999E-2</v>
      </c>
      <c r="H75" s="33">
        <v>1.7832250000000001</v>
      </c>
      <c r="I75" s="33">
        <v>15.670210000000001</v>
      </c>
      <c r="J75" s="33">
        <v>2.4985369999999998</v>
      </c>
      <c r="K75" s="33">
        <v>0.49974600000000002</v>
      </c>
      <c r="L75" s="33">
        <v>1.8730199999999999</v>
      </c>
      <c r="M75" s="6">
        <v>0.105879</v>
      </c>
      <c r="N75" s="33">
        <v>1.358487</v>
      </c>
      <c r="O75" s="33">
        <f t="shared" si="2"/>
        <v>56.62641099999999</v>
      </c>
    </row>
    <row r="76" spans="1:15">
      <c r="A76" s="185">
        <v>41214</v>
      </c>
      <c r="B76" s="33">
        <v>0.55401699999999998</v>
      </c>
      <c r="C76" s="33">
        <v>7.1309889999999996</v>
      </c>
      <c r="D76" s="210">
        <v>0.44197900000000001</v>
      </c>
      <c r="E76" s="33">
        <v>8.9704820000000005</v>
      </c>
      <c r="F76" s="33">
        <v>4.0401879999999997</v>
      </c>
      <c r="G76" s="6">
        <v>7.5040000000000003E-3</v>
      </c>
      <c r="H76" s="33">
        <v>2.10947</v>
      </c>
      <c r="I76" s="33">
        <v>9.1016549999999992</v>
      </c>
      <c r="J76" s="33">
        <v>2.4807649999999999</v>
      </c>
      <c r="K76" s="33">
        <v>0.58549499999999999</v>
      </c>
      <c r="L76" s="33">
        <v>1.6692340000000001</v>
      </c>
      <c r="M76" s="6">
        <v>5.2830000000000004E-3</v>
      </c>
      <c r="N76" s="33">
        <v>0.96809800000000001</v>
      </c>
      <c r="O76" s="33">
        <f t="shared" si="2"/>
        <v>38.065159000000001</v>
      </c>
    </row>
    <row r="77" spans="1:15">
      <c r="A77" s="185">
        <v>41244</v>
      </c>
      <c r="B77" s="33">
        <v>0.14574400000000001</v>
      </c>
      <c r="C77" s="33">
        <v>3.4572059999999998</v>
      </c>
      <c r="D77" s="210">
        <v>5.1038E-2</v>
      </c>
      <c r="E77" s="33">
        <v>9.6875009999999993</v>
      </c>
      <c r="F77" s="33">
        <v>3.7169949999999998</v>
      </c>
      <c r="G77" s="6">
        <v>6.9637000000000004E-2</v>
      </c>
      <c r="H77" s="33">
        <v>1.2413650000000001</v>
      </c>
      <c r="I77" s="33">
        <v>15.701973000000001</v>
      </c>
      <c r="J77" s="33">
        <v>1.6638900000000001</v>
      </c>
      <c r="K77" s="33">
        <v>0.42794300000000002</v>
      </c>
      <c r="L77" s="33">
        <v>2.083307</v>
      </c>
      <c r="M77" s="6">
        <v>6.2822000000000003E-2</v>
      </c>
      <c r="N77" s="33">
        <v>0.52580899999999997</v>
      </c>
      <c r="O77" s="33">
        <f t="shared" si="2"/>
        <v>38.835230000000003</v>
      </c>
    </row>
    <row r="78" spans="1:15">
      <c r="A78" s="185">
        <v>41275</v>
      </c>
      <c r="B78" s="33">
        <v>0.230767</v>
      </c>
      <c r="C78" s="33">
        <v>4.9776579999999999</v>
      </c>
      <c r="D78" s="210">
        <v>4.9349999999999998E-2</v>
      </c>
      <c r="E78" s="33">
        <v>10.69164</v>
      </c>
      <c r="F78" s="33">
        <v>3.0086059999999999</v>
      </c>
      <c r="G78" s="6">
        <v>0</v>
      </c>
      <c r="H78" s="33">
        <v>2.386752</v>
      </c>
      <c r="I78" s="33">
        <v>18.202687000000001</v>
      </c>
      <c r="J78" s="33">
        <v>1.3785849999999999</v>
      </c>
      <c r="K78" s="33">
        <v>0.82699500000000004</v>
      </c>
      <c r="L78" s="33">
        <v>1.0617509999999999</v>
      </c>
      <c r="M78" s="6">
        <v>3.4132000000000003E-2</v>
      </c>
      <c r="N78" s="33">
        <v>0.46962500000000001</v>
      </c>
      <c r="O78" s="33">
        <f t="shared" si="2"/>
        <v>43.318548</v>
      </c>
    </row>
    <row r="79" spans="1:15">
      <c r="A79" s="185">
        <v>41306</v>
      </c>
      <c r="B79" s="33">
        <v>0.35716999999999999</v>
      </c>
      <c r="C79" s="33">
        <v>4.9138659999999996</v>
      </c>
      <c r="D79" s="210">
        <v>0.104476</v>
      </c>
      <c r="E79" s="33">
        <v>3.3469509999999998</v>
      </c>
      <c r="F79" s="33">
        <v>4.5768300000000002</v>
      </c>
      <c r="G79" s="6">
        <v>0.146174</v>
      </c>
      <c r="H79" s="33">
        <v>1.3817189999999999</v>
      </c>
      <c r="I79" s="33">
        <v>10.717713</v>
      </c>
      <c r="J79" s="33">
        <v>1.552997</v>
      </c>
      <c r="K79" s="33">
        <v>0.51488</v>
      </c>
      <c r="L79" s="33">
        <v>0.97386899999999998</v>
      </c>
      <c r="M79" s="6">
        <v>0</v>
      </c>
      <c r="N79" s="33">
        <v>0.28143699999999999</v>
      </c>
      <c r="O79" s="33">
        <f t="shared" si="2"/>
        <v>28.868082000000005</v>
      </c>
    </row>
    <row r="80" spans="1:15">
      <c r="A80" s="185">
        <v>41334</v>
      </c>
      <c r="B80" s="33">
        <v>0.274086</v>
      </c>
      <c r="C80" s="33">
        <v>6.728872</v>
      </c>
      <c r="D80" s="210">
        <v>0.43959700000000002</v>
      </c>
      <c r="E80" s="33">
        <v>10.252075</v>
      </c>
      <c r="F80" s="33">
        <v>3.1904620000000001</v>
      </c>
      <c r="G80" s="6">
        <v>3.8877000000000002E-2</v>
      </c>
      <c r="H80" s="33">
        <v>1.599151</v>
      </c>
      <c r="I80" s="33">
        <v>18.658954000000001</v>
      </c>
      <c r="J80" s="33">
        <v>2.301167</v>
      </c>
      <c r="K80" s="33">
        <v>1.781174</v>
      </c>
      <c r="L80" s="33">
        <v>1.521752</v>
      </c>
      <c r="M80" s="6">
        <v>9.9636000000000002E-2</v>
      </c>
      <c r="N80" s="33">
        <v>1.017131</v>
      </c>
      <c r="O80" s="33">
        <f t="shared" si="2"/>
        <v>47.902933999999995</v>
      </c>
    </row>
    <row r="81" spans="1:15">
      <c r="A81" s="185">
        <v>41365</v>
      </c>
      <c r="B81" s="33">
        <v>0.17486299999999999</v>
      </c>
      <c r="C81" s="33">
        <v>4.4755010000000004</v>
      </c>
      <c r="D81" s="210">
        <v>6.8113000000000007E-2</v>
      </c>
      <c r="E81" s="33">
        <v>12.831918</v>
      </c>
      <c r="F81" s="33">
        <v>3.6433010000000001</v>
      </c>
      <c r="G81" s="6">
        <v>0.157855</v>
      </c>
      <c r="H81" s="33">
        <v>1.2047749999999999</v>
      </c>
      <c r="I81" s="33">
        <v>12.633118</v>
      </c>
      <c r="J81" s="33">
        <v>4.3423660000000002</v>
      </c>
      <c r="K81" s="33">
        <v>0.59892900000000004</v>
      </c>
      <c r="L81" s="33">
        <v>2.2428599999999999</v>
      </c>
      <c r="M81" s="6">
        <v>6.7813999999999999E-2</v>
      </c>
      <c r="N81" s="33">
        <v>1.0902270000000001</v>
      </c>
      <c r="O81" s="33">
        <f t="shared" si="2"/>
        <v>43.531640000000003</v>
      </c>
    </row>
    <row r="82" spans="1:15">
      <c r="A82" s="185">
        <v>41395</v>
      </c>
      <c r="B82" s="33">
        <v>0.312278</v>
      </c>
      <c r="C82" s="33">
        <v>6.4566749999999997</v>
      </c>
      <c r="D82" s="210">
        <v>0.41997800000000002</v>
      </c>
      <c r="E82" s="33">
        <v>5.25685</v>
      </c>
      <c r="F82" s="33">
        <v>2.7415859999999999</v>
      </c>
      <c r="G82" s="6">
        <v>0.16780100000000001</v>
      </c>
      <c r="H82" s="33">
        <v>1.398072</v>
      </c>
      <c r="I82" s="33">
        <v>16.672899000000001</v>
      </c>
      <c r="J82" s="33">
        <v>1.93682</v>
      </c>
      <c r="K82" s="33">
        <v>0.266544</v>
      </c>
      <c r="L82" s="33">
        <v>2.1808079999999999</v>
      </c>
      <c r="M82" s="6">
        <v>0</v>
      </c>
      <c r="N82" s="33">
        <v>13.182828000000001</v>
      </c>
      <c r="O82" s="33">
        <f t="shared" si="2"/>
        <v>50.993139000000006</v>
      </c>
    </row>
    <row r="83" spans="1:15">
      <c r="A83" s="185">
        <v>41426</v>
      </c>
      <c r="B83" s="33">
        <v>0.52826899999999999</v>
      </c>
      <c r="C83" s="33">
        <v>5.3206829999999998</v>
      </c>
      <c r="D83" s="210">
        <v>0.68106299999999997</v>
      </c>
      <c r="E83" s="33">
        <v>1.9848159999999999</v>
      </c>
      <c r="F83" s="33">
        <v>3.481608</v>
      </c>
      <c r="G83" s="6">
        <v>0</v>
      </c>
      <c r="H83" s="33">
        <v>1.794646</v>
      </c>
      <c r="I83" s="33">
        <v>13.516259</v>
      </c>
      <c r="J83" s="33">
        <v>1.965689</v>
      </c>
      <c r="K83" s="33">
        <v>0.32391300000000001</v>
      </c>
      <c r="L83" s="33">
        <v>1.5375909999999999</v>
      </c>
      <c r="M83" s="6">
        <v>0</v>
      </c>
      <c r="N83" s="33">
        <v>2.616412</v>
      </c>
      <c r="O83" s="33">
        <f t="shared" si="2"/>
        <v>33.750948999999999</v>
      </c>
    </row>
    <row r="84" spans="1:15">
      <c r="A84" s="185">
        <v>41456</v>
      </c>
      <c r="B84" s="33">
        <v>0.68373399999999995</v>
      </c>
      <c r="C84" s="33">
        <v>6.262931</v>
      </c>
      <c r="D84" s="210">
        <v>0.41580699999999998</v>
      </c>
      <c r="E84" s="33">
        <v>3.680863</v>
      </c>
      <c r="F84" s="33">
        <v>4.3668009999999997</v>
      </c>
      <c r="G84" s="6">
        <v>0</v>
      </c>
      <c r="H84" s="33">
        <v>1.288432</v>
      </c>
      <c r="I84" s="33">
        <v>12.624105</v>
      </c>
      <c r="J84" s="33">
        <v>1.920194</v>
      </c>
      <c r="K84" s="33">
        <v>1.428803</v>
      </c>
      <c r="L84" s="33">
        <v>1.56044</v>
      </c>
      <c r="M84" s="6">
        <v>4.7095999999999999E-2</v>
      </c>
      <c r="N84" s="33">
        <v>0.91185700000000003</v>
      </c>
      <c r="O84" s="33">
        <f t="shared" si="2"/>
        <v>35.191063</v>
      </c>
    </row>
    <row r="85" spans="1:15">
      <c r="A85" s="185">
        <v>41487</v>
      </c>
      <c r="B85" s="33">
        <v>0.33296999999999999</v>
      </c>
      <c r="C85" s="33">
        <v>4.2260059999999999</v>
      </c>
      <c r="D85" s="210">
        <v>3.9302440000000001</v>
      </c>
      <c r="E85" s="33">
        <v>8.2501630000000006</v>
      </c>
      <c r="F85" s="33">
        <v>3.1312479999999998</v>
      </c>
      <c r="G85" s="6">
        <v>0</v>
      </c>
      <c r="H85" s="33">
        <v>1.140584</v>
      </c>
      <c r="I85" s="33">
        <v>19.33379</v>
      </c>
      <c r="J85" s="33">
        <v>2.4063249999999998</v>
      </c>
      <c r="K85" s="33">
        <v>0.72416199999999997</v>
      </c>
      <c r="L85" s="33">
        <v>2.0755240000000001</v>
      </c>
      <c r="M85" s="6">
        <v>1.9653E-2</v>
      </c>
      <c r="N85" s="33">
        <v>0.32159199999999999</v>
      </c>
      <c r="O85" s="33">
        <f t="shared" si="2"/>
        <v>45.892261000000005</v>
      </c>
    </row>
    <row r="86" spans="1:15">
      <c r="A86" s="185">
        <v>41518</v>
      </c>
      <c r="B86" s="33">
        <v>0.47613699999999998</v>
      </c>
      <c r="C86" s="33">
        <v>6.5223639999999996</v>
      </c>
      <c r="D86" s="210">
        <v>0.37639899999999998</v>
      </c>
      <c r="E86" s="33">
        <v>1.97271</v>
      </c>
      <c r="F86" s="33">
        <v>3.0900020000000001</v>
      </c>
      <c r="G86" s="6">
        <v>2.7657999999999999E-2</v>
      </c>
      <c r="H86" s="33">
        <v>1.407403</v>
      </c>
      <c r="I86" s="33">
        <v>10.1302</v>
      </c>
      <c r="J86" s="33">
        <v>2.1075940000000002</v>
      </c>
      <c r="K86" s="33">
        <v>1.387667</v>
      </c>
      <c r="L86" s="33">
        <v>2.1483439999999998</v>
      </c>
      <c r="M86" s="6">
        <v>0.11659700000000001</v>
      </c>
      <c r="N86" s="33">
        <v>3.2494339999999999</v>
      </c>
      <c r="O86" s="33">
        <f t="shared" si="2"/>
        <v>33.012509000000001</v>
      </c>
    </row>
    <row r="87" spans="1:15">
      <c r="A87" s="185">
        <v>41548</v>
      </c>
      <c r="B87" s="33">
        <v>0.54088599999999998</v>
      </c>
      <c r="C87" s="33">
        <v>7.6713240000000003</v>
      </c>
      <c r="D87" s="210">
        <v>0.26525700000000002</v>
      </c>
      <c r="E87" s="33">
        <v>2.7920940000000001</v>
      </c>
      <c r="F87" s="33">
        <v>3.5120749999999998</v>
      </c>
      <c r="G87" s="6">
        <v>2.8528000000000001E-2</v>
      </c>
      <c r="H87" s="33">
        <v>1.7769079999999999</v>
      </c>
      <c r="I87" s="33">
        <v>11.264113</v>
      </c>
      <c r="J87" s="33">
        <v>3.7491059999999998</v>
      </c>
      <c r="K87" s="33">
        <v>0.19194900000000001</v>
      </c>
      <c r="L87" s="33">
        <v>1.3275680000000001</v>
      </c>
      <c r="M87" s="6">
        <v>1.7859E-2</v>
      </c>
      <c r="N87" s="33">
        <v>10.409039999999999</v>
      </c>
      <c r="O87" s="33">
        <f t="shared" si="2"/>
        <v>43.546707000000005</v>
      </c>
    </row>
    <row r="88" spans="1:15">
      <c r="A88" s="185">
        <v>41579</v>
      </c>
      <c r="B88" s="33">
        <v>0.64589200000000002</v>
      </c>
      <c r="C88" s="33">
        <v>5.0079359999999999</v>
      </c>
      <c r="D88" s="210">
        <v>0.14571100000000001</v>
      </c>
      <c r="E88" s="33">
        <v>2.031412</v>
      </c>
      <c r="F88" s="33">
        <v>4.0786389999999999</v>
      </c>
      <c r="G88" s="6">
        <v>0.191692</v>
      </c>
      <c r="H88" s="33">
        <v>1.615993</v>
      </c>
      <c r="I88" s="33">
        <v>14.609622</v>
      </c>
      <c r="J88" s="33">
        <v>3.1532870000000002</v>
      </c>
      <c r="K88" s="33">
        <v>0.60541699999999998</v>
      </c>
      <c r="L88" s="33">
        <v>1.562886</v>
      </c>
      <c r="M88" s="6">
        <v>6.3021999999999995E-2</v>
      </c>
      <c r="N88" s="33">
        <v>0.50437699999999996</v>
      </c>
      <c r="O88" s="33">
        <f t="shared" si="2"/>
        <v>34.215885999999998</v>
      </c>
    </row>
    <row r="89" spans="1:15">
      <c r="A89" s="185">
        <v>41609</v>
      </c>
      <c r="B89" s="33">
        <v>0.31208900000000001</v>
      </c>
      <c r="C89" s="33">
        <v>4.3650419999999999</v>
      </c>
      <c r="D89" s="210">
        <v>8.2419999999999993E-2</v>
      </c>
      <c r="E89" s="33">
        <v>2.409224</v>
      </c>
      <c r="F89" s="33">
        <v>2.97811</v>
      </c>
      <c r="G89" s="6">
        <v>0</v>
      </c>
      <c r="H89" s="33">
        <v>1.0123009999999999</v>
      </c>
      <c r="I89" s="33">
        <v>10.334707</v>
      </c>
      <c r="J89" s="33">
        <v>1.449268</v>
      </c>
      <c r="K89" s="33">
        <v>0.27805600000000003</v>
      </c>
      <c r="L89" s="33">
        <v>1.0619959999999999</v>
      </c>
      <c r="M89" s="6">
        <v>9.4450999999999993E-2</v>
      </c>
      <c r="N89" s="33">
        <v>0.391986</v>
      </c>
      <c r="O89" s="33">
        <f t="shared" si="2"/>
        <v>24.769649999999999</v>
      </c>
    </row>
    <row r="90" spans="1:15">
      <c r="A90" s="185">
        <v>41640</v>
      </c>
      <c r="B90" s="33">
        <v>0.25524599999999997</v>
      </c>
      <c r="C90" s="33">
        <v>5.2240979999999988</v>
      </c>
      <c r="D90" s="210">
        <v>0.17219100000000004</v>
      </c>
      <c r="E90" s="33">
        <v>3.2196250000000002</v>
      </c>
      <c r="F90" s="33">
        <v>2.7801480000000005</v>
      </c>
      <c r="G90" s="6">
        <v>0</v>
      </c>
      <c r="H90" s="33">
        <v>1.428606</v>
      </c>
      <c r="I90" s="33">
        <v>12.916256000000001</v>
      </c>
      <c r="J90" s="33">
        <v>1.441432</v>
      </c>
      <c r="K90" s="33">
        <v>0.33884300000000001</v>
      </c>
      <c r="L90" s="33">
        <v>0.84017699999999984</v>
      </c>
      <c r="M90" s="6">
        <v>6.3996999999999984E-2</v>
      </c>
      <c r="N90" s="33">
        <v>16.117080000000005</v>
      </c>
      <c r="O90" s="33">
        <f t="shared" si="2"/>
        <v>44.797699000000009</v>
      </c>
    </row>
    <row r="91" spans="1:15">
      <c r="A91" s="185">
        <v>41671</v>
      </c>
      <c r="B91" s="33">
        <v>0.46103200000000005</v>
      </c>
      <c r="C91" s="33">
        <v>2.5280109999999998</v>
      </c>
      <c r="D91" s="210">
        <v>0.98848999999999998</v>
      </c>
      <c r="E91" s="33">
        <v>4.4020539999999988</v>
      </c>
      <c r="F91" s="33">
        <v>3.1206169999999993</v>
      </c>
      <c r="G91" s="6">
        <v>3.8775999999999998E-2</v>
      </c>
      <c r="H91" s="33">
        <v>2.2546750000000002</v>
      </c>
      <c r="I91" s="33">
        <v>9.2012199999999993</v>
      </c>
      <c r="J91" s="33">
        <v>1.3129040000000003</v>
      </c>
      <c r="K91" s="33">
        <v>0.56428400000000001</v>
      </c>
      <c r="L91" s="33">
        <v>1.5775319999999999</v>
      </c>
      <c r="M91" s="6">
        <v>4.7253999999999997E-2</v>
      </c>
      <c r="N91" s="33">
        <v>0.59072400000000014</v>
      </c>
      <c r="O91" s="33">
        <f t="shared" si="2"/>
        <v>27.087573000000003</v>
      </c>
    </row>
    <row r="92" spans="1:15">
      <c r="A92" s="185">
        <v>41699</v>
      </c>
      <c r="B92" s="33">
        <v>0.28591100000000003</v>
      </c>
      <c r="C92" s="33">
        <v>12.001897</v>
      </c>
      <c r="D92" s="210">
        <v>0.40295100000000006</v>
      </c>
      <c r="E92" s="33">
        <v>2.587567</v>
      </c>
      <c r="F92" s="33">
        <v>2.8734239999999995</v>
      </c>
      <c r="G92" s="6">
        <v>3.2444000000000008E-2</v>
      </c>
      <c r="H92" s="33">
        <v>1.9101140000000001</v>
      </c>
      <c r="I92" s="33">
        <v>10.141802999999998</v>
      </c>
      <c r="J92" s="33">
        <v>2.4381390000000001</v>
      </c>
      <c r="K92" s="33">
        <v>0.52547600000000005</v>
      </c>
      <c r="L92" s="33">
        <v>1.3087660000000001</v>
      </c>
      <c r="M92" s="6">
        <v>7.8630000000000005E-2</v>
      </c>
      <c r="N92" s="33">
        <v>0.47333900000000001</v>
      </c>
      <c r="O92" s="33">
        <f t="shared" si="2"/>
        <v>35.060460999999997</v>
      </c>
    </row>
    <row r="93" spans="1:15">
      <c r="A93" s="185">
        <v>41730</v>
      </c>
      <c r="B93" s="33">
        <v>0.46682600000000007</v>
      </c>
      <c r="C93" s="33">
        <v>9.8949300000000004</v>
      </c>
      <c r="D93" s="210">
        <v>7.2198999999999999E-2</v>
      </c>
      <c r="E93" s="33">
        <v>4.5989529999999998</v>
      </c>
      <c r="F93" s="33">
        <v>3.7559419999999992</v>
      </c>
      <c r="G93" s="6">
        <v>9.2429999999999998E-2</v>
      </c>
      <c r="H93" s="33">
        <v>1.579439</v>
      </c>
      <c r="I93" s="33">
        <v>38.143394000000001</v>
      </c>
      <c r="J93" s="33">
        <v>2.5830739999999994</v>
      </c>
      <c r="K93" s="33">
        <v>1.1122879999999997</v>
      </c>
      <c r="L93" s="33">
        <v>1.6354559999999996</v>
      </c>
      <c r="M93" s="6">
        <v>4.4485999999999991E-2</v>
      </c>
      <c r="N93" s="33">
        <v>0.57852199999999998</v>
      </c>
      <c r="O93" s="33">
        <f t="shared" si="2"/>
        <v>64.55793899999999</v>
      </c>
    </row>
    <row r="94" spans="1:15">
      <c r="A94" s="185">
        <v>41760</v>
      </c>
      <c r="B94" s="33">
        <v>0.54831799999999997</v>
      </c>
      <c r="C94" s="33">
        <v>6.6153700000000013</v>
      </c>
      <c r="D94" s="210">
        <v>0.13120699999999999</v>
      </c>
      <c r="E94" s="33">
        <v>2.3005140000000002</v>
      </c>
      <c r="F94" s="33">
        <v>2.9549859999999999</v>
      </c>
      <c r="G94" s="6">
        <v>5.1555999999999991E-2</v>
      </c>
      <c r="H94" s="33">
        <v>1.8284210000000003</v>
      </c>
      <c r="I94" s="33">
        <v>8.9203109999999999</v>
      </c>
      <c r="J94" s="33">
        <v>1.8082449999999997</v>
      </c>
      <c r="K94" s="33">
        <v>1.376312</v>
      </c>
      <c r="L94" s="33">
        <v>1.6903899999999996</v>
      </c>
      <c r="M94" s="6">
        <v>1.6908999999999997E-2</v>
      </c>
      <c r="N94" s="33">
        <v>0.23184299999999997</v>
      </c>
      <c r="O94" s="33">
        <f t="shared" si="2"/>
        <v>28.474382000000002</v>
      </c>
    </row>
    <row r="95" spans="1:15">
      <c r="A95" s="185">
        <v>41791</v>
      </c>
      <c r="B95" s="33">
        <v>0.56955900000000004</v>
      </c>
      <c r="C95" s="33">
        <v>8.9809169999999998</v>
      </c>
      <c r="D95" s="210">
        <v>0.62401600000000002</v>
      </c>
      <c r="E95" s="33">
        <v>53.936360999999998</v>
      </c>
      <c r="F95" s="33">
        <v>3.2647659999999998</v>
      </c>
      <c r="G95" s="6">
        <v>9.1140000000000006E-3</v>
      </c>
      <c r="H95" s="33">
        <v>1.416412</v>
      </c>
      <c r="I95" s="33">
        <v>13.445221</v>
      </c>
      <c r="J95" s="33">
        <v>2.1781109999999999</v>
      </c>
      <c r="K95" s="33">
        <v>0.29215999999999992</v>
      </c>
      <c r="L95" s="33">
        <v>1.8495049999999995</v>
      </c>
      <c r="M95" s="6">
        <v>5.5516999999999997E-2</v>
      </c>
      <c r="N95" s="33">
        <v>0.67343600000000015</v>
      </c>
      <c r="O95" s="33">
        <f t="shared" si="2"/>
        <v>87.295094999999961</v>
      </c>
    </row>
    <row r="96" spans="1:15">
      <c r="A96" s="185">
        <v>41821</v>
      </c>
      <c r="B96" s="33">
        <v>0.45242599999999994</v>
      </c>
      <c r="C96" s="33">
        <v>7.8655400000000002</v>
      </c>
      <c r="D96" s="210">
        <v>9.7298999999999997E-2</v>
      </c>
      <c r="E96" s="33">
        <v>2.2713830000000002</v>
      </c>
      <c r="F96" s="33">
        <v>3.6046729999999991</v>
      </c>
      <c r="G96" s="6">
        <v>0.38768799999999998</v>
      </c>
      <c r="H96" s="33">
        <v>2.4472990000000006</v>
      </c>
      <c r="I96" s="33">
        <v>7.2764870000000004</v>
      </c>
      <c r="J96" s="33">
        <v>2.4906640000000002</v>
      </c>
      <c r="K96" s="33">
        <v>0.30714999999999998</v>
      </c>
      <c r="L96" s="33">
        <v>1.7679040000000004</v>
      </c>
      <c r="M96" s="6">
        <v>3.3598999999999997E-2</v>
      </c>
      <c r="N96" s="33">
        <v>0.26478500000000005</v>
      </c>
      <c r="O96" s="33">
        <f t="shared" si="2"/>
        <v>29.266897</v>
      </c>
    </row>
    <row r="97" spans="1:15">
      <c r="A97" s="185">
        <v>41852</v>
      </c>
      <c r="B97" s="33">
        <v>0.28722599999999998</v>
      </c>
      <c r="C97" s="33">
        <v>4.4178819999999996</v>
      </c>
      <c r="D97" s="210">
        <v>0.14329700000000001</v>
      </c>
      <c r="E97" s="33">
        <v>2.299839</v>
      </c>
      <c r="F97" s="33">
        <v>2.739595</v>
      </c>
      <c r="G97" s="6">
        <v>0</v>
      </c>
      <c r="H97" s="33">
        <v>1.3967160000000001</v>
      </c>
      <c r="I97" s="33">
        <v>11.119377999999998</v>
      </c>
      <c r="J97" s="33">
        <v>1.499071</v>
      </c>
      <c r="K97" s="33">
        <v>0.39678000000000002</v>
      </c>
      <c r="L97" s="33">
        <v>1.847359</v>
      </c>
      <c r="M97" s="6">
        <v>1.7298999999999998E-2</v>
      </c>
      <c r="N97" s="33">
        <v>0.70590099999999989</v>
      </c>
      <c r="O97" s="33">
        <f t="shared" si="2"/>
        <v>26.870342999999998</v>
      </c>
    </row>
    <row r="98" spans="1:15">
      <c r="A98" s="185">
        <v>41883</v>
      </c>
      <c r="B98" s="33">
        <v>0.46646100000000001</v>
      </c>
      <c r="C98" s="33">
        <v>4.8610179999999996</v>
      </c>
      <c r="D98" s="210">
        <v>6.8132999999999999E-2</v>
      </c>
      <c r="E98" s="33">
        <v>2.3090000000000006</v>
      </c>
      <c r="F98" s="33">
        <v>3.6106410000000007</v>
      </c>
      <c r="G98" s="6">
        <v>0</v>
      </c>
      <c r="H98" s="33">
        <v>1.5247170000000001</v>
      </c>
      <c r="I98" s="33">
        <v>7.0045989999999998</v>
      </c>
      <c r="J98" s="33">
        <v>2.262022</v>
      </c>
      <c r="K98" s="33">
        <v>0.35841600000000001</v>
      </c>
      <c r="L98" s="33">
        <v>2.0383309999999994</v>
      </c>
      <c r="M98" s="6">
        <v>3.4433999999999999E-2</v>
      </c>
      <c r="N98" s="33">
        <v>0.61693799999999999</v>
      </c>
      <c r="O98" s="33">
        <f t="shared" si="2"/>
        <v>25.154710000000001</v>
      </c>
    </row>
    <row r="99" spans="1:15">
      <c r="A99" s="185">
        <v>41913</v>
      </c>
      <c r="B99" s="33">
        <v>0.886355</v>
      </c>
      <c r="C99" s="33">
        <v>6.4439510000000002</v>
      </c>
      <c r="D99" s="210">
        <v>0.26662799999999998</v>
      </c>
      <c r="E99" s="33">
        <v>5.0754279999999996</v>
      </c>
      <c r="F99" s="33">
        <v>6.5133780000000003</v>
      </c>
      <c r="G99" s="6">
        <v>0.14899100000000001</v>
      </c>
      <c r="H99" s="33">
        <v>1.3439449999999999</v>
      </c>
      <c r="I99" s="33">
        <v>7.1630940000000001</v>
      </c>
      <c r="J99" s="33">
        <v>1.8589500000000001</v>
      </c>
      <c r="K99" s="33">
        <v>0.33256599999999997</v>
      </c>
      <c r="L99" s="33">
        <v>3.07944</v>
      </c>
      <c r="M99" s="6">
        <v>0.121958</v>
      </c>
      <c r="N99" s="33">
        <v>0.18601599999999996</v>
      </c>
      <c r="O99" s="33">
        <f t="shared" si="2"/>
        <v>33.420700000000004</v>
      </c>
    </row>
    <row r="100" spans="1:15">
      <c r="A100" s="185">
        <v>41944</v>
      </c>
      <c r="B100" s="33">
        <v>0.33962100000000001</v>
      </c>
      <c r="C100" s="33">
        <v>4.9641970000000004</v>
      </c>
      <c r="D100" s="210">
        <v>0.19878700000000005</v>
      </c>
      <c r="E100" s="33">
        <v>4.7</v>
      </c>
      <c r="F100" s="33">
        <v>3.8</v>
      </c>
      <c r="G100" s="6">
        <v>5.1299999999999998E-2</v>
      </c>
      <c r="H100" s="33">
        <v>1.7</v>
      </c>
      <c r="I100" s="33">
        <v>9.173235</v>
      </c>
      <c r="J100" s="33">
        <v>2.1306569999999998</v>
      </c>
      <c r="K100" s="33">
        <v>0.30714000000000008</v>
      </c>
      <c r="L100" s="33">
        <v>1.8222489999999996</v>
      </c>
      <c r="M100" s="6">
        <v>3.4021000000000003E-2</v>
      </c>
      <c r="N100" s="33">
        <v>0.57429699999999995</v>
      </c>
      <c r="O100" s="33">
        <f t="shared" si="2"/>
        <v>29.795504000000001</v>
      </c>
    </row>
    <row r="101" spans="1:15">
      <c r="A101" s="185">
        <v>41974</v>
      </c>
      <c r="B101" s="33">
        <v>0.46711200000000008</v>
      </c>
      <c r="C101" s="33">
        <v>5.7173429999999996</v>
      </c>
      <c r="D101" s="210">
        <v>0.12861700000000001</v>
      </c>
      <c r="E101" s="33">
        <v>7.1</v>
      </c>
      <c r="F101" s="33">
        <v>2.6</v>
      </c>
      <c r="G101" s="6">
        <v>0</v>
      </c>
      <c r="H101" s="33">
        <v>1.7</v>
      </c>
      <c r="I101" s="33">
        <v>8.7360609999999994</v>
      </c>
      <c r="J101" s="33">
        <v>0.94546799999999986</v>
      </c>
      <c r="K101" s="33">
        <v>0.68761099999999986</v>
      </c>
      <c r="L101" s="33">
        <v>0.57471099999999997</v>
      </c>
      <c r="M101" s="6">
        <v>4.3795999999999995E-2</v>
      </c>
      <c r="N101" s="33">
        <v>0.172848</v>
      </c>
      <c r="O101" s="33">
        <f t="shared" si="2"/>
        <v>28.873566999999998</v>
      </c>
    </row>
    <row r="102" spans="1:15">
      <c r="A102" s="185">
        <v>42005</v>
      </c>
      <c r="B102" s="33">
        <v>0.33854800000000002</v>
      </c>
      <c r="C102" s="33">
        <v>4.5847730000000002</v>
      </c>
      <c r="D102" s="210">
        <v>2.5695160000000001</v>
      </c>
      <c r="E102" s="33">
        <v>3.2</v>
      </c>
      <c r="F102" s="33">
        <v>2.2000000000000002</v>
      </c>
      <c r="G102" s="6">
        <v>7.639E-3</v>
      </c>
      <c r="H102" s="33">
        <v>1.8</v>
      </c>
      <c r="I102" s="33">
        <v>38.456071999999999</v>
      </c>
      <c r="J102" s="33">
        <v>3.1765469999999998</v>
      </c>
      <c r="K102" s="33">
        <v>0.16644</v>
      </c>
      <c r="L102" s="33">
        <v>1.048489</v>
      </c>
      <c r="M102" s="6">
        <v>7.3330000000000001E-3</v>
      </c>
      <c r="N102" s="33">
        <v>0.29057300000000003</v>
      </c>
      <c r="O102" s="33">
        <f t="shared" ref="O102:O133" si="3">SUM(B102:N102)</f>
        <v>57.845930000000003</v>
      </c>
    </row>
    <row r="103" spans="1:15">
      <c r="A103" s="185">
        <v>42036</v>
      </c>
      <c r="B103" s="33">
        <v>0.53951099999999996</v>
      </c>
      <c r="C103" s="33">
        <v>3.3259889999999999</v>
      </c>
      <c r="D103" s="210">
        <v>0.31630900000000001</v>
      </c>
      <c r="E103" s="33">
        <v>3.3</v>
      </c>
      <c r="F103" s="33">
        <v>3.1</v>
      </c>
      <c r="G103" s="6">
        <v>1.9491000000000001E-2</v>
      </c>
      <c r="H103" s="33">
        <v>3</v>
      </c>
      <c r="I103" s="33">
        <v>13.16052</v>
      </c>
      <c r="J103" s="33">
        <v>1.843029</v>
      </c>
      <c r="K103" s="33">
        <v>0.26757900000000001</v>
      </c>
      <c r="L103" s="33">
        <v>2.4306130000000001</v>
      </c>
      <c r="M103" s="6">
        <v>2.0074999999999999E-2</v>
      </c>
      <c r="N103" s="33">
        <v>8.8867000000000002E-2</v>
      </c>
      <c r="O103" s="33">
        <f t="shared" si="3"/>
        <v>31.411983000000003</v>
      </c>
    </row>
    <row r="104" spans="1:15">
      <c r="A104" s="185">
        <v>42064</v>
      </c>
      <c r="B104" s="33">
        <v>0.26170599999999999</v>
      </c>
      <c r="C104" s="33">
        <v>5.6141069999999997</v>
      </c>
      <c r="D104" s="210">
        <v>1.0631330000000001</v>
      </c>
      <c r="E104" s="33">
        <v>3.3</v>
      </c>
      <c r="F104" s="33">
        <v>2.7</v>
      </c>
      <c r="G104" s="6">
        <v>0.434112</v>
      </c>
      <c r="H104" s="33">
        <v>2.4</v>
      </c>
      <c r="I104" s="33">
        <v>12.147015</v>
      </c>
      <c r="J104" s="33">
        <v>2.6745130000000001</v>
      </c>
      <c r="K104" s="33">
        <v>0.32843</v>
      </c>
      <c r="L104" s="33">
        <v>1.0949610000000001</v>
      </c>
      <c r="M104" s="6">
        <v>3.98E-3</v>
      </c>
      <c r="N104" s="33">
        <v>2.1667100000000001</v>
      </c>
      <c r="O104" s="33">
        <f t="shared" si="3"/>
        <v>34.188667000000002</v>
      </c>
    </row>
    <row r="105" spans="1:15">
      <c r="A105" s="185">
        <v>42095</v>
      </c>
      <c r="B105" s="33">
        <v>0.32793699999999998</v>
      </c>
      <c r="C105" s="33">
        <v>5.2404770000000003</v>
      </c>
      <c r="D105" s="210">
        <v>8.2964999999999997E-2</v>
      </c>
      <c r="E105" s="33">
        <v>2.5230000000000001</v>
      </c>
      <c r="F105" s="33">
        <v>3.1429999999999998</v>
      </c>
      <c r="G105" s="6">
        <v>0</v>
      </c>
      <c r="H105" s="33">
        <v>1.986</v>
      </c>
      <c r="I105" s="33">
        <v>12.911930999999999</v>
      </c>
      <c r="J105" s="33">
        <v>1.8728530000000001</v>
      </c>
      <c r="K105" s="33">
        <v>0.18052699999999999</v>
      </c>
      <c r="L105" s="33">
        <v>2.0784530000000001</v>
      </c>
      <c r="M105" s="6">
        <v>5.6571999999999997E-2</v>
      </c>
      <c r="N105" s="33">
        <v>0.413414</v>
      </c>
      <c r="O105" s="33">
        <f t="shared" si="3"/>
        <v>30.817128999999998</v>
      </c>
    </row>
    <row r="106" spans="1:15">
      <c r="A106" s="185">
        <v>42125</v>
      </c>
      <c r="B106" s="33">
        <v>0.60268299999999997</v>
      </c>
      <c r="C106" s="33">
        <v>6.1224800000000004</v>
      </c>
      <c r="D106" s="210">
        <v>8.5497000000000004E-2</v>
      </c>
      <c r="E106" s="33">
        <v>4.1159999999999997</v>
      </c>
      <c r="F106" s="33">
        <v>3.8069999999999999</v>
      </c>
      <c r="G106" s="6">
        <v>0</v>
      </c>
      <c r="H106" s="33">
        <v>1.2150000000000001</v>
      </c>
      <c r="I106" s="33">
        <v>15.819642</v>
      </c>
      <c r="J106" s="33">
        <v>1.8473059999999999</v>
      </c>
      <c r="K106" s="33">
        <v>0.64436700000000002</v>
      </c>
      <c r="L106" s="33">
        <v>1.735622</v>
      </c>
      <c r="M106" s="6">
        <v>0.15001999999999999</v>
      </c>
      <c r="N106" s="33">
        <v>0.57183200000000001</v>
      </c>
      <c r="O106" s="33">
        <f t="shared" si="3"/>
        <v>36.717449000000002</v>
      </c>
    </row>
    <row r="107" spans="1:15">
      <c r="A107" s="185">
        <v>42156</v>
      </c>
      <c r="B107" s="33">
        <v>0.35880299999999998</v>
      </c>
      <c r="C107" s="33">
        <v>4.284573</v>
      </c>
      <c r="D107" s="210">
        <v>1.2149920000000001</v>
      </c>
      <c r="E107" s="33">
        <v>4.04</v>
      </c>
      <c r="F107" s="33">
        <v>3.4369999999999998</v>
      </c>
      <c r="G107" s="6">
        <v>0.105443</v>
      </c>
      <c r="H107" s="33">
        <v>1.728</v>
      </c>
      <c r="I107" s="33">
        <v>13.7865</v>
      </c>
      <c r="J107" s="33">
        <v>1.4797089999999999</v>
      </c>
      <c r="K107" s="33">
        <v>0.52432400000000001</v>
      </c>
      <c r="L107" s="33">
        <v>1.36042</v>
      </c>
      <c r="M107" s="6">
        <v>0.109676</v>
      </c>
      <c r="N107" s="33">
        <v>0.319324</v>
      </c>
      <c r="O107" s="33">
        <f t="shared" si="3"/>
        <v>32.748764000000001</v>
      </c>
    </row>
    <row r="108" spans="1:15">
      <c r="A108" s="185">
        <v>42186</v>
      </c>
      <c r="B108" s="33">
        <v>0.40791300000000003</v>
      </c>
      <c r="C108" s="33">
        <v>4.1383150000000004</v>
      </c>
      <c r="D108" s="210">
        <v>6.7094000000000001E-2</v>
      </c>
      <c r="E108" s="33">
        <v>3.6150000000000002</v>
      </c>
      <c r="F108" s="33">
        <v>4.6230000000000002</v>
      </c>
      <c r="G108" s="6">
        <v>0.61038199999999998</v>
      </c>
      <c r="H108" s="33">
        <v>1.4510000000000001</v>
      </c>
      <c r="I108" s="33">
        <v>9.8549129999999998</v>
      </c>
      <c r="J108" s="33">
        <v>1.084444</v>
      </c>
      <c r="K108" s="33">
        <v>1.884161</v>
      </c>
      <c r="L108" s="33">
        <v>0.36682199999999998</v>
      </c>
      <c r="M108" s="6">
        <v>4.8756000000000001E-2</v>
      </c>
      <c r="N108" s="33">
        <v>0.33371099999999998</v>
      </c>
      <c r="O108" s="33">
        <f t="shared" si="3"/>
        <v>28.485511000000002</v>
      </c>
    </row>
    <row r="109" spans="1:15">
      <c r="A109" s="185">
        <v>42217</v>
      </c>
      <c r="B109" s="33">
        <v>0.17310800000000001</v>
      </c>
      <c r="C109" s="33">
        <v>5.3350790000000003</v>
      </c>
      <c r="D109" s="210">
        <v>0.174097</v>
      </c>
      <c r="E109" s="33">
        <v>3.7509999999999999</v>
      </c>
      <c r="F109" s="33">
        <v>3.153</v>
      </c>
      <c r="G109" s="6">
        <v>0</v>
      </c>
      <c r="H109" s="33">
        <v>1.3979999999999999</v>
      </c>
      <c r="I109" s="33">
        <v>20.595177</v>
      </c>
      <c r="J109" s="33">
        <v>1.6226039999999999</v>
      </c>
      <c r="K109" s="33">
        <v>0.62439900000000004</v>
      </c>
      <c r="L109" s="33">
        <v>0.35412100000000002</v>
      </c>
      <c r="M109" s="6">
        <v>6.0914999999999997E-2</v>
      </c>
      <c r="N109" s="33">
        <v>0.37940600000000002</v>
      </c>
      <c r="O109" s="33">
        <f t="shared" si="3"/>
        <v>37.620906000000005</v>
      </c>
    </row>
    <row r="110" spans="1:15">
      <c r="A110" s="185">
        <v>42248</v>
      </c>
      <c r="B110" s="33">
        <v>0.19803599999999999</v>
      </c>
      <c r="C110" s="33">
        <v>5.4298070000000003</v>
      </c>
      <c r="D110" s="210">
        <v>1.2179899999999999</v>
      </c>
      <c r="E110" s="33">
        <v>2.0880000000000001</v>
      </c>
      <c r="F110" s="33">
        <v>2.6539999999999999</v>
      </c>
      <c r="G110" s="6">
        <v>8.8681999999999997E-2</v>
      </c>
      <c r="H110" s="33">
        <v>2.831</v>
      </c>
      <c r="I110" s="33">
        <v>10.988375</v>
      </c>
      <c r="J110" s="33">
        <v>1.84206</v>
      </c>
      <c r="K110" s="33">
        <v>6.0023E-2</v>
      </c>
      <c r="L110" s="33">
        <v>1.028988</v>
      </c>
      <c r="M110" s="6">
        <v>3.6149000000000001E-2</v>
      </c>
      <c r="N110" s="33">
        <v>0.282613</v>
      </c>
      <c r="O110" s="33">
        <f t="shared" si="3"/>
        <v>28.745723000000002</v>
      </c>
    </row>
    <row r="111" spans="1:15">
      <c r="A111" s="185">
        <v>42278</v>
      </c>
      <c r="B111" s="33">
        <v>0.51575300000000002</v>
      </c>
      <c r="C111" s="33">
        <v>5.6315010000000001</v>
      </c>
      <c r="D111" s="210">
        <v>6.7087999999999995E-2</v>
      </c>
      <c r="E111" s="33">
        <v>35.115000000000002</v>
      </c>
      <c r="F111" s="33">
        <v>4.157</v>
      </c>
      <c r="G111" s="6">
        <v>0.39092900000000003</v>
      </c>
      <c r="H111" s="33">
        <v>3.7679999999999998</v>
      </c>
      <c r="I111" s="33">
        <v>37.652686000000003</v>
      </c>
      <c r="J111" s="33">
        <v>2.0803790000000002</v>
      </c>
      <c r="K111" s="33">
        <v>0.44584299999999999</v>
      </c>
      <c r="L111" s="33">
        <v>0.90409300000000004</v>
      </c>
      <c r="M111" s="6">
        <v>3.3022000000000003E-2</v>
      </c>
      <c r="N111" s="33">
        <v>0.210205</v>
      </c>
      <c r="O111" s="33">
        <f t="shared" si="3"/>
        <v>90.971499000000009</v>
      </c>
    </row>
    <row r="112" spans="1:15">
      <c r="A112" s="185">
        <v>42309</v>
      </c>
      <c r="B112" s="33">
        <v>0.32475399999999999</v>
      </c>
      <c r="C112" s="33">
        <v>3.8683070000000002</v>
      </c>
      <c r="D112" s="210">
        <v>0.35851100000000002</v>
      </c>
      <c r="E112" s="33">
        <v>6.78</v>
      </c>
      <c r="F112" s="33">
        <v>3.3450000000000002</v>
      </c>
      <c r="G112" s="6">
        <v>0</v>
      </c>
      <c r="H112" s="33">
        <v>2.0790000000000002</v>
      </c>
      <c r="I112" s="33">
        <v>10.747888</v>
      </c>
      <c r="J112" s="33">
        <v>1.514057</v>
      </c>
      <c r="K112" s="33">
        <v>0.35938599999999998</v>
      </c>
      <c r="L112" s="33">
        <v>0.683307</v>
      </c>
      <c r="M112" s="6">
        <v>7.9314999999999997E-2</v>
      </c>
      <c r="N112" s="33">
        <v>0.67500000000000004</v>
      </c>
      <c r="O112" s="33">
        <f t="shared" si="3"/>
        <v>30.814525000000003</v>
      </c>
    </row>
    <row r="113" spans="1:15">
      <c r="A113" s="185">
        <v>42339</v>
      </c>
      <c r="B113" s="33">
        <v>0.201074</v>
      </c>
      <c r="C113" s="33">
        <v>3.3291770000000001</v>
      </c>
      <c r="D113" s="210">
        <v>0.103643</v>
      </c>
      <c r="E113" s="33">
        <v>9.1709999999999994</v>
      </c>
      <c r="F113" s="33">
        <v>3.7210000000000001</v>
      </c>
      <c r="G113" s="6">
        <v>7.6971999999999999E-2</v>
      </c>
      <c r="H113" s="33">
        <v>2.0030000000000001</v>
      </c>
      <c r="I113" s="33">
        <v>11.673175000000001</v>
      </c>
      <c r="J113" s="33">
        <v>1.682159</v>
      </c>
      <c r="K113" s="33">
        <v>0.37583</v>
      </c>
      <c r="L113" s="33">
        <v>0.73164899999999999</v>
      </c>
      <c r="M113" s="6">
        <v>1.9823E-2</v>
      </c>
      <c r="N113" s="33">
        <v>0.13622100000000001</v>
      </c>
      <c r="O113" s="33">
        <f t="shared" si="3"/>
        <v>33.224722999999997</v>
      </c>
    </row>
    <row r="114" spans="1:15">
      <c r="A114" s="185">
        <v>42370</v>
      </c>
      <c r="B114" s="33">
        <v>0.20554500000000001</v>
      </c>
      <c r="C114" s="33">
        <v>4.4363910000000004</v>
      </c>
      <c r="D114" s="210">
        <v>4.2091999999999997E-2</v>
      </c>
      <c r="E114" s="33">
        <v>5.0257589999999999</v>
      </c>
      <c r="F114" s="33">
        <v>2.261161</v>
      </c>
      <c r="G114" s="6">
        <v>0.01</v>
      </c>
      <c r="H114" s="33">
        <v>2.1967569999999998</v>
      </c>
      <c r="I114" s="33">
        <v>8.7684829999999998</v>
      </c>
      <c r="J114" s="33">
        <v>1.398954</v>
      </c>
      <c r="K114" s="33">
        <v>0.36414999999999997</v>
      </c>
      <c r="L114" s="33">
        <v>1.1279920000000001</v>
      </c>
      <c r="M114" s="6">
        <v>5.0018E-2</v>
      </c>
      <c r="N114" s="33">
        <v>2.2820960000000001</v>
      </c>
      <c r="O114" s="33">
        <f t="shared" si="3"/>
        <v>28.169397999999997</v>
      </c>
    </row>
    <row r="115" spans="1:15">
      <c r="A115" s="185">
        <v>42401</v>
      </c>
      <c r="B115" s="33">
        <v>0.27518700000000001</v>
      </c>
      <c r="C115" s="33">
        <v>6.80131</v>
      </c>
      <c r="D115" s="210">
        <v>0.40481400000000001</v>
      </c>
      <c r="E115" s="33">
        <v>5.5931240000000004</v>
      </c>
      <c r="F115" s="33">
        <v>3.1385299999999998</v>
      </c>
      <c r="G115" s="6">
        <v>0.15968399999999999</v>
      </c>
      <c r="H115" s="33">
        <v>1.7913490000000001</v>
      </c>
      <c r="I115" s="33">
        <v>12.477675</v>
      </c>
      <c r="J115" s="33">
        <v>3.041798</v>
      </c>
      <c r="K115" s="33">
        <v>0.58922399999999997</v>
      </c>
      <c r="L115" s="33">
        <v>1.231136</v>
      </c>
      <c r="M115" s="6">
        <v>0.145119</v>
      </c>
      <c r="N115" s="33">
        <v>0.20921500000000001</v>
      </c>
      <c r="O115" s="33">
        <f t="shared" si="3"/>
        <v>35.858165</v>
      </c>
    </row>
    <row r="116" spans="1:15">
      <c r="A116" s="185">
        <v>42430</v>
      </c>
      <c r="B116" s="33">
        <v>0.362875</v>
      </c>
      <c r="C116" s="33">
        <v>4.6954929999999999</v>
      </c>
      <c r="D116" s="210">
        <v>9.2557E-2</v>
      </c>
      <c r="E116" s="33">
        <v>16.084519</v>
      </c>
      <c r="F116" s="33">
        <v>4.3169709999999997</v>
      </c>
      <c r="G116" s="6">
        <v>0</v>
      </c>
      <c r="H116" s="33">
        <v>2.1443089999999998</v>
      </c>
      <c r="I116" s="33">
        <v>12.86097</v>
      </c>
      <c r="J116" s="33">
        <v>3.2150280000000002</v>
      </c>
      <c r="K116" s="33">
        <v>0.37345200000000001</v>
      </c>
      <c r="L116" s="33">
        <v>1.0379700000000001</v>
      </c>
      <c r="M116" s="6">
        <v>7.3020000000000003E-3</v>
      </c>
      <c r="N116" s="33">
        <v>1.1697690000000001</v>
      </c>
      <c r="O116" s="33">
        <f t="shared" si="3"/>
        <v>46.361215000000009</v>
      </c>
    </row>
    <row r="117" spans="1:15">
      <c r="A117" s="185">
        <v>42461</v>
      </c>
      <c r="B117" s="33">
        <v>0.35079500000000002</v>
      </c>
      <c r="C117" s="33">
        <v>4.3044820000000001</v>
      </c>
      <c r="D117" s="210">
        <v>9.0936000000000003E-2</v>
      </c>
      <c r="E117" s="33">
        <v>10.480833000000001</v>
      </c>
      <c r="F117" s="33">
        <v>4.4806869999999996</v>
      </c>
      <c r="G117" s="6">
        <v>4.8589999999999996E-3</v>
      </c>
      <c r="H117" s="33">
        <v>3.5371329999999999</v>
      </c>
      <c r="I117" s="33">
        <v>6.9773100000000001</v>
      </c>
      <c r="J117" s="33">
        <v>1.8032900000000001</v>
      </c>
      <c r="K117" s="33">
        <v>0.40589500000000001</v>
      </c>
      <c r="L117" s="33">
        <v>0.88647200000000004</v>
      </c>
      <c r="M117" s="6">
        <v>1.3407000000000001E-2</v>
      </c>
      <c r="N117" s="33">
        <v>1.3795360000000001</v>
      </c>
      <c r="O117" s="33">
        <f t="shared" si="3"/>
        <v>34.715634999999999</v>
      </c>
    </row>
    <row r="118" spans="1:15">
      <c r="A118" s="185">
        <v>42491</v>
      </c>
      <c r="B118" s="33">
        <v>0.63578699999999999</v>
      </c>
      <c r="C118" s="33">
        <v>5.1553719999999998</v>
      </c>
      <c r="D118" s="210">
        <v>0.13287399999999999</v>
      </c>
      <c r="E118" s="33">
        <v>32.397663000000001</v>
      </c>
      <c r="F118" s="33">
        <v>4.1066229999999999</v>
      </c>
      <c r="G118" s="6">
        <v>8.6756E-2</v>
      </c>
      <c r="H118" s="33">
        <v>2.5472779999999999</v>
      </c>
      <c r="I118" s="33">
        <v>7.6079629999999998</v>
      </c>
      <c r="J118" s="33">
        <v>2.5050699999999999</v>
      </c>
      <c r="K118" s="33">
        <v>0.51261100000000004</v>
      </c>
      <c r="L118" s="33">
        <v>1.1919329999999999</v>
      </c>
      <c r="M118" s="6">
        <v>7.8683000000000003E-2</v>
      </c>
      <c r="N118" s="33">
        <v>0.32645000000000002</v>
      </c>
      <c r="O118" s="33">
        <f t="shared" si="3"/>
        <v>57.285063000000001</v>
      </c>
    </row>
    <row r="119" spans="1:15">
      <c r="A119" s="185">
        <v>42522</v>
      </c>
      <c r="B119" s="33">
        <v>0.56784699999999999</v>
      </c>
      <c r="C119" s="33">
        <v>3.7077969999999998</v>
      </c>
      <c r="D119" s="210">
        <v>9.5748E-2</v>
      </c>
      <c r="E119" s="33">
        <v>17.925602999999999</v>
      </c>
      <c r="F119" s="33">
        <v>3.422428</v>
      </c>
      <c r="G119" s="6">
        <v>6.2338999999999999E-2</v>
      </c>
      <c r="H119" s="33">
        <v>1.4454100000000001</v>
      </c>
      <c r="I119" s="33">
        <v>3.9098280000000001</v>
      </c>
      <c r="J119" s="33">
        <v>2.1930550000000002</v>
      </c>
      <c r="K119" s="33">
        <v>0.43030000000000002</v>
      </c>
      <c r="L119" s="33">
        <v>1.104025</v>
      </c>
      <c r="M119" s="6">
        <v>1.7638000000000001E-2</v>
      </c>
      <c r="N119" s="33">
        <v>0.25002799999999997</v>
      </c>
      <c r="O119" s="33">
        <f t="shared" si="3"/>
        <v>35.132046000000003</v>
      </c>
    </row>
    <row r="120" spans="1:15">
      <c r="A120" s="185">
        <v>42552</v>
      </c>
      <c r="B120" s="33">
        <v>0.34027499999999999</v>
      </c>
      <c r="C120" s="33">
        <v>3.0652810000000001</v>
      </c>
      <c r="D120" s="210">
        <v>9.6844E-2</v>
      </c>
      <c r="E120" s="33">
        <v>21.948657000000001</v>
      </c>
      <c r="F120" s="33">
        <v>2.578884</v>
      </c>
      <c r="G120" s="6">
        <v>6.3420000000000004E-3</v>
      </c>
      <c r="H120" s="33">
        <v>2.3921429999999999</v>
      </c>
      <c r="I120" s="33">
        <v>4.0261360000000002</v>
      </c>
      <c r="J120" s="33">
        <v>2.3836200000000001</v>
      </c>
      <c r="K120" s="33">
        <v>2.488432</v>
      </c>
      <c r="L120" s="33">
        <v>1.2823469999999999</v>
      </c>
      <c r="M120" s="6">
        <v>5.0965999999999997E-2</v>
      </c>
      <c r="N120" s="33">
        <v>0.54540900000000003</v>
      </c>
      <c r="O120" s="33">
        <f t="shared" si="3"/>
        <v>41.20533600000001</v>
      </c>
    </row>
    <row r="121" spans="1:15">
      <c r="A121" s="185">
        <v>42583</v>
      </c>
      <c r="B121" s="33">
        <v>0.50891799999999998</v>
      </c>
      <c r="C121" s="33">
        <v>4.3918290000000004</v>
      </c>
      <c r="D121" s="210">
        <v>4.5790999999999998E-2</v>
      </c>
      <c r="E121" s="33">
        <v>75.809873999999994</v>
      </c>
      <c r="F121" s="33">
        <v>4.1383150000000004</v>
      </c>
      <c r="G121" s="6">
        <v>1.54E-2</v>
      </c>
      <c r="H121" s="33">
        <v>2.5226500000000001</v>
      </c>
      <c r="I121" s="33">
        <v>5.8225239999999996</v>
      </c>
      <c r="J121" s="33">
        <v>3.5952700000000002</v>
      </c>
      <c r="K121" s="33">
        <v>0.48396600000000001</v>
      </c>
      <c r="L121" s="33">
        <v>1.8494109999999999</v>
      </c>
      <c r="M121" s="6">
        <v>1.8064E-2</v>
      </c>
      <c r="N121" s="33">
        <v>0.212201</v>
      </c>
      <c r="O121" s="33">
        <f t="shared" si="3"/>
        <v>99.41421299999999</v>
      </c>
    </row>
    <row r="122" spans="1:15">
      <c r="A122" s="185">
        <v>42614</v>
      </c>
      <c r="B122" s="33">
        <v>0.39807599999999999</v>
      </c>
      <c r="C122" s="33">
        <v>4.4720279999999999</v>
      </c>
      <c r="D122" s="210">
        <v>3.0086999999999999E-2</v>
      </c>
      <c r="E122" s="33">
        <v>9.2100249999999999</v>
      </c>
      <c r="F122" s="33">
        <v>2.9796990000000001</v>
      </c>
      <c r="G122" s="6">
        <v>5.3886999999999997E-2</v>
      </c>
      <c r="H122" s="33">
        <v>1.557852</v>
      </c>
      <c r="I122" s="33">
        <v>49.972417</v>
      </c>
      <c r="J122" s="33">
        <v>2.0622020000000001</v>
      </c>
      <c r="K122" s="33">
        <v>0.68034899999999998</v>
      </c>
      <c r="L122" s="33">
        <v>1.5684199999999999</v>
      </c>
      <c r="M122" s="6">
        <v>8.7899999999999992E-3</v>
      </c>
      <c r="N122" s="33">
        <v>0.36764599999999997</v>
      </c>
      <c r="O122" s="33">
        <f t="shared" si="3"/>
        <v>73.361478000000005</v>
      </c>
    </row>
    <row r="123" spans="1:15">
      <c r="A123" s="185">
        <v>42644</v>
      </c>
      <c r="B123" s="33">
        <v>0.35220499999999999</v>
      </c>
      <c r="C123" s="33">
        <v>5.6912659999999997</v>
      </c>
      <c r="D123" s="210">
        <v>5.0036999999999998E-2</v>
      </c>
      <c r="E123" s="33">
        <v>46.618758</v>
      </c>
      <c r="F123" s="33">
        <v>3.5656059999999998</v>
      </c>
      <c r="G123" s="6">
        <v>0</v>
      </c>
      <c r="H123" s="33">
        <v>1.8029489999999999</v>
      </c>
      <c r="I123" s="33">
        <v>4.4329919999999996</v>
      </c>
      <c r="J123" s="33">
        <v>1.9297850000000001</v>
      </c>
      <c r="K123" s="33">
        <v>2.5658989999999999</v>
      </c>
      <c r="L123" s="33">
        <v>1.0118290000000001</v>
      </c>
      <c r="M123" s="6">
        <v>7.6355999999999993E-2</v>
      </c>
      <c r="N123" s="33">
        <v>0.27973300000000001</v>
      </c>
      <c r="O123" s="33">
        <f t="shared" si="3"/>
        <v>68.377414999999999</v>
      </c>
    </row>
    <row r="124" spans="1:15">
      <c r="A124" s="185">
        <v>42675</v>
      </c>
      <c r="B124" s="33">
        <v>0.22595000000000001</v>
      </c>
      <c r="C124" s="33">
        <v>3.7268949999999998</v>
      </c>
      <c r="D124" s="210">
        <v>4.6743E-2</v>
      </c>
      <c r="E124" s="33">
        <v>11.493726000000001</v>
      </c>
      <c r="F124" s="33">
        <v>5.3114850000000002</v>
      </c>
      <c r="G124" s="6">
        <v>5.7384999999999999E-2</v>
      </c>
      <c r="H124" s="33">
        <v>1.951973</v>
      </c>
      <c r="I124" s="33">
        <v>5.5458040000000004</v>
      </c>
      <c r="J124" s="33">
        <v>1.85771</v>
      </c>
      <c r="K124" s="33">
        <v>0.27916999999999997</v>
      </c>
      <c r="L124" s="33">
        <v>1.8307580000000001</v>
      </c>
      <c r="M124" s="6">
        <v>0</v>
      </c>
      <c r="N124" s="33">
        <v>0.31877299999999997</v>
      </c>
      <c r="O124" s="33">
        <f t="shared" si="3"/>
        <v>32.646372000000007</v>
      </c>
    </row>
    <row r="125" spans="1:15">
      <c r="A125" s="185">
        <v>42705</v>
      </c>
      <c r="B125" s="33">
        <v>0.41185699999999997</v>
      </c>
      <c r="C125" s="33">
        <v>4.5607769999999999</v>
      </c>
      <c r="D125" s="210">
        <v>2.0102999999999999E-2</v>
      </c>
      <c r="E125" s="33">
        <v>30.735927</v>
      </c>
      <c r="F125" s="33">
        <v>2.6648800000000001</v>
      </c>
      <c r="G125" s="6">
        <v>3.8158999999999998E-2</v>
      </c>
      <c r="H125" s="33">
        <v>1.804346</v>
      </c>
      <c r="I125" s="33">
        <v>4.0863759999999996</v>
      </c>
      <c r="J125" s="33">
        <v>1.9625330000000001</v>
      </c>
      <c r="K125" s="33">
        <v>0.72484099999999996</v>
      </c>
      <c r="L125" s="33">
        <v>1.076381</v>
      </c>
      <c r="M125" s="6">
        <v>0.67319799999999996</v>
      </c>
      <c r="N125" s="33">
        <v>0.47266900000000001</v>
      </c>
      <c r="O125" s="33">
        <f t="shared" si="3"/>
        <v>49.232047000000009</v>
      </c>
    </row>
    <row r="126" spans="1:15">
      <c r="A126" s="185">
        <v>42736</v>
      </c>
      <c r="B126" s="33">
        <v>0.34316200000000002</v>
      </c>
      <c r="C126" s="33">
        <v>3.529379</v>
      </c>
      <c r="D126" s="210">
        <v>0.37329000000000001</v>
      </c>
      <c r="E126" s="33">
        <v>38.946060000000003</v>
      </c>
      <c r="F126" s="33">
        <v>2.6805409999999998</v>
      </c>
      <c r="G126" s="6">
        <v>0</v>
      </c>
      <c r="H126" s="33">
        <v>1.7417750000000001</v>
      </c>
      <c r="I126" s="33">
        <v>6.1745489999999998</v>
      </c>
      <c r="J126" s="33">
        <v>2.573804</v>
      </c>
      <c r="K126" s="33">
        <v>0.69110499999999997</v>
      </c>
      <c r="L126" s="33">
        <v>1.471268</v>
      </c>
      <c r="M126" s="6">
        <v>6.7163E-2</v>
      </c>
      <c r="N126" s="33">
        <v>0.65049800000000002</v>
      </c>
      <c r="O126" s="33">
        <f t="shared" si="3"/>
        <v>59.242594000000004</v>
      </c>
    </row>
    <row r="127" spans="1:15">
      <c r="A127" s="185">
        <v>42767</v>
      </c>
      <c r="B127" s="33">
        <v>0.45112999999999998</v>
      </c>
      <c r="C127" s="33">
        <v>2.938507</v>
      </c>
      <c r="D127" s="210">
        <v>4.1945000000000003E-2</v>
      </c>
      <c r="E127" s="33">
        <v>169.98504800000001</v>
      </c>
      <c r="F127" s="33">
        <v>2.9979429999999998</v>
      </c>
      <c r="G127" s="6">
        <v>7.5459999999999998E-3</v>
      </c>
      <c r="H127" s="33">
        <v>1.4694990000000001</v>
      </c>
      <c r="I127" s="33">
        <v>3.1297139999999999</v>
      </c>
      <c r="J127" s="33">
        <v>2.191827</v>
      </c>
      <c r="K127" s="33">
        <v>0.70065100000000002</v>
      </c>
      <c r="L127" s="33">
        <v>1.0258970000000001</v>
      </c>
      <c r="M127" s="6">
        <v>7.1855000000000002E-2</v>
      </c>
      <c r="N127" s="33">
        <v>1.215787</v>
      </c>
      <c r="O127" s="33">
        <f t="shared" si="3"/>
        <v>186.22734899999998</v>
      </c>
    </row>
    <row r="128" spans="1:15">
      <c r="A128" s="185">
        <v>42795</v>
      </c>
      <c r="B128" s="33">
        <v>0.35890699999999998</v>
      </c>
      <c r="C128" s="33">
        <v>5.0937200000000002</v>
      </c>
      <c r="D128" s="210">
        <v>0.21815300000000001</v>
      </c>
      <c r="E128" s="33">
        <v>53.396867</v>
      </c>
      <c r="F128" s="33">
        <v>3.2815430000000001</v>
      </c>
      <c r="G128" s="6">
        <v>0</v>
      </c>
      <c r="H128" s="33">
        <v>1.52973</v>
      </c>
      <c r="I128" s="33">
        <v>4.0531620000000004</v>
      </c>
      <c r="J128" s="33">
        <v>1.6666369999999999</v>
      </c>
      <c r="K128" s="33">
        <v>0.91000400000000004</v>
      </c>
      <c r="L128" s="33">
        <v>1.0822309999999999</v>
      </c>
      <c r="M128" s="6">
        <v>0.13858699999999999</v>
      </c>
      <c r="N128" s="33">
        <v>0.166712</v>
      </c>
      <c r="O128" s="33">
        <f t="shared" si="3"/>
        <v>71.896253000000002</v>
      </c>
    </row>
    <row r="129" spans="1:15">
      <c r="A129" s="185">
        <v>42826</v>
      </c>
      <c r="B129" s="33">
        <v>0.64782499999999998</v>
      </c>
      <c r="C129" s="33">
        <v>3.463517</v>
      </c>
      <c r="D129" s="210">
        <v>1.6232530000000001</v>
      </c>
      <c r="E129" s="33">
        <v>36.297125000000001</v>
      </c>
      <c r="F129" s="33">
        <v>2.8428279999999999</v>
      </c>
      <c r="G129" s="6">
        <v>1.5969000000000001E-2</v>
      </c>
      <c r="H129" s="33">
        <v>1.3550059999999999</v>
      </c>
      <c r="I129" s="33">
        <v>6.322578</v>
      </c>
      <c r="J129" s="33">
        <v>1.4663980000000001</v>
      </c>
      <c r="K129" s="33">
        <v>0.67097899999999999</v>
      </c>
      <c r="L129" s="33">
        <v>1.260222</v>
      </c>
      <c r="M129" s="6">
        <v>1.4454E-2</v>
      </c>
      <c r="N129" s="33">
        <v>9.6563999999999997E-2</v>
      </c>
      <c r="O129" s="33">
        <f t="shared" si="3"/>
        <v>56.076718</v>
      </c>
    </row>
    <row r="130" spans="1:15">
      <c r="A130" s="185">
        <v>42856</v>
      </c>
      <c r="B130" s="33">
        <v>0.47001799999999999</v>
      </c>
      <c r="C130" s="33">
        <v>2.922234</v>
      </c>
      <c r="D130" s="210">
        <v>1.834862</v>
      </c>
      <c r="E130" s="33">
        <v>41.048113000000001</v>
      </c>
      <c r="F130" s="33">
        <v>5.4772210000000001</v>
      </c>
      <c r="G130" s="6">
        <v>1.6007E-2</v>
      </c>
      <c r="H130" s="33">
        <v>1.4061380000000001</v>
      </c>
      <c r="I130" s="33">
        <v>5.4932100000000004</v>
      </c>
      <c r="J130" s="33">
        <v>1.830848</v>
      </c>
      <c r="K130" s="33">
        <v>0.89215800000000001</v>
      </c>
      <c r="L130" s="33">
        <v>1.8901669999999999</v>
      </c>
      <c r="M130" s="6">
        <v>8.2372000000000001E-2</v>
      </c>
      <c r="N130" s="33">
        <v>0.465613</v>
      </c>
      <c r="O130" s="33">
        <f t="shared" si="3"/>
        <v>63.828961</v>
      </c>
    </row>
    <row r="131" spans="1:15">
      <c r="A131" s="185">
        <v>42887</v>
      </c>
      <c r="B131" s="33">
        <v>0.27896100000000001</v>
      </c>
      <c r="C131" s="33">
        <v>4.0579879999999999</v>
      </c>
      <c r="D131" s="210">
        <v>0.34994900000000001</v>
      </c>
      <c r="E131" s="33">
        <v>22.495621</v>
      </c>
      <c r="F131" s="33">
        <v>3.2087810000000001</v>
      </c>
      <c r="G131" s="6">
        <v>0</v>
      </c>
      <c r="H131" s="33">
        <v>1.167972</v>
      </c>
      <c r="I131" s="33">
        <v>4.1409450000000003</v>
      </c>
      <c r="J131" s="33">
        <v>2.3035570000000001</v>
      </c>
      <c r="K131" s="33">
        <v>0.81347999999999998</v>
      </c>
      <c r="L131" s="33">
        <v>0.85276300000000005</v>
      </c>
      <c r="M131" s="6">
        <v>6.6234000000000001E-2</v>
      </c>
      <c r="N131" s="33">
        <v>0.52937900000000004</v>
      </c>
      <c r="O131" s="33">
        <f t="shared" si="3"/>
        <v>40.265630000000002</v>
      </c>
    </row>
    <row r="132" spans="1:15">
      <c r="A132" s="185">
        <v>42917</v>
      </c>
      <c r="B132" s="33">
        <v>0.34719699999999998</v>
      </c>
      <c r="C132" s="33">
        <v>6.4649859999999997</v>
      </c>
      <c r="D132" s="210">
        <v>1.4749999999999999E-2</v>
      </c>
      <c r="E132" s="33">
        <v>8.9196849999999994</v>
      </c>
      <c r="F132" s="33">
        <v>4.5616289999999999</v>
      </c>
      <c r="G132" s="6">
        <v>0</v>
      </c>
      <c r="H132" s="33">
        <v>1.4353849999999999</v>
      </c>
      <c r="I132" s="33">
        <v>4.9541649999999997</v>
      </c>
      <c r="J132" s="33">
        <v>3.3244600000000002</v>
      </c>
      <c r="K132" s="33">
        <v>0.73190500000000003</v>
      </c>
      <c r="L132" s="33">
        <v>0.81670100000000001</v>
      </c>
      <c r="M132" s="6">
        <v>5.6888000000000001E-2</v>
      </c>
      <c r="N132" s="33">
        <v>0.57194800000000001</v>
      </c>
      <c r="O132" s="33">
        <f t="shared" si="3"/>
        <v>32.199698999999995</v>
      </c>
    </row>
    <row r="133" spans="1:15">
      <c r="A133" s="185">
        <v>42948</v>
      </c>
      <c r="B133" s="33">
        <v>0.43153000000000002</v>
      </c>
      <c r="C133" s="33">
        <v>17.428712000000001</v>
      </c>
      <c r="D133" s="210">
        <v>3.7780000000000001E-2</v>
      </c>
      <c r="E133" s="33">
        <v>41.301445999999999</v>
      </c>
      <c r="F133" s="33">
        <v>3.6437870000000001</v>
      </c>
      <c r="G133" s="6">
        <v>0</v>
      </c>
      <c r="H133" s="33">
        <v>1.8406940000000001</v>
      </c>
      <c r="I133" s="33">
        <v>15.381034</v>
      </c>
      <c r="J133" s="33">
        <v>3.6803870000000001</v>
      </c>
      <c r="K133" s="33">
        <v>0.61776900000000001</v>
      </c>
      <c r="L133" s="33">
        <v>1.721606</v>
      </c>
      <c r="M133" s="6">
        <v>4.2569999999999997E-2</v>
      </c>
      <c r="N133" s="33">
        <v>0.75142299999999995</v>
      </c>
      <c r="O133" s="33">
        <f t="shared" si="3"/>
        <v>86.878737999999984</v>
      </c>
    </row>
    <row r="134" spans="1:15">
      <c r="A134" s="185">
        <v>42979</v>
      </c>
      <c r="B134" s="33">
        <v>0.39552599999999999</v>
      </c>
      <c r="C134" s="33">
        <v>3.3528129999999998</v>
      </c>
      <c r="D134" s="210">
        <v>0.20502300000000001</v>
      </c>
      <c r="E134" s="33">
        <v>32.093353999999998</v>
      </c>
      <c r="F134" s="33">
        <v>3.170471</v>
      </c>
      <c r="G134" s="6">
        <v>0</v>
      </c>
      <c r="H134" s="33">
        <v>1.381853</v>
      </c>
      <c r="I134" s="33">
        <v>36.161802000000002</v>
      </c>
      <c r="J134" s="33">
        <v>4.9770310000000002</v>
      </c>
      <c r="K134" s="33">
        <v>1.0747169999999999</v>
      </c>
      <c r="L134" s="33">
        <v>2.3043309999999999</v>
      </c>
      <c r="M134" s="6">
        <v>4.0010999999999998E-2</v>
      </c>
      <c r="N134" s="33">
        <v>1.3196950000000001</v>
      </c>
      <c r="O134" s="33">
        <f t="shared" ref="O134:O135" si="4">SUM(B134:N134)</f>
        <v>86.476627000000008</v>
      </c>
    </row>
    <row r="135" spans="1:15">
      <c r="A135" s="185">
        <v>43009</v>
      </c>
      <c r="B135" s="33">
        <v>0.61897599999999997</v>
      </c>
      <c r="C135" s="33">
        <v>4.7198640000000003</v>
      </c>
      <c r="D135" s="210">
        <v>8.4782999999999997E-2</v>
      </c>
      <c r="E135" s="33">
        <v>31.740359000000002</v>
      </c>
      <c r="F135" s="33">
        <v>3.9246729999999999</v>
      </c>
      <c r="G135" s="6">
        <v>4.1096000000000001E-2</v>
      </c>
      <c r="H135" s="33">
        <v>1.642145</v>
      </c>
      <c r="I135" s="33">
        <v>10.045964</v>
      </c>
      <c r="J135" s="33">
        <v>2.23577</v>
      </c>
      <c r="K135" s="33">
        <v>0.87343899999999997</v>
      </c>
      <c r="L135" s="33">
        <v>2.021652</v>
      </c>
      <c r="M135" s="6">
        <v>0.122339</v>
      </c>
      <c r="N135" s="33">
        <v>1.123988</v>
      </c>
      <c r="O135" s="33">
        <f t="shared" si="4"/>
        <v>59.195048</v>
      </c>
    </row>
    <row r="136" spans="1:15">
      <c r="A136" s="185">
        <v>43040</v>
      </c>
      <c r="B136" s="33">
        <v>0.458007</v>
      </c>
      <c r="C136" s="33">
        <v>8.0143839999999997</v>
      </c>
      <c r="D136" s="210">
        <v>0.12227499999999999</v>
      </c>
      <c r="E136" s="33">
        <v>53.177866999999999</v>
      </c>
      <c r="F136" s="33">
        <v>3.7639870000000002</v>
      </c>
      <c r="G136" s="6">
        <v>5.2830000000000004E-3</v>
      </c>
      <c r="H136" s="33">
        <v>2.5060859999999998</v>
      </c>
      <c r="I136" s="33">
        <v>4.6830679999999996</v>
      </c>
      <c r="J136" s="33">
        <v>9.8639109999999999</v>
      </c>
      <c r="K136" s="33">
        <v>1.002602</v>
      </c>
      <c r="L136" s="33">
        <v>1.0821229999999999</v>
      </c>
      <c r="M136" s="6">
        <v>6.9291000000000005E-2</v>
      </c>
      <c r="N136" s="33">
        <v>0.33348899999999998</v>
      </c>
      <c r="O136" s="33">
        <f t="shared" ref="O136:O181" si="5">SUM(B136:N136)</f>
        <v>85.082373000000004</v>
      </c>
    </row>
    <row r="137" spans="1:15">
      <c r="A137" s="185">
        <v>43070</v>
      </c>
      <c r="B137" s="33">
        <v>0.44263400000000003</v>
      </c>
      <c r="C137" s="33">
        <v>4.5657940000000004</v>
      </c>
      <c r="D137" s="210">
        <v>2.2483E-2</v>
      </c>
      <c r="E137" s="33">
        <v>27.586556000000002</v>
      </c>
      <c r="F137" s="33">
        <v>5.2741439999999997</v>
      </c>
      <c r="G137" s="6">
        <v>0.113026</v>
      </c>
      <c r="H137" s="33">
        <v>1.9563820000000001</v>
      </c>
      <c r="I137" s="33">
        <v>5.3117070000000002</v>
      </c>
      <c r="J137" s="33">
        <v>2.1946409999999998</v>
      </c>
      <c r="K137" s="33">
        <v>0.32507200000000003</v>
      </c>
      <c r="L137" s="33">
        <v>1.190496</v>
      </c>
      <c r="M137" s="6">
        <v>2.4392E-2</v>
      </c>
      <c r="N137" s="33">
        <v>0.53732899999999995</v>
      </c>
      <c r="O137" s="33">
        <f t="shared" si="5"/>
        <v>49.544655999999996</v>
      </c>
    </row>
    <row r="138" spans="1:15">
      <c r="A138" s="185">
        <v>43101</v>
      </c>
      <c r="B138" s="33">
        <v>0.13966300000000001</v>
      </c>
      <c r="C138" s="33">
        <v>3.572057</v>
      </c>
      <c r="D138" s="210">
        <v>7.2871000000000005E-2</v>
      </c>
      <c r="E138" s="33">
        <v>26.273069</v>
      </c>
      <c r="F138" s="33">
        <v>2.9129290000000001</v>
      </c>
      <c r="G138" s="6">
        <v>4.9520000000000002E-2</v>
      </c>
      <c r="H138" s="33">
        <v>1.343539</v>
      </c>
      <c r="I138" s="33">
        <v>5.8193910000000004</v>
      </c>
      <c r="J138" s="33">
        <v>3.1131289999999998</v>
      </c>
      <c r="K138" s="33">
        <v>0.68532700000000002</v>
      </c>
      <c r="L138" s="33">
        <v>1.093944</v>
      </c>
      <c r="M138" s="6">
        <v>7.1182999999999996E-2</v>
      </c>
      <c r="N138" s="33">
        <v>0.46518999999999999</v>
      </c>
      <c r="O138" s="33">
        <f t="shared" si="5"/>
        <v>45.611812</v>
      </c>
    </row>
    <row r="139" spans="1:15">
      <c r="A139" s="185">
        <v>43132</v>
      </c>
      <c r="B139" s="33">
        <v>0.446017</v>
      </c>
      <c r="C139" s="33">
        <v>6.7585329999999999</v>
      </c>
      <c r="D139" s="210">
        <v>0.26097300000000001</v>
      </c>
      <c r="E139" s="33">
        <v>31.096423000000001</v>
      </c>
      <c r="F139" s="33">
        <v>2.8935749999999998</v>
      </c>
      <c r="G139" s="6">
        <v>3.4889999999999999E-3</v>
      </c>
      <c r="H139" s="33">
        <v>1.5593170000000001</v>
      </c>
      <c r="I139" s="33">
        <v>5.7909990000000002</v>
      </c>
      <c r="J139" s="33">
        <v>2.147386</v>
      </c>
      <c r="K139" s="33">
        <v>0.66330500000000003</v>
      </c>
      <c r="L139" s="33">
        <v>1.395912</v>
      </c>
      <c r="M139" s="6">
        <v>0.159078</v>
      </c>
      <c r="N139" s="33">
        <v>0.18162500000000001</v>
      </c>
      <c r="O139" s="33">
        <f t="shared" si="5"/>
        <v>53.356631999999998</v>
      </c>
    </row>
    <row r="140" spans="1:15">
      <c r="A140" s="185">
        <v>43160</v>
      </c>
      <c r="B140" s="33">
        <v>0.90154500000000004</v>
      </c>
      <c r="C140" s="33">
        <v>4.5724020000000003</v>
      </c>
      <c r="D140" s="210">
        <v>0.16639300000000001</v>
      </c>
      <c r="E140" s="33">
        <v>11.189306999999999</v>
      </c>
      <c r="F140" s="33">
        <v>3.3314430000000002</v>
      </c>
      <c r="G140" s="6">
        <v>0.18723600000000001</v>
      </c>
      <c r="H140" s="33">
        <v>1.519603</v>
      </c>
      <c r="I140" s="33">
        <v>6.7529560000000002</v>
      </c>
      <c r="J140" s="33">
        <v>2.8388689999999999</v>
      </c>
      <c r="K140" s="33">
        <v>2.5839310000000002</v>
      </c>
      <c r="L140" s="33">
        <v>0.87841800000000003</v>
      </c>
      <c r="M140" s="6">
        <v>9.5390000000000003E-2</v>
      </c>
      <c r="N140" s="33">
        <v>0.42438100000000001</v>
      </c>
      <c r="O140" s="33">
        <f t="shared" si="5"/>
        <v>35.441874000000006</v>
      </c>
    </row>
    <row r="141" spans="1:15">
      <c r="A141" s="185">
        <v>43191</v>
      </c>
      <c r="B141" s="33">
        <v>0.40726000000000001</v>
      </c>
      <c r="C141" s="33">
        <v>3.231271</v>
      </c>
      <c r="D141" s="210">
        <v>0.214725</v>
      </c>
      <c r="E141" s="33">
        <v>27.539577999999999</v>
      </c>
      <c r="F141" s="33">
        <v>3.2479719999999999</v>
      </c>
      <c r="G141" s="6">
        <v>6.8469999999999998E-3</v>
      </c>
      <c r="H141" s="33">
        <v>1.953133</v>
      </c>
      <c r="I141" s="33">
        <v>4.0988879999999996</v>
      </c>
      <c r="J141" s="33">
        <v>2.6876009999999999</v>
      </c>
      <c r="K141" s="33">
        <v>1.7139150000000001</v>
      </c>
      <c r="L141" s="33">
        <v>1.240729</v>
      </c>
      <c r="M141" s="6">
        <v>6.4042000000000002E-2</v>
      </c>
      <c r="N141" s="33">
        <v>0.93685700000000005</v>
      </c>
      <c r="O141" s="33">
        <f t="shared" si="5"/>
        <v>47.342818000000008</v>
      </c>
    </row>
    <row r="142" spans="1:15">
      <c r="A142" s="185">
        <v>43221</v>
      </c>
      <c r="B142" s="33">
        <v>0.66500700000000001</v>
      </c>
      <c r="C142" s="33">
        <v>4.5143230000000001</v>
      </c>
      <c r="D142" s="210">
        <v>4.7890000000000002E-2</v>
      </c>
      <c r="E142" s="33">
        <v>18.769676</v>
      </c>
      <c r="F142" s="33">
        <v>4.099062</v>
      </c>
      <c r="G142" s="6">
        <v>3.2004999999999999E-2</v>
      </c>
      <c r="H142" s="33">
        <v>1.7967329999999999</v>
      </c>
      <c r="I142" s="33">
        <v>5.2615040000000004</v>
      </c>
      <c r="J142" s="33">
        <v>1.816481</v>
      </c>
      <c r="K142" s="33">
        <v>0.72450700000000001</v>
      </c>
      <c r="L142" s="33">
        <v>2.8054760000000001</v>
      </c>
      <c r="M142" s="6">
        <v>0</v>
      </c>
      <c r="N142" s="33">
        <v>3.1359759999999999</v>
      </c>
      <c r="O142" s="33">
        <f t="shared" si="5"/>
        <v>43.668640000000003</v>
      </c>
    </row>
    <row r="143" spans="1:15">
      <c r="A143" s="185">
        <v>43252</v>
      </c>
      <c r="B143" s="33">
        <v>0.58359700000000003</v>
      </c>
      <c r="C143" s="33">
        <v>2.5212599999999998</v>
      </c>
      <c r="D143" s="210">
        <v>2.3559640000000002</v>
      </c>
      <c r="E143" s="33">
        <v>20.031693000000001</v>
      </c>
      <c r="F143" s="33">
        <v>6.6088610000000001</v>
      </c>
      <c r="G143" s="6">
        <v>0</v>
      </c>
      <c r="H143" s="33">
        <v>1.5433650000000001</v>
      </c>
      <c r="I143" s="33">
        <v>4.9634210000000003</v>
      </c>
      <c r="J143" s="33">
        <v>2.0724589999999998</v>
      </c>
      <c r="K143" s="33">
        <v>1.4414659999999999</v>
      </c>
      <c r="L143" s="33">
        <v>2.0352389999999998</v>
      </c>
      <c r="M143" s="6">
        <v>0.460953</v>
      </c>
      <c r="N143" s="33">
        <v>1.575118</v>
      </c>
      <c r="O143" s="33">
        <f t="shared" si="5"/>
        <v>46.193396</v>
      </c>
    </row>
    <row r="144" spans="1:15">
      <c r="A144" s="185">
        <v>43282</v>
      </c>
      <c r="B144" s="33">
        <v>1.702556</v>
      </c>
      <c r="C144" s="33">
        <v>3.4587919999999999</v>
      </c>
      <c r="D144" s="210">
        <v>0.215088</v>
      </c>
      <c r="E144" s="33">
        <v>42.282764</v>
      </c>
      <c r="F144" s="33">
        <v>3.4849969999999999</v>
      </c>
      <c r="G144" s="6">
        <v>0.231436</v>
      </c>
      <c r="H144" s="33">
        <v>1.6271150000000001</v>
      </c>
      <c r="I144" s="33">
        <v>10.35901</v>
      </c>
      <c r="J144" s="33">
        <v>1.540184</v>
      </c>
      <c r="K144" s="33">
        <v>1.009747</v>
      </c>
      <c r="L144" s="33">
        <v>0.91902899999999998</v>
      </c>
      <c r="M144" s="6">
        <v>3.7108000000000002E-2</v>
      </c>
      <c r="N144" s="33">
        <v>1.1654549999999999</v>
      </c>
      <c r="O144" s="33">
        <f t="shared" si="5"/>
        <v>68.033281000000002</v>
      </c>
    </row>
    <row r="145" spans="1:15">
      <c r="A145" s="185">
        <v>43313</v>
      </c>
      <c r="B145" s="33">
        <v>0.49727100000000002</v>
      </c>
      <c r="C145" s="33">
        <v>4.2551750000000004</v>
      </c>
      <c r="D145" s="210">
        <v>0.140406</v>
      </c>
      <c r="E145" s="33">
        <v>30.816989</v>
      </c>
      <c r="F145" s="33">
        <v>3.3281580000000002</v>
      </c>
      <c r="G145" s="6">
        <v>0</v>
      </c>
      <c r="H145" s="33">
        <v>1.599078</v>
      </c>
      <c r="I145" s="33">
        <v>6.7982269999999998</v>
      </c>
      <c r="J145" s="33">
        <v>3.043317</v>
      </c>
      <c r="K145" s="33">
        <v>0.618394</v>
      </c>
      <c r="L145" s="33">
        <v>2.498526</v>
      </c>
      <c r="M145" s="6">
        <v>7.4014999999999997E-2</v>
      </c>
      <c r="N145" s="33">
        <v>0.280024</v>
      </c>
      <c r="O145" s="33">
        <f t="shared" si="5"/>
        <v>53.949579999999997</v>
      </c>
    </row>
    <row r="146" spans="1:15">
      <c r="A146" s="185">
        <v>43344</v>
      </c>
      <c r="B146" s="33">
        <v>0.33974700000000002</v>
      </c>
      <c r="C146" s="33">
        <v>12.340064999999999</v>
      </c>
      <c r="D146" s="210">
        <v>0.35657699999999998</v>
      </c>
      <c r="E146" s="33">
        <v>17.344311999999999</v>
      </c>
      <c r="F146" s="33">
        <v>2.899359</v>
      </c>
      <c r="G146" s="6">
        <v>3.5111999999999997E-2</v>
      </c>
      <c r="H146" s="33">
        <v>1.6294299999999999</v>
      </c>
      <c r="I146" s="33">
        <v>4.6319350000000004</v>
      </c>
      <c r="J146" s="33">
        <v>2.6407750000000001</v>
      </c>
      <c r="K146" s="33">
        <v>0.47357900000000003</v>
      </c>
      <c r="L146" s="33">
        <v>1.8090090000000001</v>
      </c>
      <c r="M146" s="6">
        <v>0.17908399999999999</v>
      </c>
      <c r="N146" s="33">
        <v>1.1174729999999999</v>
      </c>
      <c r="O146" s="33">
        <f t="shared" si="5"/>
        <v>45.79645699999999</v>
      </c>
    </row>
    <row r="147" spans="1:15">
      <c r="A147" s="185">
        <v>43374</v>
      </c>
      <c r="B147" s="33">
        <v>0.56919699999999995</v>
      </c>
      <c r="C147" s="33">
        <v>4.7414930000000002</v>
      </c>
      <c r="D147" s="210">
        <v>7.3622000000000007E-2</v>
      </c>
      <c r="E147" s="33">
        <v>30.940389</v>
      </c>
      <c r="F147" s="33">
        <v>5.4438649999999997</v>
      </c>
      <c r="G147" s="6">
        <v>0</v>
      </c>
      <c r="H147" s="33">
        <v>2.0928979999999999</v>
      </c>
      <c r="I147" s="33">
        <v>4.4294700000000002</v>
      </c>
      <c r="J147" s="33">
        <v>8.644558</v>
      </c>
      <c r="K147" s="33">
        <v>0.65454400000000001</v>
      </c>
      <c r="L147" s="33">
        <v>4.38293</v>
      </c>
      <c r="M147" s="6">
        <v>5.2431999999999999E-2</v>
      </c>
      <c r="N147" s="33">
        <v>0.59404999999999997</v>
      </c>
      <c r="O147" s="33">
        <f t="shared" si="5"/>
        <v>62.619448000000006</v>
      </c>
    </row>
    <row r="148" spans="1:15">
      <c r="A148" s="185">
        <v>43405</v>
      </c>
      <c r="B148" s="33">
        <v>0.50446199999999997</v>
      </c>
      <c r="C148" s="33">
        <v>4.4313880000000001</v>
      </c>
      <c r="D148" s="210">
        <v>0.46438400000000002</v>
      </c>
      <c r="E148" s="33">
        <v>18.370291000000002</v>
      </c>
      <c r="F148" s="33">
        <v>4.0967630000000002</v>
      </c>
      <c r="G148" s="6">
        <v>0.13719999999999999</v>
      </c>
      <c r="H148" s="33">
        <v>1.8051459999999999</v>
      </c>
      <c r="I148" s="33">
        <v>6.4624220000000001</v>
      </c>
      <c r="J148" s="33">
        <v>6.1399910000000002</v>
      </c>
      <c r="K148" s="33">
        <v>0.696349</v>
      </c>
      <c r="L148" s="33">
        <v>2.8701759999999998</v>
      </c>
      <c r="M148" s="6">
        <v>7.0703000000000002E-2</v>
      </c>
      <c r="N148" s="33">
        <v>0.34249499999999999</v>
      </c>
      <c r="O148" s="33">
        <f t="shared" si="5"/>
        <v>46.391770000000008</v>
      </c>
    </row>
    <row r="149" spans="1:15">
      <c r="A149" s="185">
        <v>43435</v>
      </c>
      <c r="B149" s="33">
        <v>0.45421499999999998</v>
      </c>
      <c r="C149" s="33">
        <v>50.611615</v>
      </c>
      <c r="D149" s="210">
        <v>7.3751999999999998E-2</v>
      </c>
      <c r="E149" s="33">
        <v>15.307558999999999</v>
      </c>
      <c r="F149" s="33">
        <v>4.3960429999999997</v>
      </c>
      <c r="G149" s="6">
        <v>0.11411300000000001</v>
      </c>
      <c r="H149" s="33">
        <v>2.157683</v>
      </c>
      <c r="I149" s="33">
        <v>21.630723</v>
      </c>
      <c r="J149" s="33">
        <v>2.413036</v>
      </c>
      <c r="K149" s="33">
        <v>0.45516200000000001</v>
      </c>
      <c r="L149" s="33">
        <v>2.196364</v>
      </c>
      <c r="M149" s="6">
        <v>9.5016000000000003E-2</v>
      </c>
      <c r="N149" s="33">
        <v>8.9865E-2</v>
      </c>
      <c r="O149" s="33">
        <f t="shared" si="5"/>
        <v>99.995146000000034</v>
      </c>
    </row>
    <row r="150" spans="1:15">
      <c r="A150" s="185">
        <v>43466</v>
      </c>
      <c r="B150" s="33">
        <v>0.40157199999999998</v>
      </c>
      <c r="C150" s="33">
        <v>48.142952000000001</v>
      </c>
      <c r="D150" s="210">
        <v>0.320581</v>
      </c>
      <c r="E150" s="33">
        <v>11.891165000000001</v>
      </c>
      <c r="F150" s="33">
        <v>3.0219559999999999</v>
      </c>
      <c r="G150" s="6">
        <v>0.50752699999999995</v>
      </c>
      <c r="H150" s="33">
        <v>1.7693810000000001</v>
      </c>
      <c r="I150" s="33">
        <v>3.8590230000000001</v>
      </c>
      <c r="J150" s="33">
        <v>1.7164919999999999</v>
      </c>
      <c r="K150" s="33">
        <v>1.3692500000000001</v>
      </c>
      <c r="L150" s="33">
        <v>0.77434800000000004</v>
      </c>
      <c r="M150" s="6">
        <v>5.6360000000000004E-3</v>
      </c>
      <c r="N150" s="33">
        <v>0.245034</v>
      </c>
      <c r="O150" s="33">
        <f t="shared" si="5"/>
        <v>74.024916999999988</v>
      </c>
    </row>
    <row r="151" spans="1:15">
      <c r="A151" s="185">
        <v>43497</v>
      </c>
      <c r="B151" s="33">
        <v>0.28994300000000001</v>
      </c>
      <c r="C151" s="33">
        <v>4.2024419999999996</v>
      </c>
      <c r="D151" s="210">
        <v>0.32291999999999998</v>
      </c>
      <c r="E151" s="33">
        <v>5.9961589999999996</v>
      </c>
      <c r="F151" s="33">
        <v>2.8273679999999999</v>
      </c>
      <c r="G151" s="6">
        <v>3.6712000000000002E-2</v>
      </c>
      <c r="H151" s="33">
        <v>1.4148780000000001</v>
      </c>
      <c r="I151" s="33">
        <v>7.9463229999999996</v>
      </c>
      <c r="J151" s="33">
        <v>1.8974260000000001</v>
      </c>
      <c r="K151" s="33">
        <v>0.15537100000000001</v>
      </c>
      <c r="L151" s="33">
        <v>0.46479700000000002</v>
      </c>
      <c r="M151" s="6">
        <v>6.1241999999999998E-2</v>
      </c>
      <c r="N151" s="33">
        <v>0.558647</v>
      </c>
      <c r="O151" s="33">
        <f t="shared" si="5"/>
        <v>26.174227999999996</v>
      </c>
    </row>
    <row r="152" spans="1:15">
      <c r="A152" s="185">
        <v>43525</v>
      </c>
      <c r="B152" s="33">
        <v>0.42861900000000003</v>
      </c>
      <c r="C152" s="33">
        <v>3.138188</v>
      </c>
      <c r="D152" s="210">
        <v>0.142626</v>
      </c>
      <c r="E152" s="33">
        <v>11.739926000000001</v>
      </c>
      <c r="F152" s="33">
        <v>3.6369189999999998</v>
      </c>
      <c r="G152" s="6">
        <v>9.6433000000000005E-2</v>
      </c>
      <c r="H152" s="33">
        <v>1.56528</v>
      </c>
      <c r="I152" s="33">
        <v>12.482129</v>
      </c>
      <c r="J152" s="33">
        <v>2.4563109999999999</v>
      </c>
      <c r="K152" s="33">
        <v>2.2220300000000002</v>
      </c>
      <c r="L152" s="33">
        <v>0.54006900000000002</v>
      </c>
      <c r="M152" s="6">
        <v>1.7398E-2</v>
      </c>
      <c r="N152" s="33">
        <v>0.42322799999999999</v>
      </c>
      <c r="O152" s="33">
        <f t="shared" si="5"/>
        <v>38.889156000000007</v>
      </c>
    </row>
    <row r="153" spans="1:15">
      <c r="A153" s="185">
        <v>43556</v>
      </c>
      <c r="B153" s="33">
        <v>0.85782499999999995</v>
      </c>
      <c r="C153" s="33">
        <v>5.755376</v>
      </c>
      <c r="D153" s="210">
        <v>0.15081700000000001</v>
      </c>
      <c r="E153" s="33">
        <v>10.134199000000001</v>
      </c>
      <c r="F153" s="33">
        <v>4.6828799999999999</v>
      </c>
      <c r="G153" s="6">
        <v>2.5829000000000001E-2</v>
      </c>
      <c r="H153" s="33">
        <v>1.1728749999999999</v>
      </c>
      <c r="I153" s="33">
        <v>7.5873160000000004</v>
      </c>
      <c r="J153" s="33">
        <v>1.6611929999999999</v>
      </c>
      <c r="K153" s="33">
        <v>3.2975660000000002</v>
      </c>
      <c r="L153" s="33">
        <v>0.63954</v>
      </c>
      <c r="M153" s="210">
        <v>4.9678E-2</v>
      </c>
      <c r="N153" s="33">
        <v>0.147698</v>
      </c>
      <c r="O153" s="33">
        <f t="shared" si="5"/>
        <v>36.162792000000003</v>
      </c>
    </row>
    <row r="154" spans="1:15">
      <c r="A154" s="185">
        <v>43586</v>
      </c>
      <c r="B154" s="33">
        <v>0.25498500000000002</v>
      </c>
      <c r="C154" s="33">
        <v>3.021404</v>
      </c>
      <c r="D154" s="210">
        <v>3.5929000000000003E-2</v>
      </c>
      <c r="E154" s="33">
        <v>10.190606000000001</v>
      </c>
      <c r="F154" s="33">
        <v>2.707713</v>
      </c>
      <c r="G154" s="6">
        <v>1.9507E-2</v>
      </c>
      <c r="H154" s="33">
        <v>1.549533</v>
      </c>
      <c r="I154" s="33">
        <v>5.1024560000000001</v>
      </c>
      <c r="J154" s="33">
        <v>2.9069940000000001</v>
      </c>
      <c r="K154" s="33">
        <v>2.7388620000000001</v>
      </c>
      <c r="L154" s="33">
        <v>1.1674150000000001</v>
      </c>
      <c r="M154" s="6">
        <v>2.7257E-2</v>
      </c>
      <c r="N154" s="33">
        <v>0.231547</v>
      </c>
      <c r="O154" s="33">
        <f t="shared" si="5"/>
        <v>29.954208000000001</v>
      </c>
    </row>
    <row r="155" spans="1:15">
      <c r="A155" s="185">
        <v>43617</v>
      </c>
      <c r="B155" s="33">
        <v>0.33013199999999998</v>
      </c>
      <c r="C155" s="33">
        <v>4.4957789999999997</v>
      </c>
      <c r="D155" s="210">
        <v>0.33698099999999998</v>
      </c>
      <c r="E155" s="33">
        <v>6.0522720000000003</v>
      </c>
      <c r="F155" s="33">
        <v>3.6045530000000001</v>
      </c>
      <c r="G155" s="6">
        <v>3.4450000000000001E-2</v>
      </c>
      <c r="H155" s="33">
        <v>0.92615499999999995</v>
      </c>
      <c r="I155" s="33">
        <v>10.215833</v>
      </c>
      <c r="J155" s="33">
        <v>2.2332299999999998</v>
      </c>
      <c r="K155" s="33">
        <v>0.60400600000000004</v>
      </c>
      <c r="L155" s="33">
        <v>2.1241400000000001</v>
      </c>
      <c r="M155" s="6">
        <v>5.3605E-2</v>
      </c>
      <c r="N155" s="33">
        <v>0.32320300000000002</v>
      </c>
      <c r="O155" s="33">
        <f t="shared" si="5"/>
        <v>31.334339</v>
      </c>
    </row>
    <row r="156" spans="1:15">
      <c r="A156" s="185">
        <v>43647</v>
      </c>
      <c r="B156" s="33">
        <v>0.52257299999999995</v>
      </c>
      <c r="C156" s="33">
        <v>6.8619630000000003</v>
      </c>
      <c r="D156" s="210">
        <v>9.0476000000000001E-2</v>
      </c>
      <c r="E156" s="33">
        <v>15.253368999999999</v>
      </c>
      <c r="F156" s="33">
        <v>4.6147900000000002</v>
      </c>
      <c r="G156" s="6">
        <v>0.15223300000000001</v>
      </c>
      <c r="H156" s="33">
        <v>1.7107570000000001</v>
      </c>
      <c r="I156" s="33">
        <v>8.5802399999999999</v>
      </c>
      <c r="J156" s="33">
        <v>2.4164219999999998</v>
      </c>
      <c r="K156" s="33">
        <v>0.702183</v>
      </c>
      <c r="L156" s="33">
        <v>1.96085</v>
      </c>
      <c r="M156" s="6">
        <v>0.14250699999999999</v>
      </c>
      <c r="N156" s="33">
        <v>0.59497800000000001</v>
      </c>
      <c r="O156" s="33">
        <f t="shared" si="5"/>
        <v>43.603340999999993</v>
      </c>
    </row>
    <row r="157" spans="1:15">
      <c r="A157" s="185">
        <v>43678</v>
      </c>
      <c r="B157" s="33">
        <v>0.240365</v>
      </c>
      <c r="C157" s="33">
        <v>3.33786</v>
      </c>
      <c r="D157" s="210">
        <v>0.16530500000000001</v>
      </c>
      <c r="E157" s="33">
        <v>4.5183790000000004</v>
      </c>
      <c r="F157" s="33">
        <v>3.8989600000000002</v>
      </c>
      <c r="G157" s="6">
        <v>0.11469699999999999</v>
      </c>
      <c r="H157" s="33">
        <v>1.331326</v>
      </c>
      <c r="I157" s="33">
        <v>8.2160080000000004</v>
      </c>
      <c r="J157" s="33">
        <v>2.8351259999999998</v>
      </c>
      <c r="K157" s="33">
        <v>6.6974200000000002</v>
      </c>
      <c r="L157" s="33">
        <v>2.674458</v>
      </c>
      <c r="M157" s="6">
        <v>8.3127999999999994E-2</v>
      </c>
      <c r="N157" s="33">
        <v>0.58134300000000005</v>
      </c>
      <c r="O157" s="33">
        <f t="shared" si="5"/>
        <v>34.694375000000001</v>
      </c>
    </row>
    <row r="158" spans="1:15">
      <c r="A158" s="185">
        <v>43709</v>
      </c>
      <c r="B158" s="33">
        <v>2.1386799999999999</v>
      </c>
      <c r="C158" s="33">
        <v>5.7443780000000002</v>
      </c>
      <c r="D158" s="210">
        <v>8.3959000000000006E-2</v>
      </c>
      <c r="E158" s="33">
        <v>5.5662839999999996</v>
      </c>
      <c r="F158" s="33">
        <v>4.3601720000000004</v>
      </c>
      <c r="G158" s="6">
        <v>6.3728999999999994E-2</v>
      </c>
      <c r="H158" s="33">
        <v>3.452232</v>
      </c>
      <c r="I158" s="33">
        <v>8.6869250000000005</v>
      </c>
      <c r="J158" s="33">
        <v>25.546189999999999</v>
      </c>
      <c r="K158" s="33">
        <v>1.336063</v>
      </c>
      <c r="L158" s="33">
        <v>3.204755</v>
      </c>
      <c r="M158" s="6">
        <v>0.182</v>
      </c>
      <c r="N158" s="33">
        <v>0.18671099999999999</v>
      </c>
      <c r="O158" s="33">
        <f t="shared" si="5"/>
        <v>60.552078000000009</v>
      </c>
    </row>
    <row r="159" spans="1:15">
      <c r="A159" s="185">
        <v>43739</v>
      </c>
      <c r="B159" s="33">
        <v>3.0525989999999998</v>
      </c>
      <c r="C159" s="33">
        <v>7.4295030000000004</v>
      </c>
      <c r="D159" s="210">
        <v>0.35436099999999998</v>
      </c>
      <c r="E159" s="33">
        <v>5.3466430000000003</v>
      </c>
      <c r="F159" s="33">
        <v>4.7280769999999999</v>
      </c>
      <c r="G159" s="6">
        <v>0</v>
      </c>
      <c r="H159" s="33">
        <v>2.0607899999999999</v>
      </c>
      <c r="I159" s="33">
        <v>6.6312239999999996</v>
      </c>
      <c r="J159" s="33">
        <v>2.59</v>
      </c>
      <c r="K159" s="33">
        <v>0.22887399999999999</v>
      </c>
      <c r="L159" s="33">
        <v>2.112644</v>
      </c>
      <c r="M159" s="6">
        <v>8.2877999999999993E-2</v>
      </c>
      <c r="N159" s="33">
        <v>0.54918599999999995</v>
      </c>
      <c r="O159" s="33">
        <f t="shared" si="5"/>
        <v>35.166778999999998</v>
      </c>
    </row>
    <row r="160" spans="1:15">
      <c r="A160" s="185">
        <v>43770</v>
      </c>
      <c r="B160" s="33">
        <v>1.7539849999999999</v>
      </c>
      <c r="C160" s="33">
        <v>3.7934779999999999</v>
      </c>
      <c r="D160" s="210">
        <v>9.7070000000000004E-3</v>
      </c>
      <c r="E160" s="33">
        <v>9.3911160000000002</v>
      </c>
      <c r="F160" s="33">
        <v>3.9346480000000001</v>
      </c>
      <c r="G160" s="6">
        <v>7.1331000000000006E-2</v>
      </c>
      <c r="H160" s="33">
        <v>1.322111</v>
      </c>
      <c r="I160" s="33">
        <v>9.0031320000000008</v>
      </c>
      <c r="J160" s="33">
        <v>4.3713620000000004</v>
      </c>
      <c r="K160" s="33">
        <v>0.13700999999999999</v>
      </c>
      <c r="L160" s="33">
        <v>2.5603370000000001</v>
      </c>
      <c r="M160" s="6">
        <v>5.525E-2</v>
      </c>
      <c r="N160" s="33">
        <v>0.50251999999999997</v>
      </c>
      <c r="O160" s="33">
        <f t="shared" si="5"/>
        <v>36.905986999999989</v>
      </c>
    </row>
    <row r="161" spans="1:15">
      <c r="A161" s="185">
        <v>43800</v>
      </c>
      <c r="B161" s="33">
        <v>0.37379099999999998</v>
      </c>
      <c r="C161" s="33">
        <v>6.9847859999999997</v>
      </c>
      <c r="D161" s="210">
        <v>0.17448</v>
      </c>
      <c r="E161" s="33">
        <v>9.083126</v>
      </c>
      <c r="F161" s="33">
        <v>3.2976719999999999</v>
      </c>
      <c r="G161" s="210">
        <v>0.10981100000000001</v>
      </c>
      <c r="H161" s="33">
        <v>1.3054619999999999</v>
      </c>
      <c r="I161" s="33">
        <v>6.8795029999999997</v>
      </c>
      <c r="J161" s="33">
        <v>2.1724869999999998</v>
      </c>
      <c r="K161" s="33">
        <v>0.33815499999999998</v>
      </c>
      <c r="L161" s="33">
        <v>2.1785600000000001</v>
      </c>
      <c r="M161" s="6">
        <v>7.1804000000000007E-2</v>
      </c>
      <c r="N161" s="33">
        <v>0.30543500000000001</v>
      </c>
      <c r="O161" s="33">
        <f t="shared" si="5"/>
        <v>33.275072000000002</v>
      </c>
    </row>
    <row r="162" spans="1:15">
      <c r="A162" s="185">
        <v>43831</v>
      </c>
      <c r="B162" s="33">
        <v>0.45889400000000002</v>
      </c>
      <c r="C162" s="33">
        <v>4.0471029999999999</v>
      </c>
      <c r="D162" s="210">
        <v>0.28544399999999998</v>
      </c>
      <c r="E162" s="33">
        <v>4.4607250000000001</v>
      </c>
      <c r="F162" s="33">
        <v>2.3099949999999998</v>
      </c>
      <c r="G162" s="6">
        <v>2.2272E-2</v>
      </c>
      <c r="H162" s="33">
        <v>3.4920559999999998</v>
      </c>
      <c r="I162" s="33">
        <v>7.8425450000000003</v>
      </c>
      <c r="J162" s="33">
        <v>2.8491550000000001</v>
      </c>
      <c r="K162" s="33">
        <v>0.498996</v>
      </c>
      <c r="L162" s="33">
        <v>2.619119</v>
      </c>
      <c r="M162" s="6">
        <v>0.87548300000000001</v>
      </c>
      <c r="N162" s="33">
        <v>0.162748</v>
      </c>
      <c r="O162" s="33">
        <f t="shared" si="5"/>
        <v>29.924534999999999</v>
      </c>
    </row>
    <row r="163" spans="1:15">
      <c r="A163" s="185">
        <v>43862</v>
      </c>
      <c r="B163" s="33">
        <v>0.201353</v>
      </c>
      <c r="C163" s="33">
        <v>3.0595650000000001</v>
      </c>
      <c r="D163" s="210">
        <v>0.163942</v>
      </c>
      <c r="E163" s="33">
        <v>6.0636929999999998</v>
      </c>
      <c r="F163" s="33">
        <v>3.1822330000000001</v>
      </c>
      <c r="G163" s="6">
        <v>1.6685999999999999E-2</v>
      </c>
      <c r="H163" s="33">
        <v>1.9317740000000001</v>
      </c>
      <c r="I163" s="33">
        <v>5.4206789999999998</v>
      </c>
      <c r="J163" s="33">
        <v>0.69689999999999996</v>
      </c>
      <c r="K163" s="33">
        <v>0.59515399999999996</v>
      </c>
      <c r="L163" s="33">
        <v>0.127804</v>
      </c>
      <c r="M163" s="6">
        <v>0.19713900000000001</v>
      </c>
      <c r="N163" s="33">
        <v>0.22936100000000001</v>
      </c>
      <c r="O163" s="33">
        <f t="shared" si="5"/>
        <v>21.886283000000002</v>
      </c>
    </row>
    <row r="164" spans="1:15">
      <c r="A164" s="185">
        <v>43891</v>
      </c>
      <c r="B164" s="33">
        <v>0.43676100000000001</v>
      </c>
      <c r="C164" s="33">
        <v>3.5268630000000001</v>
      </c>
      <c r="D164" s="210">
        <v>5.2704000000000001E-2</v>
      </c>
      <c r="E164" s="33">
        <v>13.215773</v>
      </c>
      <c r="F164" s="33">
        <v>3.860141</v>
      </c>
      <c r="G164" s="6">
        <v>6.5498000000000001E-2</v>
      </c>
      <c r="H164" s="33">
        <v>1.8169420000000001</v>
      </c>
      <c r="I164" s="33">
        <v>5.736548</v>
      </c>
      <c r="J164" s="33">
        <v>3.6127069999999999</v>
      </c>
      <c r="K164" s="33">
        <v>0.33068199999999998</v>
      </c>
      <c r="L164" s="33">
        <v>2.5113289999999999</v>
      </c>
      <c r="M164" s="6">
        <v>9.7808999999999993E-2</v>
      </c>
      <c r="N164" s="33">
        <v>0.32863500000000001</v>
      </c>
      <c r="O164" s="33">
        <f t="shared" si="5"/>
        <v>35.592391999999997</v>
      </c>
    </row>
    <row r="165" spans="1:15">
      <c r="A165" s="185">
        <v>43922</v>
      </c>
      <c r="B165" s="33">
        <v>0.32138899999999998</v>
      </c>
      <c r="C165" s="33">
        <v>1.378468</v>
      </c>
      <c r="D165" s="210">
        <v>1.9702999999999998E-2</v>
      </c>
      <c r="E165" s="33">
        <v>6.080362</v>
      </c>
      <c r="F165" s="33">
        <v>7.7392890000000003</v>
      </c>
      <c r="G165" s="6">
        <v>2.5791000000000001E-2</v>
      </c>
      <c r="H165" s="33">
        <v>1.7263250000000001</v>
      </c>
      <c r="I165" s="33">
        <v>3.3099660000000002</v>
      </c>
      <c r="J165" s="33">
        <v>2.2290670000000001</v>
      </c>
      <c r="K165" s="33">
        <v>0.76689099999999999</v>
      </c>
      <c r="L165" s="33">
        <v>1.190539</v>
      </c>
      <c r="M165" s="6">
        <v>0.102409</v>
      </c>
      <c r="N165" s="33">
        <v>0.12856899999999999</v>
      </c>
      <c r="O165" s="33">
        <f t="shared" si="5"/>
        <v>25.018768000000005</v>
      </c>
    </row>
    <row r="166" spans="1:15">
      <c r="A166" s="185">
        <v>43952</v>
      </c>
      <c r="B166" s="33">
        <v>9.4903000000000001E-2</v>
      </c>
      <c r="C166" s="33">
        <v>3.5212669999999999</v>
      </c>
      <c r="D166" s="210">
        <v>7.8755000000000006E-2</v>
      </c>
      <c r="E166" s="33">
        <v>5.696669</v>
      </c>
      <c r="F166" s="33">
        <v>3.2939059999999998</v>
      </c>
      <c r="G166" s="6">
        <v>4.3915000000000003E-2</v>
      </c>
      <c r="H166" s="33">
        <v>0.92615499999999995</v>
      </c>
      <c r="I166" s="33">
        <v>5.6174489999999997</v>
      </c>
      <c r="J166" s="33">
        <v>1.7005269999999999</v>
      </c>
      <c r="K166" s="33">
        <v>0.24010500000000001</v>
      </c>
      <c r="L166" s="33">
        <v>0.49918200000000001</v>
      </c>
      <c r="M166" s="6">
        <v>0</v>
      </c>
      <c r="N166" s="33">
        <v>0.117572</v>
      </c>
      <c r="O166" s="33">
        <f t="shared" si="5"/>
        <v>21.830404999999999</v>
      </c>
    </row>
    <row r="167" spans="1:15">
      <c r="A167" s="185">
        <v>43983</v>
      </c>
      <c r="B167" s="33">
        <v>7.7421000000000004E-2</v>
      </c>
      <c r="C167" s="33">
        <v>7.302181</v>
      </c>
      <c r="D167" s="210">
        <v>0.13031100000000001</v>
      </c>
      <c r="E167" s="33">
        <v>6.1262819999999998</v>
      </c>
      <c r="F167" s="33">
        <v>3.3836930000000001</v>
      </c>
      <c r="G167" s="6">
        <v>3.2964E-2</v>
      </c>
      <c r="H167" s="33">
        <v>1.125974</v>
      </c>
      <c r="I167" s="33">
        <v>2.6049120000000001</v>
      </c>
      <c r="J167" s="33">
        <v>1.2974570000000001</v>
      </c>
      <c r="K167" s="33">
        <v>0.35402400000000001</v>
      </c>
      <c r="L167" s="33">
        <v>0.40903899999999999</v>
      </c>
      <c r="M167" s="6">
        <v>6.3055E-2</v>
      </c>
      <c r="N167" s="33">
        <v>0.15587200000000001</v>
      </c>
      <c r="O167" s="33">
        <f t="shared" si="5"/>
        <v>23.063184999999997</v>
      </c>
    </row>
    <row r="168" spans="1:15">
      <c r="A168" s="185">
        <v>44013</v>
      </c>
      <c r="B168" s="33">
        <v>0.435392</v>
      </c>
      <c r="C168" s="33">
        <v>2.6664159999999999</v>
      </c>
      <c r="D168" s="210">
        <v>0.48212300000000002</v>
      </c>
      <c r="E168" s="33">
        <v>3.9375490000000002</v>
      </c>
      <c r="F168" s="33">
        <v>5.7143370000000004</v>
      </c>
      <c r="G168" s="6">
        <v>0.118076</v>
      </c>
      <c r="H168" s="33">
        <v>3.8299539999999999</v>
      </c>
      <c r="I168" s="33">
        <v>2.0777160000000001</v>
      </c>
      <c r="J168" s="33">
        <v>2.2715369999999999</v>
      </c>
      <c r="K168" s="33">
        <v>0.62255400000000005</v>
      </c>
      <c r="L168" s="33">
        <v>1.0099149999999999</v>
      </c>
      <c r="M168" s="6">
        <v>2.7962000000000001E-2</v>
      </c>
      <c r="N168" s="33">
        <v>7.7873999999999999E-2</v>
      </c>
      <c r="O168" s="33">
        <f t="shared" si="5"/>
        <v>23.271404999999998</v>
      </c>
    </row>
    <row r="169" spans="1:15">
      <c r="A169" s="185">
        <v>44044</v>
      </c>
      <c r="B169" s="33">
        <v>0.35636200000000001</v>
      </c>
      <c r="C169" s="33">
        <v>4.1968240000000003</v>
      </c>
      <c r="D169" s="210">
        <v>0.12856899999999999</v>
      </c>
      <c r="E169" s="33">
        <v>3.9309370000000001</v>
      </c>
      <c r="F169" s="33">
        <v>3.7577289999999999</v>
      </c>
      <c r="G169" s="6">
        <v>4.172E-2</v>
      </c>
      <c r="H169" s="33">
        <v>1.3435649999999999</v>
      </c>
      <c r="I169" s="33">
        <v>4.2910430000000002</v>
      </c>
      <c r="J169" s="33">
        <v>2.8180749999999999</v>
      </c>
      <c r="K169" s="33">
        <v>0.31446400000000002</v>
      </c>
      <c r="L169" s="33">
        <v>0.97769099999999998</v>
      </c>
      <c r="M169" s="6">
        <v>3.2622999999999999E-2</v>
      </c>
      <c r="N169" s="33">
        <v>4.8271769999999998</v>
      </c>
      <c r="O169" s="33">
        <f t="shared" si="5"/>
        <v>27.016779</v>
      </c>
    </row>
    <row r="170" spans="1:15">
      <c r="A170" s="185">
        <v>44075</v>
      </c>
      <c r="B170" s="33">
        <v>7.7925999999999995E-2</v>
      </c>
      <c r="C170" s="33">
        <v>2.222763</v>
      </c>
      <c r="D170" s="33">
        <v>0.14480199999999999</v>
      </c>
      <c r="E170" s="33">
        <v>4.7875810000000003</v>
      </c>
      <c r="F170" s="33">
        <v>7.0606840000000002</v>
      </c>
      <c r="G170" s="33">
        <v>4.4053000000000002E-2</v>
      </c>
      <c r="H170" s="33">
        <v>1.3509880000000001</v>
      </c>
      <c r="I170" s="33">
        <v>4.6190930000000003</v>
      </c>
      <c r="J170" s="33">
        <v>1.9895560000000001</v>
      </c>
      <c r="K170" s="33">
        <v>0.28098800000000002</v>
      </c>
      <c r="L170" s="33">
        <v>0.62346400000000002</v>
      </c>
      <c r="M170" s="33">
        <v>9.9570000000000006E-2</v>
      </c>
      <c r="N170" s="33">
        <v>0.324683</v>
      </c>
      <c r="O170" s="33">
        <f t="shared" si="5"/>
        <v>23.626151</v>
      </c>
    </row>
    <row r="171" spans="1:15">
      <c r="A171" s="185">
        <v>44105</v>
      </c>
      <c r="B171" s="33">
        <v>0.29285899999999998</v>
      </c>
      <c r="C171" s="33">
        <v>2.5025040000000001</v>
      </c>
      <c r="D171" s="33">
        <v>4.6953000000000002E-2</v>
      </c>
      <c r="E171" s="33">
        <v>4.8804129999999999</v>
      </c>
      <c r="F171" s="33">
        <v>4.9407259999999997</v>
      </c>
      <c r="G171" s="33">
        <v>0.114522</v>
      </c>
      <c r="H171" s="33">
        <v>0.98922399999999999</v>
      </c>
      <c r="I171" s="33">
        <v>13.212928</v>
      </c>
      <c r="J171" s="33">
        <v>2.537792</v>
      </c>
      <c r="K171" s="33">
        <v>0.162101</v>
      </c>
      <c r="L171" s="33">
        <v>1.70766</v>
      </c>
      <c r="M171" s="33">
        <v>0.10856499999999999</v>
      </c>
      <c r="N171" s="33">
        <v>0.23012199999999999</v>
      </c>
      <c r="O171" s="33">
        <f t="shared" si="5"/>
        <v>31.726368999999998</v>
      </c>
    </row>
    <row r="172" spans="1:15">
      <c r="A172" s="185">
        <v>44136</v>
      </c>
      <c r="B172" s="33">
        <v>0.33287699999999998</v>
      </c>
      <c r="C172" s="33">
        <v>2.5261849999999999</v>
      </c>
      <c r="D172" s="33">
        <v>7.1316000000000004E-2</v>
      </c>
      <c r="E172" s="33">
        <v>13.581039000000001</v>
      </c>
      <c r="F172" s="33">
        <v>9.6297549999999994</v>
      </c>
      <c r="G172" s="33">
        <v>8.1531000000000006E-2</v>
      </c>
      <c r="H172" s="33">
        <v>1.252167</v>
      </c>
      <c r="I172" s="33">
        <v>2.6750690000000001</v>
      </c>
      <c r="J172" s="33">
        <v>2.9088229999999999</v>
      </c>
      <c r="K172" s="33">
        <v>0.39961099999999999</v>
      </c>
      <c r="L172" s="33">
        <v>1.787487</v>
      </c>
      <c r="M172" s="33">
        <v>5.7361000000000002E-2</v>
      </c>
      <c r="N172" s="33">
        <v>0.173488</v>
      </c>
      <c r="O172" s="33">
        <f t="shared" si="5"/>
        <v>35.476709</v>
      </c>
    </row>
    <row r="173" spans="1:15">
      <c r="A173" s="185">
        <v>44166</v>
      </c>
      <c r="B173" s="33">
        <v>0.16622899999999999</v>
      </c>
      <c r="C173" s="33">
        <v>2.5550660000000001</v>
      </c>
      <c r="D173" s="33">
        <v>0.110266</v>
      </c>
      <c r="E173" s="33">
        <v>47.244143000000001</v>
      </c>
      <c r="F173" s="33">
        <v>2.9411040000000002</v>
      </c>
      <c r="G173" s="33">
        <v>0</v>
      </c>
      <c r="H173" s="33">
        <v>1.322049</v>
      </c>
      <c r="I173" s="33">
        <v>5.1086819999999999</v>
      </c>
      <c r="J173" s="33">
        <v>1.4034930000000001</v>
      </c>
      <c r="K173" s="33">
        <v>0.10198</v>
      </c>
      <c r="L173" s="33">
        <v>1.203195</v>
      </c>
      <c r="M173" s="33">
        <v>2.0022000000000002E-2</v>
      </c>
      <c r="N173" s="33">
        <v>0.25809199999999999</v>
      </c>
      <c r="O173" s="33">
        <f t="shared" si="5"/>
        <v>62.434320999999997</v>
      </c>
    </row>
    <row r="174" spans="1:15">
      <c r="A174" s="185">
        <v>44197</v>
      </c>
      <c r="B174" s="33">
        <v>0.32686199999999999</v>
      </c>
      <c r="C174" s="33">
        <v>1.836233</v>
      </c>
      <c r="D174" s="33">
        <v>0.65242</v>
      </c>
      <c r="E174" s="33">
        <v>34.426696999999997</v>
      </c>
      <c r="F174" s="33">
        <v>2.4245380000000001</v>
      </c>
      <c r="G174" s="33">
        <v>0.12733</v>
      </c>
      <c r="H174" s="33">
        <v>1.0470649999999999</v>
      </c>
      <c r="I174" s="33">
        <v>3.4457870000000002</v>
      </c>
      <c r="J174" s="33">
        <v>2.6953939999999998</v>
      </c>
      <c r="K174" s="33">
        <v>1.541863</v>
      </c>
      <c r="L174" s="33">
        <v>1.3239510000000001</v>
      </c>
      <c r="M174" s="33">
        <v>5.4698999999999998E-2</v>
      </c>
      <c r="N174" s="33">
        <v>0.14661399999999999</v>
      </c>
      <c r="O174" s="33">
        <f t="shared" si="5"/>
        <v>50.049453</v>
      </c>
    </row>
    <row r="175" spans="1:15">
      <c r="A175" s="185">
        <v>44228</v>
      </c>
      <c r="B175" s="33">
        <v>0.188163</v>
      </c>
      <c r="C175" s="33">
        <v>2.335099</v>
      </c>
      <c r="D175" s="33">
        <v>0.22373499999999999</v>
      </c>
      <c r="E175" s="33">
        <v>16.306837999999999</v>
      </c>
      <c r="F175" s="33">
        <v>3.1242649999999998</v>
      </c>
      <c r="G175" s="33">
        <v>5.0157E-2</v>
      </c>
      <c r="H175" s="33">
        <v>0.642208</v>
      </c>
      <c r="I175" s="33">
        <v>2.8586</v>
      </c>
      <c r="J175" s="33">
        <v>1.3990039999999999</v>
      </c>
      <c r="K175" s="33">
        <v>6.7158899999999999</v>
      </c>
      <c r="L175" s="33">
        <v>1.065922</v>
      </c>
      <c r="M175" s="33">
        <v>7.9464000000000007E-2</v>
      </c>
      <c r="N175" s="33">
        <v>0.18750800000000001</v>
      </c>
      <c r="O175" s="33">
        <f t="shared" si="5"/>
        <v>35.176853000000001</v>
      </c>
    </row>
    <row r="176" spans="1:15">
      <c r="A176" s="185">
        <v>44256</v>
      </c>
      <c r="B176" s="33">
        <v>0.247834</v>
      </c>
      <c r="C176" s="33">
        <v>6.6293519999999999</v>
      </c>
      <c r="D176" s="33">
        <v>8.9884000000000006E-2</v>
      </c>
      <c r="E176" s="33">
        <v>16.210681000000001</v>
      </c>
      <c r="F176" s="33">
        <v>2.7720030000000002</v>
      </c>
      <c r="G176" s="33">
        <v>0.19483200000000001</v>
      </c>
      <c r="H176" s="33">
        <v>1.7322150000000001</v>
      </c>
      <c r="I176" s="33">
        <v>3.300157</v>
      </c>
      <c r="J176" s="33">
        <v>3.5290919999999999</v>
      </c>
      <c r="K176" s="33">
        <v>0.61862799999999996</v>
      </c>
      <c r="L176" s="33">
        <v>1.9965679999999999</v>
      </c>
      <c r="M176" s="33">
        <v>4.5414999999999997E-2</v>
      </c>
      <c r="N176" s="33">
        <v>0.24391299999999999</v>
      </c>
      <c r="O176" s="33">
        <f t="shared" si="5"/>
        <v>37.610574</v>
      </c>
    </row>
    <row r="177" spans="1:15">
      <c r="A177" s="185">
        <v>44287</v>
      </c>
      <c r="B177" s="33">
        <v>0.26120300000000002</v>
      </c>
      <c r="C177" s="33">
        <v>4.4533560000000003</v>
      </c>
      <c r="D177" s="33">
        <v>0.16353500000000001</v>
      </c>
      <c r="E177" s="33">
        <v>24.5731</v>
      </c>
      <c r="F177" s="33">
        <v>4.05396</v>
      </c>
      <c r="G177" s="33">
        <v>8.4454000000000001E-2</v>
      </c>
      <c r="H177" s="33">
        <v>2.874406</v>
      </c>
      <c r="I177" s="33">
        <v>2.693489</v>
      </c>
      <c r="J177" s="33">
        <v>2.4364530000000002</v>
      </c>
      <c r="K177" s="33">
        <v>0.57442599999999999</v>
      </c>
      <c r="L177" s="33">
        <v>1.501452</v>
      </c>
      <c r="M177" s="33">
        <v>5.2830000000000002E-2</v>
      </c>
      <c r="N177" s="33">
        <v>0.23575299999999999</v>
      </c>
      <c r="O177" s="33">
        <f t="shared" si="5"/>
        <v>43.958417000000011</v>
      </c>
    </row>
    <row r="178" spans="1:15">
      <c r="A178" s="185">
        <v>44317</v>
      </c>
      <c r="B178" s="33">
        <v>0.30379800000000001</v>
      </c>
      <c r="C178" s="33">
        <v>91.790650999999997</v>
      </c>
      <c r="D178" s="33">
        <v>2.5128999999999999E-2</v>
      </c>
      <c r="E178" s="33">
        <v>13.483881999999999</v>
      </c>
      <c r="F178" s="33">
        <v>3.7131460000000001</v>
      </c>
      <c r="G178" s="33">
        <v>1.0189999999999999E-2</v>
      </c>
      <c r="H178" s="33">
        <v>6.7522130000000002</v>
      </c>
      <c r="I178" s="33">
        <v>5.0218939999999996</v>
      </c>
      <c r="J178" s="33">
        <v>2.8143750000000001</v>
      </c>
      <c r="K178" s="33">
        <v>0.72297199999999995</v>
      </c>
      <c r="L178" s="33">
        <v>2.1723599999999998</v>
      </c>
      <c r="M178" s="33">
        <v>0</v>
      </c>
      <c r="N178" s="33">
        <v>0.59557400000000005</v>
      </c>
      <c r="O178" s="33">
        <f t="shared" si="5"/>
        <v>127.40618399999998</v>
      </c>
    </row>
    <row r="179" spans="1:15">
      <c r="A179" s="185">
        <v>44348</v>
      </c>
      <c r="B179" s="33">
        <v>0.33862799999999998</v>
      </c>
      <c r="C179" s="33">
        <v>5.0774030000000003</v>
      </c>
      <c r="D179" s="33">
        <v>0.23480400000000001</v>
      </c>
      <c r="E179" s="33">
        <v>18.006782000000001</v>
      </c>
      <c r="F179" s="33">
        <v>4.5353789999999998</v>
      </c>
      <c r="G179" s="33">
        <v>0.10634299999999999</v>
      </c>
      <c r="H179" s="33">
        <v>2.1350189999999998</v>
      </c>
      <c r="I179" s="33">
        <v>2.0898639999999999</v>
      </c>
      <c r="J179" s="33">
        <v>4.5987710000000002</v>
      </c>
      <c r="K179" s="33">
        <v>0.33090399999999998</v>
      </c>
      <c r="L179" s="33">
        <v>1.61714</v>
      </c>
      <c r="M179" s="33">
        <v>0.100948</v>
      </c>
      <c r="N179" s="33">
        <v>0.74878199999999995</v>
      </c>
      <c r="O179" s="33">
        <f t="shared" si="5"/>
        <v>39.920766999999998</v>
      </c>
    </row>
    <row r="180" spans="1:15">
      <c r="A180" s="185">
        <v>44378</v>
      </c>
      <c r="B180" s="33">
        <v>0.189081</v>
      </c>
      <c r="C180" s="33">
        <v>45.838571999999999</v>
      </c>
      <c r="D180" s="33">
        <v>0.180674</v>
      </c>
      <c r="E180" s="33">
        <v>19.871424999999999</v>
      </c>
      <c r="F180" s="33">
        <v>5.106198</v>
      </c>
      <c r="G180" s="33">
        <v>4.7210000000000002E-2</v>
      </c>
      <c r="H180" s="33">
        <v>1.7293810000000001</v>
      </c>
      <c r="I180" s="33">
        <v>4.4537599999999999</v>
      </c>
      <c r="J180" s="33">
        <v>1.9290419999999999</v>
      </c>
      <c r="K180" s="33">
        <v>0.85406300000000002</v>
      </c>
      <c r="L180" s="33">
        <v>1.3041020000000001</v>
      </c>
      <c r="M180" s="33">
        <v>1.3736E-2</v>
      </c>
      <c r="N180" s="33">
        <v>0.39918300000000001</v>
      </c>
      <c r="O180" s="33">
        <f t="shared" si="5"/>
        <v>81.916426999999999</v>
      </c>
    </row>
    <row r="181" spans="1:15">
      <c r="A181" s="185">
        <v>44409</v>
      </c>
      <c r="B181" s="33">
        <v>0.66759299999999999</v>
      </c>
      <c r="C181" s="33">
        <v>6.8840139999999996</v>
      </c>
      <c r="D181" s="33">
        <v>0.28793400000000002</v>
      </c>
      <c r="E181" s="33">
        <v>17.314838999999999</v>
      </c>
      <c r="F181" s="33">
        <v>5.1885770000000004</v>
      </c>
      <c r="G181" s="33">
        <v>0.21651300000000001</v>
      </c>
      <c r="H181" s="33">
        <v>2.0856940000000002</v>
      </c>
      <c r="I181" s="33">
        <v>3.304157</v>
      </c>
      <c r="J181" s="33">
        <v>3.6546799999999999</v>
      </c>
      <c r="K181" s="33">
        <v>0.43152000000000001</v>
      </c>
      <c r="L181" s="33">
        <v>2.0343300000000002</v>
      </c>
      <c r="M181" s="33">
        <v>3.6857000000000001E-2</v>
      </c>
      <c r="N181" s="33">
        <v>0.43574000000000002</v>
      </c>
      <c r="O181" s="33">
        <f t="shared" si="5"/>
        <v>42.542447999999993</v>
      </c>
    </row>
    <row r="182" spans="1:15"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</row>
    <row r="183" spans="1:15"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</row>
  </sheetData>
  <phoneticPr fontId="5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O177"/>
  <sheetViews>
    <sheetView zoomScaleNormal="100" workbookViewId="0">
      <pane xSplit="1" ySplit="6" topLeftCell="G153" activePane="bottomRight" state="frozen"/>
      <selection pane="topRight" activeCell="I30" sqref="I30"/>
      <selection pane="bottomLeft" activeCell="I30" sqref="I30"/>
      <selection pane="bottomRight" activeCell="G173" sqref="G173"/>
    </sheetView>
  </sheetViews>
  <sheetFormatPr defaultColWidth="12.9140625" defaultRowHeight="10"/>
  <cols>
    <col min="1" max="1" width="12.9140625" style="5" customWidth="1"/>
    <col min="2" max="6" width="10.6640625" style="5" customWidth="1"/>
    <col min="7" max="7" width="13.58203125" style="5" bestFit="1" customWidth="1"/>
    <col min="8" max="8" width="10.6640625" style="5" customWidth="1"/>
    <col min="9" max="9" width="11.58203125" style="5" bestFit="1" customWidth="1"/>
    <col min="10" max="16384" width="12.9140625" style="5"/>
  </cols>
  <sheetData>
    <row r="1" spans="1:15" ht="10.5">
      <c r="A1" s="3" t="s">
        <v>36</v>
      </c>
    </row>
    <row r="2" spans="1:15" ht="10.5">
      <c r="A2" s="3" t="s">
        <v>1</v>
      </c>
    </row>
    <row r="3" spans="1:15">
      <c r="A3" s="5" t="s">
        <v>37</v>
      </c>
    </row>
    <row r="4" spans="1:15">
      <c r="A4" s="5" t="s">
        <v>38</v>
      </c>
    </row>
    <row r="6" spans="1:15" s="16" customFormat="1" ht="10.5">
      <c r="B6" s="54" t="s">
        <v>39</v>
      </c>
      <c r="C6" s="54" t="s">
        <v>4</v>
      </c>
      <c r="D6" s="54" t="s">
        <v>11</v>
      </c>
      <c r="E6" s="54" t="s">
        <v>13</v>
      </c>
      <c r="F6" s="54" t="s">
        <v>15</v>
      </c>
      <c r="G6" s="54" t="s">
        <v>10</v>
      </c>
      <c r="H6" s="54" t="s">
        <v>40</v>
      </c>
      <c r="I6" s="54" t="s">
        <v>41</v>
      </c>
      <c r="J6" s="215" t="s">
        <v>42</v>
      </c>
      <c r="L6" s="54" t="s">
        <v>43</v>
      </c>
    </row>
    <row r="7" spans="1:15">
      <c r="A7" s="1">
        <v>39264</v>
      </c>
      <c r="B7" s="43">
        <v>800</v>
      </c>
      <c r="C7" s="43">
        <v>21680</v>
      </c>
      <c r="D7" s="43">
        <v>1650</v>
      </c>
      <c r="E7" s="43">
        <v>1100</v>
      </c>
      <c r="F7" s="43">
        <v>5500</v>
      </c>
      <c r="G7" s="43">
        <v>4590</v>
      </c>
      <c r="H7" s="43">
        <v>82590</v>
      </c>
      <c r="I7" s="43">
        <v>539210</v>
      </c>
      <c r="J7" s="216">
        <v>5670</v>
      </c>
      <c r="L7" s="43">
        <f>+SUM(B7:F7)</f>
        <v>30730</v>
      </c>
      <c r="N7" s="218">
        <f t="shared" ref="N7:N38" si="0">+B7/J7</f>
        <v>0.14109347442680775</v>
      </c>
      <c r="O7" s="218">
        <f t="shared" ref="O7:O38" si="1">+E7/J7</f>
        <v>0.19400352733686066</v>
      </c>
    </row>
    <row r="8" spans="1:15">
      <c r="A8" s="1">
        <v>39295</v>
      </c>
      <c r="B8" s="43">
        <v>600</v>
      </c>
      <c r="C8" s="43">
        <v>16450</v>
      </c>
      <c r="D8" s="43">
        <v>1240</v>
      </c>
      <c r="E8" s="43">
        <v>900</v>
      </c>
      <c r="F8" s="43">
        <v>3950</v>
      </c>
      <c r="G8" s="43">
        <v>4590</v>
      </c>
      <c r="H8" s="43">
        <v>70240</v>
      </c>
      <c r="I8" s="43">
        <v>445460</v>
      </c>
      <c r="J8" s="216">
        <v>4920</v>
      </c>
      <c r="L8" s="43">
        <f t="shared" ref="L8:L71" si="2">+SUM(B8:F8)</f>
        <v>23140</v>
      </c>
      <c r="N8" s="218">
        <f t="shared" si="0"/>
        <v>0.12195121951219512</v>
      </c>
      <c r="O8" s="218">
        <f t="shared" si="1"/>
        <v>0.18292682926829268</v>
      </c>
    </row>
    <row r="9" spans="1:15">
      <c r="A9" s="1">
        <v>39326</v>
      </c>
      <c r="B9" s="43">
        <v>800</v>
      </c>
      <c r="C9" s="43">
        <v>19640</v>
      </c>
      <c r="D9" s="43">
        <v>1590</v>
      </c>
      <c r="E9" s="43">
        <v>1000</v>
      </c>
      <c r="F9" s="43">
        <v>4210</v>
      </c>
      <c r="G9" s="43">
        <v>4970</v>
      </c>
      <c r="H9" s="43">
        <v>70290</v>
      </c>
      <c r="I9" s="43">
        <v>481360</v>
      </c>
      <c r="J9" s="216">
        <v>5820</v>
      </c>
      <c r="L9" s="43">
        <f t="shared" si="2"/>
        <v>27240</v>
      </c>
      <c r="N9" s="218">
        <f t="shared" si="0"/>
        <v>0.13745704467353953</v>
      </c>
      <c r="O9" s="218">
        <f t="shared" si="1"/>
        <v>0.1718213058419244</v>
      </c>
    </row>
    <row r="10" spans="1:15">
      <c r="A10" s="1">
        <v>39356</v>
      </c>
      <c r="B10" s="43">
        <v>800</v>
      </c>
      <c r="C10" s="43">
        <v>24650</v>
      </c>
      <c r="D10" s="43">
        <v>1680</v>
      </c>
      <c r="E10" s="43">
        <v>900</v>
      </c>
      <c r="F10" s="43">
        <v>4620</v>
      </c>
      <c r="G10" s="43">
        <v>5650</v>
      </c>
      <c r="H10" s="43">
        <v>80970</v>
      </c>
      <c r="I10" s="43">
        <v>595650</v>
      </c>
      <c r="J10" s="216">
        <v>5540</v>
      </c>
      <c r="L10" s="43">
        <f t="shared" si="2"/>
        <v>32650</v>
      </c>
      <c r="N10" s="218">
        <f t="shared" si="0"/>
        <v>0.1444043321299639</v>
      </c>
      <c r="O10" s="218">
        <f t="shared" si="1"/>
        <v>0.16245487364620939</v>
      </c>
    </row>
    <row r="11" spans="1:15">
      <c r="A11" s="1">
        <v>39387</v>
      </c>
      <c r="B11" s="43">
        <v>700</v>
      </c>
      <c r="C11" s="43">
        <v>16880</v>
      </c>
      <c r="D11" s="43">
        <v>670</v>
      </c>
      <c r="E11" s="43">
        <v>800</v>
      </c>
      <c r="F11" s="43">
        <v>4070</v>
      </c>
      <c r="G11" s="43">
        <v>4260</v>
      </c>
      <c r="H11" s="43">
        <v>69860</v>
      </c>
      <c r="I11" s="43">
        <v>421760</v>
      </c>
      <c r="J11" s="216">
        <v>5510</v>
      </c>
      <c r="L11" s="43">
        <f t="shared" si="2"/>
        <v>23120</v>
      </c>
      <c r="N11" s="218">
        <f t="shared" si="0"/>
        <v>0.12704174228675136</v>
      </c>
      <c r="O11" s="218">
        <f t="shared" si="1"/>
        <v>0.14519056261343014</v>
      </c>
    </row>
    <row r="12" spans="1:15">
      <c r="A12" s="1">
        <v>39417</v>
      </c>
      <c r="B12" s="43">
        <v>600</v>
      </c>
      <c r="C12" s="43">
        <v>17130</v>
      </c>
      <c r="D12" s="43">
        <v>1340</v>
      </c>
      <c r="E12" s="43">
        <v>600</v>
      </c>
      <c r="F12" s="43">
        <v>3990</v>
      </c>
      <c r="G12" s="43">
        <v>4750</v>
      </c>
      <c r="H12" s="43">
        <v>67000</v>
      </c>
      <c r="I12" s="43">
        <v>368440</v>
      </c>
      <c r="J12" s="216">
        <v>4650</v>
      </c>
      <c r="L12" s="43">
        <f t="shared" si="2"/>
        <v>23660</v>
      </c>
      <c r="N12" s="218">
        <f t="shared" si="0"/>
        <v>0.12903225806451613</v>
      </c>
      <c r="O12" s="218">
        <f t="shared" si="1"/>
        <v>0.12903225806451613</v>
      </c>
    </row>
    <row r="13" spans="1:15">
      <c r="A13" s="1">
        <v>39448</v>
      </c>
      <c r="B13" s="43">
        <v>1100</v>
      </c>
      <c r="C13" s="43">
        <v>26230</v>
      </c>
      <c r="D13" s="43">
        <v>3230</v>
      </c>
      <c r="E13" s="43">
        <v>1900</v>
      </c>
      <c r="F13" s="43">
        <v>5240</v>
      </c>
      <c r="G13" s="43">
        <v>3600</v>
      </c>
      <c r="H13" s="43">
        <v>126920</v>
      </c>
      <c r="I13" s="43">
        <v>695630</v>
      </c>
      <c r="J13" s="216">
        <v>6320</v>
      </c>
      <c r="L13" s="43">
        <f t="shared" si="2"/>
        <v>37700</v>
      </c>
      <c r="N13" s="218">
        <f t="shared" si="0"/>
        <v>0.17405063291139242</v>
      </c>
      <c r="O13" s="218">
        <f t="shared" si="1"/>
        <v>0.30063291139240506</v>
      </c>
    </row>
    <row r="14" spans="1:15">
      <c r="A14" s="1">
        <v>39479</v>
      </c>
      <c r="B14" s="43">
        <v>400</v>
      </c>
      <c r="C14" s="43">
        <v>14940</v>
      </c>
      <c r="D14" s="43">
        <v>840</v>
      </c>
      <c r="E14" s="43">
        <v>600</v>
      </c>
      <c r="F14" s="43">
        <v>2890</v>
      </c>
      <c r="G14" s="43">
        <v>3700</v>
      </c>
      <c r="H14" s="43">
        <v>75830</v>
      </c>
      <c r="I14" s="43">
        <v>413260</v>
      </c>
      <c r="J14" s="216">
        <v>4450</v>
      </c>
      <c r="L14" s="43">
        <f t="shared" si="2"/>
        <v>19670</v>
      </c>
      <c r="N14" s="218">
        <f t="shared" si="0"/>
        <v>8.98876404494382E-2</v>
      </c>
      <c r="O14" s="218">
        <f t="shared" si="1"/>
        <v>0.1348314606741573</v>
      </c>
    </row>
    <row r="15" spans="1:15">
      <c r="A15" s="1">
        <v>39508</v>
      </c>
      <c r="B15" s="43">
        <v>500</v>
      </c>
      <c r="C15" s="43">
        <v>18020</v>
      </c>
      <c r="D15" s="43">
        <v>670</v>
      </c>
      <c r="E15" s="43">
        <v>600</v>
      </c>
      <c r="F15" s="43">
        <v>3370</v>
      </c>
      <c r="G15" s="43">
        <v>3060</v>
      </c>
      <c r="H15" s="43">
        <v>94810</v>
      </c>
      <c r="I15" s="43">
        <v>427420</v>
      </c>
      <c r="J15" s="216">
        <v>5270</v>
      </c>
      <c r="L15" s="43">
        <f t="shared" si="2"/>
        <v>23160</v>
      </c>
      <c r="N15" s="218">
        <f t="shared" si="0"/>
        <v>9.4876660341555979E-2</v>
      </c>
      <c r="O15" s="218">
        <f t="shared" si="1"/>
        <v>0.11385199240986717</v>
      </c>
    </row>
    <row r="16" spans="1:15">
      <c r="A16" s="1">
        <v>39539</v>
      </c>
      <c r="B16" s="43">
        <v>700</v>
      </c>
      <c r="C16" s="43">
        <v>17970</v>
      </c>
      <c r="D16" s="43">
        <v>1210</v>
      </c>
      <c r="E16" s="43">
        <v>600</v>
      </c>
      <c r="F16" s="43">
        <v>3340</v>
      </c>
      <c r="G16" s="43">
        <v>5210</v>
      </c>
      <c r="H16" s="43">
        <v>78680</v>
      </c>
      <c r="I16" s="43">
        <v>457300</v>
      </c>
      <c r="J16" s="216">
        <v>5890</v>
      </c>
      <c r="L16" s="43">
        <f t="shared" si="2"/>
        <v>23820</v>
      </c>
      <c r="N16" s="218">
        <f t="shared" si="0"/>
        <v>0.11884550084889643</v>
      </c>
      <c r="O16" s="218">
        <f t="shared" si="1"/>
        <v>0.10186757215619695</v>
      </c>
    </row>
    <row r="17" spans="1:15">
      <c r="A17" s="1">
        <v>39569</v>
      </c>
      <c r="B17" s="43">
        <v>500</v>
      </c>
      <c r="C17" s="43">
        <v>17640</v>
      </c>
      <c r="D17" s="43">
        <v>1120</v>
      </c>
      <c r="E17" s="43">
        <v>600</v>
      </c>
      <c r="F17" s="43">
        <v>3330</v>
      </c>
      <c r="G17" s="43">
        <v>5010</v>
      </c>
      <c r="H17" s="43">
        <v>57680</v>
      </c>
      <c r="I17" s="43">
        <v>422330</v>
      </c>
      <c r="J17" s="216">
        <v>5580</v>
      </c>
      <c r="L17" s="43">
        <f t="shared" si="2"/>
        <v>23190</v>
      </c>
      <c r="N17" s="218">
        <f t="shared" si="0"/>
        <v>8.9605734767025089E-2</v>
      </c>
      <c r="O17" s="218">
        <f t="shared" si="1"/>
        <v>0.10752688172043011</v>
      </c>
    </row>
    <row r="18" spans="1:15">
      <c r="A18" s="1">
        <v>39600</v>
      </c>
      <c r="B18" s="43">
        <v>700</v>
      </c>
      <c r="C18" s="43">
        <v>18700</v>
      </c>
      <c r="D18" s="43">
        <v>1250</v>
      </c>
      <c r="E18" s="43">
        <v>600</v>
      </c>
      <c r="F18" s="43">
        <v>3540</v>
      </c>
      <c r="G18" s="43">
        <v>4440</v>
      </c>
      <c r="H18" s="43">
        <v>53250</v>
      </c>
      <c r="I18" s="43">
        <v>448400</v>
      </c>
      <c r="J18" s="216">
        <v>4710</v>
      </c>
      <c r="L18" s="43">
        <f t="shared" si="2"/>
        <v>24790</v>
      </c>
      <c r="N18" s="218">
        <f t="shared" si="0"/>
        <v>0.14861995753715498</v>
      </c>
      <c r="O18" s="218">
        <f t="shared" si="1"/>
        <v>0.12738853503184713</v>
      </c>
    </row>
    <row r="19" spans="1:15">
      <c r="A19" s="1">
        <v>39630</v>
      </c>
      <c r="B19" s="43">
        <v>500</v>
      </c>
      <c r="C19" s="43">
        <v>22500</v>
      </c>
      <c r="D19" s="43">
        <v>1530</v>
      </c>
      <c r="E19" s="43">
        <v>1000</v>
      </c>
      <c r="F19" s="43">
        <v>5510</v>
      </c>
      <c r="G19" s="43">
        <v>5850</v>
      </c>
      <c r="H19" s="43">
        <v>73170</v>
      </c>
      <c r="I19" s="43">
        <v>560660</v>
      </c>
      <c r="J19" s="216">
        <v>4720</v>
      </c>
      <c r="L19" s="43">
        <f t="shared" si="2"/>
        <v>31040</v>
      </c>
      <c r="N19" s="218">
        <f t="shared" si="0"/>
        <v>0.1059322033898305</v>
      </c>
      <c r="O19" s="218">
        <f t="shared" si="1"/>
        <v>0.21186440677966101</v>
      </c>
    </row>
    <row r="20" spans="1:15">
      <c r="A20" s="1">
        <v>39661</v>
      </c>
      <c r="B20" s="43">
        <v>300</v>
      </c>
      <c r="C20" s="43">
        <v>23080</v>
      </c>
      <c r="D20" s="43">
        <v>1490</v>
      </c>
      <c r="E20" s="43">
        <v>900</v>
      </c>
      <c r="F20" s="43">
        <v>4700</v>
      </c>
      <c r="G20" s="43">
        <v>5460</v>
      </c>
      <c r="H20" s="43">
        <v>75070</v>
      </c>
      <c r="I20" s="43">
        <v>489110</v>
      </c>
      <c r="J20" s="216">
        <v>3980</v>
      </c>
      <c r="L20" s="43">
        <f t="shared" si="2"/>
        <v>30470</v>
      </c>
      <c r="N20" s="218">
        <f t="shared" si="0"/>
        <v>7.5376884422110546E-2</v>
      </c>
      <c r="O20" s="218">
        <f t="shared" si="1"/>
        <v>0.22613065326633167</v>
      </c>
    </row>
    <row r="21" spans="1:15">
      <c r="A21" s="1">
        <v>39692</v>
      </c>
      <c r="B21" s="43">
        <v>700</v>
      </c>
      <c r="C21" s="43">
        <v>21510</v>
      </c>
      <c r="D21" s="43">
        <v>1380</v>
      </c>
      <c r="E21" s="43">
        <v>1000</v>
      </c>
      <c r="F21" s="43">
        <v>5120</v>
      </c>
      <c r="G21" s="43">
        <v>5100</v>
      </c>
      <c r="H21" s="43">
        <v>66790</v>
      </c>
      <c r="I21" s="43">
        <v>506890</v>
      </c>
      <c r="J21" s="216">
        <v>5010</v>
      </c>
      <c r="L21" s="43">
        <f t="shared" si="2"/>
        <v>29710</v>
      </c>
      <c r="N21" s="218">
        <f t="shared" si="0"/>
        <v>0.13972055888223553</v>
      </c>
      <c r="O21" s="218">
        <f t="shared" si="1"/>
        <v>0.19960079840319361</v>
      </c>
    </row>
    <row r="22" spans="1:15">
      <c r="A22" s="1">
        <v>39722</v>
      </c>
      <c r="B22" s="43">
        <v>700</v>
      </c>
      <c r="C22" s="43">
        <v>25100</v>
      </c>
      <c r="D22" s="43">
        <v>1640</v>
      </c>
      <c r="E22" s="43">
        <v>1300</v>
      </c>
      <c r="F22" s="43">
        <v>5950</v>
      </c>
      <c r="G22" s="43">
        <v>6550</v>
      </c>
      <c r="H22" s="43">
        <v>76080</v>
      </c>
      <c r="I22" s="43">
        <v>616190</v>
      </c>
      <c r="J22" s="216">
        <v>6310</v>
      </c>
      <c r="L22" s="43">
        <f t="shared" si="2"/>
        <v>34690</v>
      </c>
      <c r="N22" s="218">
        <f t="shared" si="0"/>
        <v>0.11093502377179081</v>
      </c>
      <c r="O22" s="218">
        <f t="shared" si="1"/>
        <v>0.20602218700475436</v>
      </c>
    </row>
    <row r="23" spans="1:15">
      <c r="A23" s="1">
        <v>39753</v>
      </c>
      <c r="B23" s="43">
        <v>1100</v>
      </c>
      <c r="C23" s="43">
        <v>18920</v>
      </c>
      <c r="D23" s="43">
        <v>1170</v>
      </c>
      <c r="E23" s="43">
        <v>900</v>
      </c>
      <c r="F23" s="43">
        <v>4560</v>
      </c>
      <c r="G23" s="43">
        <v>4650</v>
      </c>
      <c r="H23" s="43">
        <v>72000</v>
      </c>
      <c r="I23" s="43">
        <v>438240</v>
      </c>
      <c r="J23" s="216">
        <v>5000</v>
      </c>
      <c r="L23" s="43">
        <f t="shared" si="2"/>
        <v>26650</v>
      </c>
      <c r="N23" s="218">
        <f t="shared" si="0"/>
        <v>0.22</v>
      </c>
      <c r="O23" s="218">
        <f t="shared" si="1"/>
        <v>0.18</v>
      </c>
    </row>
    <row r="24" spans="1:15">
      <c r="A24" s="1">
        <v>39783</v>
      </c>
      <c r="B24" s="43">
        <v>300</v>
      </c>
      <c r="C24" s="43">
        <v>17980</v>
      </c>
      <c r="D24" s="43">
        <v>1140</v>
      </c>
      <c r="E24" s="43">
        <v>400</v>
      </c>
      <c r="F24" s="43">
        <v>4810</v>
      </c>
      <c r="G24" s="43">
        <v>5390</v>
      </c>
      <c r="H24" s="43">
        <v>67840</v>
      </c>
      <c r="I24" s="43">
        <v>365920</v>
      </c>
      <c r="J24" s="216">
        <v>3320</v>
      </c>
      <c r="L24" s="43">
        <f t="shared" si="2"/>
        <v>24630</v>
      </c>
      <c r="N24" s="218">
        <f t="shared" si="0"/>
        <v>9.036144578313253E-2</v>
      </c>
      <c r="O24" s="218">
        <f t="shared" si="1"/>
        <v>0.12048192771084337</v>
      </c>
    </row>
    <row r="25" spans="1:15">
      <c r="A25" s="1">
        <v>39814</v>
      </c>
      <c r="B25" s="43">
        <v>1200</v>
      </c>
      <c r="C25" s="43">
        <v>21380</v>
      </c>
      <c r="D25" s="43">
        <v>2840</v>
      </c>
      <c r="E25" s="43">
        <v>1800</v>
      </c>
      <c r="F25" s="43">
        <v>7840</v>
      </c>
      <c r="G25" s="43">
        <v>4330</v>
      </c>
      <c r="H25" s="43">
        <v>132300</v>
      </c>
      <c r="I25" s="43">
        <v>701240</v>
      </c>
      <c r="J25" s="216">
        <v>7510</v>
      </c>
      <c r="L25" s="43">
        <f t="shared" si="2"/>
        <v>35060</v>
      </c>
      <c r="N25" s="218">
        <f t="shared" si="0"/>
        <v>0.15978695073235685</v>
      </c>
      <c r="O25" s="218">
        <f t="shared" si="1"/>
        <v>0.23968042609853529</v>
      </c>
    </row>
    <row r="26" spans="1:15">
      <c r="A26" s="1">
        <v>39845</v>
      </c>
      <c r="B26" s="43">
        <v>1200</v>
      </c>
      <c r="C26" s="43">
        <v>10800</v>
      </c>
      <c r="D26" s="43">
        <v>1310</v>
      </c>
      <c r="E26" s="43">
        <v>700</v>
      </c>
      <c r="F26" s="43">
        <v>4290</v>
      </c>
      <c r="G26" s="43">
        <v>4160</v>
      </c>
      <c r="H26" s="43">
        <v>78650</v>
      </c>
      <c r="I26" s="43">
        <v>406570</v>
      </c>
      <c r="J26" s="216">
        <v>4070</v>
      </c>
      <c r="L26" s="43">
        <f t="shared" si="2"/>
        <v>18300</v>
      </c>
      <c r="N26" s="218">
        <f t="shared" si="0"/>
        <v>0.29484029484029484</v>
      </c>
      <c r="O26" s="218">
        <f t="shared" si="1"/>
        <v>0.171990171990172</v>
      </c>
    </row>
    <row r="27" spans="1:15">
      <c r="A27" s="1">
        <v>39873</v>
      </c>
      <c r="B27" s="43">
        <v>800</v>
      </c>
      <c r="C27" s="43">
        <v>14300</v>
      </c>
      <c r="D27" s="43">
        <v>1250</v>
      </c>
      <c r="E27" s="43">
        <v>400</v>
      </c>
      <c r="F27" s="43">
        <v>4840</v>
      </c>
      <c r="G27" s="43">
        <v>4610</v>
      </c>
      <c r="H27" s="43">
        <v>93300</v>
      </c>
      <c r="I27" s="43">
        <v>408660</v>
      </c>
      <c r="J27" s="216">
        <v>4750</v>
      </c>
      <c r="L27" s="43">
        <f t="shared" si="2"/>
        <v>21590</v>
      </c>
      <c r="N27" s="218">
        <f t="shared" si="0"/>
        <v>0.16842105263157894</v>
      </c>
      <c r="O27" s="218">
        <f t="shared" si="1"/>
        <v>8.4210526315789472E-2</v>
      </c>
    </row>
    <row r="28" spans="1:15" s="30" customFormat="1">
      <c r="A28" s="1">
        <v>39904</v>
      </c>
      <c r="B28" s="43">
        <v>600</v>
      </c>
      <c r="C28" s="43">
        <v>18370</v>
      </c>
      <c r="D28" s="43">
        <v>1350</v>
      </c>
      <c r="E28" s="43">
        <v>600</v>
      </c>
      <c r="F28" s="43">
        <v>4460</v>
      </c>
      <c r="G28" s="43">
        <v>5360</v>
      </c>
      <c r="H28" s="43">
        <v>90910</v>
      </c>
      <c r="I28" s="43">
        <v>474550</v>
      </c>
      <c r="J28" s="216">
        <v>4450</v>
      </c>
      <c r="L28" s="43">
        <f t="shared" si="2"/>
        <v>25380</v>
      </c>
      <c r="N28" s="218">
        <f t="shared" si="0"/>
        <v>0.1348314606741573</v>
      </c>
      <c r="O28" s="218">
        <f t="shared" si="1"/>
        <v>0.1348314606741573</v>
      </c>
    </row>
    <row r="29" spans="1:15" s="30" customFormat="1">
      <c r="A29" s="1">
        <v>39934</v>
      </c>
      <c r="B29" s="43">
        <v>800</v>
      </c>
      <c r="C29" s="43">
        <v>16890</v>
      </c>
      <c r="D29" s="43">
        <v>1750</v>
      </c>
      <c r="E29" s="43">
        <v>600</v>
      </c>
      <c r="F29" s="43">
        <v>4970</v>
      </c>
      <c r="G29" s="43">
        <v>5730</v>
      </c>
      <c r="H29" s="43">
        <v>69850</v>
      </c>
      <c r="I29" s="43">
        <v>439630</v>
      </c>
      <c r="J29" s="216">
        <v>5010</v>
      </c>
      <c r="L29" s="43">
        <f t="shared" si="2"/>
        <v>25010</v>
      </c>
      <c r="N29" s="218">
        <f t="shared" si="0"/>
        <v>0.15968063872255489</v>
      </c>
      <c r="O29" s="218">
        <f t="shared" si="1"/>
        <v>0.11976047904191617</v>
      </c>
    </row>
    <row r="30" spans="1:15">
      <c r="A30" s="1">
        <v>39965</v>
      </c>
      <c r="B30" s="43">
        <v>600</v>
      </c>
      <c r="C30" s="43">
        <v>17550</v>
      </c>
      <c r="D30" s="43">
        <v>1100</v>
      </c>
      <c r="E30" s="43">
        <v>800</v>
      </c>
      <c r="F30" s="43">
        <v>4500</v>
      </c>
      <c r="G30" s="43">
        <v>4980</v>
      </c>
      <c r="H30" s="43">
        <v>59310</v>
      </c>
      <c r="I30" s="43">
        <v>450510</v>
      </c>
      <c r="J30" s="216">
        <v>4170</v>
      </c>
      <c r="L30" s="43">
        <f t="shared" si="2"/>
        <v>24550</v>
      </c>
      <c r="N30" s="218">
        <f t="shared" si="0"/>
        <v>0.14388489208633093</v>
      </c>
      <c r="O30" s="218">
        <f t="shared" si="1"/>
        <v>0.19184652278177458</v>
      </c>
    </row>
    <row r="31" spans="1:15">
      <c r="A31" s="1">
        <v>39995</v>
      </c>
      <c r="B31" s="43">
        <v>900</v>
      </c>
      <c r="C31" s="43">
        <v>28830</v>
      </c>
      <c r="D31" s="43">
        <v>2060</v>
      </c>
      <c r="E31" s="43">
        <v>1100</v>
      </c>
      <c r="F31" s="43">
        <v>6390</v>
      </c>
      <c r="G31" s="43">
        <v>7480</v>
      </c>
      <c r="H31" s="43">
        <v>87410</v>
      </c>
      <c r="I31" s="43">
        <v>616540</v>
      </c>
      <c r="J31" s="216">
        <v>5950</v>
      </c>
      <c r="L31" s="43">
        <f t="shared" si="2"/>
        <v>39280</v>
      </c>
      <c r="N31" s="218">
        <f t="shared" si="0"/>
        <v>0.15126050420168066</v>
      </c>
      <c r="O31" s="218">
        <f t="shared" si="1"/>
        <v>0.18487394957983194</v>
      </c>
    </row>
    <row r="32" spans="1:15">
      <c r="A32" s="1">
        <v>40026</v>
      </c>
      <c r="B32" s="43">
        <v>900</v>
      </c>
      <c r="C32" s="43">
        <v>25410</v>
      </c>
      <c r="D32" s="43">
        <v>1320</v>
      </c>
      <c r="E32" s="43">
        <v>1100</v>
      </c>
      <c r="F32" s="43">
        <v>5130</v>
      </c>
      <c r="G32" s="43">
        <v>4960</v>
      </c>
      <c r="H32" s="43">
        <v>83890</v>
      </c>
      <c r="I32" s="43">
        <v>543690</v>
      </c>
      <c r="J32" s="216">
        <v>5230</v>
      </c>
      <c r="L32" s="43">
        <f t="shared" si="2"/>
        <v>33860</v>
      </c>
      <c r="N32" s="218">
        <f t="shared" si="0"/>
        <v>0.17208413001912046</v>
      </c>
      <c r="O32" s="218">
        <f t="shared" si="1"/>
        <v>0.21032504780114722</v>
      </c>
    </row>
    <row r="33" spans="1:15">
      <c r="A33" s="1">
        <v>40057</v>
      </c>
      <c r="B33" s="43">
        <v>800</v>
      </c>
      <c r="C33" s="43">
        <v>27540</v>
      </c>
      <c r="D33" s="43">
        <v>1970</v>
      </c>
      <c r="E33" s="43">
        <v>1000</v>
      </c>
      <c r="F33" s="43">
        <v>6300</v>
      </c>
      <c r="G33" s="43">
        <v>5940</v>
      </c>
      <c r="H33" s="43">
        <v>80290</v>
      </c>
      <c r="I33" s="43">
        <v>560890</v>
      </c>
      <c r="J33" s="216">
        <v>5040</v>
      </c>
      <c r="L33" s="43">
        <f t="shared" si="2"/>
        <v>37610</v>
      </c>
      <c r="N33" s="218">
        <f t="shared" si="0"/>
        <v>0.15873015873015872</v>
      </c>
      <c r="O33" s="218">
        <f t="shared" si="1"/>
        <v>0.1984126984126984</v>
      </c>
    </row>
    <row r="34" spans="1:15">
      <c r="A34" s="1">
        <v>40087</v>
      </c>
      <c r="B34" s="43">
        <v>1100</v>
      </c>
      <c r="C34" s="43">
        <v>30880</v>
      </c>
      <c r="D34" s="43">
        <v>1370</v>
      </c>
      <c r="E34" s="43">
        <v>600</v>
      </c>
      <c r="F34" s="43">
        <v>7080</v>
      </c>
      <c r="G34" s="43">
        <v>6220</v>
      </c>
      <c r="H34" s="43">
        <v>87100</v>
      </c>
      <c r="I34" s="43">
        <v>682230</v>
      </c>
      <c r="J34" s="216">
        <v>6080</v>
      </c>
      <c r="L34" s="43">
        <f t="shared" si="2"/>
        <v>41030</v>
      </c>
      <c r="N34" s="218">
        <f t="shared" si="0"/>
        <v>0.18092105263157895</v>
      </c>
      <c r="O34" s="218">
        <f t="shared" si="1"/>
        <v>9.8684210526315791E-2</v>
      </c>
    </row>
    <row r="35" spans="1:15">
      <c r="A35" s="1">
        <v>40118</v>
      </c>
      <c r="B35" s="43">
        <v>1000</v>
      </c>
      <c r="C35" s="43">
        <v>22450</v>
      </c>
      <c r="D35" s="43">
        <v>1380</v>
      </c>
      <c r="E35" s="43">
        <v>700</v>
      </c>
      <c r="F35" s="43">
        <v>5950</v>
      </c>
      <c r="G35" s="43">
        <v>5930</v>
      </c>
      <c r="H35" s="43">
        <v>80230</v>
      </c>
      <c r="I35" s="43">
        <v>503800</v>
      </c>
      <c r="J35" s="216">
        <v>5340</v>
      </c>
      <c r="L35" s="43">
        <f t="shared" si="2"/>
        <v>31480</v>
      </c>
      <c r="N35" s="218">
        <f t="shared" si="0"/>
        <v>0.18726591760299627</v>
      </c>
      <c r="O35" s="218">
        <f t="shared" si="1"/>
        <v>0.13108614232209737</v>
      </c>
    </row>
    <row r="36" spans="1:15">
      <c r="A36" s="1">
        <v>40148</v>
      </c>
      <c r="B36" s="43">
        <v>900</v>
      </c>
      <c r="C36" s="43">
        <v>19690</v>
      </c>
      <c r="D36" s="43">
        <v>1210</v>
      </c>
      <c r="E36" s="43">
        <v>800</v>
      </c>
      <c r="F36" s="43">
        <v>4460</v>
      </c>
      <c r="G36" s="43">
        <v>5560</v>
      </c>
      <c r="H36" s="43">
        <v>74260</v>
      </c>
      <c r="I36" s="43">
        <v>438160</v>
      </c>
      <c r="J36" s="216">
        <v>5410</v>
      </c>
      <c r="L36" s="43">
        <f t="shared" si="2"/>
        <v>27060</v>
      </c>
      <c r="N36" s="218">
        <f t="shared" si="0"/>
        <v>0.16635859519408502</v>
      </c>
      <c r="O36" s="218">
        <f t="shared" si="1"/>
        <v>0.1478743068391867</v>
      </c>
    </row>
    <row r="37" spans="1:15">
      <c r="A37" s="1">
        <v>40179</v>
      </c>
      <c r="B37" s="43">
        <v>1800</v>
      </c>
      <c r="C37" s="43">
        <v>31510</v>
      </c>
      <c r="D37" s="43">
        <v>3210</v>
      </c>
      <c r="E37" s="43">
        <v>1800</v>
      </c>
      <c r="F37" s="43">
        <v>6240</v>
      </c>
      <c r="G37" s="43">
        <v>5330</v>
      </c>
      <c r="H37" s="43">
        <v>150300</v>
      </c>
      <c r="I37" s="43">
        <v>824860</v>
      </c>
      <c r="J37" s="216">
        <v>8020</v>
      </c>
      <c r="L37" s="43">
        <f t="shared" si="2"/>
        <v>44560</v>
      </c>
      <c r="N37" s="218">
        <f t="shared" si="0"/>
        <v>0.22443890274314215</v>
      </c>
      <c r="O37" s="218">
        <f t="shared" si="1"/>
        <v>0.22443890274314215</v>
      </c>
    </row>
    <row r="38" spans="1:15">
      <c r="A38" s="1">
        <v>40210</v>
      </c>
      <c r="B38" s="43">
        <v>500</v>
      </c>
      <c r="C38" s="43">
        <v>13680</v>
      </c>
      <c r="D38" s="43">
        <v>1590</v>
      </c>
      <c r="E38" s="43">
        <v>300</v>
      </c>
      <c r="F38" s="43">
        <v>3120</v>
      </c>
      <c r="G38" s="43">
        <v>4370</v>
      </c>
      <c r="H38" s="43">
        <v>83230</v>
      </c>
      <c r="I38" s="43">
        <v>455820</v>
      </c>
      <c r="J38" s="216">
        <v>3670</v>
      </c>
      <c r="L38" s="43">
        <f t="shared" si="2"/>
        <v>19190</v>
      </c>
      <c r="N38" s="218">
        <f t="shared" si="0"/>
        <v>0.13623978201634879</v>
      </c>
      <c r="O38" s="218">
        <f t="shared" si="1"/>
        <v>8.1743869209809264E-2</v>
      </c>
    </row>
    <row r="39" spans="1:15">
      <c r="A39" s="1">
        <v>40238</v>
      </c>
      <c r="B39" s="43">
        <v>800</v>
      </c>
      <c r="C39" s="43">
        <v>20800</v>
      </c>
      <c r="D39" s="43">
        <v>1070</v>
      </c>
      <c r="E39" s="43">
        <v>400</v>
      </c>
      <c r="F39" s="43">
        <v>3840</v>
      </c>
      <c r="G39" s="43">
        <v>5180</v>
      </c>
      <c r="H39" s="43">
        <v>101150</v>
      </c>
      <c r="I39" s="43">
        <v>482780</v>
      </c>
      <c r="J39" s="216">
        <v>5020</v>
      </c>
      <c r="L39" s="43">
        <f t="shared" si="2"/>
        <v>26910</v>
      </c>
      <c r="N39" s="218">
        <f t="shared" ref="N39:N70" si="3">+B39/J39</f>
        <v>0.15936254980079681</v>
      </c>
      <c r="O39" s="218">
        <f t="shared" ref="O39:O70" si="4">+E39/J39</f>
        <v>7.9681274900398405E-2</v>
      </c>
    </row>
    <row r="40" spans="1:15">
      <c r="A40" s="1">
        <v>40269</v>
      </c>
      <c r="B40" s="43">
        <v>600</v>
      </c>
      <c r="C40" s="43">
        <v>24180</v>
      </c>
      <c r="D40" s="43">
        <v>1090</v>
      </c>
      <c r="E40" s="43">
        <v>500</v>
      </c>
      <c r="F40" s="43">
        <v>3810</v>
      </c>
      <c r="G40" s="43">
        <v>6450</v>
      </c>
      <c r="H40" s="43">
        <v>98130</v>
      </c>
      <c r="I40" s="43">
        <v>561680</v>
      </c>
      <c r="J40" s="216">
        <v>4570</v>
      </c>
      <c r="L40" s="43">
        <f t="shared" si="2"/>
        <v>30180</v>
      </c>
      <c r="N40" s="218">
        <f t="shared" si="3"/>
        <v>0.13129102844638948</v>
      </c>
      <c r="O40" s="218">
        <f t="shared" si="4"/>
        <v>0.10940919037199125</v>
      </c>
    </row>
    <row r="41" spans="1:15">
      <c r="A41" s="1">
        <v>40299</v>
      </c>
      <c r="B41" s="43">
        <v>900</v>
      </c>
      <c r="C41" s="43">
        <v>22760</v>
      </c>
      <c r="D41" s="43">
        <v>1230</v>
      </c>
      <c r="E41" s="43">
        <v>700</v>
      </c>
      <c r="F41" s="43">
        <v>4020</v>
      </c>
      <c r="G41" s="43">
        <v>5500</v>
      </c>
      <c r="H41" s="43">
        <v>68900</v>
      </c>
      <c r="I41" s="43">
        <v>492970</v>
      </c>
      <c r="J41" s="216">
        <v>4750</v>
      </c>
      <c r="L41" s="43">
        <f t="shared" si="2"/>
        <v>29610</v>
      </c>
      <c r="N41" s="218">
        <f t="shared" si="3"/>
        <v>0.18947368421052632</v>
      </c>
      <c r="O41" s="218">
        <f t="shared" si="4"/>
        <v>0.14736842105263157</v>
      </c>
    </row>
    <row r="42" spans="1:15">
      <c r="A42" s="1">
        <v>40330</v>
      </c>
      <c r="B42" s="43">
        <v>300</v>
      </c>
      <c r="C42" s="43">
        <v>24810</v>
      </c>
      <c r="D42" s="43">
        <v>1350</v>
      </c>
      <c r="E42" s="43">
        <v>600</v>
      </c>
      <c r="F42" s="43">
        <v>4030</v>
      </c>
      <c r="G42" s="43">
        <v>5390</v>
      </c>
      <c r="H42" s="43">
        <v>57850</v>
      </c>
      <c r="I42" s="43">
        <v>517450</v>
      </c>
      <c r="J42" s="216">
        <v>3390</v>
      </c>
      <c r="L42" s="43">
        <f t="shared" si="2"/>
        <v>31090</v>
      </c>
      <c r="N42" s="218">
        <f t="shared" si="3"/>
        <v>8.8495575221238937E-2</v>
      </c>
      <c r="O42" s="218">
        <f t="shared" si="4"/>
        <v>0.17699115044247787</v>
      </c>
    </row>
    <row r="43" spans="1:15">
      <c r="A43" s="1">
        <v>40360</v>
      </c>
      <c r="B43" s="43">
        <v>1500</v>
      </c>
      <c r="C43" s="43">
        <v>34520</v>
      </c>
      <c r="D43" s="43">
        <v>2120</v>
      </c>
      <c r="E43" s="43">
        <v>1200</v>
      </c>
      <c r="F43" s="43">
        <v>6470</v>
      </c>
      <c r="G43" s="43">
        <v>7600</v>
      </c>
      <c r="H43" s="43">
        <v>94670</v>
      </c>
      <c r="I43" s="43">
        <v>730910</v>
      </c>
      <c r="J43" s="216">
        <v>6370</v>
      </c>
      <c r="L43" s="43">
        <f t="shared" si="2"/>
        <v>45810</v>
      </c>
      <c r="N43" s="218">
        <f t="shared" si="3"/>
        <v>0.23547880690737832</v>
      </c>
      <c r="O43" s="218">
        <f t="shared" si="4"/>
        <v>0.18838304552590268</v>
      </c>
    </row>
    <row r="44" spans="1:15">
      <c r="A44" s="1">
        <v>40391</v>
      </c>
      <c r="B44" s="43">
        <v>1000</v>
      </c>
      <c r="C44" s="43">
        <v>29090</v>
      </c>
      <c r="D44" s="43">
        <v>1610</v>
      </c>
      <c r="E44" s="43">
        <v>900</v>
      </c>
      <c r="F44" s="43">
        <v>5060</v>
      </c>
      <c r="G44" s="43">
        <v>6380</v>
      </c>
      <c r="H44" s="43">
        <v>86350</v>
      </c>
      <c r="I44" s="43">
        <v>591220</v>
      </c>
      <c r="J44" s="216">
        <v>5440</v>
      </c>
      <c r="L44" s="43">
        <f t="shared" si="2"/>
        <v>37660</v>
      </c>
      <c r="N44" s="218">
        <f t="shared" si="3"/>
        <v>0.18382352941176472</v>
      </c>
      <c r="O44" s="218">
        <f t="shared" si="4"/>
        <v>0.16544117647058823</v>
      </c>
    </row>
    <row r="45" spans="1:15">
      <c r="A45" s="1">
        <v>40422</v>
      </c>
      <c r="B45" s="43">
        <v>1400</v>
      </c>
      <c r="C45" s="43">
        <v>29780</v>
      </c>
      <c r="D45" s="43">
        <v>1640</v>
      </c>
      <c r="E45" s="43">
        <v>1000</v>
      </c>
      <c r="F45" s="43">
        <v>5760</v>
      </c>
      <c r="G45" s="43">
        <v>6600</v>
      </c>
      <c r="H45" s="43">
        <v>76440</v>
      </c>
      <c r="I45" s="43">
        <v>629830</v>
      </c>
      <c r="J45" s="216">
        <v>6230</v>
      </c>
      <c r="L45" s="43">
        <f t="shared" si="2"/>
        <v>39580</v>
      </c>
      <c r="N45" s="218">
        <f t="shared" si="3"/>
        <v>0.2247191011235955</v>
      </c>
      <c r="O45" s="218">
        <f t="shared" si="4"/>
        <v>0.16051364365971107</v>
      </c>
    </row>
    <row r="46" spans="1:15">
      <c r="A46" s="1">
        <v>40452</v>
      </c>
      <c r="B46" s="43">
        <v>1700</v>
      </c>
      <c r="C46" s="43">
        <v>33510</v>
      </c>
      <c r="D46" s="43">
        <v>1900</v>
      </c>
      <c r="E46" s="43">
        <v>900</v>
      </c>
      <c r="F46" s="43">
        <v>7240</v>
      </c>
      <c r="G46" s="43">
        <v>7330</v>
      </c>
      <c r="H46" s="43">
        <v>86870</v>
      </c>
      <c r="I46" s="43">
        <v>766100</v>
      </c>
      <c r="J46" s="216">
        <v>7530</v>
      </c>
      <c r="L46" s="43">
        <f t="shared" si="2"/>
        <v>45250</v>
      </c>
      <c r="N46" s="218">
        <f t="shared" si="3"/>
        <v>0.22576361221779548</v>
      </c>
      <c r="O46" s="218">
        <f t="shared" si="4"/>
        <v>0.11952191235059761</v>
      </c>
    </row>
    <row r="47" spans="1:15">
      <c r="A47" s="1">
        <v>40483</v>
      </c>
      <c r="B47" s="43">
        <v>900</v>
      </c>
      <c r="C47" s="43">
        <v>26660</v>
      </c>
      <c r="D47" s="43">
        <v>960</v>
      </c>
      <c r="E47" s="43">
        <v>700</v>
      </c>
      <c r="F47" s="43">
        <v>4930</v>
      </c>
      <c r="G47" s="43">
        <v>6550</v>
      </c>
      <c r="H47" s="43">
        <v>77680</v>
      </c>
      <c r="I47" s="43">
        <v>537150</v>
      </c>
      <c r="J47" s="216">
        <v>4830</v>
      </c>
      <c r="L47" s="43">
        <f t="shared" si="2"/>
        <v>34150</v>
      </c>
      <c r="N47" s="218">
        <f t="shared" si="3"/>
        <v>0.18633540372670807</v>
      </c>
      <c r="O47" s="218">
        <f t="shared" si="4"/>
        <v>0.14492753623188406</v>
      </c>
    </row>
    <row r="48" spans="1:15">
      <c r="A48" s="1">
        <v>40513</v>
      </c>
      <c r="B48" s="43">
        <v>500</v>
      </c>
      <c r="C48" s="43">
        <v>22660</v>
      </c>
      <c r="D48" s="43">
        <v>1370</v>
      </c>
      <c r="E48" s="43">
        <v>1000</v>
      </c>
      <c r="F48" s="43">
        <v>4370</v>
      </c>
      <c r="G48" s="43">
        <v>7280</v>
      </c>
      <c r="H48" s="43">
        <v>77050</v>
      </c>
      <c r="I48" s="43">
        <v>464470</v>
      </c>
      <c r="J48" s="216">
        <v>4780</v>
      </c>
      <c r="L48" s="43">
        <f t="shared" si="2"/>
        <v>29900</v>
      </c>
      <c r="N48" s="218">
        <f t="shared" si="3"/>
        <v>0.10460251046025104</v>
      </c>
      <c r="O48" s="218">
        <f t="shared" si="4"/>
        <v>0.20920502092050208</v>
      </c>
    </row>
    <row r="49" spans="1:15">
      <c r="A49" s="1">
        <v>40544</v>
      </c>
      <c r="B49" s="43">
        <v>1700</v>
      </c>
      <c r="C49" s="43">
        <v>32360</v>
      </c>
      <c r="D49" s="43">
        <v>3770</v>
      </c>
      <c r="E49" s="43">
        <v>1500</v>
      </c>
      <c r="F49" s="43">
        <v>6820</v>
      </c>
      <c r="G49" s="43">
        <v>6060</v>
      </c>
      <c r="H49" s="43">
        <v>155000</v>
      </c>
      <c r="I49" s="43">
        <v>909410</v>
      </c>
      <c r="J49" s="216">
        <v>7760</v>
      </c>
      <c r="L49" s="43">
        <f t="shared" si="2"/>
        <v>46150</v>
      </c>
      <c r="N49" s="218">
        <f t="shared" si="3"/>
        <v>0.21907216494845361</v>
      </c>
      <c r="O49" s="218">
        <f t="shared" si="4"/>
        <v>0.19329896907216496</v>
      </c>
    </row>
    <row r="50" spans="1:15">
      <c r="A50" s="1">
        <v>40575</v>
      </c>
      <c r="B50" s="43">
        <v>400</v>
      </c>
      <c r="C50" s="43">
        <v>16320</v>
      </c>
      <c r="D50" s="43">
        <v>990</v>
      </c>
      <c r="E50" s="43">
        <v>600</v>
      </c>
      <c r="F50" s="43">
        <v>2850</v>
      </c>
      <c r="G50" s="43">
        <v>5280</v>
      </c>
      <c r="H50" s="43">
        <v>89060</v>
      </c>
      <c r="I50" s="43">
        <v>516920</v>
      </c>
      <c r="J50" s="216">
        <v>3960</v>
      </c>
      <c r="L50" s="43">
        <f t="shared" si="2"/>
        <v>21160</v>
      </c>
      <c r="N50" s="218">
        <f t="shared" si="3"/>
        <v>0.10101010101010101</v>
      </c>
      <c r="O50" s="218">
        <f t="shared" si="4"/>
        <v>0.15151515151515152</v>
      </c>
    </row>
    <row r="51" spans="1:15">
      <c r="A51" s="1">
        <v>40603</v>
      </c>
      <c r="B51" s="43">
        <v>700</v>
      </c>
      <c r="C51" s="43">
        <v>21670</v>
      </c>
      <c r="D51" s="43">
        <v>1330</v>
      </c>
      <c r="E51" s="43">
        <v>500</v>
      </c>
      <c r="F51" s="43">
        <v>2850</v>
      </c>
      <c r="G51" s="43">
        <v>5720</v>
      </c>
      <c r="H51" s="43">
        <v>96050</v>
      </c>
      <c r="I51" s="43">
        <v>514420</v>
      </c>
      <c r="J51" s="216">
        <v>5240</v>
      </c>
      <c r="L51" s="43">
        <f t="shared" si="2"/>
        <v>27050</v>
      </c>
      <c r="N51" s="218">
        <f t="shared" si="3"/>
        <v>0.13358778625954199</v>
      </c>
      <c r="O51" s="218">
        <f t="shared" si="4"/>
        <v>9.5419847328244281E-2</v>
      </c>
    </row>
    <row r="52" spans="1:15">
      <c r="A52" s="1">
        <v>40634</v>
      </c>
      <c r="B52" s="43">
        <v>700</v>
      </c>
      <c r="C52" s="43">
        <v>25860</v>
      </c>
      <c r="D52" s="43">
        <v>1790</v>
      </c>
      <c r="E52" s="43">
        <v>700</v>
      </c>
      <c r="F52" s="43">
        <v>5340</v>
      </c>
      <c r="G52" s="43">
        <v>6960</v>
      </c>
      <c r="H52" s="43">
        <v>95890</v>
      </c>
      <c r="I52" s="43">
        <v>595190</v>
      </c>
      <c r="J52" s="216">
        <v>5110</v>
      </c>
      <c r="L52" s="43">
        <f t="shared" si="2"/>
        <v>34390</v>
      </c>
      <c r="N52" s="218">
        <f t="shared" si="3"/>
        <v>0.13698630136986301</v>
      </c>
      <c r="O52" s="218">
        <f t="shared" si="4"/>
        <v>0.13698630136986301</v>
      </c>
    </row>
    <row r="53" spans="1:15">
      <c r="A53" s="1">
        <v>40664</v>
      </c>
      <c r="B53" s="43">
        <v>1000</v>
      </c>
      <c r="C53" s="43">
        <v>25880</v>
      </c>
      <c r="D53" s="43">
        <v>1640</v>
      </c>
      <c r="E53" s="43">
        <v>800</v>
      </c>
      <c r="F53" s="43">
        <v>3880</v>
      </c>
      <c r="G53" s="43">
        <v>6270</v>
      </c>
      <c r="H53" s="43">
        <v>73700</v>
      </c>
      <c r="I53" s="43">
        <v>605640</v>
      </c>
      <c r="J53" s="216">
        <v>5840</v>
      </c>
      <c r="L53" s="43">
        <f t="shared" si="2"/>
        <v>33200</v>
      </c>
      <c r="N53" s="218">
        <f t="shared" si="3"/>
        <v>0.17123287671232876</v>
      </c>
      <c r="O53" s="218">
        <f t="shared" si="4"/>
        <v>0.13698630136986301</v>
      </c>
    </row>
    <row r="54" spans="1:15">
      <c r="A54" s="1">
        <v>40695</v>
      </c>
      <c r="B54" s="43">
        <v>600</v>
      </c>
      <c r="C54" s="43">
        <v>26990</v>
      </c>
      <c r="D54" s="43">
        <v>1180</v>
      </c>
      <c r="E54" s="43">
        <v>600</v>
      </c>
      <c r="F54" s="43">
        <v>4320</v>
      </c>
      <c r="G54" s="43">
        <v>6580</v>
      </c>
      <c r="H54" s="43">
        <v>51330</v>
      </c>
      <c r="I54" s="43">
        <v>563200</v>
      </c>
      <c r="J54" s="216">
        <v>4610</v>
      </c>
      <c r="L54" s="43">
        <f t="shared" si="2"/>
        <v>33690</v>
      </c>
      <c r="N54" s="218">
        <f t="shared" si="3"/>
        <v>0.13015184381778741</v>
      </c>
      <c r="O54" s="218">
        <f t="shared" si="4"/>
        <v>0.13015184381778741</v>
      </c>
    </row>
    <row r="55" spans="1:15">
      <c r="A55" s="1">
        <v>40725</v>
      </c>
      <c r="B55" s="43">
        <v>1200</v>
      </c>
      <c r="C55" s="43">
        <v>35610</v>
      </c>
      <c r="D55" s="43">
        <v>2180</v>
      </c>
      <c r="E55" s="43">
        <v>1000</v>
      </c>
      <c r="F55" s="43">
        <v>6970</v>
      </c>
      <c r="G55" s="43">
        <v>7080</v>
      </c>
      <c r="H55" s="43">
        <v>87720</v>
      </c>
      <c r="I55" s="43">
        <v>805860</v>
      </c>
      <c r="J55" s="216">
        <v>6540</v>
      </c>
      <c r="L55" s="43">
        <f t="shared" si="2"/>
        <v>46960</v>
      </c>
      <c r="N55" s="218">
        <f t="shared" si="3"/>
        <v>0.1834862385321101</v>
      </c>
      <c r="O55" s="218">
        <f t="shared" si="4"/>
        <v>0.1529051987767584</v>
      </c>
    </row>
    <row r="56" spans="1:15">
      <c r="A56" s="1">
        <v>40756</v>
      </c>
      <c r="B56" s="43">
        <v>1600</v>
      </c>
      <c r="C56" s="43">
        <v>31030</v>
      </c>
      <c r="D56" s="43">
        <v>1350</v>
      </c>
      <c r="E56" s="43">
        <v>1200</v>
      </c>
      <c r="F56" s="43">
        <v>4890</v>
      </c>
      <c r="G56" s="43">
        <v>6220</v>
      </c>
      <c r="H56" s="43">
        <v>85550</v>
      </c>
      <c r="I56" s="43">
        <v>636890</v>
      </c>
      <c r="J56" s="216">
        <v>6570</v>
      </c>
      <c r="L56" s="43">
        <f t="shared" si="2"/>
        <v>40070</v>
      </c>
      <c r="N56" s="218">
        <f t="shared" si="3"/>
        <v>0.24353120243531201</v>
      </c>
      <c r="O56" s="218">
        <f t="shared" si="4"/>
        <v>0.18264840182648401</v>
      </c>
    </row>
    <row r="57" spans="1:15">
      <c r="A57" s="1">
        <v>40787</v>
      </c>
      <c r="B57" s="43">
        <v>1200</v>
      </c>
      <c r="C57" s="43">
        <v>33680</v>
      </c>
      <c r="D57" s="43">
        <v>1980</v>
      </c>
      <c r="E57" s="43">
        <v>1400</v>
      </c>
      <c r="F57" s="43">
        <v>5590</v>
      </c>
      <c r="G57" s="43">
        <v>7410</v>
      </c>
      <c r="H57" s="43">
        <v>85990</v>
      </c>
      <c r="I57" s="43">
        <v>696050</v>
      </c>
      <c r="J57" s="216">
        <v>6230</v>
      </c>
      <c r="L57" s="43">
        <f t="shared" si="2"/>
        <v>43850</v>
      </c>
      <c r="N57" s="218">
        <f t="shared" si="3"/>
        <v>0.1926163723916533</v>
      </c>
      <c r="O57" s="218">
        <f t="shared" si="4"/>
        <v>0.2247191011235955</v>
      </c>
    </row>
    <row r="58" spans="1:15">
      <c r="A58" s="1">
        <v>40817</v>
      </c>
      <c r="B58" s="43">
        <v>1500</v>
      </c>
      <c r="C58" s="43">
        <v>33620</v>
      </c>
      <c r="D58" s="43">
        <v>1570</v>
      </c>
      <c r="E58" s="43">
        <v>800</v>
      </c>
      <c r="F58" s="43">
        <v>6510</v>
      </c>
      <c r="G58" s="43">
        <v>7210</v>
      </c>
      <c r="H58" s="43">
        <v>100760</v>
      </c>
      <c r="I58" s="43">
        <v>835650</v>
      </c>
      <c r="J58" s="216">
        <v>7540</v>
      </c>
      <c r="L58" s="43">
        <f t="shared" si="2"/>
        <v>44000</v>
      </c>
      <c r="N58" s="218">
        <f t="shared" si="3"/>
        <v>0.19893899204244031</v>
      </c>
      <c r="O58" s="218">
        <f t="shared" si="4"/>
        <v>0.10610079575596817</v>
      </c>
    </row>
    <row r="59" spans="1:15">
      <c r="A59" s="1">
        <v>40848</v>
      </c>
      <c r="B59" s="43">
        <v>1500</v>
      </c>
      <c r="C59" s="43">
        <v>29270</v>
      </c>
      <c r="D59" s="43">
        <v>1140</v>
      </c>
      <c r="E59" s="43">
        <v>700</v>
      </c>
      <c r="F59" s="43">
        <v>4550</v>
      </c>
      <c r="G59" s="43">
        <v>6400</v>
      </c>
      <c r="H59" s="43">
        <v>85130</v>
      </c>
      <c r="I59" s="43">
        <v>584320</v>
      </c>
      <c r="J59" s="216">
        <v>5670</v>
      </c>
      <c r="L59" s="43">
        <f t="shared" si="2"/>
        <v>37160</v>
      </c>
      <c r="N59" s="218">
        <f t="shared" si="3"/>
        <v>0.26455026455026454</v>
      </c>
      <c r="O59" s="218">
        <f t="shared" si="4"/>
        <v>0.12345679012345678</v>
      </c>
    </row>
    <row r="60" spans="1:15">
      <c r="A60" s="1">
        <v>40878</v>
      </c>
      <c r="B60" s="43">
        <v>600</v>
      </c>
      <c r="C60" s="43">
        <v>24840</v>
      </c>
      <c r="D60" s="43">
        <v>1560</v>
      </c>
      <c r="E60" s="43">
        <v>800</v>
      </c>
      <c r="F60" s="43">
        <v>3960</v>
      </c>
      <c r="G60" s="43">
        <v>7070</v>
      </c>
      <c r="H60" s="43">
        <v>82120</v>
      </c>
      <c r="I60" s="43">
        <v>502380</v>
      </c>
      <c r="J60" s="216">
        <v>5460</v>
      </c>
      <c r="L60" s="43">
        <f t="shared" si="2"/>
        <v>31760</v>
      </c>
      <c r="N60" s="218">
        <f t="shared" si="3"/>
        <v>0.10989010989010989</v>
      </c>
      <c r="O60" s="218">
        <f t="shared" si="4"/>
        <v>0.14652014652014653</v>
      </c>
    </row>
    <row r="61" spans="1:15">
      <c r="A61" s="1">
        <v>40909</v>
      </c>
      <c r="B61" s="43">
        <v>2100</v>
      </c>
      <c r="C61" s="43">
        <v>33620</v>
      </c>
      <c r="D61" s="43">
        <v>2580</v>
      </c>
      <c r="E61" s="43">
        <v>1800</v>
      </c>
      <c r="F61" s="43">
        <v>7070</v>
      </c>
      <c r="G61" s="43">
        <v>6320</v>
      </c>
      <c r="H61" s="43">
        <v>162100</v>
      </c>
      <c r="I61" s="43">
        <v>951790</v>
      </c>
      <c r="J61" s="216">
        <v>8260</v>
      </c>
      <c r="L61" s="43">
        <f t="shared" si="2"/>
        <v>47170</v>
      </c>
      <c r="N61" s="218">
        <f t="shared" si="3"/>
        <v>0.25423728813559321</v>
      </c>
      <c r="O61" s="218">
        <f t="shared" si="4"/>
        <v>0.21791767554479419</v>
      </c>
    </row>
    <row r="62" spans="1:15">
      <c r="A62" s="1">
        <v>40940</v>
      </c>
      <c r="B62" s="43">
        <v>700</v>
      </c>
      <c r="C62" s="43">
        <v>16070</v>
      </c>
      <c r="D62" s="43">
        <v>1550</v>
      </c>
      <c r="E62" s="43">
        <v>500</v>
      </c>
      <c r="F62" s="43">
        <v>2500</v>
      </c>
      <c r="G62" s="43">
        <v>5920</v>
      </c>
      <c r="H62" s="43">
        <v>90690</v>
      </c>
      <c r="I62" s="43">
        <v>577270</v>
      </c>
      <c r="J62" s="216">
        <v>5000</v>
      </c>
      <c r="L62" s="43">
        <f t="shared" si="2"/>
        <v>21320</v>
      </c>
      <c r="N62" s="218">
        <f t="shared" si="3"/>
        <v>0.14000000000000001</v>
      </c>
      <c r="O62" s="218">
        <f t="shared" si="4"/>
        <v>0.1</v>
      </c>
    </row>
    <row r="63" spans="1:15">
      <c r="A63" s="105">
        <v>40969</v>
      </c>
      <c r="B63" s="43">
        <v>600</v>
      </c>
      <c r="C63" s="43">
        <v>25600</v>
      </c>
      <c r="D63" s="43">
        <v>1070</v>
      </c>
      <c r="E63" s="43">
        <v>500</v>
      </c>
      <c r="F63" s="43">
        <v>3610</v>
      </c>
      <c r="G63" s="43">
        <v>7880</v>
      </c>
      <c r="H63" s="43">
        <v>95970</v>
      </c>
      <c r="I63" s="43">
        <v>553070</v>
      </c>
      <c r="J63" s="216">
        <v>4830</v>
      </c>
      <c r="L63" s="43">
        <f t="shared" si="2"/>
        <v>31380</v>
      </c>
      <c r="N63" s="218">
        <f t="shared" si="3"/>
        <v>0.12422360248447205</v>
      </c>
      <c r="O63" s="218">
        <f t="shared" si="4"/>
        <v>0.10351966873706005</v>
      </c>
    </row>
    <row r="64" spans="1:15">
      <c r="A64" s="105">
        <v>41000</v>
      </c>
      <c r="B64" s="43">
        <v>1300</v>
      </c>
      <c r="C64" s="43">
        <v>21520</v>
      </c>
      <c r="D64" s="43">
        <v>1630</v>
      </c>
      <c r="E64" s="43">
        <v>500</v>
      </c>
      <c r="F64" s="43">
        <v>5980</v>
      </c>
      <c r="G64" s="43">
        <v>7710</v>
      </c>
      <c r="H64" s="43">
        <v>99140</v>
      </c>
      <c r="I64" s="43">
        <v>674400</v>
      </c>
      <c r="J64" s="216">
        <v>5700</v>
      </c>
      <c r="L64" s="43">
        <f t="shared" si="2"/>
        <v>30930</v>
      </c>
      <c r="N64" s="218">
        <f t="shared" si="3"/>
        <v>0.22807017543859648</v>
      </c>
      <c r="O64" s="218">
        <f t="shared" si="4"/>
        <v>8.771929824561403E-2</v>
      </c>
    </row>
    <row r="65" spans="1:15">
      <c r="A65" s="105">
        <v>41030</v>
      </c>
      <c r="B65" s="43">
        <v>1000</v>
      </c>
      <c r="C65" s="43">
        <v>25100</v>
      </c>
      <c r="D65" s="43">
        <v>1290</v>
      </c>
      <c r="E65" s="43">
        <v>800</v>
      </c>
      <c r="F65" s="43">
        <v>4460</v>
      </c>
      <c r="G65" s="43">
        <v>6870</v>
      </c>
      <c r="H65" s="43">
        <v>65930</v>
      </c>
      <c r="I65" s="43">
        <v>575630</v>
      </c>
      <c r="J65" s="216">
        <v>5060</v>
      </c>
      <c r="L65" s="43">
        <f t="shared" si="2"/>
        <v>32650</v>
      </c>
      <c r="N65" s="218">
        <f t="shared" si="3"/>
        <v>0.19762845849802371</v>
      </c>
      <c r="O65" s="218">
        <f t="shared" si="4"/>
        <v>0.15810276679841898</v>
      </c>
    </row>
    <row r="66" spans="1:15">
      <c r="A66" s="105">
        <v>41061</v>
      </c>
      <c r="B66" s="43">
        <v>1000</v>
      </c>
      <c r="C66" s="43">
        <v>28160</v>
      </c>
      <c r="D66" s="43">
        <v>1820</v>
      </c>
      <c r="E66" s="43">
        <v>500</v>
      </c>
      <c r="F66" s="43">
        <v>4840</v>
      </c>
      <c r="G66" s="43">
        <v>6470</v>
      </c>
      <c r="H66" s="43">
        <v>61970</v>
      </c>
      <c r="I66" s="43">
        <v>622270</v>
      </c>
      <c r="J66" s="216">
        <v>4140</v>
      </c>
      <c r="L66" s="43">
        <f t="shared" si="2"/>
        <v>36320</v>
      </c>
      <c r="N66" s="218">
        <f t="shared" si="3"/>
        <v>0.24154589371980675</v>
      </c>
      <c r="O66" s="218">
        <f t="shared" si="4"/>
        <v>0.12077294685990338</v>
      </c>
    </row>
    <row r="67" spans="1:15">
      <c r="A67" s="105">
        <v>41091</v>
      </c>
      <c r="B67" s="43">
        <v>2000</v>
      </c>
      <c r="C67" s="43">
        <v>35850</v>
      </c>
      <c r="D67" s="43">
        <v>2600</v>
      </c>
      <c r="E67" s="43">
        <v>1300</v>
      </c>
      <c r="F67" s="43">
        <v>8400</v>
      </c>
      <c r="G67" s="43">
        <v>7340</v>
      </c>
      <c r="H67" s="43">
        <v>94290</v>
      </c>
      <c r="I67" s="43">
        <v>853350</v>
      </c>
      <c r="J67" s="216">
        <v>7640</v>
      </c>
      <c r="L67" s="43">
        <f t="shared" si="2"/>
        <v>50150</v>
      </c>
      <c r="N67" s="218">
        <f t="shared" si="3"/>
        <v>0.26178010471204188</v>
      </c>
      <c r="O67" s="218">
        <f t="shared" si="4"/>
        <v>0.17015706806282724</v>
      </c>
    </row>
    <row r="68" spans="1:15">
      <c r="A68" s="105">
        <v>41122</v>
      </c>
      <c r="B68" s="43">
        <v>1300</v>
      </c>
      <c r="C68" s="43">
        <v>30030</v>
      </c>
      <c r="D68" s="43">
        <v>1900</v>
      </c>
      <c r="E68" s="43">
        <v>900</v>
      </c>
      <c r="F68" s="43">
        <v>5890</v>
      </c>
      <c r="G68" s="43">
        <v>7110</v>
      </c>
      <c r="H68" s="43">
        <v>88900</v>
      </c>
      <c r="I68" s="43">
        <v>647880</v>
      </c>
      <c r="J68" s="216">
        <v>5460</v>
      </c>
      <c r="L68" s="43">
        <f t="shared" si="2"/>
        <v>40020</v>
      </c>
      <c r="N68" s="218">
        <f t="shared" si="3"/>
        <v>0.23809523809523808</v>
      </c>
      <c r="O68" s="218">
        <f t="shared" si="4"/>
        <v>0.16483516483516483</v>
      </c>
    </row>
    <row r="69" spans="1:15">
      <c r="A69" s="105">
        <v>41153</v>
      </c>
      <c r="B69" s="43">
        <v>1400</v>
      </c>
      <c r="C69" s="43">
        <v>32800</v>
      </c>
      <c r="D69" s="43">
        <v>1880</v>
      </c>
      <c r="E69" s="43">
        <v>1100</v>
      </c>
      <c r="F69" s="43">
        <v>7570</v>
      </c>
      <c r="G69" s="43">
        <v>7370</v>
      </c>
      <c r="H69" s="43">
        <v>81250</v>
      </c>
      <c r="I69" s="43">
        <v>720110</v>
      </c>
      <c r="J69" s="216">
        <v>5970</v>
      </c>
      <c r="L69" s="43">
        <f t="shared" si="2"/>
        <v>44750</v>
      </c>
      <c r="N69" s="218">
        <f t="shared" si="3"/>
        <v>0.23450586264656617</v>
      </c>
      <c r="O69" s="218">
        <f t="shared" si="4"/>
        <v>0.18425460636515914</v>
      </c>
    </row>
    <row r="70" spans="1:15">
      <c r="A70" s="105">
        <v>41183</v>
      </c>
      <c r="B70" s="43">
        <v>1400</v>
      </c>
      <c r="C70" s="43">
        <v>35040</v>
      </c>
      <c r="D70" s="43">
        <v>1960</v>
      </c>
      <c r="E70" s="43">
        <v>1100</v>
      </c>
      <c r="F70" s="43">
        <v>7230</v>
      </c>
      <c r="G70" s="43">
        <v>8400</v>
      </c>
      <c r="H70" s="43">
        <v>95140</v>
      </c>
      <c r="I70" s="43">
        <v>877760</v>
      </c>
      <c r="J70" s="216">
        <v>6680</v>
      </c>
      <c r="L70" s="43">
        <f t="shared" si="2"/>
        <v>46730</v>
      </c>
      <c r="N70" s="218">
        <f t="shared" si="3"/>
        <v>0.20958083832335328</v>
      </c>
      <c r="O70" s="218">
        <f t="shared" si="4"/>
        <v>0.16467065868263472</v>
      </c>
    </row>
    <row r="71" spans="1:15">
      <c r="A71" s="105">
        <v>41214</v>
      </c>
      <c r="B71" s="43">
        <v>1100</v>
      </c>
      <c r="C71" s="43">
        <v>27570</v>
      </c>
      <c r="D71" s="43">
        <v>1520</v>
      </c>
      <c r="E71" s="43">
        <v>700</v>
      </c>
      <c r="F71" s="43">
        <v>4440</v>
      </c>
      <c r="G71" s="43">
        <v>8350</v>
      </c>
      <c r="H71" s="43">
        <v>86330</v>
      </c>
      <c r="I71" s="43">
        <v>610430</v>
      </c>
      <c r="J71" s="216">
        <v>5660</v>
      </c>
      <c r="L71" s="43">
        <f t="shared" si="2"/>
        <v>35330</v>
      </c>
      <c r="N71" s="218">
        <f t="shared" ref="N71:N102" si="5">+B71/J71</f>
        <v>0.19434628975265017</v>
      </c>
      <c r="O71" s="218">
        <f t="shared" ref="O71:O102" si="6">+E71/J71</f>
        <v>0.12367491166077739</v>
      </c>
    </row>
    <row r="72" spans="1:15">
      <c r="A72" s="105">
        <v>41244</v>
      </c>
      <c r="B72" s="43">
        <v>1400</v>
      </c>
      <c r="C72" s="43">
        <v>22230</v>
      </c>
      <c r="D72" s="43">
        <v>1640</v>
      </c>
      <c r="E72" s="43">
        <v>900</v>
      </c>
      <c r="F72" s="43">
        <v>5290</v>
      </c>
      <c r="G72" s="43">
        <v>7650</v>
      </c>
      <c r="H72" s="43">
        <v>84920</v>
      </c>
      <c r="I72" s="43">
        <v>542010</v>
      </c>
      <c r="J72" s="216">
        <v>6020</v>
      </c>
      <c r="L72" s="43">
        <f t="shared" ref="L72:L135" si="7">+SUM(B72:F72)</f>
        <v>31460</v>
      </c>
      <c r="N72" s="218">
        <f t="shared" si="5"/>
        <v>0.23255813953488372</v>
      </c>
      <c r="O72" s="218">
        <f t="shared" si="6"/>
        <v>0.14950166112956811</v>
      </c>
    </row>
    <row r="73" spans="1:15">
      <c r="A73" s="105">
        <v>41275</v>
      </c>
      <c r="B73" s="43">
        <v>2100</v>
      </c>
      <c r="C73" s="43">
        <v>31100</v>
      </c>
      <c r="D73" s="43">
        <v>2720</v>
      </c>
      <c r="E73" s="43">
        <v>1800</v>
      </c>
      <c r="F73" s="43">
        <v>7020</v>
      </c>
      <c r="G73" s="43">
        <v>6900</v>
      </c>
      <c r="H73" s="43">
        <v>156110</v>
      </c>
      <c r="I73" s="43">
        <v>999420</v>
      </c>
      <c r="J73" s="216">
        <v>9200</v>
      </c>
      <c r="L73" s="43">
        <f t="shared" si="7"/>
        <v>44740</v>
      </c>
      <c r="N73" s="218">
        <f t="shared" si="5"/>
        <v>0.22826086956521738</v>
      </c>
      <c r="O73" s="218">
        <f t="shared" si="6"/>
        <v>0.19565217391304349</v>
      </c>
    </row>
    <row r="74" spans="1:15">
      <c r="A74" s="105">
        <v>41306</v>
      </c>
      <c r="B74" s="43">
        <v>300</v>
      </c>
      <c r="C74" s="43">
        <v>14420</v>
      </c>
      <c r="D74" s="43">
        <v>1670</v>
      </c>
      <c r="E74" s="43">
        <v>500</v>
      </c>
      <c r="F74" s="43">
        <v>2780</v>
      </c>
      <c r="G74" s="43">
        <v>6070</v>
      </c>
      <c r="H74" s="43">
        <v>87460</v>
      </c>
      <c r="I74" s="43">
        <v>558780</v>
      </c>
      <c r="J74" s="216">
        <v>4180</v>
      </c>
      <c r="L74" s="43">
        <f t="shared" si="7"/>
        <v>19670</v>
      </c>
      <c r="N74" s="218">
        <f t="shared" si="5"/>
        <v>7.1770334928229665E-2</v>
      </c>
      <c r="O74" s="218">
        <f t="shared" si="6"/>
        <v>0.11961722488038277</v>
      </c>
    </row>
    <row r="75" spans="1:15">
      <c r="A75" s="105">
        <v>41334</v>
      </c>
      <c r="B75" s="43">
        <v>1100</v>
      </c>
      <c r="C75" s="43">
        <v>19790</v>
      </c>
      <c r="D75" s="43">
        <v>1030</v>
      </c>
      <c r="E75" s="43">
        <v>400</v>
      </c>
      <c r="F75" s="43">
        <v>3670</v>
      </c>
      <c r="G75" s="43">
        <v>8580</v>
      </c>
      <c r="H75" s="43">
        <v>104590</v>
      </c>
      <c r="I75" s="43">
        <v>585700</v>
      </c>
      <c r="J75" s="216">
        <v>6240</v>
      </c>
      <c r="L75" s="43">
        <f t="shared" si="7"/>
        <v>25990</v>
      </c>
      <c r="N75" s="218">
        <f t="shared" si="5"/>
        <v>0.17628205128205129</v>
      </c>
      <c r="O75" s="218">
        <f t="shared" si="6"/>
        <v>6.4102564102564097E-2</v>
      </c>
    </row>
    <row r="76" spans="1:15">
      <c r="A76" s="105">
        <v>41365</v>
      </c>
      <c r="B76" s="43">
        <v>900</v>
      </c>
      <c r="C76" s="43">
        <v>29060</v>
      </c>
      <c r="D76" s="43">
        <v>1980</v>
      </c>
      <c r="E76" s="43">
        <v>700</v>
      </c>
      <c r="F76" s="43">
        <v>5560</v>
      </c>
      <c r="G76" s="43">
        <v>7500</v>
      </c>
      <c r="H76" s="43">
        <v>109740</v>
      </c>
      <c r="I76" s="43">
        <v>709330</v>
      </c>
      <c r="J76" s="216">
        <v>6230</v>
      </c>
      <c r="L76" s="43">
        <f t="shared" si="7"/>
        <v>38200</v>
      </c>
      <c r="N76" s="218">
        <f t="shared" si="5"/>
        <v>0.14446227929373998</v>
      </c>
      <c r="O76" s="218">
        <f t="shared" si="6"/>
        <v>0.11235955056179775</v>
      </c>
    </row>
    <row r="77" spans="1:15">
      <c r="A77" s="105">
        <v>41395</v>
      </c>
      <c r="B77" s="43">
        <v>900</v>
      </c>
      <c r="C77" s="43">
        <v>28980</v>
      </c>
      <c r="D77" s="43">
        <v>1930</v>
      </c>
      <c r="E77" s="43">
        <v>700</v>
      </c>
      <c r="F77" s="43">
        <v>4300</v>
      </c>
      <c r="G77" s="43">
        <v>7910</v>
      </c>
      <c r="H77" s="43">
        <v>74890</v>
      </c>
      <c r="I77" s="43">
        <v>637280</v>
      </c>
      <c r="J77" s="216">
        <v>5500</v>
      </c>
      <c r="L77" s="43">
        <f t="shared" si="7"/>
        <v>36810</v>
      </c>
      <c r="N77" s="218">
        <f t="shared" si="5"/>
        <v>0.16363636363636364</v>
      </c>
      <c r="O77" s="218">
        <f t="shared" si="6"/>
        <v>0.12727272727272726</v>
      </c>
    </row>
    <row r="78" spans="1:15">
      <c r="A78" s="105">
        <v>41426</v>
      </c>
      <c r="B78" s="43">
        <v>1300</v>
      </c>
      <c r="C78" s="43">
        <v>30670</v>
      </c>
      <c r="D78" s="43">
        <v>1320</v>
      </c>
      <c r="E78" s="43">
        <v>600</v>
      </c>
      <c r="F78" s="43">
        <v>4780</v>
      </c>
      <c r="G78" s="43">
        <v>7150</v>
      </c>
      <c r="H78" s="43">
        <v>62720</v>
      </c>
      <c r="I78" s="43">
        <v>659140</v>
      </c>
      <c r="J78" s="216">
        <v>5550</v>
      </c>
      <c r="L78" s="43">
        <f t="shared" si="7"/>
        <v>38670</v>
      </c>
      <c r="N78" s="218">
        <f t="shared" si="5"/>
        <v>0.23423423423423423</v>
      </c>
      <c r="O78" s="218">
        <f t="shared" si="6"/>
        <v>0.10810810810810811</v>
      </c>
    </row>
    <row r="79" spans="1:15">
      <c r="A79" s="105">
        <v>41456</v>
      </c>
      <c r="B79" s="43">
        <v>1900</v>
      </c>
      <c r="C79" s="43">
        <v>33570</v>
      </c>
      <c r="D79" s="43">
        <v>3070</v>
      </c>
      <c r="E79" s="43">
        <v>1400</v>
      </c>
      <c r="F79" s="43">
        <v>7930</v>
      </c>
      <c r="G79" s="43">
        <v>8880</v>
      </c>
      <c r="H79" s="43">
        <v>102490</v>
      </c>
      <c r="I79" s="43">
        <v>902240</v>
      </c>
      <c r="J79" s="216">
        <v>6910</v>
      </c>
      <c r="L79" s="43">
        <f t="shared" si="7"/>
        <v>47870</v>
      </c>
      <c r="N79" s="218">
        <f t="shared" si="5"/>
        <v>0.27496382054992763</v>
      </c>
      <c r="O79" s="218">
        <f t="shared" si="6"/>
        <v>0.20260492040520983</v>
      </c>
    </row>
    <row r="80" spans="1:15">
      <c r="A80" s="105">
        <v>41487</v>
      </c>
      <c r="B80" s="43">
        <v>1600</v>
      </c>
      <c r="C80" s="43">
        <v>31840</v>
      </c>
      <c r="D80" s="43">
        <v>1700</v>
      </c>
      <c r="E80" s="43">
        <v>1000</v>
      </c>
      <c r="F80" s="43">
        <v>5920</v>
      </c>
      <c r="G80" s="43">
        <v>8130</v>
      </c>
      <c r="H80" s="43">
        <v>91590</v>
      </c>
      <c r="I80" s="43">
        <v>716060</v>
      </c>
      <c r="J80" s="216">
        <v>6140</v>
      </c>
      <c r="L80" s="43">
        <f t="shared" si="7"/>
        <v>42060</v>
      </c>
      <c r="N80" s="218">
        <f t="shared" si="5"/>
        <v>0.26058631921824105</v>
      </c>
      <c r="O80" s="218">
        <f t="shared" si="6"/>
        <v>0.16286644951140064</v>
      </c>
    </row>
    <row r="81" spans="1:15">
      <c r="A81" s="105">
        <v>41518</v>
      </c>
      <c r="B81" s="43">
        <v>1400</v>
      </c>
      <c r="C81" s="43">
        <v>32960</v>
      </c>
      <c r="D81" s="43">
        <v>2210</v>
      </c>
      <c r="E81" s="43">
        <v>1000</v>
      </c>
      <c r="F81" s="43">
        <v>6820</v>
      </c>
      <c r="G81" s="43">
        <v>8590</v>
      </c>
      <c r="H81" s="43">
        <v>85660</v>
      </c>
      <c r="I81" s="43">
        <v>775680</v>
      </c>
      <c r="J81" s="216">
        <v>6940</v>
      </c>
      <c r="L81" s="43">
        <f t="shared" si="7"/>
        <v>44390</v>
      </c>
      <c r="N81" s="218">
        <f t="shared" si="5"/>
        <v>0.20172910662824209</v>
      </c>
      <c r="O81" s="218">
        <f t="shared" si="6"/>
        <v>0.14409221902017291</v>
      </c>
    </row>
    <row r="82" spans="1:15">
      <c r="A82" s="105">
        <v>41548</v>
      </c>
      <c r="B82" s="43">
        <v>1500</v>
      </c>
      <c r="C82" s="43">
        <v>34470</v>
      </c>
      <c r="D82" s="43">
        <v>2590</v>
      </c>
      <c r="E82" s="43">
        <v>1000</v>
      </c>
      <c r="F82" s="43">
        <v>7970</v>
      </c>
      <c r="G82" s="43">
        <v>8330</v>
      </c>
      <c r="H82" s="43">
        <v>96120</v>
      </c>
      <c r="I82" s="43">
        <v>933680</v>
      </c>
      <c r="J82" s="216">
        <v>7660</v>
      </c>
      <c r="L82" s="43">
        <f t="shared" si="7"/>
        <v>47530</v>
      </c>
      <c r="N82" s="218">
        <f t="shared" si="5"/>
        <v>0.195822454308094</v>
      </c>
      <c r="O82" s="218">
        <f t="shared" si="6"/>
        <v>0.13054830287206268</v>
      </c>
    </row>
    <row r="83" spans="1:15">
      <c r="A83" s="105">
        <v>41579</v>
      </c>
      <c r="B83" s="43">
        <v>1300</v>
      </c>
      <c r="C83" s="43">
        <v>28390</v>
      </c>
      <c r="D83" s="43">
        <v>1370</v>
      </c>
      <c r="E83" s="43">
        <v>600</v>
      </c>
      <c r="F83" s="43">
        <v>5120</v>
      </c>
      <c r="G83" s="43">
        <v>11010</v>
      </c>
      <c r="H83" s="43">
        <v>92650</v>
      </c>
      <c r="I83" s="43">
        <v>655290</v>
      </c>
      <c r="J83" s="216">
        <v>6610</v>
      </c>
      <c r="L83" s="43">
        <f t="shared" si="7"/>
        <v>36780</v>
      </c>
      <c r="N83" s="218">
        <f t="shared" si="5"/>
        <v>0.19667170953101362</v>
      </c>
      <c r="O83" s="218">
        <f t="shared" si="6"/>
        <v>9.0771558245083206E-2</v>
      </c>
    </row>
    <row r="84" spans="1:15">
      <c r="A84" s="105">
        <v>41609</v>
      </c>
      <c r="B84" s="43">
        <v>1200</v>
      </c>
      <c r="C84" s="43">
        <v>24420</v>
      </c>
      <c r="D84" s="43">
        <v>1590</v>
      </c>
      <c r="E84" s="43">
        <v>700</v>
      </c>
      <c r="F84" s="43">
        <v>4320</v>
      </c>
      <c r="G84" s="43">
        <v>7660</v>
      </c>
      <c r="H84" s="43">
        <v>97500</v>
      </c>
      <c r="I84" s="43">
        <v>577000</v>
      </c>
      <c r="J84" s="216">
        <v>6380</v>
      </c>
      <c r="L84" s="43">
        <f t="shared" si="7"/>
        <v>32230</v>
      </c>
      <c r="N84" s="218">
        <f t="shared" si="5"/>
        <v>0.18808777429467086</v>
      </c>
      <c r="O84" s="218">
        <f t="shared" si="6"/>
        <v>0.109717868338558</v>
      </c>
    </row>
    <row r="85" spans="1:15">
      <c r="A85" s="105">
        <v>41640</v>
      </c>
      <c r="B85" s="43">
        <v>1800</v>
      </c>
      <c r="C85" s="43">
        <v>32530</v>
      </c>
      <c r="D85" s="43">
        <v>2930</v>
      </c>
      <c r="E85" s="43">
        <v>1800</v>
      </c>
      <c r="F85" s="43">
        <v>8040</v>
      </c>
      <c r="G85" s="43">
        <v>6690</v>
      </c>
      <c r="H85" s="43">
        <v>162840</v>
      </c>
      <c r="I85" s="43">
        <v>1098010</v>
      </c>
      <c r="J85" s="216">
        <v>9140</v>
      </c>
      <c r="L85" s="43">
        <f t="shared" si="7"/>
        <v>47100</v>
      </c>
      <c r="N85" s="218">
        <f t="shared" si="5"/>
        <v>0.19693654266958424</v>
      </c>
      <c r="O85" s="218">
        <f t="shared" si="6"/>
        <v>0.19693654266958424</v>
      </c>
    </row>
    <row r="86" spans="1:15">
      <c r="A86" s="105">
        <v>41671</v>
      </c>
      <c r="B86" s="43">
        <v>700</v>
      </c>
      <c r="C86" s="43">
        <v>16250</v>
      </c>
      <c r="D86" s="43">
        <v>1660</v>
      </c>
      <c r="E86" s="43">
        <v>500</v>
      </c>
      <c r="F86" s="43">
        <v>2510</v>
      </c>
      <c r="G86" s="43">
        <v>7260</v>
      </c>
      <c r="H86" s="43">
        <v>99140</v>
      </c>
      <c r="I86" s="43">
        <v>612770</v>
      </c>
      <c r="J86" s="216">
        <v>4860</v>
      </c>
      <c r="L86" s="43">
        <f t="shared" si="7"/>
        <v>21620</v>
      </c>
      <c r="N86" s="218">
        <f t="shared" si="5"/>
        <v>0.1440329218106996</v>
      </c>
      <c r="O86" s="218">
        <f t="shared" si="6"/>
        <v>0.102880658436214</v>
      </c>
    </row>
    <row r="87" spans="1:15">
      <c r="A87" s="105">
        <v>41699</v>
      </c>
      <c r="B87" s="43">
        <v>1100</v>
      </c>
      <c r="C87" s="43">
        <v>24090</v>
      </c>
      <c r="D87" s="43">
        <v>1330</v>
      </c>
      <c r="E87" s="43">
        <v>600</v>
      </c>
      <c r="F87" s="43">
        <v>4740</v>
      </c>
      <c r="G87" s="43">
        <v>6430</v>
      </c>
      <c r="H87" s="43">
        <v>108220</v>
      </c>
      <c r="I87" s="43">
        <v>622410</v>
      </c>
      <c r="J87" s="216">
        <v>6960</v>
      </c>
      <c r="L87" s="43">
        <f t="shared" si="7"/>
        <v>31860</v>
      </c>
      <c r="N87" s="218">
        <f t="shared" si="5"/>
        <v>0.15804597701149425</v>
      </c>
      <c r="O87" s="218">
        <f t="shared" si="6"/>
        <v>8.6206896551724144E-2</v>
      </c>
    </row>
    <row r="88" spans="1:15">
      <c r="A88" s="105">
        <v>41730</v>
      </c>
      <c r="B88" s="43">
        <v>1300</v>
      </c>
      <c r="C88" s="43">
        <v>25580</v>
      </c>
      <c r="D88" s="43">
        <v>1580</v>
      </c>
      <c r="E88" s="43">
        <v>400</v>
      </c>
      <c r="F88" s="43">
        <v>5340</v>
      </c>
      <c r="G88" s="43">
        <v>9130</v>
      </c>
      <c r="H88" s="43">
        <v>108970</v>
      </c>
      <c r="I88" s="43">
        <v>751650</v>
      </c>
      <c r="J88" s="216">
        <v>7390</v>
      </c>
      <c r="L88" s="43">
        <f t="shared" si="7"/>
        <v>34200</v>
      </c>
      <c r="N88" s="218">
        <f t="shared" si="5"/>
        <v>0.17591339648173207</v>
      </c>
      <c r="O88" s="218">
        <f t="shared" si="6"/>
        <v>5.4127198917456022E-2</v>
      </c>
    </row>
    <row r="89" spans="1:15">
      <c r="A89" s="105">
        <v>41760</v>
      </c>
      <c r="B89" s="43">
        <v>1200</v>
      </c>
      <c r="C89" s="43">
        <v>28680</v>
      </c>
      <c r="D89" s="43">
        <v>2160</v>
      </c>
      <c r="E89" s="43">
        <v>800</v>
      </c>
      <c r="F89" s="43">
        <v>4080</v>
      </c>
      <c r="G89" s="43">
        <v>7450</v>
      </c>
      <c r="H89" s="43">
        <v>72520</v>
      </c>
      <c r="I89" s="43">
        <v>669200</v>
      </c>
      <c r="J89" s="216">
        <v>5860</v>
      </c>
      <c r="L89" s="43">
        <f t="shared" si="7"/>
        <v>36920</v>
      </c>
      <c r="N89" s="218">
        <f t="shared" si="5"/>
        <v>0.20477815699658702</v>
      </c>
      <c r="O89" s="218">
        <f t="shared" si="6"/>
        <v>0.13651877133105803</v>
      </c>
    </row>
    <row r="90" spans="1:15">
      <c r="A90" s="105">
        <v>41791</v>
      </c>
      <c r="B90" s="43">
        <v>1000</v>
      </c>
      <c r="C90" s="43">
        <v>30240</v>
      </c>
      <c r="D90" s="43">
        <v>1340</v>
      </c>
      <c r="E90" s="43">
        <v>1000</v>
      </c>
      <c r="F90" s="43">
        <v>4270</v>
      </c>
      <c r="G90" s="43">
        <v>6930</v>
      </c>
      <c r="H90" s="43">
        <v>67850</v>
      </c>
      <c r="I90" s="43">
        <v>672750</v>
      </c>
      <c r="J90" s="216">
        <v>6310</v>
      </c>
      <c r="L90" s="43">
        <f t="shared" si="7"/>
        <v>37850</v>
      </c>
      <c r="N90" s="218">
        <f t="shared" si="5"/>
        <v>0.15847860538827258</v>
      </c>
      <c r="O90" s="218">
        <f t="shared" si="6"/>
        <v>0.15847860538827258</v>
      </c>
    </row>
    <row r="91" spans="1:15">
      <c r="A91" s="105">
        <v>41821</v>
      </c>
      <c r="B91" s="43">
        <v>1400</v>
      </c>
      <c r="C91" s="43">
        <v>33430</v>
      </c>
      <c r="D91" s="43">
        <v>2860</v>
      </c>
      <c r="E91" s="43">
        <v>1300</v>
      </c>
      <c r="F91" s="43">
        <v>7120</v>
      </c>
      <c r="G91" s="43">
        <v>10800</v>
      </c>
      <c r="H91" s="43">
        <v>102700</v>
      </c>
      <c r="I91" s="43">
        <v>930600</v>
      </c>
      <c r="J91" s="216">
        <v>7380</v>
      </c>
      <c r="L91" s="43">
        <f t="shared" si="7"/>
        <v>46110</v>
      </c>
      <c r="N91" s="218">
        <f t="shared" si="5"/>
        <v>0.18970189701897019</v>
      </c>
      <c r="O91" s="218">
        <f t="shared" si="6"/>
        <v>0.17615176151761516</v>
      </c>
    </row>
    <row r="92" spans="1:15">
      <c r="A92" s="105">
        <v>41852</v>
      </c>
      <c r="B92" s="43">
        <v>800</v>
      </c>
      <c r="C92" s="43">
        <v>32320</v>
      </c>
      <c r="D92" s="43">
        <v>2320</v>
      </c>
      <c r="E92" s="43">
        <v>1300</v>
      </c>
      <c r="F92" s="43">
        <v>5470</v>
      </c>
      <c r="G92" s="43">
        <v>8420</v>
      </c>
      <c r="H92" s="43">
        <v>95840</v>
      </c>
      <c r="I92" s="43">
        <v>765060</v>
      </c>
      <c r="J92" s="216">
        <v>6120</v>
      </c>
      <c r="L92" s="43">
        <f t="shared" si="7"/>
        <v>42210</v>
      </c>
      <c r="N92" s="218">
        <f t="shared" si="5"/>
        <v>0.13071895424836602</v>
      </c>
      <c r="O92" s="218">
        <f t="shared" si="6"/>
        <v>0.21241830065359477</v>
      </c>
    </row>
    <row r="93" spans="1:15">
      <c r="A93" s="105">
        <v>41883</v>
      </c>
      <c r="B93" s="43">
        <v>1200</v>
      </c>
      <c r="C93" s="43">
        <v>32260</v>
      </c>
      <c r="D93" s="43">
        <v>2290</v>
      </c>
      <c r="E93" s="43">
        <v>1400</v>
      </c>
      <c r="F93" s="43">
        <v>5650</v>
      </c>
      <c r="G93" s="43">
        <v>8660</v>
      </c>
      <c r="H93" s="43">
        <v>84700</v>
      </c>
      <c r="I93" s="43">
        <v>808460</v>
      </c>
      <c r="J93" s="216">
        <v>7450</v>
      </c>
      <c r="L93" s="43">
        <f t="shared" si="7"/>
        <v>42800</v>
      </c>
      <c r="N93" s="218">
        <f t="shared" si="5"/>
        <v>0.16107382550335569</v>
      </c>
      <c r="O93" s="218">
        <f t="shared" si="6"/>
        <v>0.18791946308724833</v>
      </c>
    </row>
    <row r="94" spans="1:15">
      <c r="A94" s="105">
        <v>41913</v>
      </c>
      <c r="B94" s="43">
        <v>1300</v>
      </c>
      <c r="C94" s="43">
        <v>33280</v>
      </c>
      <c r="D94" s="43">
        <v>2740</v>
      </c>
      <c r="E94" s="43">
        <v>1300</v>
      </c>
      <c r="F94" s="43">
        <v>6850</v>
      </c>
      <c r="G94" s="43">
        <v>8010</v>
      </c>
      <c r="H94" s="43">
        <v>94100</v>
      </c>
      <c r="I94" s="43">
        <v>934740</v>
      </c>
      <c r="J94" s="216">
        <v>8170</v>
      </c>
      <c r="L94" s="43">
        <f t="shared" si="7"/>
        <v>45470</v>
      </c>
      <c r="N94" s="218">
        <f t="shared" si="5"/>
        <v>0.15911872705018359</v>
      </c>
      <c r="O94" s="218">
        <f t="shared" si="6"/>
        <v>0.15911872705018359</v>
      </c>
    </row>
    <row r="95" spans="1:15">
      <c r="A95" s="105">
        <v>41944</v>
      </c>
      <c r="B95" s="43">
        <v>1700</v>
      </c>
      <c r="C95" s="43">
        <v>27040</v>
      </c>
      <c r="D95" s="43">
        <v>1570</v>
      </c>
      <c r="E95" s="43">
        <v>500</v>
      </c>
      <c r="F95" s="43">
        <v>4320</v>
      </c>
      <c r="G95" s="43">
        <v>8240</v>
      </c>
      <c r="H95" s="43">
        <v>99640</v>
      </c>
      <c r="I95" s="43">
        <v>684510</v>
      </c>
      <c r="J95" s="216">
        <v>6940</v>
      </c>
      <c r="L95" s="43">
        <f t="shared" si="7"/>
        <v>35130</v>
      </c>
      <c r="N95" s="218">
        <f t="shared" si="5"/>
        <v>0.24495677233429394</v>
      </c>
      <c r="O95" s="218">
        <f t="shared" si="6"/>
        <v>7.2046109510086456E-2</v>
      </c>
    </row>
    <row r="96" spans="1:15">
      <c r="A96" s="105">
        <v>41974</v>
      </c>
      <c r="B96" s="43">
        <v>1100</v>
      </c>
      <c r="C96" s="43">
        <v>23720</v>
      </c>
      <c r="D96" s="43">
        <v>1640</v>
      </c>
      <c r="E96" s="43">
        <v>1000</v>
      </c>
      <c r="F96" s="43">
        <v>4790</v>
      </c>
      <c r="G96" s="43">
        <v>8280</v>
      </c>
      <c r="H96" s="43">
        <v>95560</v>
      </c>
      <c r="I96" s="43">
        <v>588940</v>
      </c>
      <c r="J96" s="216">
        <v>7020</v>
      </c>
      <c r="L96" s="43">
        <f t="shared" si="7"/>
        <v>32250</v>
      </c>
      <c r="N96" s="218">
        <f t="shared" si="5"/>
        <v>0.15669515669515668</v>
      </c>
      <c r="O96" s="218">
        <f t="shared" si="6"/>
        <v>0.14245014245014245</v>
      </c>
    </row>
    <row r="97" spans="1:15">
      <c r="A97" s="105">
        <v>42005</v>
      </c>
      <c r="B97" s="43">
        <v>1900</v>
      </c>
      <c r="C97" s="43">
        <v>34360</v>
      </c>
      <c r="D97" s="43">
        <v>3560</v>
      </c>
      <c r="E97" s="43">
        <v>2500</v>
      </c>
      <c r="F97" s="43">
        <v>6810</v>
      </c>
      <c r="G97" s="43">
        <v>6820</v>
      </c>
      <c r="H97" s="43">
        <v>173030</v>
      </c>
      <c r="I97" s="43">
        <v>1150240</v>
      </c>
      <c r="J97" s="216">
        <v>10690</v>
      </c>
      <c r="L97" s="43">
        <f t="shared" si="7"/>
        <v>49130</v>
      </c>
      <c r="N97" s="218">
        <f t="shared" si="5"/>
        <v>0.17773620205799812</v>
      </c>
      <c r="O97" s="218">
        <f t="shared" si="6"/>
        <v>0.23386342376052385</v>
      </c>
    </row>
    <row r="98" spans="1:15">
      <c r="A98" s="105">
        <v>42036</v>
      </c>
      <c r="B98" s="43">
        <v>700</v>
      </c>
      <c r="C98" s="43">
        <v>15440</v>
      </c>
      <c r="D98" s="43">
        <v>1530</v>
      </c>
      <c r="E98" s="43">
        <v>500</v>
      </c>
      <c r="F98" s="43">
        <v>2550</v>
      </c>
      <c r="G98" s="43">
        <v>8200</v>
      </c>
      <c r="H98" s="43">
        <v>102230</v>
      </c>
      <c r="I98" s="43">
        <v>607290</v>
      </c>
      <c r="J98" s="216">
        <v>6070</v>
      </c>
      <c r="L98" s="43">
        <f t="shared" si="7"/>
        <v>20720</v>
      </c>
      <c r="N98" s="218">
        <f t="shared" si="5"/>
        <v>0.11532125205930807</v>
      </c>
      <c r="O98" s="218">
        <f t="shared" si="6"/>
        <v>8.2372322899505759E-2</v>
      </c>
    </row>
    <row r="99" spans="1:15">
      <c r="A99" s="105">
        <v>42064</v>
      </c>
      <c r="B99" s="43">
        <v>400</v>
      </c>
      <c r="C99" s="43">
        <v>22330</v>
      </c>
      <c r="D99" s="43">
        <v>1740</v>
      </c>
      <c r="E99" s="43">
        <v>500</v>
      </c>
      <c r="F99" s="43">
        <v>2200</v>
      </c>
      <c r="G99" s="43">
        <v>8410</v>
      </c>
      <c r="H99" s="43">
        <v>114920</v>
      </c>
      <c r="I99" s="43">
        <v>646250</v>
      </c>
      <c r="J99" s="216">
        <v>5860</v>
      </c>
      <c r="L99" s="43">
        <f t="shared" si="7"/>
        <v>27170</v>
      </c>
      <c r="N99" s="218">
        <f t="shared" si="5"/>
        <v>6.8259385665529013E-2</v>
      </c>
      <c r="O99" s="218">
        <f t="shared" si="6"/>
        <v>8.5324232081911269E-2</v>
      </c>
    </row>
    <row r="100" spans="1:15">
      <c r="A100" s="105">
        <v>42095</v>
      </c>
      <c r="B100" s="43">
        <v>1300</v>
      </c>
      <c r="C100" s="43">
        <v>29590</v>
      </c>
      <c r="D100" s="43">
        <v>2130</v>
      </c>
      <c r="E100" s="43">
        <v>1000</v>
      </c>
      <c r="F100" s="43">
        <v>1990</v>
      </c>
      <c r="G100" s="43">
        <v>10420</v>
      </c>
      <c r="H100" s="43">
        <v>110560</v>
      </c>
      <c r="I100" s="43">
        <v>763580</v>
      </c>
      <c r="J100" s="216">
        <v>6640</v>
      </c>
      <c r="L100" s="43">
        <f t="shared" si="7"/>
        <v>36010</v>
      </c>
      <c r="N100" s="218">
        <f t="shared" si="5"/>
        <v>0.19578313253012047</v>
      </c>
      <c r="O100" s="218">
        <f t="shared" si="6"/>
        <v>0.15060240963855423</v>
      </c>
    </row>
    <row r="101" spans="1:15">
      <c r="A101" s="105">
        <v>42125</v>
      </c>
      <c r="B101" s="43">
        <v>900</v>
      </c>
      <c r="C101" s="43">
        <v>28520</v>
      </c>
      <c r="D101" s="43">
        <v>1830</v>
      </c>
      <c r="E101" s="43">
        <v>1000</v>
      </c>
      <c r="F101" s="43">
        <v>2420</v>
      </c>
      <c r="G101" s="43">
        <v>7770</v>
      </c>
      <c r="H101" s="43">
        <v>76620</v>
      </c>
      <c r="I101" s="43">
        <v>684920</v>
      </c>
      <c r="J101" s="216">
        <v>5810</v>
      </c>
      <c r="L101" s="43">
        <f t="shared" si="7"/>
        <v>34670</v>
      </c>
      <c r="N101" s="218">
        <f t="shared" si="5"/>
        <v>0.1549053356282272</v>
      </c>
      <c r="O101" s="218">
        <f t="shared" si="6"/>
        <v>0.1721170395869191</v>
      </c>
    </row>
    <row r="102" spans="1:15">
      <c r="A102" s="105">
        <v>42156</v>
      </c>
      <c r="B102" s="43">
        <v>900</v>
      </c>
      <c r="C102" s="43">
        <v>30180</v>
      </c>
      <c r="D102" s="43">
        <v>2060</v>
      </c>
      <c r="E102" s="43">
        <v>700</v>
      </c>
      <c r="F102" s="43">
        <v>3010</v>
      </c>
      <c r="G102" s="43">
        <v>7700</v>
      </c>
      <c r="H102" s="43">
        <v>74940</v>
      </c>
      <c r="I102" s="43">
        <v>697890</v>
      </c>
      <c r="J102" s="216">
        <v>5980</v>
      </c>
      <c r="L102" s="43">
        <f t="shared" si="7"/>
        <v>36850</v>
      </c>
      <c r="N102" s="218">
        <f t="shared" si="5"/>
        <v>0.15050167224080269</v>
      </c>
      <c r="O102" s="218">
        <f t="shared" si="6"/>
        <v>0.11705685618729098</v>
      </c>
    </row>
    <row r="103" spans="1:15">
      <c r="A103" s="105">
        <v>42186</v>
      </c>
      <c r="B103" s="43">
        <v>1900</v>
      </c>
      <c r="C103" s="43">
        <v>36660</v>
      </c>
      <c r="D103" s="43">
        <v>2870</v>
      </c>
      <c r="E103" s="43">
        <v>1700</v>
      </c>
      <c r="F103" s="43">
        <v>5470</v>
      </c>
      <c r="G103" s="43">
        <v>10970</v>
      </c>
      <c r="H103" s="43">
        <v>107650</v>
      </c>
      <c r="I103" s="43">
        <v>940490</v>
      </c>
      <c r="J103" s="216">
        <v>8570</v>
      </c>
      <c r="L103" s="43">
        <f t="shared" si="7"/>
        <v>48600</v>
      </c>
      <c r="N103" s="218">
        <f t="shared" ref="N103:N134" si="8">+B103/J103</f>
        <v>0.22170361726954493</v>
      </c>
      <c r="O103" s="218">
        <f t="shared" ref="O103:O134" si="9">+E103/J103</f>
        <v>0.1983663943990665</v>
      </c>
    </row>
    <row r="104" spans="1:15">
      <c r="A104" s="105">
        <v>42217</v>
      </c>
      <c r="B104" s="43">
        <v>1400</v>
      </c>
      <c r="C104" s="43">
        <v>31250</v>
      </c>
      <c r="D104" s="43">
        <v>1930</v>
      </c>
      <c r="E104" s="43">
        <v>1000</v>
      </c>
      <c r="F104" s="43">
        <v>4570</v>
      </c>
      <c r="G104" s="43">
        <v>6960</v>
      </c>
      <c r="H104" s="43">
        <v>98510</v>
      </c>
      <c r="I104" s="43">
        <v>790400</v>
      </c>
      <c r="J104" s="216">
        <v>5940</v>
      </c>
      <c r="L104" s="43">
        <f t="shared" si="7"/>
        <v>40150</v>
      </c>
      <c r="N104" s="218">
        <f t="shared" si="8"/>
        <v>0.2356902356902357</v>
      </c>
      <c r="O104" s="218">
        <f t="shared" si="9"/>
        <v>0.16835016835016836</v>
      </c>
    </row>
    <row r="105" spans="1:15">
      <c r="A105" s="105">
        <v>42248</v>
      </c>
      <c r="B105" s="43">
        <v>1600</v>
      </c>
      <c r="C105" s="43">
        <v>35200</v>
      </c>
      <c r="D105" s="43">
        <v>2380</v>
      </c>
      <c r="E105" s="43">
        <v>1200</v>
      </c>
      <c r="F105" s="43">
        <v>4830</v>
      </c>
      <c r="G105" s="43">
        <v>8440</v>
      </c>
      <c r="H105" s="43">
        <v>92060</v>
      </c>
      <c r="I105" s="43">
        <v>834870</v>
      </c>
      <c r="J105" s="216">
        <v>7160</v>
      </c>
      <c r="L105" s="43">
        <f t="shared" si="7"/>
        <v>45210</v>
      </c>
      <c r="N105" s="218">
        <f t="shared" si="8"/>
        <v>0.22346368715083798</v>
      </c>
      <c r="O105" s="218">
        <f t="shared" si="9"/>
        <v>0.16759776536312848</v>
      </c>
    </row>
    <row r="106" spans="1:15">
      <c r="A106" s="105">
        <v>42278</v>
      </c>
      <c r="B106" s="43">
        <v>2000</v>
      </c>
      <c r="C106" s="43">
        <v>36630</v>
      </c>
      <c r="D106" s="43">
        <v>2490</v>
      </c>
      <c r="E106" s="43">
        <v>1900</v>
      </c>
      <c r="F106" s="43">
        <v>5480</v>
      </c>
      <c r="G106" s="43">
        <v>8890</v>
      </c>
      <c r="H106" s="43">
        <v>100870</v>
      </c>
      <c r="I106" s="43">
        <v>971250</v>
      </c>
      <c r="J106" s="216">
        <v>9600</v>
      </c>
      <c r="L106" s="43">
        <f t="shared" si="7"/>
        <v>48500</v>
      </c>
      <c r="N106" s="218">
        <f t="shared" si="8"/>
        <v>0.20833333333333334</v>
      </c>
      <c r="O106" s="218">
        <f t="shared" si="9"/>
        <v>0.19791666666666666</v>
      </c>
    </row>
    <row r="107" spans="1:15">
      <c r="A107" s="105">
        <v>42309</v>
      </c>
      <c r="B107" s="43">
        <v>1500</v>
      </c>
      <c r="C107" s="43">
        <v>29880</v>
      </c>
      <c r="D107" s="43">
        <v>1850</v>
      </c>
      <c r="E107" s="43">
        <v>700</v>
      </c>
      <c r="F107" s="43">
        <v>4120</v>
      </c>
      <c r="G107" s="43">
        <v>7510</v>
      </c>
      <c r="H107" s="43">
        <v>102700</v>
      </c>
      <c r="I107" s="43">
        <v>705370</v>
      </c>
      <c r="J107" s="216">
        <v>6480</v>
      </c>
      <c r="L107" s="43">
        <f t="shared" si="7"/>
        <v>38050</v>
      </c>
      <c r="N107" s="218">
        <f t="shared" si="8"/>
        <v>0.23148148148148148</v>
      </c>
      <c r="O107" s="218">
        <f t="shared" si="9"/>
        <v>0.10802469135802469</v>
      </c>
    </row>
    <row r="108" spans="1:15">
      <c r="A108" s="105">
        <v>42339</v>
      </c>
      <c r="B108" s="43">
        <v>900</v>
      </c>
      <c r="C108" s="43">
        <v>27870</v>
      </c>
      <c r="D108" s="43">
        <v>1500</v>
      </c>
      <c r="E108" s="43">
        <v>1100</v>
      </c>
      <c r="F108" s="43">
        <v>4320</v>
      </c>
      <c r="G108" s="43">
        <v>7850</v>
      </c>
      <c r="H108" s="43">
        <v>102420</v>
      </c>
      <c r="I108" s="43">
        <v>627770</v>
      </c>
      <c r="J108" s="216">
        <v>6520</v>
      </c>
      <c r="L108" s="43">
        <f t="shared" si="7"/>
        <v>35690</v>
      </c>
      <c r="N108" s="218">
        <f t="shared" si="8"/>
        <v>0.13803680981595093</v>
      </c>
      <c r="O108" s="218">
        <f t="shared" si="9"/>
        <v>0.16871165644171779</v>
      </c>
    </row>
    <row r="109" spans="1:15">
      <c r="A109" s="105">
        <v>42370</v>
      </c>
      <c r="B109" s="43">
        <v>2300</v>
      </c>
      <c r="C109" s="43">
        <v>37290</v>
      </c>
      <c r="D109" s="43">
        <v>4270</v>
      </c>
      <c r="E109" s="43">
        <v>1800</v>
      </c>
      <c r="F109" s="43">
        <v>6260</v>
      </c>
      <c r="G109" s="43">
        <v>5800</v>
      </c>
      <c r="H109" s="43">
        <v>178500</v>
      </c>
      <c r="I109" s="43">
        <v>1209170</v>
      </c>
      <c r="J109" s="216">
        <v>9520</v>
      </c>
      <c r="L109" s="43">
        <f t="shared" si="7"/>
        <v>51920</v>
      </c>
      <c r="N109" s="218">
        <f t="shared" si="8"/>
        <v>0.24159663865546219</v>
      </c>
      <c r="O109" s="218">
        <f t="shared" si="9"/>
        <v>0.18907563025210083</v>
      </c>
    </row>
    <row r="110" spans="1:15">
      <c r="A110" s="105">
        <v>42401</v>
      </c>
      <c r="B110" s="43">
        <v>900</v>
      </c>
      <c r="C110" s="43">
        <v>14490</v>
      </c>
      <c r="D110" s="43">
        <v>1710</v>
      </c>
      <c r="E110" s="43">
        <v>700</v>
      </c>
      <c r="F110" s="43">
        <v>2040</v>
      </c>
      <c r="G110" s="43">
        <v>7070</v>
      </c>
      <c r="H110" s="43">
        <v>114420</v>
      </c>
      <c r="I110" s="43">
        <v>668150</v>
      </c>
      <c r="J110" s="216">
        <v>6080</v>
      </c>
      <c r="L110" s="43">
        <f t="shared" si="7"/>
        <v>19840</v>
      </c>
      <c r="N110" s="218">
        <f t="shared" si="8"/>
        <v>0.14802631578947367</v>
      </c>
      <c r="O110" s="218">
        <f t="shared" si="9"/>
        <v>0.11513157894736842</v>
      </c>
    </row>
    <row r="111" spans="1:15">
      <c r="A111" s="105">
        <v>42430</v>
      </c>
      <c r="B111" s="43">
        <v>700</v>
      </c>
      <c r="C111" s="43">
        <v>22880</v>
      </c>
      <c r="D111" s="43">
        <v>1750</v>
      </c>
      <c r="E111" s="43">
        <v>700</v>
      </c>
      <c r="F111" s="43">
        <v>2120</v>
      </c>
      <c r="G111" s="43">
        <v>7510</v>
      </c>
      <c r="H111" s="43">
        <v>125120</v>
      </c>
      <c r="I111" s="43">
        <v>664190</v>
      </c>
      <c r="J111" s="216">
        <v>6410</v>
      </c>
      <c r="L111" s="43">
        <f t="shared" si="7"/>
        <v>28150</v>
      </c>
      <c r="N111" s="218">
        <f t="shared" si="8"/>
        <v>0.10920436817472699</v>
      </c>
      <c r="O111" s="218">
        <f t="shared" si="9"/>
        <v>0.10920436817472699</v>
      </c>
    </row>
    <row r="112" spans="1:15">
      <c r="A112" s="105">
        <v>42461</v>
      </c>
      <c r="B112" s="43">
        <v>1700</v>
      </c>
      <c r="C112" s="43">
        <v>25860</v>
      </c>
      <c r="D112" s="43">
        <v>2050</v>
      </c>
      <c r="E112" s="43">
        <v>800</v>
      </c>
      <c r="F112" s="43">
        <v>3110</v>
      </c>
      <c r="G112" s="43">
        <v>6350</v>
      </c>
      <c r="H112" s="43">
        <v>115520</v>
      </c>
      <c r="I112" s="43">
        <v>812520</v>
      </c>
      <c r="J112" s="216">
        <v>6770</v>
      </c>
      <c r="L112" s="43">
        <f t="shared" si="7"/>
        <v>33520</v>
      </c>
      <c r="N112" s="218">
        <f t="shared" si="8"/>
        <v>0.25110782865583459</v>
      </c>
      <c r="O112" s="218">
        <f t="shared" si="9"/>
        <v>0.11816838995568685</v>
      </c>
    </row>
    <row r="113" spans="1:15">
      <c r="A113" s="105">
        <v>42491</v>
      </c>
      <c r="B113" s="43">
        <v>1200</v>
      </c>
      <c r="C113" s="43">
        <v>27780</v>
      </c>
      <c r="D113" s="43">
        <v>2790</v>
      </c>
      <c r="E113" s="43">
        <v>900</v>
      </c>
      <c r="F113" s="43">
        <v>2480</v>
      </c>
      <c r="G113" s="43">
        <v>6710</v>
      </c>
      <c r="H113" s="43">
        <v>81320</v>
      </c>
      <c r="I113" s="43">
        <v>719280</v>
      </c>
      <c r="J113" s="216">
        <v>5900</v>
      </c>
      <c r="L113" s="43">
        <f t="shared" si="7"/>
        <v>35150</v>
      </c>
      <c r="N113" s="218">
        <f t="shared" si="8"/>
        <v>0.20338983050847459</v>
      </c>
      <c r="O113" s="218">
        <f t="shared" si="9"/>
        <v>0.15254237288135594</v>
      </c>
    </row>
    <row r="114" spans="1:15">
      <c r="A114" s="105">
        <v>42522</v>
      </c>
      <c r="B114" s="43">
        <v>1200</v>
      </c>
      <c r="C114" s="43">
        <v>27200</v>
      </c>
      <c r="D114" s="43">
        <v>2000</v>
      </c>
      <c r="E114" s="43">
        <v>1300</v>
      </c>
      <c r="F114" s="43">
        <v>3820</v>
      </c>
      <c r="G114" s="43">
        <v>8960</v>
      </c>
      <c r="H114" s="43">
        <v>73450</v>
      </c>
      <c r="I114" s="43">
        <v>721850</v>
      </c>
      <c r="J114" s="216">
        <v>6660</v>
      </c>
      <c r="L114" s="43">
        <f t="shared" si="7"/>
        <v>35520</v>
      </c>
      <c r="N114" s="218">
        <f t="shared" si="8"/>
        <v>0.18018018018018017</v>
      </c>
      <c r="O114" s="218">
        <f t="shared" si="9"/>
        <v>0.19519519519519518</v>
      </c>
    </row>
    <row r="115" spans="1:15">
      <c r="A115" s="105">
        <v>42552</v>
      </c>
      <c r="B115" s="43">
        <v>1800</v>
      </c>
      <c r="C115" s="43">
        <v>36780</v>
      </c>
      <c r="D115" s="43">
        <v>2940</v>
      </c>
      <c r="E115" s="43">
        <v>1500</v>
      </c>
      <c r="F115" s="43">
        <v>6660</v>
      </c>
      <c r="G115" s="43">
        <v>7600</v>
      </c>
      <c r="H115" s="43">
        <v>118210</v>
      </c>
      <c r="I115" s="43">
        <v>1024590</v>
      </c>
      <c r="J115" s="216">
        <v>6720</v>
      </c>
      <c r="L115" s="43">
        <f t="shared" si="7"/>
        <v>49680</v>
      </c>
      <c r="N115" s="218">
        <f t="shared" si="8"/>
        <v>0.26785714285714285</v>
      </c>
      <c r="O115" s="218">
        <f t="shared" si="9"/>
        <v>0.22321428571428573</v>
      </c>
    </row>
    <row r="116" spans="1:15">
      <c r="A116" s="105">
        <v>42583</v>
      </c>
      <c r="B116" s="43">
        <v>1200</v>
      </c>
      <c r="C116" s="43">
        <v>31050</v>
      </c>
      <c r="D116" s="43">
        <v>1430</v>
      </c>
      <c r="E116" s="43">
        <v>1800</v>
      </c>
      <c r="F116" s="43">
        <v>3980</v>
      </c>
      <c r="G116" s="43">
        <v>6970</v>
      </c>
      <c r="H116" s="43">
        <v>102630</v>
      </c>
      <c r="I116" s="43">
        <v>822320</v>
      </c>
      <c r="J116" s="216">
        <v>5890</v>
      </c>
      <c r="L116" s="43">
        <f t="shared" si="7"/>
        <v>39460</v>
      </c>
      <c r="N116" s="218">
        <f t="shared" si="8"/>
        <v>0.2037351443123939</v>
      </c>
      <c r="O116" s="218">
        <f t="shared" si="9"/>
        <v>0.30560271646859083</v>
      </c>
    </row>
    <row r="117" spans="1:15">
      <c r="A117" s="105">
        <v>42614</v>
      </c>
      <c r="B117" s="5">
        <v>1500</v>
      </c>
      <c r="C117" s="5">
        <v>33100</v>
      </c>
      <c r="D117" s="5">
        <v>2730</v>
      </c>
      <c r="E117" s="5">
        <v>1300</v>
      </c>
      <c r="F117" s="5">
        <v>5610</v>
      </c>
      <c r="G117" s="5">
        <v>11840</v>
      </c>
      <c r="H117" s="5">
        <v>95230</v>
      </c>
      <c r="I117" s="5">
        <v>883760</v>
      </c>
      <c r="J117" s="216">
        <v>5210</v>
      </c>
      <c r="L117" s="43">
        <f t="shared" si="7"/>
        <v>44240</v>
      </c>
      <c r="N117" s="218">
        <f t="shared" si="8"/>
        <v>0.28790786948176583</v>
      </c>
      <c r="O117" s="218">
        <f t="shared" si="9"/>
        <v>0.24952015355086371</v>
      </c>
    </row>
    <row r="118" spans="1:15">
      <c r="A118" s="105">
        <v>42644</v>
      </c>
      <c r="B118" s="5">
        <v>1300</v>
      </c>
      <c r="C118" s="5">
        <v>37280</v>
      </c>
      <c r="D118" s="5">
        <v>2310</v>
      </c>
      <c r="E118" s="5">
        <v>1200</v>
      </c>
      <c r="F118" s="5">
        <v>7210</v>
      </c>
      <c r="G118" s="5">
        <v>11750</v>
      </c>
      <c r="H118" s="5">
        <v>117360</v>
      </c>
      <c r="I118" s="5">
        <v>1024640</v>
      </c>
      <c r="J118" s="216">
        <v>6000</v>
      </c>
      <c r="L118" s="43">
        <f t="shared" si="7"/>
        <v>49300</v>
      </c>
      <c r="N118" s="218">
        <f t="shared" si="8"/>
        <v>0.21666666666666667</v>
      </c>
      <c r="O118" s="218">
        <f t="shared" si="9"/>
        <v>0.2</v>
      </c>
    </row>
    <row r="119" spans="1:15">
      <c r="A119" s="105">
        <v>42675</v>
      </c>
      <c r="B119" s="43">
        <v>1200</v>
      </c>
      <c r="C119" s="43">
        <v>28560</v>
      </c>
      <c r="D119" s="43">
        <v>1270</v>
      </c>
      <c r="E119" s="43">
        <v>900</v>
      </c>
      <c r="F119" s="43">
        <v>4340</v>
      </c>
      <c r="G119" s="43">
        <v>10070</v>
      </c>
      <c r="H119" s="43">
        <v>105890</v>
      </c>
      <c r="I119" s="43">
        <v>738730</v>
      </c>
      <c r="J119" s="216">
        <v>5180</v>
      </c>
      <c r="L119" s="43">
        <f t="shared" si="7"/>
        <v>36270</v>
      </c>
      <c r="N119" s="218">
        <f t="shared" si="8"/>
        <v>0.23166023166023167</v>
      </c>
      <c r="O119" s="218">
        <f t="shared" si="9"/>
        <v>0.17374517374517376</v>
      </c>
    </row>
    <row r="120" spans="1:15">
      <c r="A120" s="105">
        <v>42705</v>
      </c>
      <c r="B120" s="43">
        <v>1100</v>
      </c>
      <c r="C120" s="43">
        <v>27500</v>
      </c>
      <c r="D120" s="43">
        <v>1690</v>
      </c>
      <c r="E120" s="43">
        <v>1100</v>
      </c>
      <c r="F120" s="43">
        <v>4000</v>
      </c>
      <c r="G120" s="43">
        <v>8510</v>
      </c>
      <c r="H120" s="43">
        <v>115130</v>
      </c>
      <c r="I120" s="43">
        <v>680560</v>
      </c>
      <c r="J120" s="216">
        <v>4830</v>
      </c>
      <c r="L120" s="43">
        <f t="shared" si="7"/>
        <v>35390</v>
      </c>
      <c r="N120" s="218">
        <f t="shared" si="8"/>
        <v>0.2277432712215321</v>
      </c>
      <c r="O120" s="218">
        <f t="shared" si="9"/>
        <v>0.2277432712215321</v>
      </c>
    </row>
    <row r="121" spans="1:15">
      <c r="A121" s="105">
        <v>42736</v>
      </c>
      <c r="B121" s="43">
        <v>2500</v>
      </c>
      <c r="C121" s="43">
        <v>38830</v>
      </c>
      <c r="D121" s="43">
        <v>3990</v>
      </c>
      <c r="E121" s="43">
        <v>2200</v>
      </c>
      <c r="F121" s="43">
        <v>6590</v>
      </c>
      <c r="G121" s="43">
        <v>5670</v>
      </c>
      <c r="H121" s="43">
        <v>196420</v>
      </c>
      <c r="I121" s="43">
        <v>1260360</v>
      </c>
      <c r="J121" s="216">
        <v>6920</v>
      </c>
      <c r="L121" s="43">
        <f t="shared" si="7"/>
        <v>54110</v>
      </c>
      <c r="N121" s="218">
        <f t="shared" si="8"/>
        <v>0.36127167630057805</v>
      </c>
      <c r="O121" s="218">
        <f t="shared" si="9"/>
        <v>0.31791907514450868</v>
      </c>
    </row>
    <row r="122" spans="1:15">
      <c r="A122" s="105">
        <v>42767</v>
      </c>
      <c r="B122" s="43">
        <v>1000</v>
      </c>
      <c r="C122" s="43">
        <v>15100</v>
      </c>
      <c r="D122" s="43">
        <v>2050</v>
      </c>
      <c r="E122" s="43">
        <v>800</v>
      </c>
      <c r="F122" s="43">
        <v>2060</v>
      </c>
      <c r="G122" s="43">
        <v>7900</v>
      </c>
      <c r="H122" s="43">
        <v>117850</v>
      </c>
      <c r="I122" s="43">
        <v>738700</v>
      </c>
      <c r="J122" s="216">
        <v>3950</v>
      </c>
      <c r="L122" s="43">
        <f t="shared" si="7"/>
        <v>21010</v>
      </c>
      <c r="N122" s="218">
        <f t="shared" si="8"/>
        <v>0.25316455696202533</v>
      </c>
      <c r="O122" s="218">
        <f t="shared" si="9"/>
        <v>0.20253164556962025</v>
      </c>
    </row>
    <row r="123" spans="1:15">
      <c r="A123" s="105">
        <v>42795</v>
      </c>
      <c r="B123" s="43">
        <v>1400</v>
      </c>
      <c r="C123" s="43">
        <v>20840</v>
      </c>
      <c r="D123" s="43">
        <v>1820</v>
      </c>
      <c r="E123" s="43">
        <v>700</v>
      </c>
      <c r="F123" s="43">
        <v>3000</v>
      </c>
      <c r="G123" s="43">
        <v>6880</v>
      </c>
      <c r="H123" s="43">
        <v>132140</v>
      </c>
      <c r="I123" s="43">
        <v>690430</v>
      </c>
      <c r="J123" s="216">
        <v>4120</v>
      </c>
      <c r="L123" s="43">
        <f t="shared" si="7"/>
        <v>27760</v>
      </c>
      <c r="N123" s="218">
        <f t="shared" si="8"/>
        <v>0.33980582524271846</v>
      </c>
      <c r="O123" s="218">
        <f t="shared" si="9"/>
        <v>0.16990291262135923</v>
      </c>
    </row>
    <row r="124" spans="1:15">
      <c r="A124" s="105">
        <v>42826</v>
      </c>
      <c r="B124" s="43">
        <v>1000</v>
      </c>
      <c r="C124" s="43">
        <v>27900</v>
      </c>
      <c r="D124" s="43">
        <v>2690</v>
      </c>
      <c r="E124" s="43">
        <v>800</v>
      </c>
      <c r="F124" s="43">
        <v>4580</v>
      </c>
      <c r="G124" s="43">
        <v>7850</v>
      </c>
      <c r="H124" s="43">
        <v>137590</v>
      </c>
      <c r="I124" s="43">
        <v>893920</v>
      </c>
      <c r="J124" s="216">
        <v>4200</v>
      </c>
      <c r="L124" s="43">
        <f t="shared" si="7"/>
        <v>36970</v>
      </c>
      <c r="N124" s="218">
        <f t="shared" si="8"/>
        <v>0.23809523809523808</v>
      </c>
      <c r="O124" s="218">
        <f t="shared" si="9"/>
        <v>0.19047619047619047</v>
      </c>
    </row>
    <row r="125" spans="1:15">
      <c r="A125" s="105">
        <v>42856</v>
      </c>
      <c r="B125" s="43">
        <v>1400</v>
      </c>
      <c r="C125" s="43">
        <v>28790</v>
      </c>
      <c r="D125" s="43">
        <v>2220</v>
      </c>
      <c r="E125" s="43">
        <v>1200</v>
      </c>
      <c r="F125" s="43">
        <v>3850</v>
      </c>
      <c r="G125" s="43">
        <v>8320</v>
      </c>
      <c r="H125" s="43">
        <v>92570</v>
      </c>
      <c r="I125" s="43">
        <v>775960</v>
      </c>
      <c r="J125" s="216">
        <v>5220</v>
      </c>
      <c r="L125" s="43">
        <f t="shared" si="7"/>
        <v>37460</v>
      </c>
      <c r="N125" s="218">
        <f t="shared" si="8"/>
        <v>0.26819923371647508</v>
      </c>
      <c r="O125" s="218">
        <f t="shared" si="9"/>
        <v>0.22988505747126436</v>
      </c>
    </row>
    <row r="126" spans="1:15">
      <c r="A126" s="105">
        <v>42887</v>
      </c>
      <c r="B126" s="43">
        <v>1500</v>
      </c>
      <c r="C126" s="43">
        <v>27620</v>
      </c>
      <c r="D126" s="43">
        <v>2010</v>
      </c>
      <c r="E126" s="43">
        <v>900</v>
      </c>
      <c r="F126" s="43">
        <v>3820</v>
      </c>
      <c r="G126" s="43">
        <v>7800</v>
      </c>
      <c r="H126" s="43">
        <v>80600</v>
      </c>
      <c r="I126" s="43">
        <v>763180</v>
      </c>
      <c r="J126" s="216">
        <v>4850</v>
      </c>
      <c r="L126" s="43">
        <f t="shared" si="7"/>
        <v>35850</v>
      </c>
      <c r="N126" s="218">
        <f t="shared" si="8"/>
        <v>0.30927835051546393</v>
      </c>
      <c r="O126" s="218">
        <f t="shared" si="9"/>
        <v>0.18556701030927836</v>
      </c>
    </row>
    <row r="127" spans="1:15">
      <c r="A127" s="105">
        <v>42917</v>
      </c>
      <c r="B127" s="43">
        <v>1900</v>
      </c>
      <c r="C127" s="43">
        <v>36210</v>
      </c>
      <c r="D127" s="43">
        <v>3470</v>
      </c>
      <c r="E127" s="43">
        <v>1300</v>
      </c>
      <c r="F127" s="43">
        <v>7290</v>
      </c>
      <c r="G127" s="43">
        <v>8880</v>
      </c>
      <c r="H127" s="43">
        <v>122950</v>
      </c>
      <c r="I127" s="43">
        <v>1070740</v>
      </c>
      <c r="J127" s="216">
        <v>7400</v>
      </c>
      <c r="L127" s="43">
        <f t="shared" si="7"/>
        <v>50170</v>
      </c>
      <c r="N127" s="218">
        <f t="shared" si="8"/>
        <v>0.25675675675675674</v>
      </c>
      <c r="O127" s="218">
        <f t="shared" si="9"/>
        <v>0.17567567567567569</v>
      </c>
    </row>
    <row r="128" spans="1:15">
      <c r="A128" s="105">
        <v>42948</v>
      </c>
      <c r="B128" s="43">
        <v>1500</v>
      </c>
      <c r="C128" s="43">
        <v>29230</v>
      </c>
      <c r="D128" s="43">
        <v>2250</v>
      </c>
      <c r="E128" s="43">
        <v>1200</v>
      </c>
      <c r="F128" s="43">
        <v>5080</v>
      </c>
      <c r="G128" s="43">
        <v>8080</v>
      </c>
      <c r="H128" s="43">
        <v>106800</v>
      </c>
      <c r="I128" s="43">
        <v>863230</v>
      </c>
      <c r="J128" s="216">
        <v>5460</v>
      </c>
      <c r="L128" s="43">
        <f t="shared" si="7"/>
        <v>39260</v>
      </c>
      <c r="N128" s="218">
        <f t="shared" si="8"/>
        <v>0.27472527472527475</v>
      </c>
      <c r="O128" s="218">
        <f t="shared" si="9"/>
        <v>0.21978021978021978</v>
      </c>
    </row>
    <row r="129" spans="1:15">
      <c r="A129" s="105">
        <v>42979</v>
      </c>
      <c r="B129" s="43">
        <v>1600</v>
      </c>
      <c r="C129" s="43">
        <v>32850</v>
      </c>
      <c r="D129" s="43">
        <v>2860</v>
      </c>
      <c r="E129" s="43">
        <v>1700</v>
      </c>
      <c r="F129" s="43">
        <v>6160</v>
      </c>
      <c r="G129" s="43">
        <v>13270</v>
      </c>
      <c r="H129" s="43">
        <v>101720</v>
      </c>
      <c r="I129" s="43">
        <v>946170</v>
      </c>
      <c r="J129" s="216">
        <v>6120</v>
      </c>
      <c r="L129" s="43">
        <f t="shared" si="7"/>
        <v>45170</v>
      </c>
      <c r="N129" s="218">
        <f t="shared" si="8"/>
        <v>0.26143790849673204</v>
      </c>
      <c r="O129" s="218">
        <f t="shared" si="9"/>
        <v>0.27777777777777779</v>
      </c>
    </row>
    <row r="130" spans="1:15">
      <c r="A130" s="105">
        <v>43009</v>
      </c>
      <c r="B130" s="43">
        <v>2000</v>
      </c>
      <c r="C130" s="43">
        <v>35880</v>
      </c>
      <c r="D130" s="43">
        <v>2430</v>
      </c>
      <c r="E130" s="43">
        <v>1400</v>
      </c>
      <c r="F130" s="43">
        <v>6460</v>
      </c>
      <c r="G130" s="43">
        <v>13050</v>
      </c>
      <c r="H130" s="43">
        <v>117900</v>
      </c>
      <c r="I130" s="43">
        <v>1078680</v>
      </c>
      <c r="J130" s="216">
        <v>6310</v>
      </c>
      <c r="L130" s="43">
        <f t="shared" si="7"/>
        <v>48170</v>
      </c>
      <c r="N130" s="218">
        <f t="shared" si="8"/>
        <v>0.31695721077654515</v>
      </c>
      <c r="O130" s="218">
        <f t="shared" si="9"/>
        <v>0.22187004754358161</v>
      </c>
    </row>
    <row r="131" spans="1:15">
      <c r="A131" s="105">
        <v>43040</v>
      </c>
      <c r="B131" s="43">
        <v>1800</v>
      </c>
      <c r="C131" s="43">
        <v>26950</v>
      </c>
      <c r="D131" s="43">
        <v>1830</v>
      </c>
      <c r="E131" s="43">
        <v>700</v>
      </c>
      <c r="F131" s="43">
        <v>4020</v>
      </c>
      <c r="G131" s="43">
        <v>10620</v>
      </c>
      <c r="H131" s="43">
        <v>114710</v>
      </c>
      <c r="I131" s="43">
        <v>773110</v>
      </c>
      <c r="J131" s="216">
        <v>5820</v>
      </c>
      <c r="L131" s="43">
        <f t="shared" si="7"/>
        <v>35300</v>
      </c>
      <c r="N131" s="218">
        <f t="shared" si="8"/>
        <v>0.30927835051546393</v>
      </c>
      <c r="O131" s="218">
        <f t="shared" si="9"/>
        <v>0.12027491408934708</v>
      </c>
    </row>
    <row r="132" spans="1:15">
      <c r="A132" s="105">
        <v>43070</v>
      </c>
      <c r="B132" s="43">
        <v>1500</v>
      </c>
      <c r="C132" s="43">
        <v>26770</v>
      </c>
      <c r="D132" s="43">
        <v>1660</v>
      </c>
      <c r="E132" s="43">
        <v>1100</v>
      </c>
      <c r="F132" s="43">
        <v>4690</v>
      </c>
      <c r="G132" s="43">
        <v>6020</v>
      </c>
      <c r="H132" s="43">
        <v>114590</v>
      </c>
      <c r="I132" s="43">
        <v>680770</v>
      </c>
      <c r="J132" s="216">
        <v>4340</v>
      </c>
      <c r="L132" s="43">
        <f t="shared" si="7"/>
        <v>35720</v>
      </c>
      <c r="N132" s="218">
        <f t="shared" si="8"/>
        <v>0.34562211981566821</v>
      </c>
      <c r="O132" s="218">
        <f t="shared" si="9"/>
        <v>0.25345622119815669</v>
      </c>
    </row>
    <row r="133" spans="1:15">
      <c r="A133" s="105">
        <v>43101</v>
      </c>
      <c r="B133" s="43">
        <v>2500</v>
      </c>
      <c r="C133" s="43">
        <v>33930</v>
      </c>
      <c r="D133" s="43">
        <v>3840</v>
      </c>
      <c r="E133" s="43">
        <v>2500</v>
      </c>
      <c r="F133" s="43">
        <v>7020</v>
      </c>
      <c r="G133" s="43">
        <v>5590</v>
      </c>
      <c r="H133" s="43">
        <v>194050</v>
      </c>
      <c r="I133" s="43">
        <v>1336960</v>
      </c>
      <c r="J133" s="216">
        <v>7470</v>
      </c>
      <c r="L133" s="43">
        <f t="shared" si="7"/>
        <v>49790</v>
      </c>
      <c r="N133" s="218">
        <f t="shared" si="8"/>
        <v>0.33467202141900937</v>
      </c>
      <c r="O133" s="218">
        <f t="shared" si="9"/>
        <v>0.33467202141900937</v>
      </c>
    </row>
    <row r="134" spans="1:15">
      <c r="A134" s="105">
        <v>43132</v>
      </c>
      <c r="B134" s="43">
        <v>900</v>
      </c>
      <c r="C134" s="43">
        <v>14560</v>
      </c>
      <c r="D134" s="43">
        <v>1980</v>
      </c>
      <c r="E134" s="43">
        <v>800</v>
      </c>
      <c r="F134" s="43">
        <v>2290</v>
      </c>
      <c r="G134" s="43">
        <v>6300</v>
      </c>
      <c r="H134" s="43">
        <v>116950</v>
      </c>
      <c r="I134" s="43">
        <v>709020</v>
      </c>
      <c r="J134" s="216">
        <v>3780</v>
      </c>
      <c r="L134" s="43">
        <f t="shared" si="7"/>
        <v>20530</v>
      </c>
      <c r="N134" s="218">
        <f t="shared" si="8"/>
        <v>0.23809523809523808</v>
      </c>
      <c r="O134" s="218">
        <f t="shared" si="9"/>
        <v>0.21164021164021163</v>
      </c>
    </row>
    <row r="135" spans="1:15">
      <c r="A135" s="105">
        <v>43160</v>
      </c>
      <c r="B135" s="43">
        <v>1800</v>
      </c>
      <c r="C135" s="43">
        <v>20210</v>
      </c>
      <c r="D135" s="43">
        <v>2270</v>
      </c>
      <c r="E135" s="43">
        <v>800</v>
      </c>
      <c r="F135" s="43">
        <v>3030</v>
      </c>
      <c r="G135" s="43">
        <v>7740</v>
      </c>
      <c r="H135" s="43">
        <v>128930</v>
      </c>
      <c r="I135" s="43">
        <v>740730</v>
      </c>
      <c r="J135" s="216">
        <v>4900</v>
      </c>
      <c r="L135" s="43">
        <f t="shared" si="7"/>
        <v>28110</v>
      </c>
      <c r="N135" s="218">
        <f t="shared" ref="N135:N164" si="10">+B135/J135</f>
        <v>0.36734693877551022</v>
      </c>
      <c r="O135" s="218">
        <f t="shared" ref="O135:O164" si="11">+E135/J135</f>
        <v>0.16326530612244897</v>
      </c>
    </row>
    <row r="136" spans="1:15">
      <c r="A136" s="105">
        <v>43191</v>
      </c>
      <c r="B136" s="43">
        <v>1400</v>
      </c>
      <c r="C136" s="43">
        <v>27720</v>
      </c>
      <c r="D136" s="43">
        <v>2570</v>
      </c>
      <c r="E136" s="43">
        <v>500</v>
      </c>
      <c r="F136" s="43">
        <v>5080</v>
      </c>
      <c r="G136" s="43">
        <v>7180</v>
      </c>
      <c r="H136" s="43">
        <v>130920</v>
      </c>
      <c r="I136" s="43">
        <v>929040</v>
      </c>
      <c r="J136" s="216">
        <v>4060</v>
      </c>
      <c r="L136" s="43">
        <f t="shared" ref="L136:L176" si="12">+SUM(B136:F136)</f>
        <v>37270</v>
      </c>
      <c r="N136" s="218">
        <f t="shared" si="10"/>
        <v>0.34482758620689657</v>
      </c>
      <c r="O136" s="218">
        <f t="shared" si="11"/>
        <v>0.12315270935960591</v>
      </c>
    </row>
    <row r="137" spans="1:15">
      <c r="A137" s="105">
        <v>43221</v>
      </c>
      <c r="B137" s="43">
        <v>1600</v>
      </c>
      <c r="C137" s="43">
        <v>28590</v>
      </c>
      <c r="D137" s="43">
        <v>2270</v>
      </c>
      <c r="E137" s="43">
        <v>1000</v>
      </c>
      <c r="F137" s="43">
        <v>4080</v>
      </c>
      <c r="G137" s="43">
        <v>6940</v>
      </c>
      <c r="H137" s="43">
        <v>89820</v>
      </c>
      <c r="I137" s="43">
        <v>822240</v>
      </c>
      <c r="J137" s="216">
        <v>5060</v>
      </c>
      <c r="L137" s="43">
        <f t="shared" si="12"/>
        <v>37540</v>
      </c>
      <c r="N137" s="218">
        <f t="shared" si="10"/>
        <v>0.31620553359683795</v>
      </c>
      <c r="O137" s="218">
        <f t="shared" si="11"/>
        <v>0.19762845849802371</v>
      </c>
    </row>
    <row r="138" spans="1:15">
      <c r="A138" s="105">
        <v>43252</v>
      </c>
      <c r="B138" s="43">
        <v>1400</v>
      </c>
      <c r="C138" s="43">
        <v>27370</v>
      </c>
      <c r="D138" s="43">
        <v>1990</v>
      </c>
      <c r="E138" s="43">
        <v>900</v>
      </c>
      <c r="F138" s="43">
        <v>4940</v>
      </c>
      <c r="G138" s="43">
        <v>7560</v>
      </c>
      <c r="H138" s="43">
        <v>78400</v>
      </c>
      <c r="I138" s="43">
        <v>808710</v>
      </c>
      <c r="J138" s="216">
        <v>4980</v>
      </c>
      <c r="L138" s="43">
        <f t="shared" si="12"/>
        <v>36600</v>
      </c>
      <c r="N138" s="218">
        <f t="shared" si="10"/>
        <v>0.28112449799196787</v>
      </c>
      <c r="O138" s="218">
        <f t="shared" si="11"/>
        <v>0.18072289156626506</v>
      </c>
    </row>
    <row r="139" spans="1:15">
      <c r="A139" s="105">
        <v>43282</v>
      </c>
      <c r="B139" s="43">
        <v>1700</v>
      </c>
      <c r="C139" s="43">
        <v>35750</v>
      </c>
      <c r="D139" s="43">
        <v>3120</v>
      </c>
      <c r="E139" s="43">
        <v>1500</v>
      </c>
      <c r="F139" s="43">
        <v>8070</v>
      </c>
      <c r="G139" s="43">
        <v>8220</v>
      </c>
      <c r="H139" s="43">
        <v>125380</v>
      </c>
      <c r="I139" s="43">
        <v>1133600</v>
      </c>
      <c r="J139" s="216">
        <v>7060</v>
      </c>
      <c r="L139" s="43">
        <f t="shared" si="12"/>
        <v>50140</v>
      </c>
      <c r="N139" s="218">
        <f t="shared" si="10"/>
        <v>0.24079320113314448</v>
      </c>
      <c r="O139" s="218">
        <f t="shared" si="11"/>
        <v>0.21246458923512748</v>
      </c>
    </row>
    <row r="140" spans="1:15">
      <c r="A140" s="105">
        <v>43313</v>
      </c>
      <c r="B140" s="43">
        <v>1400</v>
      </c>
      <c r="C140" s="43">
        <v>33100</v>
      </c>
      <c r="D140" s="43">
        <v>2560</v>
      </c>
      <c r="E140" s="43">
        <v>1700</v>
      </c>
      <c r="F140" s="43">
        <v>5500</v>
      </c>
      <c r="G140" s="43">
        <v>11300</v>
      </c>
      <c r="H140" s="43">
        <v>108790</v>
      </c>
      <c r="I140" s="43">
        <v>916200</v>
      </c>
      <c r="J140" s="216">
        <v>5740</v>
      </c>
      <c r="L140" s="43">
        <f t="shared" si="12"/>
        <v>44260</v>
      </c>
      <c r="N140" s="218">
        <f t="shared" si="10"/>
        <v>0.24390243902439024</v>
      </c>
      <c r="O140" s="218">
        <f t="shared" si="11"/>
        <v>0.29616724738675959</v>
      </c>
    </row>
    <row r="141" spans="1:15">
      <c r="A141" s="105">
        <v>43344</v>
      </c>
      <c r="B141" s="43">
        <v>1600</v>
      </c>
      <c r="C141" s="43">
        <v>30850</v>
      </c>
      <c r="D141" s="43">
        <v>2790</v>
      </c>
      <c r="E141" s="43">
        <v>1000</v>
      </c>
      <c r="F141" s="43">
        <v>5320</v>
      </c>
      <c r="G141" s="43">
        <v>8250</v>
      </c>
      <c r="H141" s="43">
        <v>100590</v>
      </c>
      <c r="I141" s="43">
        <v>973970</v>
      </c>
      <c r="J141" s="216">
        <v>5450</v>
      </c>
      <c r="L141" s="43">
        <f t="shared" si="12"/>
        <v>41560</v>
      </c>
      <c r="N141" s="218">
        <f t="shared" si="10"/>
        <v>0.29357798165137616</v>
      </c>
      <c r="O141" s="218">
        <f t="shared" si="11"/>
        <v>0.1834862385321101</v>
      </c>
    </row>
    <row r="142" spans="1:15">
      <c r="A142" s="105">
        <v>43374</v>
      </c>
      <c r="B142" s="43">
        <v>2200</v>
      </c>
      <c r="C142" s="43">
        <v>35730</v>
      </c>
      <c r="D142" s="43">
        <v>3020</v>
      </c>
      <c r="E142" s="43">
        <v>1500</v>
      </c>
      <c r="F142" s="43">
        <v>6830</v>
      </c>
      <c r="G142" s="43">
        <v>8040</v>
      </c>
      <c r="H142" s="43">
        <v>119270</v>
      </c>
      <c r="I142" s="43">
        <v>1147820</v>
      </c>
      <c r="J142" s="216">
        <v>6780</v>
      </c>
      <c r="L142" s="43">
        <f t="shared" si="12"/>
        <v>49280</v>
      </c>
      <c r="N142" s="218">
        <f t="shared" si="10"/>
        <v>0.32448377581120946</v>
      </c>
      <c r="O142" s="218">
        <f t="shared" si="11"/>
        <v>0.22123893805309736</v>
      </c>
    </row>
    <row r="143" spans="1:15">
      <c r="A143" s="105">
        <v>43405</v>
      </c>
      <c r="B143" s="43">
        <v>1500</v>
      </c>
      <c r="C143" s="43">
        <v>30120</v>
      </c>
      <c r="D143" s="43">
        <v>1870</v>
      </c>
      <c r="E143" s="43">
        <v>1100</v>
      </c>
      <c r="F143" s="43">
        <v>4820</v>
      </c>
      <c r="G143" s="43">
        <v>8520</v>
      </c>
      <c r="H143" s="43">
        <v>120570</v>
      </c>
      <c r="I143" s="43">
        <v>810320</v>
      </c>
      <c r="J143" s="216">
        <v>5300</v>
      </c>
      <c r="L143" s="43">
        <f t="shared" si="12"/>
        <v>39410</v>
      </c>
      <c r="N143" s="218">
        <f t="shared" si="10"/>
        <v>0.28301886792452829</v>
      </c>
      <c r="O143" s="218">
        <f t="shared" si="11"/>
        <v>0.20754716981132076</v>
      </c>
    </row>
    <row r="144" spans="1:15">
      <c r="A144" s="105">
        <v>43435</v>
      </c>
      <c r="B144" s="43">
        <v>1300</v>
      </c>
      <c r="C144" s="43">
        <v>24150</v>
      </c>
      <c r="D144" s="43">
        <v>2410</v>
      </c>
      <c r="E144" s="43">
        <v>700</v>
      </c>
      <c r="F144" s="43">
        <v>4670</v>
      </c>
      <c r="G144" s="43">
        <v>8960</v>
      </c>
      <c r="H144" s="43">
        <v>121760</v>
      </c>
      <c r="I144" s="43">
        <v>732810</v>
      </c>
      <c r="J144" s="216">
        <v>4520</v>
      </c>
      <c r="L144" s="43">
        <f t="shared" si="12"/>
        <v>33230</v>
      </c>
      <c r="N144" s="218">
        <f t="shared" si="10"/>
        <v>0.28761061946902655</v>
      </c>
      <c r="O144" s="218">
        <f t="shared" si="11"/>
        <v>0.15486725663716813</v>
      </c>
    </row>
    <row r="145" spans="1:15">
      <c r="A145" s="105">
        <v>43466</v>
      </c>
      <c r="B145" s="43">
        <v>3500</v>
      </c>
      <c r="C145" s="43">
        <v>35890</v>
      </c>
      <c r="D145" s="43">
        <v>5590</v>
      </c>
      <c r="E145" s="43">
        <v>2200</v>
      </c>
      <c r="F145" s="43">
        <v>7710</v>
      </c>
      <c r="G145" s="43">
        <v>5980</v>
      </c>
      <c r="H145" s="43">
        <v>197280</v>
      </c>
      <c r="I145" s="43">
        <v>1392850</v>
      </c>
      <c r="J145" s="216">
        <v>7810</v>
      </c>
      <c r="L145" s="43">
        <f t="shared" si="12"/>
        <v>54890</v>
      </c>
      <c r="N145" s="218">
        <f t="shared" si="10"/>
        <v>0.44814340588988477</v>
      </c>
      <c r="O145" s="218">
        <f t="shared" si="11"/>
        <v>0.28169014084507044</v>
      </c>
    </row>
    <row r="146" spans="1:15">
      <c r="A146" s="105">
        <v>43497</v>
      </c>
      <c r="B146" s="43">
        <v>700</v>
      </c>
      <c r="C146" s="43">
        <v>14230</v>
      </c>
      <c r="D146" s="43">
        <v>1980</v>
      </c>
      <c r="E146" s="43">
        <v>600</v>
      </c>
      <c r="F146" s="43">
        <v>2660</v>
      </c>
      <c r="G146" s="43">
        <v>7150</v>
      </c>
      <c r="H146" s="43">
        <v>115610</v>
      </c>
      <c r="I146" s="43">
        <v>746080</v>
      </c>
      <c r="J146" s="216">
        <v>3090</v>
      </c>
      <c r="L146" s="43">
        <f t="shared" si="12"/>
        <v>20170</v>
      </c>
      <c r="N146" s="218">
        <f t="shared" si="10"/>
        <v>0.22653721682847897</v>
      </c>
      <c r="O146" s="218">
        <f t="shared" si="11"/>
        <v>0.1941747572815534</v>
      </c>
    </row>
    <row r="147" spans="1:15">
      <c r="A147" s="105">
        <v>43525</v>
      </c>
      <c r="B147" s="43">
        <v>1500</v>
      </c>
      <c r="C147" s="43">
        <v>20010</v>
      </c>
      <c r="D147" s="43">
        <v>1880</v>
      </c>
      <c r="E147" s="43">
        <v>700</v>
      </c>
      <c r="F147" s="43">
        <v>4610</v>
      </c>
      <c r="G147" s="43">
        <v>8760</v>
      </c>
      <c r="H147" s="43">
        <v>134780</v>
      </c>
      <c r="I147" s="43">
        <v>753510</v>
      </c>
      <c r="J147" s="216">
        <v>4240</v>
      </c>
      <c r="L147" s="43">
        <f t="shared" si="12"/>
        <v>28700</v>
      </c>
      <c r="N147" s="218">
        <f t="shared" si="10"/>
        <v>0.35377358490566035</v>
      </c>
      <c r="O147" s="218">
        <f t="shared" si="11"/>
        <v>0.1650943396226415</v>
      </c>
    </row>
    <row r="148" spans="1:15">
      <c r="A148" s="105">
        <v>43556</v>
      </c>
      <c r="B148" s="43">
        <v>1900</v>
      </c>
      <c r="C148" s="43">
        <v>29130</v>
      </c>
      <c r="D148" s="43">
        <v>2160</v>
      </c>
      <c r="E148" s="43">
        <v>500</v>
      </c>
      <c r="F148" s="43">
        <v>5140</v>
      </c>
      <c r="G148" s="43">
        <v>7990</v>
      </c>
      <c r="H148" s="43">
        <v>129210</v>
      </c>
      <c r="I148" s="43">
        <v>916430</v>
      </c>
      <c r="J148" s="216">
        <v>4980</v>
      </c>
      <c r="L148" s="43">
        <f t="shared" si="12"/>
        <v>38830</v>
      </c>
      <c r="N148" s="218">
        <f t="shared" si="10"/>
        <v>0.38152610441767071</v>
      </c>
      <c r="O148" s="218">
        <f t="shared" si="11"/>
        <v>0.10040160642570281</v>
      </c>
    </row>
    <row r="149" spans="1:15">
      <c r="A149" s="105">
        <v>43586</v>
      </c>
      <c r="B149" s="43">
        <v>2200</v>
      </c>
      <c r="C149" s="43">
        <v>28430</v>
      </c>
      <c r="D149" s="43">
        <v>2520</v>
      </c>
      <c r="E149" s="43">
        <v>900</v>
      </c>
      <c r="F149" s="43">
        <v>4210</v>
      </c>
      <c r="G149" s="43">
        <v>6340</v>
      </c>
      <c r="H149" s="43">
        <v>90190</v>
      </c>
      <c r="I149" s="43">
        <v>866280</v>
      </c>
      <c r="J149" s="216">
        <v>5410</v>
      </c>
      <c r="L149" s="43">
        <f t="shared" si="12"/>
        <v>38260</v>
      </c>
      <c r="N149" s="218">
        <f t="shared" si="10"/>
        <v>0.40665434380776339</v>
      </c>
      <c r="O149" s="218">
        <f t="shared" si="11"/>
        <v>0.16635859519408502</v>
      </c>
    </row>
    <row r="150" spans="1:15">
      <c r="A150" s="105">
        <v>43617</v>
      </c>
      <c r="B150" s="43">
        <v>1600</v>
      </c>
      <c r="C150" s="43">
        <v>27970</v>
      </c>
      <c r="D150" s="43">
        <v>2510</v>
      </c>
      <c r="E150" s="43">
        <v>900</v>
      </c>
      <c r="F150" s="43">
        <v>4420</v>
      </c>
      <c r="G150" s="43">
        <v>8280</v>
      </c>
      <c r="H150" s="43">
        <v>80740</v>
      </c>
      <c r="I150" s="43">
        <v>841950</v>
      </c>
      <c r="J150" s="216">
        <v>4830</v>
      </c>
      <c r="L150" s="43">
        <f t="shared" si="12"/>
        <v>37400</v>
      </c>
      <c r="N150" s="218">
        <f t="shared" si="10"/>
        <v>0.33126293995859213</v>
      </c>
      <c r="O150" s="218">
        <f t="shared" si="11"/>
        <v>0.18633540372670807</v>
      </c>
    </row>
    <row r="151" spans="1:15">
      <c r="A151" s="105">
        <v>43647</v>
      </c>
      <c r="B151" s="217">
        <f>+ROUND(_xlfn.FORECAST.LINEAR($J151,B$7:B150,$J$7:$J150), -2)</f>
        <v>1300</v>
      </c>
      <c r="C151" s="43">
        <v>37560</v>
      </c>
      <c r="D151" s="43">
        <v>3670</v>
      </c>
      <c r="E151" s="217">
        <f>+ROUND(_xlfn.FORECAST.LINEAR($J151,E$7:E150,$J$7:$J150), -2)</f>
        <v>1100</v>
      </c>
      <c r="F151" s="43">
        <v>7800</v>
      </c>
      <c r="G151" s="43">
        <v>8800</v>
      </c>
      <c r="H151" s="43">
        <v>123510</v>
      </c>
      <c r="I151" s="43">
        <v>1122590</v>
      </c>
      <c r="J151" s="216">
        <v>6290</v>
      </c>
      <c r="K151" s="226">
        <f t="shared" ref="K151:K176" si="13">+J151-E151-B151</f>
        <v>3890</v>
      </c>
      <c r="L151" s="43">
        <f t="shared" si="12"/>
        <v>51430</v>
      </c>
      <c r="N151" s="219">
        <f t="shared" si="10"/>
        <v>0.2066772655007949</v>
      </c>
      <c r="O151" s="219">
        <f t="shared" si="11"/>
        <v>0.17488076311605724</v>
      </c>
    </row>
    <row r="152" spans="1:15">
      <c r="A152" s="105">
        <v>43678</v>
      </c>
      <c r="B152" s="217">
        <f>+ROUND(_xlfn.FORECAST.LINEAR($J152,B$7:B151,$J$7:$J151), -2)</f>
        <v>1200</v>
      </c>
      <c r="C152" s="43">
        <v>32370</v>
      </c>
      <c r="D152" s="43">
        <v>2770</v>
      </c>
      <c r="E152" s="217">
        <f>+ROUND(_xlfn.FORECAST.LINEAR($J152,E$7:E151,$J$7:$J151), -2)</f>
        <v>1000</v>
      </c>
      <c r="F152" s="43">
        <v>5570</v>
      </c>
      <c r="G152" s="43">
        <v>6970</v>
      </c>
      <c r="H152" s="43">
        <v>112640</v>
      </c>
      <c r="I152" s="43">
        <v>930970</v>
      </c>
      <c r="J152" s="216">
        <v>5840</v>
      </c>
      <c r="K152" s="226">
        <f t="shared" si="13"/>
        <v>3640</v>
      </c>
      <c r="L152" s="43">
        <f t="shared" si="12"/>
        <v>42910</v>
      </c>
      <c r="N152" s="219">
        <f t="shared" si="10"/>
        <v>0.20547945205479451</v>
      </c>
      <c r="O152" s="219">
        <f t="shared" si="11"/>
        <v>0.17123287671232876</v>
      </c>
    </row>
    <row r="153" spans="1:15">
      <c r="A153" s="105">
        <v>43709</v>
      </c>
      <c r="B153" s="217">
        <f>+ROUND(_xlfn.FORECAST.LINEAR($J153,B$7:B152,$J$7:$J152), -2)</f>
        <v>1200</v>
      </c>
      <c r="C153" s="43">
        <v>28890</v>
      </c>
      <c r="D153" s="43">
        <v>3180</v>
      </c>
      <c r="E153" s="217">
        <f>+ROUND(_xlfn.FORECAST.LINEAR($J153,E$7:E152,$J$7:$J152), -2)</f>
        <v>1000</v>
      </c>
      <c r="F153" s="43">
        <v>5870</v>
      </c>
      <c r="G153" s="43">
        <v>8060</v>
      </c>
      <c r="H153" s="43">
        <v>110950</v>
      </c>
      <c r="I153" s="43">
        <v>992820</v>
      </c>
      <c r="J153" s="216">
        <v>5880</v>
      </c>
      <c r="K153" s="226">
        <f t="shared" si="13"/>
        <v>3680</v>
      </c>
      <c r="L153" s="43">
        <f t="shared" si="12"/>
        <v>40140</v>
      </c>
      <c r="N153" s="219">
        <f t="shared" si="10"/>
        <v>0.20408163265306123</v>
      </c>
      <c r="O153" s="219">
        <f t="shared" si="11"/>
        <v>0.17006802721088435</v>
      </c>
    </row>
    <row r="154" spans="1:15">
      <c r="A154" s="105">
        <v>43739</v>
      </c>
      <c r="B154" s="217">
        <f>+ROUND(_xlfn.FORECAST.LINEAR($J154,B$7:B153,$J$7:$J153), -2)</f>
        <v>1200</v>
      </c>
      <c r="C154" s="43">
        <v>33090</v>
      </c>
      <c r="D154" s="43">
        <v>3020</v>
      </c>
      <c r="E154" s="217">
        <f>+ROUND(_xlfn.FORECAST.LINEAR($J154,E$7:E153,$J$7:$J153), -2)</f>
        <v>900</v>
      </c>
      <c r="F154" s="43">
        <v>7330</v>
      </c>
      <c r="G154" s="43">
        <v>8470</v>
      </c>
      <c r="H154" s="43">
        <v>125280</v>
      </c>
      <c r="I154" s="43">
        <v>1145970</v>
      </c>
      <c r="J154" s="216">
        <v>5630</v>
      </c>
      <c r="K154" s="226">
        <f t="shared" si="13"/>
        <v>3530</v>
      </c>
      <c r="L154" s="43">
        <f t="shared" si="12"/>
        <v>45540</v>
      </c>
      <c r="N154" s="219">
        <f t="shared" si="10"/>
        <v>0.21314387211367672</v>
      </c>
      <c r="O154" s="219">
        <f t="shared" si="11"/>
        <v>0.15985790408525755</v>
      </c>
    </row>
    <row r="155" spans="1:15">
      <c r="A155" s="105">
        <v>43770</v>
      </c>
      <c r="B155" s="217">
        <f>+ROUND(_xlfn.FORECAST.LINEAR($J155,B$7:B154,$J$7:$J154), -2)</f>
        <v>900</v>
      </c>
      <c r="C155" s="43">
        <v>30350</v>
      </c>
      <c r="D155" s="43">
        <v>2440</v>
      </c>
      <c r="E155" s="217">
        <f>+ROUND(_xlfn.FORECAST.LINEAR($J155,E$7:E154,$J$7:$J154), -2)</f>
        <v>700</v>
      </c>
      <c r="F155" s="43">
        <v>5240</v>
      </c>
      <c r="G155" s="43">
        <v>7970</v>
      </c>
      <c r="H155" s="43">
        <v>119100</v>
      </c>
      <c r="I155" s="43">
        <v>849790</v>
      </c>
      <c r="J155" s="216">
        <v>4730</v>
      </c>
      <c r="K155" s="226">
        <f t="shared" si="13"/>
        <v>3130</v>
      </c>
      <c r="L155" s="43">
        <f t="shared" si="12"/>
        <v>39630</v>
      </c>
      <c r="N155" s="219">
        <f t="shared" si="10"/>
        <v>0.19027484143763213</v>
      </c>
      <c r="O155" s="219">
        <f t="shared" si="11"/>
        <v>0.14799154334038056</v>
      </c>
    </row>
    <row r="156" spans="1:15">
      <c r="A156" s="105">
        <v>43800</v>
      </c>
      <c r="B156" s="217">
        <f>+ROUND(_xlfn.FORECAST.LINEAR($J156,B$7:B155,$J$7:$J155), -2)</f>
        <v>800</v>
      </c>
      <c r="C156" s="43">
        <v>27100</v>
      </c>
      <c r="D156" s="43">
        <v>2510</v>
      </c>
      <c r="E156" s="217">
        <f>+ROUND(_xlfn.FORECAST.LINEAR($J156,E$7:E155,$J$7:$J155), -2)</f>
        <v>600</v>
      </c>
      <c r="F156" s="43">
        <v>5770</v>
      </c>
      <c r="G156" s="43">
        <v>9230</v>
      </c>
      <c r="H156" s="43">
        <v>123540</v>
      </c>
      <c r="I156" s="43">
        <v>749660</v>
      </c>
      <c r="J156" s="216">
        <v>4230</v>
      </c>
      <c r="K156" s="226">
        <f t="shared" si="13"/>
        <v>2830</v>
      </c>
      <c r="L156" s="43">
        <f t="shared" si="12"/>
        <v>36780</v>
      </c>
      <c r="N156" s="219">
        <f t="shared" si="10"/>
        <v>0.18912529550827423</v>
      </c>
      <c r="O156" s="219">
        <f t="shared" si="11"/>
        <v>0.14184397163120568</v>
      </c>
    </row>
    <row r="157" spans="1:15">
      <c r="A157" s="105">
        <v>43831</v>
      </c>
      <c r="B157" s="217">
        <f>+ROUND(_xlfn.FORECAST.LINEAR($J157,B$7:B156,$J$7:$J156), -2)</f>
        <v>1600</v>
      </c>
      <c r="C157" s="43">
        <v>36150</v>
      </c>
      <c r="D157" s="43">
        <v>4220</v>
      </c>
      <c r="E157" s="217">
        <f>+ROUND(_xlfn.FORECAST.LINEAR($J157,E$7:E156,$J$7:$J156), -2)</f>
        <v>1300</v>
      </c>
      <c r="F157" s="43">
        <v>9060</v>
      </c>
      <c r="G157" s="43">
        <v>6640</v>
      </c>
      <c r="H157" s="43">
        <v>201920</v>
      </c>
      <c r="I157" s="43">
        <v>1397420</v>
      </c>
      <c r="J157" s="216">
        <v>7270</v>
      </c>
      <c r="K157" s="226">
        <f t="shared" si="13"/>
        <v>4370</v>
      </c>
      <c r="L157" s="43">
        <f t="shared" si="12"/>
        <v>52330</v>
      </c>
      <c r="N157" s="219">
        <f t="shared" si="10"/>
        <v>0.2200825309491059</v>
      </c>
      <c r="O157" s="219">
        <f t="shared" si="11"/>
        <v>0.17881705639614856</v>
      </c>
    </row>
    <row r="158" spans="1:15">
      <c r="A158" s="105">
        <v>43862</v>
      </c>
      <c r="B158" s="217">
        <f>+ROUND(_xlfn.FORECAST.LINEAR($J158,B$7:B157,$J$7:$J157), -2)</f>
        <v>700</v>
      </c>
      <c r="C158" s="43">
        <v>16010</v>
      </c>
      <c r="D158" s="43">
        <v>1710</v>
      </c>
      <c r="E158" s="217">
        <f>+ROUND(_xlfn.FORECAST.LINEAR($J158,E$7:E157,$J$7:$J157), -2)</f>
        <v>500</v>
      </c>
      <c r="F158" s="43">
        <v>2840</v>
      </c>
      <c r="G158" s="43">
        <v>7290</v>
      </c>
      <c r="H158" s="43">
        <v>125070</v>
      </c>
      <c r="I158" s="43">
        <v>785390</v>
      </c>
      <c r="J158" s="216">
        <v>3610</v>
      </c>
      <c r="K158" s="226">
        <f t="shared" si="13"/>
        <v>2410</v>
      </c>
      <c r="L158" s="43">
        <f t="shared" si="12"/>
        <v>21760</v>
      </c>
      <c r="N158" s="219">
        <f t="shared" si="10"/>
        <v>0.19390581717451524</v>
      </c>
      <c r="O158" s="219">
        <f t="shared" si="11"/>
        <v>0.13850415512465375</v>
      </c>
    </row>
    <row r="159" spans="1:15">
      <c r="A159" s="105">
        <v>43891</v>
      </c>
      <c r="B159" s="217">
        <f>+ROUND(_xlfn.FORECAST.LINEAR($J159,B$7:B158,$J$7:$J158), -2)</f>
        <v>400</v>
      </c>
      <c r="C159" s="43">
        <v>14160</v>
      </c>
      <c r="D159" s="43">
        <v>1330</v>
      </c>
      <c r="E159" s="217">
        <f>+ROUND(_xlfn.FORECAST.LINEAR($J159,E$7:E158,$J$7:$J158), -2)</f>
        <v>200</v>
      </c>
      <c r="F159" s="43">
        <v>2710</v>
      </c>
      <c r="G159" s="43">
        <v>6860</v>
      </c>
      <c r="H159" s="43">
        <v>99310</v>
      </c>
      <c r="I159" s="43">
        <v>538360</v>
      </c>
      <c r="J159" s="216">
        <v>2510</v>
      </c>
      <c r="K159" s="226">
        <f t="shared" si="13"/>
        <v>1910</v>
      </c>
      <c r="L159" s="43">
        <f t="shared" si="12"/>
        <v>18800</v>
      </c>
      <c r="N159" s="219">
        <f t="shared" si="10"/>
        <v>0.15936254980079681</v>
      </c>
      <c r="O159" s="219">
        <f t="shared" si="11"/>
        <v>7.9681274900398405E-2</v>
      </c>
    </row>
    <row r="160" spans="1:15" s="224" customFormat="1">
      <c r="A160" s="105">
        <v>43922</v>
      </c>
      <c r="B160" s="111">
        <f t="shared" ref="B160:B172" si="14">+J160*N$177</f>
        <v>30.639903412962973</v>
      </c>
      <c r="C160" s="222">
        <v>80</v>
      </c>
      <c r="D160" s="222">
        <v>50</v>
      </c>
      <c r="E160" s="111">
        <f t="shared" ref="E160:E172" si="15">+J160*O$177</f>
        <v>24.761565918493886</v>
      </c>
      <c r="F160" s="222">
        <v>0</v>
      </c>
      <c r="G160" s="222">
        <v>210</v>
      </c>
      <c r="H160" s="222">
        <v>850</v>
      </c>
      <c r="I160" s="222">
        <v>17050</v>
      </c>
      <c r="J160" s="223">
        <v>150</v>
      </c>
      <c r="K160" s="226">
        <f t="shared" si="13"/>
        <v>94.598530668543134</v>
      </c>
      <c r="L160" s="222">
        <f t="shared" si="12"/>
        <v>185.40146933145687</v>
      </c>
      <c r="N160" s="225">
        <f t="shared" si="10"/>
        <v>0.20426602275308647</v>
      </c>
      <c r="O160" s="225">
        <f t="shared" si="11"/>
        <v>0.16507710612329257</v>
      </c>
    </row>
    <row r="161" spans="1:15" s="224" customFormat="1">
      <c r="A161" s="105">
        <v>43952</v>
      </c>
      <c r="B161" s="111">
        <f t="shared" si="14"/>
        <v>22.469262502839513</v>
      </c>
      <c r="C161" s="224">
        <v>0</v>
      </c>
      <c r="D161" s="224">
        <v>90</v>
      </c>
      <c r="E161" s="111">
        <f t="shared" si="15"/>
        <v>18.158481673562182</v>
      </c>
      <c r="F161" s="224">
        <v>0</v>
      </c>
      <c r="G161" s="224">
        <v>170</v>
      </c>
      <c r="H161" s="224">
        <v>1380</v>
      </c>
      <c r="I161" s="224">
        <v>13380</v>
      </c>
      <c r="J161" s="223">
        <v>110</v>
      </c>
      <c r="K161" s="226">
        <f t="shared" si="13"/>
        <v>69.372255823598309</v>
      </c>
      <c r="L161" s="222">
        <f t="shared" si="12"/>
        <v>130.62774417640171</v>
      </c>
      <c r="N161" s="225">
        <f t="shared" si="10"/>
        <v>0.20426602275308647</v>
      </c>
      <c r="O161" s="225">
        <f t="shared" si="11"/>
        <v>0.16507710612329257</v>
      </c>
    </row>
    <row r="162" spans="1:15" s="224" customFormat="1">
      <c r="A162" s="105">
        <v>43983</v>
      </c>
      <c r="B162" s="111">
        <f t="shared" si="14"/>
        <v>20.426602275308646</v>
      </c>
      <c r="C162" s="224">
        <v>40</v>
      </c>
      <c r="D162" s="224">
        <v>20</v>
      </c>
      <c r="E162" s="111">
        <f t="shared" si="15"/>
        <v>16.507710612329259</v>
      </c>
      <c r="F162" s="224">
        <v>20</v>
      </c>
      <c r="G162" s="224">
        <v>340</v>
      </c>
      <c r="H162" s="224">
        <v>1430</v>
      </c>
      <c r="I162" s="224">
        <v>15760</v>
      </c>
      <c r="J162" s="223">
        <v>100</v>
      </c>
      <c r="K162" s="226">
        <f t="shared" si="13"/>
        <v>63.065687112362092</v>
      </c>
      <c r="L162" s="222">
        <f t="shared" si="12"/>
        <v>116.93431288763792</v>
      </c>
      <c r="N162" s="225">
        <f t="shared" si="10"/>
        <v>0.20426602275308647</v>
      </c>
      <c r="O162" s="225">
        <f t="shared" si="11"/>
        <v>0.1650771061232926</v>
      </c>
    </row>
    <row r="163" spans="1:15" s="224" customFormat="1">
      <c r="A163" s="105">
        <v>44013</v>
      </c>
      <c r="B163" s="111">
        <f t="shared" si="14"/>
        <v>20.426602275308646</v>
      </c>
      <c r="C163" s="224">
        <v>40</v>
      </c>
      <c r="D163" s="224">
        <v>40</v>
      </c>
      <c r="E163" s="111">
        <f t="shared" si="15"/>
        <v>16.507710612329259</v>
      </c>
      <c r="F163" s="224">
        <v>0</v>
      </c>
      <c r="G163" s="224">
        <v>350</v>
      </c>
      <c r="H163" s="224">
        <v>1230</v>
      </c>
      <c r="I163" s="224">
        <v>10280</v>
      </c>
      <c r="J163" s="223">
        <v>100</v>
      </c>
      <c r="K163" s="226">
        <f t="shared" si="13"/>
        <v>63.065687112362092</v>
      </c>
      <c r="L163" s="222">
        <f t="shared" si="12"/>
        <v>116.93431288763792</v>
      </c>
      <c r="N163" s="225">
        <f t="shared" si="10"/>
        <v>0.20426602275308647</v>
      </c>
      <c r="O163" s="225">
        <f t="shared" si="11"/>
        <v>0.1650771061232926</v>
      </c>
    </row>
    <row r="164" spans="1:15" s="224" customFormat="1">
      <c r="A164" s="105">
        <v>44044</v>
      </c>
      <c r="B164" s="111">
        <f t="shared" si="14"/>
        <v>22.469262502839513</v>
      </c>
      <c r="C164" s="224">
        <v>10</v>
      </c>
      <c r="D164" s="224">
        <v>0</v>
      </c>
      <c r="E164" s="111">
        <f t="shared" si="15"/>
        <v>18.158481673562182</v>
      </c>
      <c r="F164" s="224">
        <v>10</v>
      </c>
      <c r="G164" s="224">
        <v>310</v>
      </c>
      <c r="H164" s="224">
        <v>900</v>
      </c>
      <c r="I164" s="224">
        <v>8070</v>
      </c>
      <c r="J164" s="223">
        <v>110</v>
      </c>
      <c r="K164" s="226">
        <f t="shared" si="13"/>
        <v>69.372255823598309</v>
      </c>
      <c r="L164" s="222">
        <f t="shared" si="12"/>
        <v>60.627744176401691</v>
      </c>
      <c r="N164" s="225">
        <f t="shared" si="10"/>
        <v>0.20426602275308647</v>
      </c>
      <c r="O164" s="225">
        <f t="shared" si="11"/>
        <v>0.16507710612329257</v>
      </c>
    </row>
    <row r="165" spans="1:15">
      <c r="A165" s="105">
        <v>44075</v>
      </c>
      <c r="B165" s="111">
        <f t="shared" si="14"/>
        <v>22.469262502839513</v>
      </c>
      <c r="C165" s="5">
        <v>20</v>
      </c>
      <c r="D165" s="5">
        <v>10</v>
      </c>
      <c r="E165" s="111">
        <f t="shared" si="15"/>
        <v>18.158481673562182</v>
      </c>
      <c r="F165" s="5">
        <v>10</v>
      </c>
      <c r="G165" s="5">
        <v>390</v>
      </c>
      <c r="H165" s="5">
        <v>940</v>
      </c>
      <c r="I165" s="5">
        <v>8170</v>
      </c>
      <c r="J165" s="216">
        <v>110</v>
      </c>
      <c r="K165" s="226">
        <f t="shared" si="13"/>
        <v>69.372255823598309</v>
      </c>
      <c r="L165" s="222">
        <f t="shared" si="12"/>
        <v>80.627744176401691</v>
      </c>
      <c r="N165" s="225">
        <f t="shared" ref="N165:N172" si="16">+B165/J165</f>
        <v>0.20426602275308647</v>
      </c>
      <c r="O165" s="225">
        <f t="shared" ref="O165:O172" si="17">+E165/J165</f>
        <v>0.16507710612329257</v>
      </c>
    </row>
    <row r="166" spans="1:15">
      <c r="A166" s="105">
        <v>44105</v>
      </c>
      <c r="B166" s="111">
        <f t="shared" si="14"/>
        <v>28.597243185432106</v>
      </c>
      <c r="C166" s="5">
        <v>80</v>
      </c>
      <c r="D166" s="5">
        <v>10</v>
      </c>
      <c r="E166" s="111">
        <f t="shared" si="15"/>
        <v>23.110794857260959</v>
      </c>
      <c r="F166" s="5">
        <v>10</v>
      </c>
      <c r="G166" s="5">
        <v>500</v>
      </c>
      <c r="H166" s="5">
        <v>1660</v>
      </c>
      <c r="I166" s="5">
        <v>11170</v>
      </c>
      <c r="J166" s="216">
        <v>140</v>
      </c>
      <c r="K166" s="226">
        <f t="shared" si="13"/>
        <v>88.291961957306938</v>
      </c>
      <c r="L166" s="222">
        <f t="shared" si="12"/>
        <v>151.70803804269306</v>
      </c>
      <c r="N166" s="225">
        <f t="shared" si="16"/>
        <v>0.20426602275308647</v>
      </c>
      <c r="O166" s="225">
        <f t="shared" si="17"/>
        <v>0.16507710612329257</v>
      </c>
    </row>
    <row r="167" spans="1:15">
      <c r="A167" s="105">
        <v>44136</v>
      </c>
      <c r="B167" s="111">
        <f t="shared" si="14"/>
        <v>28.597243185432106</v>
      </c>
      <c r="C167" s="5">
        <v>50</v>
      </c>
      <c r="D167" s="5">
        <v>10</v>
      </c>
      <c r="E167" s="111">
        <f t="shared" si="15"/>
        <v>23.110794857260959</v>
      </c>
      <c r="F167" s="5">
        <v>10</v>
      </c>
      <c r="G167" s="5">
        <v>540</v>
      </c>
      <c r="H167" s="5">
        <v>1780</v>
      </c>
      <c r="I167" s="5">
        <v>13000</v>
      </c>
      <c r="J167" s="216">
        <v>140</v>
      </c>
      <c r="K167" s="226">
        <f t="shared" si="13"/>
        <v>88.291961957306938</v>
      </c>
      <c r="L167" s="222">
        <f t="shared" si="12"/>
        <v>121.70803804269306</v>
      </c>
      <c r="N167" s="225">
        <f t="shared" si="16"/>
        <v>0.20426602275308647</v>
      </c>
      <c r="O167" s="225">
        <f t="shared" si="17"/>
        <v>0.16507710612329257</v>
      </c>
    </row>
    <row r="168" spans="1:15">
      <c r="A168" s="105">
        <v>44166</v>
      </c>
      <c r="B168" s="111">
        <f t="shared" si="14"/>
        <v>22.469262502839513</v>
      </c>
      <c r="C168" s="5">
        <v>90</v>
      </c>
      <c r="D168" s="5">
        <v>30</v>
      </c>
      <c r="E168" s="111">
        <f t="shared" si="15"/>
        <v>18.158481673562182</v>
      </c>
      <c r="F168" s="5">
        <v>40</v>
      </c>
      <c r="G168" s="5">
        <v>710</v>
      </c>
      <c r="H168" s="5">
        <v>2190</v>
      </c>
      <c r="I168" s="5">
        <v>14300</v>
      </c>
      <c r="J168" s="216">
        <v>110</v>
      </c>
      <c r="K168" s="226">
        <f t="shared" si="13"/>
        <v>69.372255823598309</v>
      </c>
      <c r="L168" s="222">
        <f t="shared" si="12"/>
        <v>200.62774417640171</v>
      </c>
      <c r="N168" s="225">
        <f t="shared" si="16"/>
        <v>0.20426602275308647</v>
      </c>
      <c r="O168" s="225">
        <f t="shared" si="17"/>
        <v>0.16507710612329257</v>
      </c>
    </row>
    <row r="169" spans="1:15">
      <c r="A169" s="105">
        <v>44197</v>
      </c>
      <c r="B169" s="111">
        <f t="shared" si="14"/>
        <v>18.383942047777783</v>
      </c>
      <c r="C169" s="5">
        <v>60</v>
      </c>
      <c r="D169" s="5">
        <v>10</v>
      </c>
      <c r="E169" s="111">
        <f t="shared" si="15"/>
        <v>14.856939551096332</v>
      </c>
      <c r="F169" s="5">
        <v>30</v>
      </c>
      <c r="G169" s="5">
        <v>420</v>
      </c>
      <c r="H169" s="5">
        <v>1820</v>
      </c>
      <c r="I169" s="5">
        <v>11350</v>
      </c>
      <c r="J169" s="216">
        <v>90</v>
      </c>
      <c r="K169" s="226">
        <f t="shared" si="13"/>
        <v>56.759118401125889</v>
      </c>
      <c r="L169" s="222">
        <f t="shared" si="12"/>
        <v>133.24088159887413</v>
      </c>
      <c r="N169" s="225">
        <f t="shared" si="16"/>
        <v>0.20426602275308647</v>
      </c>
      <c r="O169" s="225">
        <f t="shared" si="17"/>
        <v>0.16507710612329257</v>
      </c>
    </row>
    <row r="170" spans="1:15">
      <c r="A170" s="105">
        <v>44228</v>
      </c>
      <c r="B170" s="111">
        <f t="shared" si="14"/>
        <v>20.426602275308646</v>
      </c>
      <c r="C170" s="5">
        <v>70</v>
      </c>
      <c r="D170" s="5">
        <v>0</v>
      </c>
      <c r="E170" s="111">
        <f t="shared" si="15"/>
        <v>16.507710612329259</v>
      </c>
      <c r="F170" s="5">
        <v>10</v>
      </c>
      <c r="G170" s="5">
        <v>340</v>
      </c>
      <c r="H170" s="5">
        <v>1630</v>
      </c>
      <c r="I170" s="5">
        <v>8390</v>
      </c>
      <c r="J170" s="216">
        <v>100</v>
      </c>
      <c r="K170" s="226">
        <f t="shared" si="13"/>
        <v>63.065687112362092</v>
      </c>
      <c r="L170" s="222">
        <f t="shared" si="12"/>
        <v>116.93431288763792</v>
      </c>
      <c r="N170" s="225">
        <f t="shared" si="16"/>
        <v>0.20426602275308647</v>
      </c>
      <c r="O170" s="225">
        <f t="shared" si="17"/>
        <v>0.1650771061232926</v>
      </c>
    </row>
    <row r="171" spans="1:15">
      <c r="A171" s="105">
        <v>44256</v>
      </c>
      <c r="B171" s="111">
        <f t="shared" si="14"/>
        <v>22.469262502839513</v>
      </c>
      <c r="C171" s="5">
        <v>50</v>
      </c>
      <c r="D171" s="5">
        <v>10</v>
      </c>
      <c r="E171" s="111">
        <f t="shared" si="15"/>
        <v>18.158481673562182</v>
      </c>
      <c r="F171" s="5">
        <v>20</v>
      </c>
      <c r="G171" s="5">
        <v>490</v>
      </c>
      <c r="H171" s="5">
        <v>1760</v>
      </c>
      <c r="I171" s="5">
        <v>9250</v>
      </c>
      <c r="J171" s="216">
        <v>110</v>
      </c>
      <c r="K171" s="226">
        <f t="shared" si="13"/>
        <v>69.372255823598309</v>
      </c>
      <c r="L171" s="222">
        <f t="shared" si="12"/>
        <v>120.62774417640169</v>
      </c>
      <c r="N171" s="225">
        <f t="shared" si="16"/>
        <v>0.20426602275308647</v>
      </c>
      <c r="O171" s="225">
        <f t="shared" si="17"/>
        <v>0.16507710612329257</v>
      </c>
    </row>
    <row r="172" spans="1:15">
      <c r="A172" s="105">
        <v>44287</v>
      </c>
      <c r="B172" s="111">
        <f t="shared" si="14"/>
        <v>18.383942047777783</v>
      </c>
      <c r="C172" s="5">
        <v>10</v>
      </c>
      <c r="D172" s="5">
        <v>0</v>
      </c>
      <c r="E172" s="111">
        <f t="shared" si="15"/>
        <v>14.856939551096332</v>
      </c>
      <c r="F172" s="5">
        <v>10</v>
      </c>
      <c r="G172" s="5">
        <v>500</v>
      </c>
      <c r="H172" s="5">
        <v>10250</v>
      </c>
      <c r="I172" s="5">
        <v>16990</v>
      </c>
      <c r="J172" s="216">
        <v>90</v>
      </c>
      <c r="K172" s="226">
        <f t="shared" si="13"/>
        <v>56.759118401125889</v>
      </c>
      <c r="L172" s="222">
        <f t="shared" si="12"/>
        <v>53.240881598874111</v>
      </c>
      <c r="N172" s="225">
        <f t="shared" si="16"/>
        <v>0.20426602275308647</v>
      </c>
      <c r="O172" s="225">
        <f t="shared" si="17"/>
        <v>0.16507710612329257</v>
      </c>
    </row>
    <row r="173" spans="1:15">
      <c r="A173" s="105">
        <v>44317</v>
      </c>
      <c r="B173" s="111">
        <f t="shared" ref="B173:B176" si="18">+J173*N$177</f>
        <v>14.298621592716053</v>
      </c>
      <c r="C173" s="5">
        <v>50</v>
      </c>
      <c r="D173" s="5">
        <v>0</v>
      </c>
      <c r="E173" s="111">
        <f t="shared" ref="E173:E176" si="19">+J173*O$177</f>
        <v>11.55539742863048</v>
      </c>
      <c r="F173" s="5">
        <v>10</v>
      </c>
      <c r="G173" s="5">
        <v>300</v>
      </c>
      <c r="H173" s="5">
        <v>55440</v>
      </c>
      <c r="I173" s="5">
        <v>62360</v>
      </c>
      <c r="J173" s="223">
        <v>70</v>
      </c>
      <c r="K173" s="226">
        <f t="shared" si="13"/>
        <v>44.145980978653469</v>
      </c>
      <c r="L173" s="222">
        <f t="shared" si="12"/>
        <v>85.854019021346531</v>
      </c>
      <c r="N173" s="225">
        <f t="shared" ref="N173:N176" si="20">+B173/J173</f>
        <v>0.20426602275308647</v>
      </c>
      <c r="O173" s="225">
        <f t="shared" ref="O173:O176" si="21">+E173/J173</f>
        <v>0.16507710612329257</v>
      </c>
    </row>
    <row r="174" spans="1:15">
      <c r="A174" s="105">
        <v>44348</v>
      </c>
      <c r="B174" s="111">
        <f t="shared" si="18"/>
        <v>20.426602275308646</v>
      </c>
      <c r="C174" s="5">
        <v>120</v>
      </c>
      <c r="D174" s="5">
        <v>10</v>
      </c>
      <c r="E174" s="111">
        <f t="shared" si="19"/>
        <v>16.507710612329259</v>
      </c>
      <c r="F174" s="5">
        <v>10</v>
      </c>
      <c r="G174" s="5">
        <v>320</v>
      </c>
      <c r="H174" s="5">
        <v>43140</v>
      </c>
      <c r="I174" s="5">
        <v>50490</v>
      </c>
      <c r="J174" s="223">
        <v>100</v>
      </c>
      <c r="K174" s="226">
        <f t="shared" si="13"/>
        <v>63.065687112362092</v>
      </c>
      <c r="L174" s="222">
        <f t="shared" si="12"/>
        <v>176.9343128876379</v>
      </c>
      <c r="N174" s="225">
        <f t="shared" si="20"/>
        <v>0.20426602275308647</v>
      </c>
      <c r="O174" s="225">
        <f t="shared" si="21"/>
        <v>0.1650771061232926</v>
      </c>
    </row>
    <row r="175" spans="1:15">
      <c r="A175" s="105">
        <v>44378</v>
      </c>
      <c r="B175" s="111">
        <f t="shared" si="18"/>
        <v>14.298621592716053</v>
      </c>
      <c r="C175" s="5">
        <v>80</v>
      </c>
      <c r="D175" s="5">
        <v>10</v>
      </c>
      <c r="E175" s="111">
        <f t="shared" si="19"/>
        <v>11.55539742863048</v>
      </c>
      <c r="F175" s="5">
        <v>10</v>
      </c>
      <c r="G175" s="5">
        <v>240</v>
      </c>
      <c r="H175" s="5">
        <v>35990</v>
      </c>
      <c r="I175" s="5">
        <v>41800</v>
      </c>
      <c r="J175" s="223">
        <v>70</v>
      </c>
      <c r="K175" s="226">
        <f t="shared" si="13"/>
        <v>44.145980978653469</v>
      </c>
      <c r="L175" s="222">
        <f t="shared" si="12"/>
        <v>125.85401902134653</v>
      </c>
      <c r="N175" s="225">
        <f t="shared" si="20"/>
        <v>0.20426602275308647</v>
      </c>
      <c r="O175" s="225">
        <f t="shared" si="21"/>
        <v>0.16507710612329257</v>
      </c>
    </row>
    <row r="176" spans="1:15">
      <c r="A176" s="105">
        <v>44409</v>
      </c>
      <c r="B176" s="111">
        <f t="shared" si="18"/>
        <v>18.383942047777783</v>
      </c>
      <c r="C176" s="5">
        <v>70</v>
      </c>
      <c r="D176" s="5">
        <v>10</v>
      </c>
      <c r="E176" s="111">
        <f t="shared" si="19"/>
        <v>14.856939551096332</v>
      </c>
      <c r="F176" s="5">
        <v>10</v>
      </c>
      <c r="G176" s="5">
        <v>300</v>
      </c>
      <c r="H176" s="5">
        <v>4270</v>
      </c>
      <c r="I176" s="5">
        <v>10310</v>
      </c>
      <c r="J176" s="223">
        <v>90</v>
      </c>
      <c r="K176" s="226">
        <f t="shared" si="13"/>
        <v>56.759118401125889</v>
      </c>
      <c r="L176" s="222">
        <f t="shared" si="12"/>
        <v>123.24088159887411</v>
      </c>
      <c r="N176" s="225">
        <f t="shared" si="20"/>
        <v>0.20426602275308647</v>
      </c>
      <c r="O176" s="225">
        <f t="shared" si="21"/>
        <v>0.16507710612329257</v>
      </c>
    </row>
    <row r="177" spans="14:15">
      <c r="N177" s="218">
        <f>+AVERAGE(N7:N150)</f>
        <v>0.20426602275308647</v>
      </c>
      <c r="O177" s="218">
        <f>+AVERAGE(O7:O150)</f>
        <v>0.16507710612329257</v>
      </c>
    </row>
  </sheetData>
  <pageMargins left="0.75" right="0.75" top="1" bottom="1" header="0.5" footer="0.5"/>
  <pageSetup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defaultColWidth="12.9140625" defaultRowHeight="10"/>
  <cols>
    <col min="1" max="1" width="12.9140625" style="5" customWidth="1"/>
    <col min="2" max="6" width="10.6640625" style="5" customWidth="1"/>
    <col min="7" max="7" width="13.58203125" style="5" bestFit="1" customWidth="1"/>
    <col min="8" max="8" width="10.6640625" style="5" customWidth="1"/>
    <col min="9" max="9" width="11.58203125" style="5" bestFit="1" customWidth="1"/>
    <col min="10" max="11" width="12.9140625" style="5"/>
    <col min="12" max="12" width="18.6640625" style="5" bestFit="1" customWidth="1"/>
    <col min="13" max="16384" width="12.9140625" style="5"/>
  </cols>
  <sheetData>
    <row r="1" spans="1:15" ht="10.5">
      <c r="A1" s="3" t="s">
        <v>44</v>
      </c>
    </row>
    <row r="2" spans="1:15" ht="10.5">
      <c r="A2" s="3" t="s">
        <v>1</v>
      </c>
    </row>
    <row r="3" spans="1:15">
      <c r="A3" s="5" t="s">
        <v>37</v>
      </c>
    </row>
    <row r="5" spans="1:15" s="16" customFormat="1" ht="10.5">
      <c r="B5" s="54" t="s">
        <v>39</v>
      </c>
      <c r="C5" s="54" t="s">
        <v>4</v>
      </c>
      <c r="D5" s="54" t="s">
        <v>11</v>
      </c>
      <c r="E5" s="54" t="s">
        <v>13</v>
      </c>
      <c r="F5" s="54" t="s">
        <v>15</v>
      </c>
      <c r="G5" s="54" t="s">
        <v>10</v>
      </c>
      <c r="H5" s="54" t="s">
        <v>40</v>
      </c>
      <c r="I5" s="54" t="s">
        <v>41</v>
      </c>
      <c r="L5" s="54" t="s">
        <v>43</v>
      </c>
      <c r="O5" s="16" t="s">
        <v>45</v>
      </c>
    </row>
    <row r="6" spans="1:15">
      <c r="A6" s="1">
        <v>33239</v>
      </c>
      <c r="B6" s="43">
        <v>200</v>
      </c>
      <c r="C6" s="43">
        <v>7800</v>
      </c>
      <c r="D6" s="43">
        <v>200</v>
      </c>
      <c r="E6" s="43">
        <v>200</v>
      </c>
      <c r="F6" s="43">
        <v>1200</v>
      </c>
      <c r="G6" s="43">
        <v>3100</v>
      </c>
      <c r="H6" s="43">
        <v>23800</v>
      </c>
      <c r="I6" s="43">
        <v>127900</v>
      </c>
      <c r="L6" s="43">
        <f t="shared" ref="L6:L69" si="0">SUM(B6:F6)</f>
        <v>9600</v>
      </c>
      <c r="O6" s="43">
        <f>+I6-L6</f>
        <v>118300</v>
      </c>
    </row>
    <row r="7" spans="1:15">
      <c r="A7" s="1">
        <v>33270</v>
      </c>
      <c r="B7" s="43">
        <v>300</v>
      </c>
      <c r="C7" s="43">
        <v>5300</v>
      </c>
      <c r="D7" s="43">
        <v>100</v>
      </c>
      <c r="E7" s="43">
        <v>100</v>
      </c>
      <c r="F7" s="43">
        <v>800</v>
      </c>
      <c r="G7" s="43">
        <v>2500</v>
      </c>
      <c r="H7" s="43">
        <v>27000</v>
      </c>
      <c r="I7" s="43">
        <v>125100</v>
      </c>
      <c r="L7" s="43">
        <f t="shared" si="0"/>
        <v>6600</v>
      </c>
      <c r="O7" s="43">
        <f t="shared" ref="O7:O70" si="1">+I7-L7</f>
        <v>118500</v>
      </c>
    </row>
    <row r="8" spans="1:15">
      <c r="A8" s="1">
        <v>33298</v>
      </c>
      <c r="B8" s="43">
        <v>200</v>
      </c>
      <c r="C8" s="43">
        <v>8200</v>
      </c>
      <c r="D8" s="43">
        <v>400</v>
      </c>
      <c r="E8" s="43">
        <v>200</v>
      </c>
      <c r="F8" s="43">
        <v>2100</v>
      </c>
      <c r="G8" s="43">
        <v>3400</v>
      </c>
      <c r="H8" s="43">
        <v>30300</v>
      </c>
      <c r="I8" s="43">
        <v>171500</v>
      </c>
      <c r="L8" s="43">
        <f t="shared" si="0"/>
        <v>11100</v>
      </c>
      <c r="O8" s="43">
        <f t="shared" si="1"/>
        <v>160400</v>
      </c>
    </row>
    <row r="9" spans="1:15">
      <c r="A9" s="1">
        <v>33329</v>
      </c>
      <c r="B9" s="43">
        <v>100</v>
      </c>
      <c r="C9" s="43">
        <v>6000</v>
      </c>
      <c r="D9" s="43">
        <v>300</v>
      </c>
      <c r="E9" s="43">
        <v>200</v>
      </c>
      <c r="F9" s="43">
        <v>1400</v>
      </c>
      <c r="G9" s="43">
        <v>3400</v>
      </c>
      <c r="H9" s="43">
        <v>21800</v>
      </c>
      <c r="I9" s="43">
        <v>167000</v>
      </c>
      <c r="L9" s="43">
        <f t="shared" si="0"/>
        <v>8000</v>
      </c>
      <c r="O9" s="43">
        <f t="shared" si="1"/>
        <v>159000</v>
      </c>
    </row>
    <row r="10" spans="1:15">
      <c r="A10" s="1">
        <v>33359</v>
      </c>
      <c r="B10" s="43">
        <v>400</v>
      </c>
      <c r="C10" s="43">
        <v>4400</v>
      </c>
      <c r="D10" s="43">
        <v>600</v>
      </c>
      <c r="E10" s="43">
        <v>200</v>
      </c>
      <c r="F10" s="43">
        <v>1100</v>
      </c>
      <c r="G10" s="43">
        <v>2800</v>
      </c>
      <c r="H10" s="43">
        <v>20500</v>
      </c>
      <c r="I10" s="43">
        <v>163900</v>
      </c>
      <c r="L10" s="43">
        <f t="shared" si="0"/>
        <v>6700</v>
      </c>
      <c r="O10" s="43">
        <f t="shared" si="1"/>
        <v>157200</v>
      </c>
    </row>
    <row r="11" spans="1:15">
      <c r="A11" s="1">
        <v>33390</v>
      </c>
      <c r="B11" s="43">
        <v>300</v>
      </c>
      <c r="C11" s="43">
        <v>7800</v>
      </c>
      <c r="D11" s="43">
        <v>400</v>
      </c>
      <c r="E11" s="43">
        <v>300</v>
      </c>
      <c r="F11" s="43">
        <v>1700</v>
      </c>
      <c r="G11" s="43">
        <v>3600</v>
      </c>
      <c r="H11" s="43">
        <v>20900</v>
      </c>
      <c r="I11" s="43">
        <v>200900</v>
      </c>
      <c r="L11" s="43">
        <f t="shared" si="0"/>
        <v>10500</v>
      </c>
      <c r="O11" s="43">
        <f t="shared" si="1"/>
        <v>190400</v>
      </c>
    </row>
    <row r="12" spans="1:15">
      <c r="A12" s="1">
        <v>33420</v>
      </c>
      <c r="B12" s="43">
        <v>400</v>
      </c>
      <c r="C12" s="43">
        <v>8700</v>
      </c>
      <c r="D12" s="43">
        <v>400</v>
      </c>
      <c r="E12" s="43">
        <v>300</v>
      </c>
      <c r="F12" s="43">
        <v>1700</v>
      </c>
      <c r="G12" s="43">
        <v>3100</v>
      </c>
      <c r="H12" s="43">
        <v>24100</v>
      </c>
      <c r="I12" s="43">
        <v>188900</v>
      </c>
      <c r="L12" s="43">
        <f t="shared" si="0"/>
        <v>11500</v>
      </c>
      <c r="O12" s="43">
        <f t="shared" si="1"/>
        <v>177400</v>
      </c>
    </row>
    <row r="13" spans="1:15">
      <c r="A13" s="1">
        <v>33451</v>
      </c>
      <c r="B13" s="43">
        <v>300</v>
      </c>
      <c r="C13" s="43">
        <v>8100</v>
      </c>
      <c r="D13" s="43">
        <v>200</v>
      </c>
      <c r="E13" s="43">
        <v>200</v>
      </c>
      <c r="F13" s="43">
        <v>1400</v>
      </c>
      <c r="G13" s="43">
        <v>2800</v>
      </c>
      <c r="H13" s="43">
        <v>26600</v>
      </c>
      <c r="I13" s="43">
        <v>168000</v>
      </c>
      <c r="L13" s="43">
        <f t="shared" si="0"/>
        <v>10200</v>
      </c>
      <c r="O13" s="43">
        <f t="shared" si="1"/>
        <v>157800</v>
      </c>
    </row>
    <row r="14" spans="1:15">
      <c r="A14" s="1">
        <v>33482</v>
      </c>
      <c r="B14" s="43">
        <v>600</v>
      </c>
      <c r="C14" s="43">
        <v>8600</v>
      </c>
      <c r="D14" s="43">
        <v>400</v>
      </c>
      <c r="E14" s="43">
        <v>300</v>
      </c>
      <c r="F14" s="43">
        <v>1600</v>
      </c>
      <c r="G14" s="43">
        <v>3500</v>
      </c>
      <c r="H14" s="43">
        <v>29000</v>
      </c>
      <c r="I14" s="43">
        <v>203100</v>
      </c>
      <c r="L14" s="43">
        <f t="shared" si="0"/>
        <v>11500</v>
      </c>
      <c r="O14" s="43">
        <f t="shared" si="1"/>
        <v>191600</v>
      </c>
    </row>
    <row r="15" spans="1:15">
      <c r="A15" s="1">
        <v>33512</v>
      </c>
      <c r="B15" s="43">
        <v>500</v>
      </c>
      <c r="C15" s="43">
        <v>8900</v>
      </c>
      <c r="D15" s="43">
        <v>200</v>
      </c>
      <c r="E15" s="43">
        <v>300</v>
      </c>
      <c r="F15" s="43">
        <v>2100</v>
      </c>
      <c r="G15" s="43">
        <v>2700</v>
      </c>
      <c r="H15" s="43">
        <v>26700</v>
      </c>
      <c r="I15" s="43">
        <v>169800</v>
      </c>
      <c r="L15" s="43">
        <f t="shared" si="0"/>
        <v>12000</v>
      </c>
      <c r="O15" s="43">
        <f t="shared" si="1"/>
        <v>157800</v>
      </c>
    </row>
    <row r="16" spans="1:15">
      <c r="A16" s="1">
        <v>33543</v>
      </c>
      <c r="B16" s="43">
        <v>500</v>
      </c>
      <c r="C16" s="43">
        <v>7600</v>
      </c>
      <c r="D16" s="43">
        <v>400</v>
      </c>
      <c r="E16" s="43">
        <v>300</v>
      </c>
      <c r="F16" s="43">
        <v>2000</v>
      </c>
      <c r="G16" s="43">
        <v>3100</v>
      </c>
      <c r="H16" s="43">
        <v>25800</v>
      </c>
      <c r="I16" s="43">
        <v>171900</v>
      </c>
      <c r="L16" s="43">
        <f t="shared" si="0"/>
        <v>10800</v>
      </c>
      <c r="O16" s="43">
        <f t="shared" si="1"/>
        <v>161100</v>
      </c>
    </row>
    <row r="17" spans="1:15">
      <c r="A17" s="1">
        <v>33573</v>
      </c>
      <c r="B17" s="43">
        <v>300</v>
      </c>
      <c r="C17" s="43">
        <v>8700</v>
      </c>
      <c r="D17" s="43">
        <v>400</v>
      </c>
      <c r="E17" s="43">
        <v>500</v>
      </c>
      <c r="F17" s="43">
        <v>1400</v>
      </c>
      <c r="G17" s="43">
        <v>3200</v>
      </c>
      <c r="H17" s="43">
        <v>41900</v>
      </c>
      <c r="I17" s="43">
        <v>241300</v>
      </c>
      <c r="L17" s="43">
        <f t="shared" si="0"/>
        <v>11300</v>
      </c>
      <c r="O17" s="43">
        <f t="shared" si="1"/>
        <v>230000</v>
      </c>
    </row>
    <row r="18" spans="1:15">
      <c r="A18" s="1">
        <v>33604</v>
      </c>
      <c r="B18" s="43">
        <v>200</v>
      </c>
      <c r="C18" s="43">
        <v>6200</v>
      </c>
      <c r="D18" s="43">
        <v>300</v>
      </c>
      <c r="E18" s="43">
        <v>100</v>
      </c>
      <c r="F18" s="43">
        <v>1100</v>
      </c>
      <c r="G18" s="43">
        <v>3200</v>
      </c>
      <c r="H18" s="43">
        <v>26400</v>
      </c>
      <c r="I18" s="43">
        <v>141400</v>
      </c>
      <c r="L18" s="43">
        <f t="shared" si="0"/>
        <v>7900</v>
      </c>
      <c r="O18" s="43">
        <f t="shared" si="1"/>
        <v>133500</v>
      </c>
    </row>
    <row r="19" spans="1:15">
      <c r="A19" s="1">
        <v>33635</v>
      </c>
      <c r="B19" s="43">
        <v>200</v>
      </c>
      <c r="C19" s="43">
        <v>3900</v>
      </c>
      <c r="D19" s="43">
        <v>100</v>
      </c>
      <c r="E19" s="43">
        <v>200</v>
      </c>
      <c r="F19" s="43">
        <v>1200</v>
      </c>
      <c r="G19" s="43">
        <v>2700</v>
      </c>
      <c r="H19" s="43">
        <v>28600</v>
      </c>
      <c r="I19" s="43">
        <v>140600</v>
      </c>
      <c r="L19" s="43">
        <f t="shared" si="0"/>
        <v>5600</v>
      </c>
      <c r="O19" s="43">
        <f t="shared" si="1"/>
        <v>135000</v>
      </c>
    </row>
    <row r="20" spans="1:15">
      <c r="A20" s="1">
        <v>33664</v>
      </c>
      <c r="B20" s="43">
        <v>200</v>
      </c>
      <c r="C20" s="43">
        <v>6000</v>
      </c>
      <c r="D20" s="43">
        <v>200</v>
      </c>
      <c r="E20" s="43">
        <v>0</v>
      </c>
      <c r="F20" s="43">
        <v>1600</v>
      </c>
      <c r="G20" s="43">
        <v>3100</v>
      </c>
      <c r="H20" s="43">
        <v>30900</v>
      </c>
      <c r="I20" s="43">
        <v>172200</v>
      </c>
      <c r="L20" s="43">
        <f t="shared" si="0"/>
        <v>8000</v>
      </c>
      <c r="O20" s="43">
        <f t="shared" si="1"/>
        <v>164200</v>
      </c>
    </row>
    <row r="21" spans="1:15">
      <c r="A21" s="1">
        <v>33695</v>
      </c>
      <c r="B21" s="43">
        <v>700</v>
      </c>
      <c r="C21" s="43">
        <v>5600</v>
      </c>
      <c r="D21" s="43">
        <v>300</v>
      </c>
      <c r="E21" s="43">
        <v>200</v>
      </c>
      <c r="F21" s="43">
        <v>1800</v>
      </c>
      <c r="G21" s="43">
        <v>4700</v>
      </c>
      <c r="H21" s="43">
        <v>28200</v>
      </c>
      <c r="I21" s="43">
        <v>192900</v>
      </c>
      <c r="L21" s="43">
        <f t="shared" si="0"/>
        <v>8600</v>
      </c>
      <c r="O21" s="43">
        <f t="shared" si="1"/>
        <v>184300</v>
      </c>
    </row>
    <row r="22" spans="1:15">
      <c r="A22" s="1">
        <v>33725</v>
      </c>
      <c r="B22" s="43">
        <v>600</v>
      </c>
      <c r="C22" s="43">
        <v>5100</v>
      </c>
      <c r="D22" s="43">
        <v>200</v>
      </c>
      <c r="E22" s="43">
        <v>300</v>
      </c>
      <c r="F22" s="43">
        <v>1500</v>
      </c>
      <c r="G22" s="43">
        <v>2600</v>
      </c>
      <c r="H22" s="43">
        <v>20600</v>
      </c>
      <c r="I22" s="43">
        <v>178700</v>
      </c>
      <c r="L22" s="43">
        <f t="shared" si="0"/>
        <v>7700</v>
      </c>
      <c r="O22" s="43">
        <f t="shared" si="1"/>
        <v>171000</v>
      </c>
    </row>
    <row r="23" spans="1:15">
      <c r="A23" s="1">
        <v>33756</v>
      </c>
      <c r="B23" s="43">
        <v>500</v>
      </c>
      <c r="C23" s="43">
        <v>7600</v>
      </c>
      <c r="D23" s="43">
        <v>200</v>
      </c>
      <c r="E23" s="43">
        <v>200</v>
      </c>
      <c r="F23" s="43">
        <v>2100</v>
      </c>
      <c r="G23" s="43">
        <v>3400</v>
      </c>
      <c r="H23" s="43">
        <v>21200</v>
      </c>
      <c r="I23" s="43">
        <v>204600</v>
      </c>
      <c r="L23" s="43">
        <f t="shared" si="0"/>
        <v>10600</v>
      </c>
      <c r="O23" s="43">
        <f t="shared" si="1"/>
        <v>194000</v>
      </c>
    </row>
    <row r="24" spans="1:15">
      <c r="A24" s="1">
        <v>33786</v>
      </c>
      <c r="B24" s="43">
        <v>700</v>
      </c>
      <c r="C24" s="43">
        <v>8800</v>
      </c>
      <c r="D24" s="43">
        <v>300</v>
      </c>
      <c r="E24" s="43">
        <v>300</v>
      </c>
      <c r="F24" s="43">
        <v>2100</v>
      </c>
      <c r="G24" s="43">
        <v>3100</v>
      </c>
      <c r="H24" s="43">
        <v>32100</v>
      </c>
      <c r="I24" s="43">
        <v>222900</v>
      </c>
      <c r="L24" s="43">
        <f t="shared" si="0"/>
        <v>12200</v>
      </c>
      <c r="O24" s="43">
        <f t="shared" si="1"/>
        <v>210700</v>
      </c>
    </row>
    <row r="25" spans="1:15">
      <c r="A25" s="1">
        <v>33817</v>
      </c>
      <c r="B25" s="43">
        <v>500</v>
      </c>
      <c r="C25" s="43">
        <v>8300</v>
      </c>
      <c r="D25" s="43">
        <v>100</v>
      </c>
      <c r="E25" s="43">
        <v>300</v>
      </c>
      <c r="F25" s="43">
        <v>2200</v>
      </c>
      <c r="G25" s="43">
        <v>2300</v>
      </c>
      <c r="H25" s="43">
        <v>23900</v>
      </c>
      <c r="I25" s="43">
        <v>179900</v>
      </c>
      <c r="L25" s="43">
        <f t="shared" si="0"/>
        <v>11400</v>
      </c>
      <c r="O25" s="43">
        <f t="shared" si="1"/>
        <v>168500</v>
      </c>
    </row>
    <row r="26" spans="1:15">
      <c r="A26" s="1">
        <v>33848</v>
      </c>
      <c r="B26" s="43">
        <v>500</v>
      </c>
      <c r="C26" s="43">
        <v>9400</v>
      </c>
      <c r="D26" s="43">
        <v>300</v>
      </c>
      <c r="E26" s="43">
        <v>200</v>
      </c>
      <c r="F26" s="43">
        <v>2500</v>
      </c>
      <c r="G26" s="43">
        <v>3600</v>
      </c>
      <c r="H26" s="43">
        <v>32200</v>
      </c>
      <c r="I26" s="43">
        <v>229900</v>
      </c>
      <c r="L26" s="43">
        <f t="shared" si="0"/>
        <v>12900</v>
      </c>
      <c r="O26" s="43">
        <f t="shared" si="1"/>
        <v>217000</v>
      </c>
    </row>
    <row r="27" spans="1:15">
      <c r="A27" s="1">
        <v>33878</v>
      </c>
      <c r="B27" s="43">
        <v>600</v>
      </c>
      <c r="C27" s="43">
        <v>9300</v>
      </c>
      <c r="D27" s="43">
        <v>300</v>
      </c>
      <c r="E27" s="43">
        <v>300</v>
      </c>
      <c r="F27" s="43">
        <v>2400</v>
      </c>
      <c r="G27" s="43">
        <v>2700</v>
      </c>
      <c r="H27" s="43">
        <v>25300</v>
      </c>
      <c r="I27" s="43">
        <v>173100</v>
      </c>
      <c r="L27" s="43">
        <f t="shared" si="0"/>
        <v>12900</v>
      </c>
      <c r="O27" s="43">
        <f t="shared" si="1"/>
        <v>160200</v>
      </c>
    </row>
    <row r="28" spans="1:15">
      <c r="A28" s="1">
        <v>33909</v>
      </c>
      <c r="B28" s="43">
        <v>500</v>
      </c>
      <c r="C28" s="43">
        <v>7000</v>
      </c>
      <c r="D28" s="43">
        <v>300</v>
      </c>
      <c r="E28" s="43">
        <v>200</v>
      </c>
      <c r="F28" s="43">
        <v>2000</v>
      </c>
      <c r="G28" s="43">
        <v>2900</v>
      </c>
      <c r="H28" s="43">
        <v>25500</v>
      </c>
      <c r="I28" s="43">
        <v>174600</v>
      </c>
      <c r="L28" s="43">
        <f t="shared" si="0"/>
        <v>10000</v>
      </c>
      <c r="O28" s="43">
        <f t="shared" si="1"/>
        <v>164600</v>
      </c>
    </row>
    <row r="29" spans="1:15">
      <c r="A29" s="1">
        <v>33939</v>
      </c>
      <c r="B29" s="43">
        <v>400</v>
      </c>
      <c r="C29" s="43">
        <v>9500</v>
      </c>
      <c r="D29" s="43">
        <v>500</v>
      </c>
      <c r="E29" s="43">
        <v>900</v>
      </c>
      <c r="F29" s="43">
        <v>1800</v>
      </c>
      <c r="G29" s="43">
        <v>3600</v>
      </c>
      <c r="H29" s="43">
        <v>45800</v>
      </c>
      <c r="I29" s="43">
        <v>265400</v>
      </c>
      <c r="L29" s="43">
        <f t="shared" si="0"/>
        <v>13100</v>
      </c>
      <c r="O29" s="43">
        <f t="shared" si="1"/>
        <v>252300</v>
      </c>
    </row>
    <row r="30" spans="1:15">
      <c r="A30" s="1">
        <v>33970</v>
      </c>
      <c r="B30" s="43">
        <v>100</v>
      </c>
      <c r="C30" s="43">
        <v>5800</v>
      </c>
      <c r="D30" s="43">
        <v>400</v>
      </c>
      <c r="E30" s="43">
        <v>100</v>
      </c>
      <c r="F30" s="43">
        <v>2000</v>
      </c>
      <c r="G30" s="43">
        <v>2600</v>
      </c>
      <c r="H30" s="43">
        <v>27600</v>
      </c>
      <c r="I30" s="43">
        <v>147600</v>
      </c>
      <c r="L30" s="43">
        <f t="shared" si="0"/>
        <v>8400</v>
      </c>
      <c r="O30" s="43">
        <f t="shared" si="1"/>
        <v>139200</v>
      </c>
    </row>
    <row r="31" spans="1:15">
      <c r="A31" s="1">
        <v>34001</v>
      </c>
      <c r="B31" s="43">
        <v>200</v>
      </c>
      <c r="C31" s="43">
        <v>4200</v>
      </c>
      <c r="D31" s="43">
        <v>300</v>
      </c>
      <c r="E31" s="43">
        <v>100</v>
      </c>
      <c r="F31" s="43">
        <v>1100</v>
      </c>
      <c r="G31" s="43">
        <v>2200</v>
      </c>
      <c r="H31" s="43">
        <v>28700</v>
      </c>
      <c r="I31" s="43">
        <v>140800</v>
      </c>
      <c r="L31" s="43">
        <f t="shared" si="0"/>
        <v>5900</v>
      </c>
      <c r="O31" s="43">
        <f t="shared" si="1"/>
        <v>134900</v>
      </c>
    </row>
    <row r="32" spans="1:15">
      <c r="A32" s="1">
        <v>34029</v>
      </c>
      <c r="B32" s="43">
        <v>200</v>
      </c>
      <c r="C32" s="43">
        <v>6200</v>
      </c>
      <c r="D32" s="43">
        <v>300</v>
      </c>
      <c r="E32" s="43">
        <v>100</v>
      </c>
      <c r="F32" s="43">
        <v>1800</v>
      </c>
      <c r="G32" s="43">
        <v>2700</v>
      </c>
      <c r="H32" s="43">
        <v>30100</v>
      </c>
      <c r="I32" s="43">
        <v>171900</v>
      </c>
      <c r="L32" s="43">
        <f t="shared" si="0"/>
        <v>8600</v>
      </c>
      <c r="O32" s="43">
        <f t="shared" si="1"/>
        <v>163300</v>
      </c>
    </row>
    <row r="33" spans="1:15">
      <c r="A33" s="1">
        <v>34060</v>
      </c>
      <c r="B33" s="43">
        <v>200</v>
      </c>
      <c r="C33" s="43">
        <v>6000</v>
      </c>
      <c r="D33" s="43">
        <v>200</v>
      </c>
      <c r="E33" s="43">
        <v>100</v>
      </c>
      <c r="F33" s="43">
        <v>1700</v>
      </c>
      <c r="G33" s="43">
        <v>3400</v>
      </c>
      <c r="H33" s="43">
        <v>31700</v>
      </c>
      <c r="I33" s="43">
        <v>189900</v>
      </c>
      <c r="L33" s="43">
        <f t="shared" si="0"/>
        <v>8200</v>
      </c>
      <c r="O33" s="43">
        <f t="shared" si="1"/>
        <v>181700</v>
      </c>
    </row>
    <row r="34" spans="1:15">
      <c r="A34" s="1">
        <v>34090</v>
      </c>
      <c r="B34" s="43">
        <v>200</v>
      </c>
      <c r="C34" s="43">
        <v>5400</v>
      </c>
      <c r="D34" s="43">
        <v>600</v>
      </c>
      <c r="E34" s="43">
        <v>200</v>
      </c>
      <c r="F34" s="43">
        <v>1600</v>
      </c>
      <c r="G34" s="43">
        <v>3100</v>
      </c>
      <c r="H34" s="43">
        <v>19700</v>
      </c>
      <c r="I34" s="43">
        <v>185100</v>
      </c>
      <c r="L34" s="43">
        <f t="shared" si="0"/>
        <v>8000</v>
      </c>
      <c r="O34" s="43">
        <f t="shared" si="1"/>
        <v>177100</v>
      </c>
    </row>
    <row r="35" spans="1:15">
      <c r="A35" s="1">
        <v>34121</v>
      </c>
      <c r="B35" s="43">
        <v>400</v>
      </c>
      <c r="C35" s="43">
        <v>8200</v>
      </c>
      <c r="D35" s="43">
        <v>300</v>
      </c>
      <c r="E35" s="43">
        <v>300</v>
      </c>
      <c r="F35" s="43">
        <v>1600</v>
      </c>
      <c r="G35" s="43">
        <v>3300</v>
      </c>
      <c r="H35" s="43">
        <v>23000</v>
      </c>
      <c r="I35" s="43">
        <v>218400</v>
      </c>
      <c r="L35" s="43">
        <f t="shared" si="0"/>
        <v>10800</v>
      </c>
      <c r="O35" s="43">
        <f t="shared" si="1"/>
        <v>207600</v>
      </c>
    </row>
    <row r="36" spans="1:15">
      <c r="A36" s="1">
        <v>34151</v>
      </c>
      <c r="B36" s="43">
        <v>300</v>
      </c>
      <c r="C36" s="43">
        <v>7400</v>
      </c>
      <c r="D36" s="43">
        <v>300</v>
      </c>
      <c r="E36" s="43">
        <v>200</v>
      </c>
      <c r="F36" s="43">
        <v>1900</v>
      </c>
      <c r="G36" s="43">
        <v>3200</v>
      </c>
      <c r="H36" s="43">
        <v>27900</v>
      </c>
      <c r="I36" s="43">
        <v>207100</v>
      </c>
      <c r="L36" s="43">
        <f t="shared" si="0"/>
        <v>10100</v>
      </c>
      <c r="O36" s="43">
        <f t="shared" si="1"/>
        <v>197000</v>
      </c>
    </row>
    <row r="37" spans="1:15">
      <c r="A37" s="1">
        <v>34182</v>
      </c>
      <c r="B37" s="43">
        <v>700</v>
      </c>
      <c r="C37" s="43">
        <v>6700</v>
      </c>
      <c r="D37" s="43">
        <v>300</v>
      </c>
      <c r="E37" s="43">
        <v>300</v>
      </c>
      <c r="F37" s="43">
        <v>1700</v>
      </c>
      <c r="G37" s="43">
        <v>2700</v>
      </c>
      <c r="H37" s="43">
        <v>25000</v>
      </c>
      <c r="I37" s="43">
        <v>178800</v>
      </c>
      <c r="L37" s="43">
        <f t="shared" si="0"/>
        <v>9700</v>
      </c>
      <c r="O37" s="43">
        <f t="shared" si="1"/>
        <v>169100</v>
      </c>
    </row>
    <row r="38" spans="1:15">
      <c r="A38" s="1">
        <v>34213</v>
      </c>
      <c r="B38" s="43">
        <v>500</v>
      </c>
      <c r="C38" s="43">
        <v>7700</v>
      </c>
      <c r="D38" s="43">
        <v>200</v>
      </c>
      <c r="E38" s="43">
        <v>300</v>
      </c>
      <c r="F38" s="43">
        <v>2000</v>
      </c>
      <c r="G38" s="43">
        <v>3100</v>
      </c>
      <c r="H38" s="43">
        <v>32900</v>
      </c>
      <c r="I38" s="43">
        <v>228800</v>
      </c>
      <c r="L38" s="43">
        <f t="shared" si="0"/>
        <v>10700</v>
      </c>
      <c r="O38" s="43">
        <f t="shared" si="1"/>
        <v>218100</v>
      </c>
    </row>
    <row r="39" spans="1:15">
      <c r="A39" s="1">
        <v>34243</v>
      </c>
      <c r="B39" s="43">
        <v>700</v>
      </c>
      <c r="C39" s="43">
        <v>6900</v>
      </c>
      <c r="D39" s="43">
        <v>100</v>
      </c>
      <c r="E39" s="43">
        <v>200</v>
      </c>
      <c r="F39" s="43">
        <v>2200</v>
      </c>
      <c r="G39" s="43">
        <v>2900</v>
      </c>
      <c r="H39" s="43">
        <v>26700</v>
      </c>
      <c r="I39" s="43">
        <v>176900</v>
      </c>
      <c r="L39" s="43">
        <f t="shared" si="0"/>
        <v>10100</v>
      </c>
      <c r="O39" s="43">
        <f t="shared" si="1"/>
        <v>166800</v>
      </c>
    </row>
    <row r="40" spans="1:15">
      <c r="A40" s="1">
        <v>34274</v>
      </c>
      <c r="B40" s="43">
        <v>300</v>
      </c>
      <c r="C40" s="43">
        <v>5600</v>
      </c>
      <c r="D40" s="43">
        <v>400</v>
      </c>
      <c r="E40" s="43">
        <v>300</v>
      </c>
      <c r="F40" s="43">
        <v>1600</v>
      </c>
      <c r="G40" s="43">
        <v>3200</v>
      </c>
      <c r="H40" s="43">
        <v>25900</v>
      </c>
      <c r="I40" s="43">
        <v>170300</v>
      </c>
      <c r="L40" s="43">
        <f t="shared" si="0"/>
        <v>8200</v>
      </c>
      <c r="O40" s="43">
        <f t="shared" si="1"/>
        <v>162100</v>
      </c>
    </row>
    <row r="41" spans="1:15">
      <c r="A41" s="1">
        <v>34304</v>
      </c>
      <c r="B41" s="43">
        <v>700</v>
      </c>
      <c r="C41" s="43">
        <v>8300</v>
      </c>
      <c r="D41" s="43">
        <v>900</v>
      </c>
      <c r="E41" s="43">
        <v>900</v>
      </c>
      <c r="F41" s="43">
        <v>2600</v>
      </c>
      <c r="G41" s="43">
        <v>3200</v>
      </c>
      <c r="H41" s="43">
        <v>48200</v>
      </c>
      <c r="I41" s="43">
        <v>251500</v>
      </c>
      <c r="L41" s="43">
        <f t="shared" si="0"/>
        <v>13400</v>
      </c>
      <c r="O41" s="43">
        <f t="shared" si="1"/>
        <v>238100</v>
      </c>
    </row>
    <row r="42" spans="1:15">
      <c r="A42" s="1">
        <v>34335</v>
      </c>
      <c r="B42" s="43">
        <v>100</v>
      </c>
      <c r="C42" s="43">
        <v>4800</v>
      </c>
      <c r="D42" s="43">
        <v>200</v>
      </c>
      <c r="E42" s="43">
        <v>100</v>
      </c>
      <c r="F42" s="43">
        <v>2100</v>
      </c>
      <c r="G42" s="43">
        <v>3000</v>
      </c>
      <c r="H42" s="43">
        <v>29200</v>
      </c>
      <c r="I42" s="43">
        <v>149900</v>
      </c>
      <c r="L42" s="43">
        <f t="shared" si="0"/>
        <v>7300</v>
      </c>
      <c r="O42" s="43">
        <f t="shared" si="1"/>
        <v>142600</v>
      </c>
    </row>
    <row r="43" spans="1:15">
      <c r="A43" s="1">
        <v>34366</v>
      </c>
      <c r="B43" s="43">
        <v>100</v>
      </c>
      <c r="C43" s="43">
        <v>3900</v>
      </c>
      <c r="D43" s="43">
        <v>200</v>
      </c>
      <c r="E43" s="43">
        <v>100</v>
      </c>
      <c r="F43" s="43">
        <v>1300</v>
      </c>
      <c r="G43" s="43">
        <v>2200</v>
      </c>
      <c r="H43" s="43">
        <v>29800</v>
      </c>
      <c r="I43" s="43">
        <v>150300</v>
      </c>
      <c r="L43" s="43">
        <f t="shared" si="0"/>
        <v>5600</v>
      </c>
      <c r="O43" s="43">
        <f t="shared" si="1"/>
        <v>144700</v>
      </c>
    </row>
    <row r="44" spans="1:15">
      <c r="A44" s="1">
        <v>34394</v>
      </c>
      <c r="B44" s="43">
        <v>400</v>
      </c>
      <c r="C44" s="43">
        <v>6600</v>
      </c>
      <c r="D44" s="43">
        <v>300</v>
      </c>
      <c r="E44" s="43">
        <v>100</v>
      </c>
      <c r="F44" s="43">
        <v>2000</v>
      </c>
      <c r="G44" s="43">
        <v>3300</v>
      </c>
      <c r="H44" s="43">
        <v>34200</v>
      </c>
      <c r="I44" s="43">
        <v>192000</v>
      </c>
      <c r="L44" s="43">
        <f t="shared" si="0"/>
        <v>9400</v>
      </c>
      <c r="O44" s="43">
        <f t="shared" si="1"/>
        <v>182600</v>
      </c>
    </row>
    <row r="45" spans="1:15">
      <c r="A45" s="1">
        <v>34425</v>
      </c>
      <c r="B45" s="43">
        <v>300</v>
      </c>
      <c r="C45" s="43">
        <v>5800</v>
      </c>
      <c r="D45" s="43">
        <v>200</v>
      </c>
      <c r="E45" s="43">
        <v>200</v>
      </c>
      <c r="F45" s="43">
        <v>1900</v>
      </c>
      <c r="G45" s="43">
        <v>2700</v>
      </c>
      <c r="H45" s="43">
        <v>25800</v>
      </c>
      <c r="I45" s="43">
        <v>185100</v>
      </c>
      <c r="L45" s="43">
        <f t="shared" si="0"/>
        <v>8400</v>
      </c>
      <c r="O45" s="43">
        <f t="shared" si="1"/>
        <v>176700</v>
      </c>
    </row>
    <row r="46" spans="1:15">
      <c r="A46" s="1">
        <v>34455</v>
      </c>
      <c r="B46" s="43">
        <v>300</v>
      </c>
      <c r="C46" s="43">
        <v>7500</v>
      </c>
      <c r="D46" s="43">
        <v>400</v>
      </c>
      <c r="E46" s="43">
        <v>400</v>
      </c>
      <c r="F46" s="43">
        <v>1700</v>
      </c>
      <c r="G46" s="43">
        <v>2200</v>
      </c>
      <c r="H46" s="43">
        <v>20900</v>
      </c>
      <c r="I46" s="43">
        <v>184500</v>
      </c>
      <c r="L46" s="43">
        <f t="shared" si="0"/>
        <v>10300</v>
      </c>
      <c r="O46" s="43">
        <f t="shared" si="1"/>
        <v>174200</v>
      </c>
    </row>
    <row r="47" spans="1:15">
      <c r="A47" s="1">
        <v>34486</v>
      </c>
      <c r="B47" s="43">
        <v>400</v>
      </c>
      <c r="C47" s="43">
        <v>8400</v>
      </c>
      <c r="D47" s="43">
        <v>300</v>
      </c>
      <c r="E47" s="43">
        <v>300</v>
      </c>
      <c r="F47" s="43">
        <v>1600</v>
      </c>
      <c r="G47" s="43">
        <v>3700</v>
      </c>
      <c r="H47" s="43">
        <v>24400</v>
      </c>
      <c r="I47" s="43">
        <v>228800</v>
      </c>
      <c r="L47" s="43">
        <f t="shared" si="0"/>
        <v>11000</v>
      </c>
      <c r="O47" s="43">
        <f t="shared" si="1"/>
        <v>217800</v>
      </c>
    </row>
    <row r="48" spans="1:15">
      <c r="A48" s="1">
        <v>34516</v>
      </c>
      <c r="B48" s="43">
        <v>400</v>
      </c>
      <c r="C48" s="43">
        <v>7900</v>
      </c>
      <c r="D48" s="43">
        <v>300</v>
      </c>
      <c r="E48" s="43">
        <v>300</v>
      </c>
      <c r="F48" s="43">
        <v>1800</v>
      </c>
      <c r="G48" s="43">
        <v>2900</v>
      </c>
      <c r="H48" s="43">
        <v>24800</v>
      </c>
      <c r="I48" s="43">
        <v>219000</v>
      </c>
      <c r="L48" s="43">
        <f t="shared" si="0"/>
        <v>10700</v>
      </c>
      <c r="O48" s="43">
        <f t="shared" si="1"/>
        <v>208300</v>
      </c>
    </row>
    <row r="49" spans="1:15">
      <c r="A49" s="1">
        <v>34547</v>
      </c>
      <c r="B49" s="43">
        <v>100</v>
      </c>
      <c r="C49" s="43">
        <v>7200</v>
      </c>
      <c r="D49" s="43">
        <v>400</v>
      </c>
      <c r="E49" s="43">
        <v>200</v>
      </c>
      <c r="F49" s="43">
        <v>1900</v>
      </c>
      <c r="G49" s="43">
        <v>2600</v>
      </c>
      <c r="H49" s="43">
        <v>25700</v>
      </c>
      <c r="I49" s="43">
        <v>180000</v>
      </c>
      <c r="L49" s="43">
        <f t="shared" si="0"/>
        <v>9800</v>
      </c>
      <c r="O49" s="43">
        <f t="shared" si="1"/>
        <v>170200</v>
      </c>
    </row>
    <row r="50" spans="1:15">
      <c r="A50" s="1">
        <v>34578</v>
      </c>
      <c r="B50" s="43">
        <v>200</v>
      </c>
      <c r="C50" s="43">
        <v>9000</v>
      </c>
      <c r="D50" s="43">
        <v>600</v>
      </c>
      <c r="E50" s="43">
        <v>500</v>
      </c>
      <c r="F50" s="43">
        <v>1500</v>
      </c>
      <c r="G50" s="43">
        <v>3400</v>
      </c>
      <c r="H50" s="43">
        <v>38300</v>
      </c>
      <c r="I50" s="43">
        <v>241500</v>
      </c>
      <c r="L50" s="43">
        <f t="shared" si="0"/>
        <v>11800</v>
      </c>
      <c r="O50" s="43">
        <f t="shared" si="1"/>
        <v>229700</v>
      </c>
    </row>
    <row r="51" spans="1:15">
      <c r="A51" s="1">
        <v>34608</v>
      </c>
      <c r="B51" s="43">
        <v>400</v>
      </c>
      <c r="C51" s="43">
        <v>7100</v>
      </c>
      <c r="D51" s="43">
        <v>100</v>
      </c>
      <c r="E51" s="43">
        <v>200</v>
      </c>
      <c r="F51" s="43">
        <v>2000</v>
      </c>
      <c r="G51" s="43">
        <v>3100</v>
      </c>
      <c r="H51" s="43">
        <v>27300</v>
      </c>
      <c r="I51" s="43">
        <v>184300</v>
      </c>
      <c r="L51" s="43">
        <f t="shared" si="0"/>
        <v>9800</v>
      </c>
      <c r="O51" s="43">
        <f t="shared" si="1"/>
        <v>174500</v>
      </c>
    </row>
    <row r="52" spans="1:15">
      <c r="A52" s="1">
        <v>34639</v>
      </c>
      <c r="B52" s="43">
        <v>300</v>
      </c>
      <c r="C52" s="43">
        <v>5800</v>
      </c>
      <c r="D52" s="43">
        <v>400</v>
      </c>
      <c r="E52" s="43">
        <v>300</v>
      </c>
      <c r="F52" s="43">
        <v>1200</v>
      </c>
      <c r="G52" s="43">
        <v>2800</v>
      </c>
      <c r="H52" s="43">
        <v>26800</v>
      </c>
      <c r="I52" s="43">
        <v>174600</v>
      </c>
      <c r="L52" s="43">
        <f t="shared" si="0"/>
        <v>8000</v>
      </c>
      <c r="O52" s="43">
        <f t="shared" si="1"/>
        <v>166600</v>
      </c>
    </row>
    <row r="53" spans="1:15">
      <c r="A53" s="1">
        <v>34669</v>
      </c>
      <c r="B53" s="43">
        <v>800</v>
      </c>
      <c r="C53" s="43">
        <v>9000</v>
      </c>
      <c r="D53" s="43">
        <v>900</v>
      </c>
      <c r="E53" s="43">
        <v>1400</v>
      </c>
      <c r="F53" s="43">
        <v>1400</v>
      </c>
      <c r="G53" s="43">
        <v>3200</v>
      </c>
      <c r="H53" s="43">
        <v>46200</v>
      </c>
      <c r="I53" s="43">
        <v>264500</v>
      </c>
      <c r="L53" s="43">
        <f t="shared" si="0"/>
        <v>13500</v>
      </c>
      <c r="O53" s="43">
        <f t="shared" si="1"/>
        <v>251000</v>
      </c>
    </row>
    <row r="54" spans="1:15">
      <c r="A54" s="1">
        <v>34700</v>
      </c>
      <c r="B54" s="43">
        <v>100</v>
      </c>
      <c r="C54" s="43">
        <v>4900</v>
      </c>
      <c r="D54" s="43">
        <v>200</v>
      </c>
      <c r="E54" s="43">
        <v>300</v>
      </c>
      <c r="F54" s="43">
        <v>1300</v>
      </c>
      <c r="G54" s="43">
        <v>2400</v>
      </c>
      <c r="H54" s="43">
        <v>31000</v>
      </c>
      <c r="I54" s="43">
        <v>166100</v>
      </c>
      <c r="L54" s="43">
        <f t="shared" si="0"/>
        <v>6800</v>
      </c>
      <c r="O54" s="43">
        <f t="shared" si="1"/>
        <v>159300</v>
      </c>
    </row>
    <row r="55" spans="1:15">
      <c r="A55" s="1">
        <v>34731</v>
      </c>
      <c r="B55" s="43">
        <v>100</v>
      </c>
      <c r="C55" s="43">
        <v>3300</v>
      </c>
      <c r="D55" s="43">
        <v>400</v>
      </c>
      <c r="E55" s="43">
        <v>300</v>
      </c>
      <c r="F55" s="43">
        <v>800</v>
      </c>
      <c r="G55" s="43">
        <v>2400</v>
      </c>
      <c r="H55" s="43">
        <v>26500</v>
      </c>
      <c r="I55" s="43">
        <v>151900</v>
      </c>
      <c r="L55" s="43">
        <f t="shared" si="0"/>
        <v>4900</v>
      </c>
      <c r="O55" s="43">
        <f t="shared" si="1"/>
        <v>147000</v>
      </c>
    </row>
    <row r="56" spans="1:15">
      <c r="A56" s="1">
        <v>34759</v>
      </c>
      <c r="B56" s="43">
        <v>200</v>
      </c>
      <c r="C56" s="43">
        <v>4200</v>
      </c>
      <c r="D56" s="43">
        <v>300</v>
      </c>
      <c r="E56" s="43">
        <v>100</v>
      </c>
      <c r="F56" s="43">
        <v>1300</v>
      </c>
      <c r="G56" s="43">
        <v>2500</v>
      </c>
      <c r="H56" s="43">
        <v>35200</v>
      </c>
      <c r="I56" s="43">
        <v>194600</v>
      </c>
      <c r="L56" s="43">
        <f t="shared" si="0"/>
        <v>6100</v>
      </c>
      <c r="O56" s="43">
        <f t="shared" si="1"/>
        <v>188500</v>
      </c>
    </row>
    <row r="57" spans="1:15">
      <c r="A57" s="1">
        <v>34790</v>
      </c>
      <c r="B57" s="43">
        <v>200</v>
      </c>
      <c r="C57" s="43">
        <v>6800</v>
      </c>
      <c r="D57" s="43">
        <v>300</v>
      </c>
      <c r="E57" s="43">
        <v>400</v>
      </c>
      <c r="F57" s="43">
        <v>1200</v>
      </c>
      <c r="G57" s="43">
        <v>2600</v>
      </c>
      <c r="H57" s="43">
        <v>34100</v>
      </c>
      <c r="I57" s="43">
        <v>214600</v>
      </c>
      <c r="L57" s="43">
        <f t="shared" si="0"/>
        <v>8900</v>
      </c>
      <c r="O57" s="43">
        <f t="shared" si="1"/>
        <v>205700</v>
      </c>
    </row>
    <row r="58" spans="1:15">
      <c r="A58" s="1">
        <v>34820</v>
      </c>
      <c r="B58" s="43">
        <v>100</v>
      </c>
      <c r="C58" s="43">
        <v>6100</v>
      </c>
      <c r="D58" s="43">
        <v>400</v>
      </c>
      <c r="E58" s="43">
        <v>600</v>
      </c>
      <c r="F58" s="43">
        <v>2000</v>
      </c>
      <c r="G58" s="43">
        <v>3400</v>
      </c>
      <c r="H58" s="43">
        <v>21600</v>
      </c>
      <c r="I58" s="43">
        <v>201700</v>
      </c>
      <c r="L58" s="43">
        <f t="shared" si="0"/>
        <v>9200</v>
      </c>
      <c r="O58" s="43">
        <f t="shared" si="1"/>
        <v>192500</v>
      </c>
    </row>
    <row r="59" spans="1:15">
      <c r="A59" s="1">
        <v>34851</v>
      </c>
      <c r="B59" s="43">
        <v>300</v>
      </c>
      <c r="C59" s="43">
        <v>7200</v>
      </c>
      <c r="D59" s="43">
        <v>400</v>
      </c>
      <c r="E59" s="43">
        <v>300</v>
      </c>
      <c r="F59" s="43">
        <v>2300</v>
      </c>
      <c r="G59" s="43">
        <v>3800</v>
      </c>
      <c r="H59" s="43">
        <v>23600</v>
      </c>
      <c r="I59" s="43">
        <v>229400</v>
      </c>
      <c r="L59" s="43">
        <f t="shared" si="0"/>
        <v>10500</v>
      </c>
      <c r="O59" s="43">
        <f t="shared" si="1"/>
        <v>218900</v>
      </c>
    </row>
    <row r="60" spans="1:15">
      <c r="A60" s="1">
        <v>34881</v>
      </c>
      <c r="B60" s="43">
        <v>600</v>
      </c>
      <c r="C60" s="43">
        <v>6900</v>
      </c>
      <c r="D60" s="43">
        <v>600</v>
      </c>
      <c r="E60" s="43">
        <v>200</v>
      </c>
      <c r="F60" s="43">
        <v>1900</v>
      </c>
      <c r="G60" s="43">
        <v>3600</v>
      </c>
      <c r="H60" s="43">
        <v>28000</v>
      </c>
      <c r="I60" s="43">
        <v>233600</v>
      </c>
      <c r="L60" s="43">
        <f t="shared" si="0"/>
        <v>10200</v>
      </c>
      <c r="O60" s="43">
        <f t="shared" si="1"/>
        <v>223400</v>
      </c>
    </row>
    <row r="61" spans="1:15">
      <c r="A61" s="1">
        <v>34912</v>
      </c>
      <c r="B61" s="43">
        <v>400</v>
      </c>
      <c r="C61" s="43">
        <v>6900</v>
      </c>
      <c r="D61" s="43">
        <v>400</v>
      </c>
      <c r="E61" s="43">
        <v>200</v>
      </c>
      <c r="F61" s="43">
        <v>1500</v>
      </c>
      <c r="G61" s="43">
        <v>2100</v>
      </c>
      <c r="H61" s="43">
        <v>27300</v>
      </c>
      <c r="I61" s="43">
        <v>197500</v>
      </c>
      <c r="L61" s="43">
        <f t="shared" si="0"/>
        <v>9400</v>
      </c>
      <c r="O61" s="43">
        <f t="shared" si="1"/>
        <v>188100</v>
      </c>
    </row>
    <row r="62" spans="1:15">
      <c r="A62" s="1">
        <v>34943</v>
      </c>
      <c r="B62" s="43">
        <v>500</v>
      </c>
      <c r="C62" s="43">
        <v>7800</v>
      </c>
      <c r="D62" s="43">
        <v>600</v>
      </c>
      <c r="E62" s="43">
        <v>200</v>
      </c>
      <c r="F62" s="43">
        <v>1600</v>
      </c>
      <c r="G62" s="43">
        <v>2800</v>
      </c>
      <c r="H62" s="43">
        <v>39000</v>
      </c>
      <c r="I62" s="43">
        <v>254600</v>
      </c>
      <c r="L62" s="43">
        <f t="shared" si="0"/>
        <v>10700</v>
      </c>
      <c r="O62" s="43">
        <f t="shared" si="1"/>
        <v>243900</v>
      </c>
    </row>
    <row r="63" spans="1:15">
      <c r="A63" s="1">
        <v>34973</v>
      </c>
      <c r="B63" s="43">
        <v>600</v>
      </c>
      <c r="C63" s="43">
        <v>6200</v>
      </c>
      <c r="D63" s="43">
        <v>0</v>
      </c>
      <c r="E63" s="43">
        <v>300</v>
      </c>
      <c r="F63" s="43">
        <v>1500</v>
      </c>
      <c r="G63" s="43">
        <v>3700</v>
      </c>
      <c r="H63" s="43">
        <v>28400</v>
      </c>
      <c r="I63" s="43">
        <v>194000</v>
      </c>
      <c r="L63" s="43">
        <f t="shared" si="0"/>
        <v>8600</v>
      </c>
      <c r="O63" s="43">
        <f t="shared" si="1"/>
        <v>185400</v>
      </c>
    </row>
    <row r="64" spans="1:15">
      <c r="A64" s="1">
        <v>35004</v>
      </c>
      <c r="B64" s="43">
        <v>400</v>
      </c>
      <c r="C64" s="43">
        <v>5200</v>
      </c>
      <c r="D64" s="43">
        <v>300</v>
      </c>
      <c r="E64" s="43">
        <v>500</v>
      </c>
      <c r="F64" s="43">
        <v>900</v>
      </c>
      <c r="G64" s="43">
        <v>3300</v>
      </c>
      <c r="H64" s="43">
        <v>28200</v>
      </c>
      <c r="I64" s="43">
        <v>201100</v>
      </c>
      <c r="L64" s="43">
        <f t="shared" si="0"/>
        <v>7300</v>
      </c>
      <c r="O64" s="43">
        <f t="shared" si="1"/>
        <v>193800</v>
      </c>
    </row>
    <row r="65" spans="1:15">
      <c r="A65" s="1">
        <v>35034</v>
      </c>
      <c r="B65" s="43">
        <v>300</v>
      </c>
      <c r="C65" s="43">
        <v>9000</v>
      </c>
      <c r="D65" s="43">
        <v>1200</v>
      </c>
      <c r="E65" s="43">
        <v>1000</v>
      </c>
      <c r="F65" s="43">
        <v>2000</v>
      </c>
      <c r="G65" s="43">
        <v>3100</v>
      </c>
      <c r="H65" s="43">
        <v>48500</v>
      </c>
      <c r="I65" s="43">
        <v>279500</v>
      </c>
      <c r="L65" s="43">
        <f t="shared" si="0"/>
        <v>13500</v>
      </c>
      <c r="O65" s="43">
        <f t="shared" si="1"/>
        <v>266000</v>
      </c>
    </row>
    <row r="66" spans="1:15">
      <c r="A66" s="1">
        <v>35065</v>
      </c>
      <c r="B66" s="43">
        <v>300</v>
      </c>
      <c r="C66" s="43">
        <v>5000</v>
      </c>
      <c r="D66" s="43">
        <v>300</v>
      </c>
      <c r="E66" s="43">
        <v>300</v>
      </c>
      <c r="F66" s="43">
        <v>1700</v>
      </c>
      <c r="G66" s="43">
        <v>2900</v>
      </c>
      <c r="H66" s="43">
        <v>32400</v>
      </c>
      <c r="I66" s="43">
        <v>175800</v>
      </c>
      <c r="L66" s="43">
        <f t="shared" si="0"/>
        <v>7600</v>
      </c>
      <c r="O66" s="43">
        <f t="shared" si="1"/>
        <v>168200</v>
      </c>
    </row>
    <row r="67" spans="1:15">
      <c r="A67" s="1">
        <v>35096</v>
      </c>
      <c r="B67" s="43">
        <v>0</v>
      </c>
      <c r="C67" s="43">
        <v>3600</v>
      </c>
      <c r="D67" s="43">
        <v>300</v>
      </c>
      <c r="E67" s="43">
        <v>200</v>
      </c>
      <c r="F67" s="43">
        <v>1600</v>
      </c>
      <c r="G67" s="43">
        <v>3200</v>
      </c>
      <c r="H67" s="43">
        <v>35300</v>
      </c>
      <c r="I67" s="43">
        <v>167200</v>
      </c>
      <c r="L67" s="43">
        <f t="shared" si="0"/>
        <v>5700</v>
      </c>
      <c r="O67" s="43">
        <f t="shared" si="1"/>
        <v>161500</v>
      </c>
    </row>
    <row r="68" spans="1:15">
      <c r="A68" s="1">
        <v>35125</v>
      </c>
      <c r="B68" s="43">
        <v>200</v>
      </c>
      <c r="C68" s="43">
        <v>6200</v>
      </c>
      <c r="D68" s="43">
        <v>400</v>
      </c>
      <c r="E68" s="43">
        <v>100</v>
      </c>
      <c r="F68" s="43">
        <v>1600</v>
      </c>
      <c r="G68" s="43">
        <v>2900</v>
      </c>
      <c r="H68" s="43">
        <v>38500</v>
      </c>
      <c r="I68" s="43">
        <v>235900</v>
      </c>
      <c r="L68" s="43">
        <f t="shared" si="0"/>
        <v>8500</v>
      </c>
      <c r="O68" s="43">
        <f t="shared" si="1"/>
        <v>227400</v>
      </c>
    </row>
    <row r="69" spans="1:15">
      <c r="A69" s="1">
        <v>35156</v>
      </c>
      <c r="B69" s="43">
        <v>300</v>
      </c>
      <c r="C69" s="43">
        <v>5400</v>
      </c>
      <c r="D69" s="43">
        <v>500</v>
      </c>
      <c r="E69" s="43">
        <v>400</v>
      </c>
      <c r="F69" s="43">
        <v>1300</v>
      </c>
      <c r="G69" s="43">
        <v>2900</v>
      </c>
      <c r="H69" s="43">
        <v>35700</v>
      </c>
      <c r="I69" s="43">
        <v>207400</v>
      </c>
      <c r="L69" s="43">
        <f t="shared" si="0"/>
        <v>7900</v>
      </c>
      <c r="O69" s="43">
        <f t="shared" si="1"/>
        <v>199500</v>
      </c>
    </row>
    <row r="70" spans="1:15">
      <c r="A70" s="1">
        <v>35186</v>
      </c>
      <c r="B70" s="43">
        <v>100</v>
      </c>
      <c r="C70" s="43">
        <v>4700</v>
      </c>
      <c r="D70" s="43">
        <v>400</v>
      </c>
      <c r="E70" s="43">
        <v>200</v>
      </c>
      <c r="F70" s="43">
        <v>1600</v>
      </c>
      <c r="G70" s="43">
        <v>3400</v>
      </c>
      <c r="H70" s="43">
        <v>25400</v>
      </c>
      <c r="I70" s="43">
        <v>215900</v>
      </c>
      <c r="L70" s="43">
        <f t="shared" ref="L70:L133" si="2">SUM(B70:F70)</f>
        <v>7000</v>
      </c>
      <c r="O70" s="43">
        <f t="shared" si="1"/>
        <v>208900</v>
      </c>
    </row>
    <row r="71" spans="1:15">
      <c r="A71" s="1">
        <v>35217</v>
      </c>
      <c r="B71" s="43">
        <v>200</v>
      </c>
      <c r="C71" s="43">
        <v>6500</v>
      </c>
      <c r="D71" s="43">
        <v>400</v>
      </c>
      <c r="E71" s="43">
        <v>200</v>
      </c>
      <c r="F71" s="43">
        <v>1900</v>
      </c>
      <c r="G71" s="43">
        <v>3100</v>
      </c>
      <c r="H71" s="43">
        <v>30200</v>
      </c>
      <c r="I71" s="43">
        <v>261800</v>
      </c>
      <c r="L71" s="43">
        <f t="shared" si="2"/>
        <v>9200</v>
      </c>
      <c r="O71" s="43">
        <f t="shared" ref="O71:O134" si="3">+I71-L71</f>
        <v>252600</v>
      </c>
    </row>
    <row r="72" spans="1:15">
      <c r="A72" s="1">
        <v>35247</v>
      </c>
      <c r="B72" s="43">
        <v>700</v>
      </c>
      <c r="C72" s="43">
        <v>6500</v>
      </c>
      <c r="D72" s="43">
        <v>300</v>
      </c>
      <c r="E72" s="43">
        <v>100</v>
      </c>
      <c r="F72" s="43">
        <v>1400</v>
      </c>
      <c r="G72" s="43">
        <v>3800</v>
      </c>
      <c r="H72" s="43">
        <v>26800</v>
      </c>
      <c r="I72" s="43">
        <v>236800</v>
      </c>
      <c r="L72" s="43">
        <f t="shared" si="2"/>
        <v>9000</v>
      </c>
      <c r="O72" s="43">
        <f t="shared" si="3"/>
        <v>227800</v>
      </c>
    </row>
    <row r="73" spans="1:15">
      <c r="A73" s="1">
        <v>35278</v>
      </c>
      <c r="B73" s="43">
        <v>500</v>
      </c>
      <c r="C73" s="43">
        <v>6800</v>
      </c>
      <c r="D73" s="43">
        <v>400</v>
      </c>
      <c r="E73" s="43">
        <v>300</v>
      </c>
      <c r="F73" s="43">
        <v>1500</v>
      </c>
      <c r="G73" s="43">
        <v>2700</v>
      </c>
      <c r="H73" s="43">
        <v>29800</v>
      </c>
      <c r="I73" s="43">
        <v>222400</v>
      </c>
      <c r="L73" s="43">
        <f t="shared" si="2"/>
        <v>9500</v>
      </c>
      <c r="O73" s="43">
        <f t="shared" si="3"/>
        <v>212900</v>
      </c>
    </row>
    <row r="74" spans="1:15">
      <c r="A74" s="1">
        <v>35309</v>
      </c>
      <c r="B74" s="43">
        <v>500</v>
      </c>
      <c r="C74" s="43">
        <v>6500</v>
      </c>
      <c r="D74" s="43">
        <v>900</v>
      </c>
      <c r="E74" s="43">
        <v>300</v>
      </c>
      <c r="F74" s="43">
        <v>1700</v>
      </c>
      <c r="G74" s="43">
        <v>3100</v>
      </c>
      <c r="H74" s="43">
        <v>39300</v>
      </c>
      <c r="I74" s="43">
        <v>281500</v>
      </c>
      <c r="L74" s="43">
        <f t="shared" si="2"/>
        <v>9900</v>
      </c>
      <c r="O74" s="43">
        <f t="shared" si="3"/>
        <v>271600</v>
      </c>
    </row>
    <row r="75" spans="1:15">
      <c r="A75" s="1">
        <v>35339</v>
      </c>
      <c r="B75" s="43">
        <v>600</v>
      </c>
      <c r="C75" s="43">
        <v>6700</v>
      </c>
      <c r="D75" s="43">
        <v>500</v>
      </c>
      <c r="E75" s="43">
        <v>300</v>
      </c>
      <c r="F75" s="43">
        <v>1100</v>
      </c>
      <c r="G75" s="43">
        <v>2800</v>
      </c>
      <c r="H75" s="43">
        <v>33000</v>
      </c>
      <c r="I75" s="43">
        <v>214100</v>
      </c>
      <c r="L75" s="43">
        <f t="shared" si="2"/>
        <v>9200</v>
      </c>
      <c r="O75" s="43">
        <f t="shared" si="3"/>
        <v>204900</v>
      </c>
    </row>
    <row r="76" spans="1:15">
      <c r="A76" s="1">
        <v>35370</v>
      </c>
      <c r="B76" s="43">
        <v>300</v>
      </c>
      <c r="C76" s="43">
        <v>5500</v>
      </c>
      <c r="D76" s="43">
        <v>200</v>
      </c>
      <c r="E76" s="43">
        <v>500</v>
      </c>
      <c r="F76" s="43">
        <v>1300</v>
      </c>
      <c r="G76" s="43">
        <v>3100</v>
      </c>
      <c r="H76" s="43">
        <v>32500</v>
      </c>
      <c r="I76" s="43">
        <v>218200</v>
      </c>
      <c r="L76" s="43">
        <f t="shared" si="2"/>
        <v>7800</v>
      </c>
      <c r="O76" s="43">
        <f t="shared" si="3"/>
        <v>210400</v>
      </c>
    </row>
    <row r="77" spans="1:15">
      <c r="A77" s="1">
        <v>35400</v>
      </c>
      <c r="B77" s="43">
        <v>1100</v>
      </c>
      <c r="C77" s="43">
        <v>8500</v>
      </c>
      <c r="D77" s="43">
        <v>1200</v>
      </c>
      <c r="E77" s="43">
        <v>1000</v>
      </c>
      <c r="F77" s="43">
        <v>1300</v>
      </c>
      <c r="G77" s="43">
        <v>3400</v>
      </c>
      <c r="H77" s="43">
        <v>56000</v>
      </c>
      <c r="I77" s="43">
        <v>295000</v>
      </c>
      <c r="L77" s="43">
        <f t="shared" si="2"/>
        <v>13100</v>
      </c>
      <c r="O77" s="43">
        <f t="shared" si="3"/>
        <v>281900</v>
      </c>
    </row>
    <row r="78" spans="1:15">
      <c r="A78" s="1">
        <v>35431</v>
      </c>
      <c r="B78" s="43">
        <v>300</v>
      </c>
      <c r="C78" s="43">
        <v>5800</v>
      </c>
      <c r="D78" s="43">
        <v>200</v>
      </c>
      <c r="E78" s="43">
        <v>100</v>
      </c>
      <c r="F78" s="43">
        <v>1700</v>
      </c>
      <c r="G78" s="43">
        <v>3400</v>
      </c>
      <c r="H78" s="43">
        <v>33900</v>
      </c>
      <c r="I78" s="43">
        <v>194400</v>
      </c>
      <c r="L78" s="43">
        <f t="shared" si="2"/>
        <v>8100</v>
      </c>
      <c r="O78" s="43">
        <f t="shared" si="3"/>
        <v>186300</v>
      </c>
    </row>
    <row r="79" spans="1:15">
      <c r="A79" s="1">
        <v>35462</v>
      </c>
      <c r="B79" s="43">
        <v>100</v>
      </c>
      <c r="C79" s="43">
        <v>3800</v>
      </c>
      <c r="D79" s="43">
        <v>300</v>
      </c>
      <c r="E79" s="43">
        <v>100</v>
      </c>
      <c r="F79" s="43">
        <v>600</v>
      </c>
      <c r="G79" s="43">
        <v>3500</v>
      </c>
      <c r="H79" s="43">
        <v>33700</v>
      </c>
      <c r="I79" s="43">
        <v>180200</v>
      </c>
      <c r="L79" s="43">
        <f t="shared" si="2"/>
        <v>4900</v>
      </c>
      <c r="O79" s="43">
        <f t="shared" si="3"/>
        <v>175300</v>
      </c>
    </row>
    <row r="80" spans="1:15">
      <c r="A80" s="1">
        <v>35490</v>
      </c>
      <c r="B80" s="43">
        <v>200</v>
      </c>
      <c r="C80" s="43">
        <v>6700</v>
      </c>
      <c r="D80" s="43">
        <v>400</v>
      </c>
      <c r="E80" s="43">
        <v>400</v>
      </c>
      <c r="F80" s="43">
        <v>1500</v>
      </c>
      <c r="G80" s="43">
        <v>3500</v>
      </c>
      <c r="H80" s="43">
        <v>38500</v>
      </c>
      <c r="I80" s="43">
        <v>250400</v>
      </c>
      <c r="L80" s="43">
        <f t="shared" si="2"/>
        <v>9200</v>
      </c>
      <c r="O80" s="43">
        <f t="shared" si="3"/>
        <v>241200</v>
      </c>
    </row>
    <row r="81" spans="1:15">
      <c r="A81" s="1">
        <v>35521</v>
      </c>
      <c r="B81" s="43">
        <v>0</v>
      </c>
      <c r="C81" s="43">
        <v>4800</v>
      </c>
      <c r="D81" s="43">
        <v>200</v>
      </c>
      <c r="E81" s="43">
        <v>200</v>
      </c>
      <c r="F81" s="43">
        <v>2500</v>
      </c>
      <c r="G81" s="43">
        <v>2900</v>
      </c>
      <c r="H81" s="43">
        <v>32400</v>
      </c>
      <c r="I81" s="43">
        <v>212700</v>
      </c>
      <c r="L81" s="43">
        <f t="shared" si="2"/>
        <v>7700</v>
      </c>
      <c r="O81" s="43">
        <f t="shared" si="3"/>
        <v>205000</v>
      </c>
    </row>
    <row r="82" spans="1:15">
      <c r="A82" s="1">
        <v>35551</v>
      </c>
      <c r="B82" s="43">
        <v>300</v>
      </c>
      <c r="C82" s="43">
        <v>5300</v>
      </c>
      <c r="D82" s="43">
        <v>400</v>
      </c>
      <c r="E82" s="43">
        <v>200</v>
      </c>
      <c r="F82" s="43">
        <v>2300</v>
      </c>
      <c r="G82" s="43">
        <v>3600</v>
      </c>
      <c r="H82" s="43">
        <v>27200</v>
      </c>
      <c r="I82" s="43">
        <v>251300</v>
      </c>
      <c r="L82" s="43">
        <f t="shared" si="2"/>
        <v>8500</v>
      </c>
      <c r="O82" s="43">
        <f t="shared" si="3"/>
        <v>242800</v>
      </c>
    </row>
    <row r="83" spans="1:15">
      <c r="A83" s="1">
        <v>35582</v>
      </c>
      <c r="B83" s="43">
        <v>300</v>
      </c>
      <c r="C83" s="43">
        <v>7900</v>
      </c>
      <c r="D83" s="43">
        <v>800</v>
      </c>
      <c r="E83" s="43">
        <v>300</v>
      </c>
      <c r="F83" s="43">
        <v>3200</v>
      </c>
      <c r="G83" s="43">
        <v>3500</v>
      </c>
      <c r="H83" s="43">
        <v>26500</v>
      </c>
      <c r="I83" s="43">
        <v>280200</v>
      </c>
      <c r="L83" s="43">
        <f t="shared" si="2"/>
        <v>12500</v>
      </c>
      <c r="O83" s="43">
        <f t="shared" si="3"/>
        <v>267700</v>
      </c>
    </row>
    <row r="84" spans="1:15">
      <c r="A84" s="1">
        <v>35612</v>
      </c>
      <c r="B84" s="43">
        <v>200</v>
      </c>
      <c r="C84" s="43">
        <v>6500</v>
      </c>
      <c r="D84" s="43">
        <v>500</v>
      </c>
      <c r="E84" s="43">
        <v>400</v>
      </c>
      <c r="F84" s="43">
        <v>1800</v>
      </c>
      <c r="G84" s="43">
        <v>3400</v>
      </c>
      <c r="H84" s="43">
        <v>27900</v>
      </c>
      <c r="I84" s="43">
        <v>249300</v>
      </c>
      <c r="L84" s="43">
        <f t="shared" si="2"/>
        <v>9400</v>
      </c>
      <c r="O84" s="43">
        <f t="shared" si="3"/>
        <v>239900</v>
      </c>
    </row>
    <row r="85" spans="1:15">
      <c r="A85" s="1">
        <v>35643</v>
      </c>
      <c r="B85" s="43">
        <v>400</v>
      </c>
      <c r="C85" s="43">
        <v>5800</v>
      </c>
      <c r="D85" s="43">
        <v>700</v>
      </c>
      <c r="E85" s="43">
        <v>0</v>
      </c>
      <c r="F85" s="43">
        <v>2100</v>
      </c>
      <c r="G85" s="43">
        <v>3800</v>
      </c>
      <c r="H85" s="43">
        <v>31500</v>
      </c>
      <c r="I85" s="43">
        <v>240000</v>
      </c>
      <c r="L85" s="43">
        <f t="shared" si="2"/>
        <v>9000</v>
      </c>
      <c r="O85" s="43">
        <f t="shared" si="3"/>
        <v>231000</v>
      </c>
    </row>
    <row r="86" spans="1:15">
      <c r="A86" s="1">
        <v>35674</v>
      </c>
      <c r="B86" s="43">
        <v>600</v>
      </c>
      <c r="C86" s="43">
        <v>7500</v>
      </c>
      <c r="D86" s="43">
        <v>300</v>
      </c>
      <c r="E86" s="43">
        <v>300</v>
      </c>
      <c r="F86" s="43">
        <v>2400</v>
      </c>
      <c r="G86" s="43">
        <v>4200</v>
      </c>
      <c r="H86" s="43">
        <v>39000</v>
      </c>
      <c r="I86" s="43">
        <v>304200</v>
      </c>
      <c r="L86" s="43">
        <f t="shared" si="2"/>
        <v>11100</v>
      </c>
      <c r="O86" s="43">
        <f t="shared" si="3"/>
        <v>293100</v>
      </c>
    </row>
    <row r="87" spans="1:15">
      <c r="A87" s="1">
        <v>35704</v>
      </c>
      <c r="B87" s="43">
        <v>500</v>
      </c>
      <c r="C87" s="43">
        <v>6400</v>
      </c>
      <c r="D87" s="43">
        <v>500</v>
      </c>
      <c r="E87" s="43">
        <v>500</v>
      </c>
      <c r="F87" s="43">
        <v>2100</v>
      </c>
      <c r="G87" s="43">
        <v>3700</v>
      </c>
      <c r="H87" s="43">
        <v>33100</v>
      </c>
      <c r="I87" s="43">
        <v>236900</v>
      </c>
      <c r="L87" s="43">
        <f t="shared" si="2"/>
        <v>10000</v>
      </c>
      <c r="O87" s="43">
        <f t="shared" si="3"/>
        <v>226900</v>
      </c>
    </row>
    <row r="88" spans="1:15">
      <c r="A88" s="1">
        <v>35735</v>
      </c>
      <c r="B88" s="43">
        <v>400</v>
      </c>
      <c r="C88" s="43">
        <v>6500</v>
      </c>
      <c r="D88" s="43">
        <v>300</v>
      </c>
      <c r="E88" s="43">
        <v>300</v>
      </c>
      <c r="F88" s="43">
        <v>2100</v>
      </c>
      <c r="G88" s="43">
        <v>3200</v>
      </c>
      <c r="H88" s="43">
        <v>31800</v>
      </c>
      <c r="I88" s="43">
        <v>232500</v>
      </c>
      <c r="L88" s="43">
        <f t="shared" si="2"/>
        <v>9600</v>
      </c>
      <c r="O88" s="43">
        <f t="shared" si="3"/>
        <v>222900</v>
      </c>
    </row>
    <row r="89" spans="1:15">
      <c r="A89" s="1">
        <v>35765</v>
      </c>
      <c r="B89" s="43">
        <v>700</v>
      </c>
      <c r="C89" s="43">
        <v>8900</v>
      </c>
      <c r="D89" s="43">
        <v>1400</v>
      </c>
      <c r="E89" s="43">
        <v>500</v>
      </c>
      <c r="F89" s="43">
        <v>2100</v>
      </c>
      <c r="G89" s="43">
        <v>3600</v>
      </c>
      <c r="H89" s="43">
        <v>51300</v>
      </c>
      <c r="I89" s="43">
        <v>300700</v>
      </c>
      <c r="L89" s="43">
        <f t="shared" si="2"/>
        <v>13600</v>
      </c>
      <c r="O89" s="43">
        <f t="shared" si="3"/>
        <v>287100</v>
      </c>
    </row>
    <row r="90" spans="1:15">
      <c r="A90" s="1">
        <v>35796</v>
      </c>
      <c r="B90" s="43">
        <v>200</v>
      </c>
      <c r="C90" s="43">
        <v>6800</v>
      </c>
      <c r="D90" s="43">
        <v>300</v>
      </c>
      <c r="E90" s="43">
        <v>200</v>
      </c>
      <c r="F90" s="43">
        <v>2500</v>
      </c>
      <c r="G90" s="43">
        <v>3300</v>
      </c>
      <c r="H90" s="43">
        <v>36300</v>
      </c>
      <c r="I90" s="43">
        <v>207300</v>
      </c>
      <c r="L90" s="43">
        <f t="shared" si="2"/>
        <v>10000</v>
      </c>
      <c r="O90" s="43">
        <f t="shared" si="3"/>
        <v>197300</v>
      </c>
    </row>
    <row r="91" spans="1:15">
      <c r="A91" s="1">
        <v>35827</v>
      </c>
      <c r="B91" s="43">
        <v>200</v>
      </c>
      <c r="C91" s="43">
        <v>4600</v>
      </c>
      <c r="D91" s="43">
        <v>300</v>
      </c>
      <c r="E91" s="43">
        <v>100</v>
      </c>
      <c r="F91" s="43">
        <v>1200</v>
      </c>
      <c r="G91" s="43">
        <v>3200</v>
      </c>
      <c r="H91" s="43">
        <v>39600</v>
      </c>
      <c r="I91" s="43">
        <v>196900</v>
      </c>
      <c r="L91" s="43">
        <f t="shared" si="2"/>
        <v>6400</v>
      </c>
      <c r="O91" s="43">
        <f t="shared" si="3"/>
        <v>190500</v>
      </c>
    </row>
    <row r="92" spans="1:15">
      <c r="A92" s="1">
        <v>35855</v>
      </c>
      <c r="B92" s="43">
        <v>100</v>
      </c>
      <c r="C92" s="43">
        <v>7200</v>
      </c>
      <c r="D92" s="43">
        <v>300</v>
      </c>
      <c r="E92" s="43">
        <v>200</v>
      </c>
      <c r="F92" s="43">
        <v>2300</v>
      </c>
      <c r="G92" s="43">
        <v>3200</v>
      </c>
      <c r="H92" s="43">
        <v>36100</v>
      </c>
      <c r="I92" s="43">
        <v>246600</v>
      </c>
      <c r="L92" s="43">
        <f t="shared" si="2"/>
        <v>10100</v>
      </c>
      <c r="O92" s="43">
        <f t="shared" si="3"/>
        <v>236500</v>
      </c>
    </row>
    <row r="93" spans="1:15">
      <c r="A93" s="1">
        <v>35886</v>
      </c>
      <c r="B93" s="43">
        <v>200</v>
      </c>
      <c r="C93" s="43">
        <v>9700</v>
      </c>
      <c r="D93" s="43">
        <v>200</v>
      </c>
      <c r="E93" s="43">
        <v>400</v>
      </c>
      <c r="F93" s="43">
        <v>1900</v>
      </c>
      <c r="G93" s="43">
        <v>3200</v>
      </c>
      <c r="H93" s="43">
        <v>44400</v>
      </c>
      <c r="I93" s="43">
        <v>262500</v>
      </c>
      <c r="L93" s="43">
        <f t="shared" si="2"/>
        <v>12400</v>
      </c>
      <c r="O93" s="43">
        <f t="shared" si="3"/>
        <v>250100</v>
      </c>
    </row>
    <row r="94" spans="1:15">
      <c r="A94" s="1">
        <v>35916</v>
      </c>
      <c r="B94" s="43">
        <v>100</v>
      </c>
      <c r="C94" s="43">
        <v>7800</v>
      </c>
      <c r="D94" s="43">
        <v>800</v>
      </c>
      <c r="E94" s="43">
        <v>100</v>
      </c>
      <c r="F94" s="43">
        <v>2500</v>
      </c>
      <c r="G94" s="43">
        <v>2700</v>
      </c>
      <c r="H94" s="43">
        <v>30100</v>
      </c>
      <c r="I94" s="43">
        <v>272800</v>
      </c>
      <c r="L94" s="43">
        <f t="shared" si="2"/>
        <v>11300</v>
      </c>
      <c r="O94" s="43">
        <f t="shared" si="3"/>
        <v>261500</v>
      </c>
    </row>
    <row r="95" spans="1:15">
      <c r="A95" s="1">
        <v>35947</v>
      </c>
      <c r="B95" s="43">
        <v>300</v>
      </c>
      <c r="C95" s="43">
        <v>10700</v>
      </c>
      <c r="D95" s="43">
        <v>900</v>
      </c>
      <c r="E95" s="43">
        <v>500</v>
      </c>
      <c r="F95" s="43">
        <v>2000</v>
      </c>
      <c r="G95" s="43">
        <v>3700</v>
      </c>
      <c r="H95" s="43">
        <v>28000</v>
      </c>
      <c r="I95" s="43">
        <v>282300</v>
      </c>
      <c r="L95" s="43">
        <f t="shared" si="2"/>
        <v>14400</v>
      </c>
      <c r="O95" s="43">
        <f t="shared" si="3"/>
        <v>267900</v>
      </c>
    </row>
    <row r="96" spans="1:15">
      <c r="A96" s="1">
        <v>35977</v>
      </c>
      <c r="B96" s="43">
        <v>400</v>
      </c>
      <c r="C96" s="43">
        <v>9100</v>
      </c>
      <c r="D96" s="43">
        <v>1100</v>
      </c>
      <c r="E96" s="43">
        <v>100</v>
      </c>
      <c r="F96" s="43">
        <v>2600</v>
      </c>
      <c r="G96" s="43">
        <v>3400</v>
      </c>
      <c r="H96" s="43">
        <v>38000</v>
      </c>
      <c r="I96" s="43">
        <v>271100</v>
      </c>
      <c r="L96" s="43">
        <f t="shared" si="2"/>
        <v>13300</v>
      </c>
      <c r="O96" s="43">
        <f t="shared" si="3"/>
        <v>257800</v>
      </c>
    </row>
    <row r="97" spans="1:15">
      <c r="A97" s="1">
        <v>36008</v>
      </c>
      <c r="B97" s="43">
        <v>200</v>
      </c>
      <c r="C97" s="43">
        <v>7900</v>
      </c>
      <c r="D97" s="43">
        <v>600</v>
      </c>
      <c r="E97" s="43">
        <v>200</v>
      </c>
      <c r="F97" s="43">
        <v>3500</v>
      </c>
      <c r="G97" s="43">
        <v>3500</v>
      </c>
      <c r="H97" s="43">
        <v>36800</v>
      </c>
      <c r="I97" s="43">
        <v>265600</v>
      </c>
      <c r="L97" s="43">
        <f t="shared" si="2"/>
        <v>12400</v>
      </c>
      <c r="O97" s="43">
        <f t="shared" si="3"/>
        <v>253200</v>
      </c>
    </row>
    <row r="98" spans="1:15">
      <c r="A98" s="1">
        <v>36039</v>
      </c>
      <c r="B98" s="43">
        <v>100</v>
      </c>
      <c r="C98" s="43">
        <v>9300</v>
      </c>
      <c r="D98" s="43">
        <v>500</v>
      </c>
      <c r="E98" s="43">
        <v>500</v>
      </c>
      <c r="F98" s="43">
        <v>3500</v>
      </c>
      <c r="G98" s="43">
        <v>3400</v>
      </c>
      <c r="H98" s="43">
        <v>44700</v>
      </c>
      <c r="I98" s="43">
        <v>313500</v>
      </c>
      <c r="L98" s="43">
        <f t="shared" si="2"/>
        <v>13900</v>
      </c>
      <c r="O98" s="43">
        <f t="shared" si="3"/>
        <v>299600</v>
      </c>
    </row>
    <row r="99" spans="1:15">
      <c r="A99" s="1">
        <v>36069</v>
      </c>
      <c r="B99" s="43">
        <v>800</v>
      </c>
      <c r="C99" s="43">
        <v>7800</v>
      </c>
      <c r="D99" s="43">
        <v>400</v>
      </c>
      <c r="E99" s="43">
        <v>200</v>
      </c>
      <c r="F99" s="43">
        <v>2700</v>
      </c>
      <c r="G99" s="43">
        <v>2800</v>
      </c>
      <c r="H99" s="43">
        <v>39400</v>
      </c>
      <c r="I99" s="43">
        <v>268000</v>
      </c>
      <c r="L99" s="43">
        <f t="shared" si="2"/>
        <v>11900</v>
      </c>
      <c r="O99" s="43">
        <f t="shared" si="3"/>
        <v>256100</v>
      </c>
    </row>
    <row r="100" spans="1:15">
      <c r="A100" s="1">
        <v>36100</v>
      </c>
      <c r="B100" s="43">
        <v>700</v>
      </c>
      <c r="C100" s="43">
        <v>8400</v>
      </c>
      <c r="D100" s="43">
        <v>800</v>
      </c>
      <c r="E100" s="43">
        <v>500</v>
      </c>
      <c r="F100" s="43">
        <v>4000</v>
      </c>
      <c r="G100" s="43">
        <v>3800</v>
      </c>
      <c r="H100" s="43">
        <v>41000</v>
      </c>
      <c r="I100" s="43">
        <v>256500</v>
      </c>
      <c r="L100" s="43">
        <f t="shared" si="2"/>
        <v>14400</v>
      </c>
      <c r="O100" s="43">
        <f t="shared" si="3"/>
        <v>242100</v>
      </c>
    </row>
    <row r="101" spans="1:15">
      <c r="A101" s="1">
        <v>36130</v>
      </c>
      <c r="B101" s="43">
        <v>1300</v>
      </c>
      <c r="C101" s="43">
        <v>9800</v>
      </c>
      <c r="D101" s="43">
        <v>1500</v>
      </c>
      <c r="E101" s="43">
        <v>700</v>
      </c>
      <c r="F101" s="43">
        <v>3600</v>
      </c>
      <c r="G101" s="43">
        <v>3500</v>
      </c>
      <c r="H101" s="43">
        <v>55800</v>
      </c>
      <c r="I101" s="43">
        <v>318100</v>
      </c>
      <c r="L101" s="43">
        <f t="shared" si="2"/>
        <v>16900</v>
      </c>
      <c r="O101" s="43">
        <f t="shared" si="3"/>
        <v>301200</v>
      </c>
    </row>
    <row r="102" spans="1:15">
      <c r="A102" s="1">
        <v>36161</v>
      </c>
      <c r="B102" s="43">
        <v>100</v>
      </c>
      <c r="C102" s="43">
        <v>7500</v>
      </c>
      <c r="D102" s="43">
        <v>400</v>
      </c>
      <c r="E102" s="43">
        <v>300</v>
      </c>
      <c r="F102" s="43">
        <v>2400</v>
      </c>
      <c r="G102" s="43">
        <v>2800</v>
      </c>
      <c r="H102" s="43">
        <v>38400</v>
      </c>
      <c r="I102" s="43">
        <v>232700</v>
      </c>
      <c r="L102" s="43">
        <f t="shared" si="2"/>
        <v>10700</v>
      </c>
      <c r="O102" s="43">
        <f t="shared" si="3"/>
        <v>222000</v>
      </c>
    </row>
    <row r="103" spans="1:15">
      <c r="A103" s="1">
        <v>36192</v>
      </c>
      <c r="B103" s="43">
        <v>300</v>
      </c>
      <c r="C103" s="43">
        <v>4300</v>
      </c>
      <c r="D103" s="43">
        <v>200</v>
      </c>
      <c r="E103" s="43">
        <v>300</v>
      </c>
      <c r="F103" s="43">
        <v>1300</v>
      </c>
      <c r="G103" s="43">
        <v>1800</v>
      </c>
      <c r="H103" s="43">
        <v>37900</v>
      </c>
      <c r="I103" s="43">
        <v>198500</v>
      </c>
      <c r="L103" s="43">
        <f t="shared" si="2"/>
        <v>6400</v>
      </c>
      <c r="O103" s="43">
        <f t="shared" si="3"/>
        <v>192100</v>
      </c>
    </row>
    <row r="104" spans="1:15">
      <c r="A104" s="1">
        <v>36220</v>
      </c>
      <c r="B104" s="43">
        <v>300</v>
      </c>
      <c r="C104" s="43">
        <v>8400</v>
      </c>
      <c r="D104" s="43">
        <v>700</v>
      </c>
      <c r="E104" s="43">
        <v>100</v>
      </c>
      <c r="F104" s="43">
        <v>2000</v>
      </c>
      <c r="G104" s="43">
        <v>2900</v>
      </c>
      <c r="H104" s="43">
        <v>45300</v>
      </c>
      <c r="I104" s="43">
        <v>268900</v>
      </c>
      <c r="L104" s="43">
        <f t="shared" si="2"/>
        <v>11500</v>
      </c>
      <c r="O104" s="43">
        <f t="shared" si="3"/>
        <v>257400</v>
      </c>
    </row>
    <row r="105" spans="1:15">
      <c r="A105" s="1">
        <v>36251</v>
      </c>
      <c r="B105" s="43">
        <v>800</v>
      </c>
      <c r="C105" s="43">
        <v>9800</v>
      </c>
      <c r="D105" s="43">
        <v>700</v>
      </c>
      <c r="E105" s="43">
        <v>300</v>
      </c>
      <c r="F105" s="43">
        <v>2500</v>
      </c>
      <c r="G105" s="43">
        <v>3800</v>
      </c>
      <c r="H105" s="43">
        <v>40400</v>
      </c>
      <c r="I105" s="43">
        <v>244300</v>
      </c>
      <c r="L105" s="43">
        <f t="shared" si="2"/>
        <v>14100</v>
      </c>
      <c r="O105" s="43">
        <f t="shared" si="3"/>
        <v>230200</v>
      </c>
    </row>
    <row r="106" spans="1:15">
      <c r="A106" s="1">
        <v>36281</v>
      </c>
      <c r="B106" s="43">
        <v>200</v>
      </c>
      <c r="C106" s="43">
        <v>10500</v>
      </c>
      <c r="D106" s="43">
        <v>700</v>
      </c>
      <c r="E106" s="43">
        <v>200</v>
      </c>
      <c r="F106" s="43">
        <v>2000</v>
      </c>
      <c r="G106" s="43">
        <v>2600</v>
      </c>
      <c r="H106" s="43">
        <v>30900</v>
      </c>
      <c r="I106" s="43">
        <v>262400</v>
      </c>
      <c r="L106" s="43">
        <f t="shared" si="2"/>
        <v>13600</v>
      </c>
      <c r="O106" s="43">
        <f t="shared" si="3"/>
        <v>248800</v>
      </c>
    </row>
    <row r="107" spans="1:15">
      <c r="A107" s="1">
        <v>36312</v>
      </c>
      <c r="B107" s="43">
        <v>300</v>
      </c>
      <c r="C107" s="43">
        <v>11400</v>
      </c>
      <c r="D107" s="43">
        <v>600</v>
      </c>
      <c r="E107" s="43">
        <v>400</v>
      </c>
      <c r="F107" s="43">
        <v>2300</v>
      </c>
      <c r="G107" s="43">
        <v>4400</v>
      </c>
      <c r="H107" s="43">
        <v>29000</v>
      </c>
      <c r="I107" s="43">
        <v>289200</v>
      </c>
      <c r="L107" s="43">
        <f t="shared" si="2"/>
        <v>15000</v>
      </c>
      <c r="O107" s="43">
        <f t="shared" si="3"/>
        <v>274200</v>
      </c>
    </row>
    <row r="108" spans="1:15">
      <c r="A108" s="1">
        <v>36342</v>
      </c>
      <c r="B108" s="43">
        <v>300</v>
      </c>
      <c r="C108" s="43">
        <v>12800</v>
      </c>
      <c r="D108" s="43">
        <v>900</v>
      </c>
      <c r="E108" s="43">
        <v>600</v>
      </c>
      <c r="F108" s="43">
        <v>3100</v>
      </c>
      <c r="G108" s="43">
        <v>3100</v>
      </c>
      <c r="H108" s="43">
        <v>38700</v>
      </c>
      <c r="I108" s="43">
        <v>286600</v>
      </c>
      <c r="L108" s="43">
        <f t="shared" si="2"/>
        <v>17700</v>
      </c>
      <c r="O108" s="43">
        <f t="shared" si="3"/>
        <v>268900</v>
      </c>
    </row>
    <row r="109" spans="1:15">
      <c r="A109" s="1">
        <v>36373</v>
      </c>
      <c r="B109" s="43">
        <v>300</v>
      </c>
      <c r="C109" s="43">
        <v>10500</v>
      </c>
      <c r="D109" s="43">
        <v>200</v>
      </c>
      <c r="E109" s="43">
        <v>300</v>
      </c>
      <c r="F109" s="43">
        <v>3300</v>
      </c>
      <c r="G109" s="43">
        <v>3200</v>
      </c>
      <c r="H109" s="43">
        <v>39200</v>
      </c>
      <c r="I109" s="43">
        <v>281100</v>
      </c>
      <c r="L109" s="43">
        <f t="shared" si="2"/>
        <v>14600</v>
      </c>
      <c r="O109" s="43">
        <f t="shared" si="3"/>
        <v>266500</v>
      </c>
    </row>
    <row r="110" spans="1:15">
      <c r="A110" s="1">
        <v>36404</v>
      </c>
      <c r="B110" s="43">
        <v>1000</v>
      </c>
      <c r="C110" s="43">
        <v>13800</v>
      </c>
      <c r="D110" s="43">
        <v>900</v>
      </c>
      <c r="E110" s="43">
        <v>600</v>
      </c>
      <c r="F110" s="43">
        <v>4000</v>
      </c>
      <c r="G110" s="43">
        <v>5300</v>
      </c>
      <c r="H110" s="43">
        <v>46000</v>
      </c>
      <c r="I110" s="43">
        <v>330700</v>
      </c>
      <c r="L110" s="43">
        <f t="shared" si="2"/>
        <v>20300</v>
      </c>
      <c r="O110" s="43">
        <f t="shared" si="3"/>
        <v>310400</v>
      </c>
    </row>
    <row r="111" spans="1:15">
      <c r="A111" s="1">
        <v>36434</v>
      </c>
      <c r="B111" s="43">
        <v>1300</v>
      </c>
      <c r="C111" s="43">
        <v>8500</v>
      </c>
      <c r="D111" s="43">
        <v>900</v>
      </c>
      <c r="E111" s="43">
        <v>300</v>
      </c>
      <c r="F111" s="43">
        <v>3800</v>
      </c>
      <c r="G111" s="43">
        <v>3500</v>
      </c>
      <c r="H111" s="43">
        <v>35100</v>
      </c>
      <c r="I111" s="43">
        <v>262000</v>
      </c>
      <c r="L111" s="43">
        <f t="shared" si="2"/>
        <v>14800</v>
      </c>
      <c r="O111" s="43">
        <f t="shared" si="3"/>
        <v>247200</v>
      </c>
    </row>
    <row r="112" spans="1:15">
      <c r="A112" s="1">
        <v>36465</v>
      </c>
      <c r="B112" s="43">
        <v>1100</v>
      </c>
      <c r="C112" s="43">
        <v>8300</v>
      </c>
      <c r="D112" s="43">
        <v>200</v>
      </c>
      <c r="E112" s="43">
        <v>1000</v>
      </c>
      <c r="F112" s="43">
        <v>2300</v>
      </c>
      <c r="G112" s="43">
        <v>4500</v>
      </c>
      <c r="H112" s="43">
        <v>44000</v>
      </c>
      <c r="I112" s="43">
        <v>244300</v>
      </c>
      <c r="L112" s="43">
        <f t="shared" si="2"/>
        <v>12900</v>
      </c>
      <c r="O112" s="43">
        <f t="shared" si="3"/>
        <v>231400</v>
      </c>
    </row>
    <row r="113" spans="1:15">
      <c r="A113" s="1">
        <v>36495</v>
      </c>
      <c r="B113" s="43">
        <v>2100</v>
      </c>
      <c r="C113" s="43">
        <v>9500</v>
      </c>
      <c r="D113" s="43">
        <v>1700</v>
      </c>
      <c r="E113" s="43">
        <v>1000</v>
      </c>
      <c r="F113" s="43">
        <v>3200</v>
      </c>
      <c r="G113" s="43">
        <v>3200</v>
      </c>
      <c r="H113" s="43">
        <v>64100</v>
      </c>
      <c r="I113" s="43">
        <v>309300</v>
      </c>
      <c r="L113" s="43">
        <f t="shared" si="2"/>
        <v>17500</v>
      </c>
      <c r="O113" s="43">
        <f t="shared" si="3"/>
        <v>291800</v>
      </c>
    </row>
    <row r="114" spans="1:15">
      <c r="A114" s="1">
        <v>36526</v>
      </c>
      <c r="B114" s="43">
        <v>1000</v>
      </c>
      <c r="C114" s="43">
        <v>7600</v>
      </c>
      <c r="D114" s="43">
        <v>500</v>
      </c>
      <c r="E114" s="43">
        <v>300</v>
      </c>
      <c r="F114" s="43">
        <v>2100</v>
      </c>
      <c r="G114" s="43">
        <v>3500</v>
      </c>
      <c r="H114" s="43">
        <v>42900</v>
      </c>
      <c r="I114" s="43">
        <v>246900</v>
      </c>
      <c r="L114" s="43">
        <f t="shared" si="2"/>
        <v>11500</v>
      </c>
      <c r="O114" s="43">
        <f t="shared" si="3"/>
        <v>235400</v>
      </c>
    </row>
    <row r="115" spans="1:15">
      <c r="A115" s="1">
        <v>36557</v>
      </c>
      <c r="B115" s="43">
        <v>500</v>
      </c>
      <c r="C115" s="43">
        <v>6300</v>
      </c>
      <c r="D115" s="43">
        <v>300</v>
      </c>
      <c r="E115" s="43">
        <v>200</v>
      </c>
      <c r="F115" s="43">
        <v>2400</v>
      </c>
      <c r="G115" s="43">
        <v>2500</v>
      </c>
      <c r="H115" s="43">
        <v>43800</v>
      </c>
      <c r="I115" s="43">
        <v>211800</v>
      </c>
      <c r="L115" s="43">
        <f t="shared" si="2"/>
        <v>9700</v>
      </c>
      <c r="O115" s="43">
        <f t="shared" si="3"/>
        <v>202100</v>
      </c>
    </row>
    <row r="116" spans="1:15">
      <c r="A116" s="1">
        <v>36586</v>
      </c>
      <c r="B116" s="43">
        <v>500</v>
      </c>
      <c r="C116" s="43">
        <v>8500</v>
      </c>
      <c r="D116" s="43">
        <v>700</v>
      </c>
      <c r="E116" s="43">
        <v>200</v>
      </c>
      <c r="F116" s="43">
        <v>3800</v>
      </c>
      <c r="G116" s="43">
        <v>4000</v>
      </c>
      <c r="H116" s="43">
        <v>44300</v>
      </c>
      <c r="I116" s="43">
        <v>263100</v>
      </c>
      <c r="L116" s="43">
        <f t="shared" si="2"/>
        <v>13700</v>
      </c>
      <c r="O116" s="43">
        <f t="shared" si="3"/>
        <v>249400</v>
      </c>
    </row>
    <row r="117" spans="1:15">
      <c r="A117" s="1">
        <v>36617</v>
      </c>
      <c r="B117" s="43">
        <v>900</v>
      </c>
      <c r="C117" s="43">
        <v>10900</v>
      </c>
      <c r="D117" s="43">
        <v>600</v>
      </c>
      <c r="E117" s="43">
        <v>300</v>
      </c>
      <c r="F117" s="43">
        <v>3300</v>
      </c>
      <c r="G117" s="43">
        <v>3100</v>
      </c>
      <c r="H117" s="43">
        <v>47700</v>
      </c>
      <c r="I117" s="43">
        <v>307700</v>
      </c>
      <c r="L117" s="43">
        <f t="shared" si="2"/>
        <v>16000</v>
      </c>
      <c r="O117" s="43">
        <f t="shared" si="3"/>
        <v>291700</v>
      </c>
    </row>
    <row r="118" spans="1:15">
      <c r="A118" s="1">
        <v>36647</v>
      </c>
      <c r="B118" s="43">
        <v>700</v>
      </c>
      <c r="C118" s="43">
        <v>7400</v>
      </c>
      <c r="D118" s="43">
        <v>900</v>
      </c>
      <c r="E118" s="43">
        <v>300</v>
      </c>
      <c r="F118" s="43">
        <v>2500</v>
      </c>
      <c r="G118" s="43">
        <v>4100</v>
      </c>
      <c r="H118" s="43">
        <v>28800</v>
      </c>
      <c r="I118" s="43">
        <v>284900</v>
      </c>
      <c r="L118" s="43">
        <f t="shared" si="2"/>
        <v>11800</v>
      </c>
      <c r="O118" s="43">
        <f t="shared" si="3"/>
        <v>273100</v>
      </c>
    </row>
    <row r="119" spans="1:15">
      <c r="A119" s="1">
        <v>36678</v>
      </c>
      <c r="B119" s="43">
        <v>1100</v>
      </c>
      <c r="C119" s="43">
        <v>3100</v>
      </c>
      <c r="D119" s="43">
        <v>700</v>
      </c>
      <c r="E119" s="43">
        <v>400</v>
      </c>
      <c r="F119" s="43">
        <v>3000</v>
      </c>
      <c r="G119" s="43">
        <v>3700</v>
      </c>
      <c r="H119" s="43">
        <v>31900</v>
      </c>
      <c r="I119" s="43">
        <v>303800</v>
      </c>
      <c r="L119" s="43">
        <f t="shared" si="2"/>
        <v>8300</v>
      </c>
      <c r="O119" s="43">
        <f t="shared" si="3"/>
        <v>295500</v>
      </c>
    </row>
    <row r="120" spans="1:15">
      <c r="A120" s="1">
        <v>36708</v>
      </c>
      <c r="B120" s="43">
        <v>1000</v>
      </c>
      <c r="C120" s="43">
        <v>1500</v>
      </c>
      <c r="D120" s="43">
        <v>1000</v>
      </c>
      <c r="E120" s="43">
        <v>200</v>
      </c>
      <c r="F120" s="43">
        <v>3900</v>
      </c>
      <c r="G120" s="43">
        <v>4000</v>
      </c>
      <c r="H120" s="43">
        <v>39500</v>
      </c>
      <c r="I120" s="43">
        <v>296900</v>
      </c>
      <c r="L120" s="43">
        <f t="shared" si="2"/>
        <v>7600</v>
      </c>
      <c r="O120" s="43">
        <f t="shared" si="3"/>
        <v>289300</v>
      </c>
    </row>
    <row r="121" spans="1:15">
      <c r="A121" s="1">
        <v>36739</v>
      </c>
      <c r="B121" s="43">
        <v>800</v>
      </c>
      <c r="C121" s="43">
        <v>2000</v>
      </c>
      <c r="D121" s="43">
        <v>900</v>
      </c>
      <c r="E121" s="43">
        <v>800</v>
      </c>
      <c r="F121" s="43">
        <v>2400</v>
      </c>
      <c r="G121" s="43">
        <v>1700</v>
      </c>
      <c r="H121" s="43">
        <v>42800</v>
      </c>
      <c r="I121" s="43">
        <v>290400</v>
      </c>
      <c r="L121" s="43">
        <f t="shared" si="2"/>
        <v>6900</v>
      </c>
      <c r="O121" s="43">
        <f t="shared" si="3"/>
        <v>283500</v>
      </c>
    </row>
    <row r="122" spans="1:15">
      <c r="A122" s="1">
        <v>36770</v>
      </c>
      <c r="B122" s="43">
        <v>700</v>
      </c>
      <c r="C122" s="43">
        <v>6000</v>
      </c>
      <c r="D122" s="43">
        <v>400</v>
      </c>
      <c r="E122" s="43">
        <v>500</v>
      </c>
      <c r="F122" s="43">
        <v>2900</v>
      </c>
      <c r="G122" s="43">
        <v>2700</v>
      </c>
      <c r="H122" s="43">
        <v>49000</v>
      </c>
      <c r="I122" s="43">
        <v>356200</v>
      </c>
      <c r="L122" s="43">
        <f t="shared" si="2"/>
        <v>10500</v>
      </c>
      <c r="O122" s="43">
        <f t="shared" si="3"/>
        <v>345700</v>
      </c>
    </row>
    <row r="123" spans="1:15">
      <c r="A123" s="1">
        <v>36800</v>
      </c>
      <c r="B123" s="43">
        <v>700</v>
      </c>
      <c r="C123" s="43">
        <v>5700</v>
      </c>
      <c r="D123" s="43">
        <v>400</v>
      </c>
      <c r="E123" s="43">
        <v>200</v>
      </c>
      <c r="F123" s="43">
        <v>3200</v>
      </c>
      <c r="G123" s="43">
        <v>2600</v>
      </c>
      <c r="H123" s="43">
        <v>42400</v>
      </c>
      <c r="I123" s="43">
        <v>283700</v>
      </c>
      <c r="L123" s="43">
        <f t="shared" si="2"/>
        <v>10200</v>
      </c>
      <c r="O123" s="43">
        <f t="shared" si="3"/>
        <v>273500</v>
      </c>
    </row>
    <row r="124" spans="1:15">
      <c r="A124" s="1">
        <v>36831</v>
      </c>
      <c r="B124" s="43">
        <v>1100</v>
      </c>
      <c r="C124" s="43">
        <v>6700</v>
      </c>
      <c r="D124" s="43">
        <v>400</v>
      </c>
      <c r="E124" s="43">
        <v>800</v>
      </c>
      <c r="F124" s="43">
        <v>3000</v>
      </c>
      <c r="G124" s="43">
        <v>3900</v>
      </c>
      <c r="H124" s="43">
        <v>45200</v>
      </c>
      <c r="I124" s="43">
        <v>274500</v>
      </c>
      <c r="L124" s="43">
        <f t="shared" si="2"/>
        <v>12000</v>
      </c>
      <c r="O124" s="43">
        <f t="shared" si="3"/>
        <v>262500</v>
      </c>
    </row>
    <row r="125" spans="1:15">
      <c r="A125" s="1">
        <v>36861</v>
      </c>
      <c r="B125" s="43">
        <v>3100</v>
      </c>
      <c r="C125" s="43">
        <v>9400</v>
      </c>
      <c r="D125" s="43">
        <v>2000</v>
      </c>
      <c r="E125" s="43">
        <v>1100</v>
      </c>
      <c r="F125" s="43">
        <v>3600</v>
      </c>
      <c r="G125" s="43">
        <v>2700</v>
      </c>
      <c r="H125" s="43">
        <v>69300</v>
      </c>
      <c r="I125" s="43">
        <v>378300</v>
      </c>
      <c r="L125" s="43">
        <f t="shared" si="2"/>
        <v>19200</v>
      </c>
      <c r="O125" s="43">
        <f t="shared" si="3"/>
        <v>359100</v>
      </c>
    </row>
    <row r="126" spans="1:15">
      <c r="A126" s="1">
        <v>36892</v>
      </c>
      <c r="B126" s="43">
        <v>800</v>
      </c>
      <c r="C126" s="43">
        <v>7000</v>
      </c>
      <c r="D126" s="43">
        <v>1200</v>
      </c>
      <c r="E126" s="43">
        <v>500</v>
      </c>
      <c r="F126" s="43">
        <v>3000</v>
      </c>
      <c r="G126" s="43">
        <v>3800</v>
      </c>
      <c r="H126" s="43">
        <v>49700</v>
      </c>
      <c r="I126" s="43">
        <v>263100</v>
      </c>
      <c r="L126" s="43">
        <f t="shared" si="2"/>
        <v>12500</v>
      </c>
      <c r="O126" s="43">
        <f t="shared" si="3"/>
        <v>250600</v>
      </c>
    </row>
    <row r="127" spans="1:15">
      <c r="A127" s="1">
        <v>36923</v>
      </c>
      <c r="B127" s="43">
        <v>800</v>
      </c>
      <c r="C127" s="43">
        <v>4700</v>
      </c>
      <c r="D127" s="43">
        <v>700</v>
      </c>
      <c r="E127" s="43">
        <v>300</v>
      </c>
      <c r="F127" s="43">
        <v>1900</v>
      </c>
      <c r="G127" s="43">
        <v>2800</v>
      </c>
      <c r="H127" s="43">
        <v>47100</v>
      </c>
      <c r="I127" s="43">
        <v>226900</v>
      </c>
      <c r="L127" s="43">
        <f t="shared" si="2"/>
        <v>8400</v>
      </c>
      <c r="O127" s="43">
        <f t="shared" si="3"/>
        <v>218500</v>
      </c>
    </row>
    <row r="128" spans="1:15">
      <c r="A128" s="1">
        <v>36951</v>
      </c>
      <c r="B128" s="43">
        <v>1300</v>
      </c>
      <c r="C128" s="43">
        <v>6300</v>
      </c>
      <c r="D128" s="43">
        <v>700</v>
      </c>
      <c r="E128" s="43">
        <v>300</v>
      </c>
      <c r="F128" s="43">
        <v>4300</v>
      </c>
      <c r="G128" s="43">
        <v>2400</v>
      </c>
      <c r="H128" s="43">
        <v>54300</v>
      </c>
      <c r="I128" s="43">
        <v>283800</v>
      </c>
      <c r="L128" s="43">
        <f t="shared" si="2"/>
        <v>12900</v>
      </c>
      <c r="O128" s="43">
        <f t="shared" si="3"/>
        <v>270900</v>
      </c>
    </row>
    <row r="129" spans="1:15">
      <c r="A129" s="1">
        <v>36982</v>
      </c>
      <c r="B129" s="43">
        <v>400</v>
      </c>
      <c r="C129" s="43">
        <v>6400</v>
      </c>
      <c r="D129" s="43">
        <v>700</v>
      </c>
      <c r="E129" s="43">
        <v>800</v>
      </c>
      <c r="F129" s="43">
        <v>3700</v>
      </c>
      <c r="G129" s="43">
        <v>3100</v>
      </c>
      <c r="H129" s="43">
        <v>55600</v>
      </c>
      <c r="I129" s="43">
        <v>299900</v>
      </c>
      <c r="L129" s="43">
        <f t="shared" si="2"/>
        <v>12000</v>
      </c>
      <c r="O129" s="43">
        <f t="shared" si="3"/>
        <v>287900</v>
      </c>
    </row>
    <row r="130" spans="1:15">
      <c r="A130" s="1">
        <v>37012</v>
      </c>
      <c r="B130" s="43">
        <v>700</v>
      </c>
      <c r="C130" s="43">
        <v>5400</v>
      </c>
      <c r="D130" s="43">
        <v>700</v>
      </c>
      <c r="E130" s="43">
        <v>100</v>
      </c>
      <c r="F130" s="43">
        <v>3000</v>
      </c>
      <c r="G130" s="43">
        <v>2600</v>
      </c>
      <c r="H130" s="43">
        <v>38700</v>
      </c>
      <c r="I130" s="43">
        <v>296000</v>
      </c>
      <c r="L130" s="43">
        <f t="shared" si="2"/>
        <v>9900</v>
      </c>
      <c r="O130" s="43">
        <f t="shared" si="3"/>
        <v>286100</v>
      </c>
    </row>
    <row r="131" spans="1:15">
      <c r="A131" s="1">
        <v>37043</v>
      </c>
      <c r="B131" s="43">
        <v>1000</v>
      </c>
      <c r="C131" s="43">
        <v>8800</v>
      </c>
      <c r="D131" s="43">
        <v>700</v>
      </c>
      <c r="E131" s="43">
        <v>900</v>
      </c>
      <c r="F131" s="43">
        <v>3400</v>
      </c>
      <c r="G131" s="43">
        <v>3900</v>
      </c>
      <c r="H131" s="43">
        <v>41000</v>
      </c>
      <c r="I131" s="43">
        <v>327600</v>
      </c>
      <c r="L131" s="43">
        <f t="shared" si="2"/>
        <v>14800</v>
      </c>
      <c r="O131" s="43">
        <f t="shared" si="3"/>
        <v>312800</v>
      </c>
    </row>
    <row r="132" spans="1:15">
      <c r="A132" s="1">
        <v>37073</v>
      </c>
      <c r="B132" s="43">
        <v>600</v>
      </c>
      <c r="C132" s="43">
        <v>9500</v>
      </c>
      <c r="D132" s="43">
        <v>1000</v>
      </c>
      <c r="E132" s="43">
        <v>300</v>
      </c>
      <c r="F132" s="43">
        <v>3000</v>
      </c>
      <c r="G132" s="43">
        <v>2800</v>
      </c>
      <c r="H132" s="43">
        <v>46500</v>
      </c>
      <c r="I132" s="43">
        <v>313500</v>
      </c>
      <c r="L132" s="43">
        <f t="shared" si="2"/>
        <v>14400</v>
      </c>
      <c r="O132" s="43">
        <f t="shared" si="3"/>
        <v>299100</v>
      </c>
    </row>
    <row r="133" spans="1:15">
      <c r="A133" s="1">
        <v>37104</v>
      </c>
      <c r="B133" s="43">
        <v>900</v>
      </c>
      <c r="C133" s="43">
        <v>7800</v>
      </c>
      <c r="D133" s="43">
        <v>400</v>
      </c>
      <c r="E133" s="43">
        <v>400</v>
      </c>
      <c r="F133" s="43">
        <v>3000</v>
      </c>
      <c r="G133" s="43">
        <v>2700</v>
      </c>
      <c r="H133" s="43">
        <v>53100</v>
      </c>
      <c r="I133" s="43">
        <v>291700</v>
      </c>
      <c r="L133" s="43">
        <f t="shared" si="2"/>
        <v>12500</v>
      </c>
      <c r="O133" s="43">
        <f t="shared" si="3"/>
        <v>279200</v>
      </c>
    </row>
    <row r="134" spans="1:15">
      <c r="A134" s="1">
        <v>37135</v>
      </c>
      <c r="B134" s="43">
        <v>1000</v>
      </c>
      <c r="C134" s="43">
        <v>9900</v>
      </c>
      <c r="D134" s="43">
        <v>800</v>
      </c>
      <c r="E134" s="43">
        <v>200</v>
      </c>
      <c r="F134" s="43">
        <v>3700</v>
      </c>
      <c r="G134" s="43">
        <v>2900</v>
      </c>
      <c r="H134" s="43">
        <v>54000</v>
      </c>
      <c r="I134" s="43">
        <v>333000</v>
      </c>
      <c r="L134" s="43">
        <f t="shared" ref="L134:L197" si="4">SUM(B134:F134)</f>
        <v>15600</v>
      </c>
      <c r="O134" s="43">
        <f t="shared" si="3"/>
        <v>317400</v>
      </c>
    </row>
    <row r="135" spans="1:15">
      <c r="A135" s="1">
        <v>37165</v>
      </c>
      <c r="B135" s="43">
        <v>1100</v>
      </c>
      <c r="C135" s="43">
        <v>9300</v>
      </c>
      <c r="D135" s="43">
        <v>800</v>
      </c>
      <c r="E135" s="43">
        <v>600</v>
      </c>
      <c r="F135" s="43">
        <v>2800</v>
      </c>
      <c r="G135" s="43">
        <v>2300</v>
      </c>
      <c r="H135" s="43">
        <v>44000</v>
      </c>
      <c r="I135" s="43">
        <v>246500</v>
      </c>
      <c r="L135" s="43">
        <f t="shared" si="4"/>
        <v>14600</v>
      </c>
      <c r="O135" s="43">
        <f t="shared" ref="O135:O198" si="5">+I135-L135</f>
        <v>231900</v>
      </c>
    </row>
    <row r="136" spans="1:15">
      <c r="A136" s="1">
        <v>37196</v>
      </c>
      <c r="B136" s="43">
        <v>600</v>
      </c>
      <c r="C136" s="43">
        <v>7500</v>
      </c>
      <c r="D136" s="43">
        <v>200</v>
      </c>
      <c r="E136" s="43">
        <v>500</v>
      </c>
      <c r="F136" s="43">
        <v>2800</v>
      </c>
      <c r="G136" s="43">
        <v>2100</v>
      </c>
      <c r="H136" s="43">
        <v>44500</v>
      </c>
      <c r="I136" s="43">
        <v>227400</v>
      </c>
      <c r="L136" s="43">
        <f t="shared" si="4"/>
        <v>11600</v>
      </c>
      <c r="O136" s="43">
        <f t="shared" si="5"/>
        <v>215800</v>
      </c>
    </row>
    <row r="137" spans="1:15">
      <c r="A137" s="1">
        <v>37226</v>
      </c>
      <c r="B137" s="43">
        <v>800</v>
      </c>
      <c r="C137" s="43">
        <v>11600</v>
      </c>
      <c r="D137" s="43">
        <v>1000</v>
      </c>
      <c r="E137" s="43">
        <v>600</v>
      </c>
      <c r="F137" s="43">
        <v>2600</v>
      </c>
      <c r="G137" s="43">
        <v>2100</v>
      </c>
      <c r="H137" s="43">
        <v>71100</v>
      </c>
      <c r="I137" s="43">
        <v>333200</v>
      </c>
      <c r="L137" s="43">
        <f t="shared" si="4"/>
        <v>16600</v>
      </c>
      <c r="O137" s="43">
        <f t="shared" si="5"/>
        <v>316600</v>
      </c>
    </row>
    <row r="138" spans="1:15">
      <c r="A138" s="1">
        <v>37257</v>
      </c>
      <c r="B138" s="43">
        <v>600</v>
      </c>
      <c r="C138" s="43">
        <v>10200</v>
      </c>
      <c r="D138" s="43">
        <v>200</v>
      </c>
      <c r="E138" s="43">
        <v>500</v>
      </c>
      <c r="F138" s="43">
        <v>2200</v>
      </c>
      <c r="G138" s="43">
        <v>2600</v>
      </c>
      <c r="H138" s="43">
        <v>47400</v>
      </c>
      <c r="I138" s="43">
        <v>239500</v>
      </c>
      <c r="L138" s="43">
        <f t="shared" si="4"/>
        <v>13700</v>
      </c>
      <c r="O138" s="43">
        <f t="shared" si="5"/>
        <v>225800</v>
      </c>
    </row>
    <row r="139" spans="1:15">
      <c r="A139" s="1">
        <v>37288</v>
      </c>
      <c r="B139" s="43">
        <v>700</v>
      </c>
      <c r="C139" s="43">
        <v>6800</v>
      </c>
      <c r="D139" s="43">
        <v>600</v>
      </c>
      <c r="E139" s="43">
        <v>100</v>
      </c>
      <c r="F139" s="43">
        <v>1500</v>
      </c>
      <c r="G139" s="43">
        <v>3000</v>
      </c>
      <c r="H139" s="43">
        <v>48200</v>
      </c>
      <c r="I139" s="43">
        <v>218600</v>
      </c>
      <c r="L139" s="43">
        <f t="shared" si="4"/>
        <v>9700</v>
      </c>
      <c r="O139" s="43">
        <f t="shared" si="5"/>
        <v>208900</v>
      </c>
    </row>
    <row r="140" spans="1:15">
      <c r="A140" s="1">
        <v>37316</v>
      </c>
      <c r="B140" s="43">
        <v>600</v>
      </c>
      <c r="C140" s="43">
        <v>10100</v>
      </c>
      <c r="D140" s="43">
        <v>600</v>
      </c>
      <c r="E140" s="43">
        <v>200</v>
      </c>
      <c r="F140" s="43">
        <v>2300</v>
      </c>
      <c r="G140" s="43">
        <v>2600</v>
      </c>
      <c r="H140" s="43">
        <v>59000</v>
      </c>
      <c r="I140" s="43">
        <v>283500</v>
      </c>
      <c r="L140" s="43">
        <f t="shared" si="4"/>
        <v>13800</v>
      </c>
      <c r="O140" s="43">
        <f t="shared" si="5"/>
        <v>269700</v>
      </c>
    </row>
    <row r="141" spans="1:15">
      <c r="A141" s="1">
        <v>37347</v>
      </c>
      <c r="B141" s="43">
        <v>500</v>
      </c>
      <c r="C141" s="43">
        <v>8600</v>
      </c>
      <c r="D141" s="43">
        <v>700</v>
      </c>
      <c r="E141" s="43">
        <v>200</v>
      </c>
      <c r="F141" s="43">
        <v>2300</v>
      </c>
      <c r="G141" s="43">
        <v>2600</v>
      </c>
      <c r="H141" s="43">
        <v>49200</v>
      </c>
      <c r="I141" s="43">
        <v>267900</v>
      </c>
      <c r="L141" s="43">
        <f t="shared" si="4"/>
        <v>12300</v>
      </c>
      <c r="O141" s="43">
        <f t="shared" si="5"/>
        <v>255600</v>
      </c>
    </row>
    <row r="142" spans="1:15">
      <c r="A142" s="1">
        <v>37377</v>
      </c>
      <c r="B142" s="43">
        <v>300</v>
      </c>
      <c r="C142" s="43">
        <v>9600</v>
      </c>
      <c r="D142" s="43">
        <v>200</v>
      </c>
      <c r="E142" s="43">
        <v>400</v>
      </c>
      <c r="F142" s="43">
        <v>2000</v>
      </c>
      <c r="G142" s="43">
        <v>2500</v>
      </c>
      <c r="H142" s="43">
        <v>37500</v>
      </c>
      <c r="I142" s="43">
        <v>294500</v>
      </c>
      <c r="L142" s="43">
        <f t="shared" si="4"/>
        <v>12500</v>
      </c>
      <c r="O142" s="43">
        <f t="shared" si="5"/>
        <v>282000</v>
      </c>
    </row>
    <row r="143" spans="1:15">
      <c r="A143" s="1">
        <v>37408</v>
      </c>
      <c r="B143" s="43">
        <v>500</v>
      </c>
      <c r="C143" s="43">
        <v>12500</v>
      </c>
      <c r="D143" s="43">
        <v>1000</v>
      </c>
      <c r="E143" s="43">
        <v>600</v>
      </c>
      <c r="F143" s="43">
        <v>2600</v>
      </c>
      <c r="G143" s="43">
        <v>2500</v>
      </c>
      <c r="H143" s="43">
        <v>37900</v>
      </c>
      <c r="I143" s="43">
        <v>318600</v>
      </c>
      <c r="L143" s="43">
        <f t="shared" si="4"/>
        <v>17200</v>
      </c>
      <c r="O143" s="43">
        <f t="shared" si="5"/>
        <v>301400</v>
      </c>
    </row>
    <row r="144" spans="1:15">
      <c r="A144" s="1">
        <v>37438</v>
      </c>
      <c r="B144" s="43">
        <v>700</v>
      </c>
      <c r="C144" s="43">
        <v>11500</v>
      </c>
      <c r="D144" s="43">
        <v>600</v>
      </c>
      <c r="E144" s="43">
        <v>300</v>
      </c>
      <c r="F144" s="43">
        <v>2700</v>
      </c>
      <c r="G144" s="43">
        <v>3300</v>
      </c>
      <c r="H144" s="43">
        <v>51000</v>
      </c>
      <c r="I144" s="43">
        <v>318700</v>
      </c>
      <c r="L144" s="43">
        <f t="shared" si="4"/>
        <v>15800</v>
      </c>
      <c r="O144" s="43">
        <f t="shared" si="5"/>
        <v>302900</v>
      </c>
    </row>
    <row r="145" spans="1:15">
      <c r="A145" s="1">
        <v>37469</v>
      </c>
      <c r="B145" s="43">
        <v>800</v>
      </c>
      <c r="C145" s="43">
        <v>10600</v>
      </c>
      <c r="D145" s="43">
        <v>600</v>
      </c>
      <c r="E145" s="43">
        <v>400</v>
      </c>
      <c r="F145" s="43">
        <v>2500</v>
      </c>
      <c r="G145" s="43">
        <v>3000</v>
      </c>
      <c r="H145" s="43">
        <v>43300</v>
      </c>
      <c r="I145" s="43">
        <v>283400</v>
      </c>
      <c r="L145" s="43">
        <f t="shared" si="4"/>
        <v>14900</v>
      </c>
      <c r="O145" s="43">
        <f t="shared" si="5"/>
        <v>268500</v>
      </c>
    </row>
    <row r="146" spans="1:15">
      <c r="A146" s="1">
        <v>37500</v>
      </c>
      <c r="B146" s="43">
        <v>800</v>
      </c>
      <c r="C146" s="43">
        <v>12700</v>
      </c>
      <c r="D146" s="43">
        <v>500</v>
      </c>
      <c r="E146" s="43">
        <v>200</v>
      </c>
      <c r="F146" s="43">
        <v>3300</v>
      </c>
      <c r="G146" s="43">
        <v>2500</v>
      </c>
      <c r="H146" s="43">
        <v>52200</v>
      </c>
      <c r="I146" s="43">
        <v>351600</v>
      </c>
      <c r="L146" s="43">
        <f t="shared" si="4"/>
        <v>17500</v>
      </c>
      <c r="O146" s="43">
        <f t="shared" si="5"/>
        <v>334100</v>
      </c>
    </row>
    <row r="147" spans="1:15">
      <c r="A147" s="1">
        <v>37530</v>
      </c>
      <c r="B147" s="43">
        <v>1100</v>
      </c>
      <c r="C147" s="43">
        <v>13000</v>
      </c>
      <c r="D147" s="43">
        <v>400</v>
      </c>
      <c r="E147" s="43">
        <v>200</v>
      </c>
      <c r="F147" s="43">
        <v>2300</v>
      </c>
      <c r="G147" s="43">
        <v>3600</v>
      </c>
      <c r="H147" s="43">
        <v>44700</v>
      </c>
      <c r="I147" s="43">
        <v>268400</v>
      </c>
      <c r="L147" s="43">
        <f t="shared" si="4"/>
        <v>17000</v>
      </c>
      <c r="O147" s="43">
        <f t="shared" si="5"/>
        <v>251400</v>
      </c>
    </row>
    <row r="148" spans="1:15">
      <c r="A148" s="1">
        <v>37561</v>
      </c>
      <c r="B148" s="43">
        <v>800</v>
      </c>
      <c r="C148" s="43">
        <v>10600</v>
      </c>
      <c r="D148" s="43">
        <v>800</v>
      </c>
      <c r="E148" s="43">
        <v>600</v>
      </c>
      <c r="F148" s="43">
        <v>2100</v>
      </c>
      <c r="G148" s="43">
        <v>2400</v>
      </c>
      <c r="H148" s="43">
        <v>47900</v>
      </c>
      <c r="I148" s="43">
        <v>251100</v>
      </c>
      <c r="L148" s="43">
        <f t="shared" si="4"/>
        <v>14900</v>
      </c>
      <c r="O148" s="43">
        <f t="shared" si="5"/>
        <v>236200</v>
      </c>
    </row>
    <row r="149" spans="1:15">
      <c r="A149" s="1">
        <v>37591</v>
      </c>
      <c r="B149" s="43">
        <v>600</v>
      </c>
      <c r="C149" s="43">
        <v>12000</v>
      </c>
      <c r="D149" s="43">
        <v>1800</v>
      </c>
      <c r="E149" s="43">
        <v>800</v>
      </c>
      <c r="F149" s="43">
        <v>3000</v>
      </c>
      <c r="G149" s="43">
        <v>2800</v>
      </c>
      <c r="H149" s="43">
        <v>79100</v>
      </c>
      <c r="I149" s="43">
        <v>365100</v>
      </c>
      <c r="L149" s="43">
        <f t="shared" si="4"/>
        <v>18200</v>
      </c>
      <c r="O149" s="43">
        <f t="shared" si="5"/>
        <v>346900</v>
      </c>
    </row>
    <row r="150" spans="1:15">
      <c r="A150" s="1">
        <v>37622</v>
      </c>
      <c r="B150" s="43">
        <v>500</v>
      </c>
      <c r="C150" s="43">
        <v>10200</v>
      </c>
      <c r="D150" s="43">
        <v>700</v>
      </c>
      <c r="E150" s="43">
        <v>400</v>
      </c>
      <c r="F150" s="43">
        <v>2700</v>
      </c>
      <c r="G150" s="43">
        <v>2500</v>
      </c>
      <c r="H150" s="43">
        <v>49300</v>
      </c>
      <c r="I150" s="43">
        <v>249100</v>
      </c>
      <c r="L150" s="43">
        <f t="shared" si="4"/>
        <v>14500</v>
      </c>
      <c r="O150" s="43">
        <f t="shared" si="5"/>
        <v>234600</v>
      </c>
    </row>
    <row r="151" spans="1:15">
      <c r="A151" s="1">
        <v>37653</v>
      </c>
      <c r="B151" s="43">
        <v>400</v>
      </c>
      <c r="C151" s="43">
        <v>6100</v>
      </c>
      <c r="D151" s="43">
        <v>600</v>
      </c>
      <c r="E151" s="43">
        <v>300</v>
      </c>
      <c r="F151" s="43">
        <v>900</v>
      </c>
      <c r="G151" s="43">
        <v>2500</v>
      </c>
      <c r="H151" s="43">
        <v>55500</v>
      </c>
      <c r="I151" s="43">
        <v>216400</v>
      </c>
      <c r="L151" s="43">
        <f t="shared" si="4"/>
        <v>8300</v>
      </c>
      <c r="O151" s="43">
        <f t="shared" si="5"/>
        <v>208100</v>
      </c>
    </row>
    <row r="152" spans="1:15">
      <c r="A152" s="1">
        <v>37681</v>
      </c>
      <c r="B152" s="43">
        <v>700</v>
      </c>
      <c r="C152" s="43">
        <v>8700</v>
      </c>
      <c r="D152" s="43">
        <v>200</v>
      </c>
      <c r="E152" s="43">
        <v>400</v>
      </c>
      <c r="F152" s="43">
        <v>1800</v>
      </c>
      <c r="G152" s="43">
        <v>3100</v>
      </c>
      <c r="H152" s="43">
        <v>58100</v>
      </c>
      <c r="I152" s="43">
        <v>245500</v>
      </c>
      <c r="L152" s="43">
        <f t="shared" si="4"/>
        <v>11800</v>
      </c>
      <c r="O152" s="43">
        <f t="shared" si="5"/>
        <v>233700</v>
      </c>
    </row>
    <row r="153" spans="1:15">
      <c r="A153" s="1">
        <v>37712</v>
      </c>
      <c r="B153" s="43">
        <v>1000</v>
      </c>
      <c r="C153" s="43">
        <v>10500</v>
      </c>
      <c r="D153" s="43">
        <v>800</v>
      </c>
      <c r="E153" s="43">
        <v>400</v>
      </c>
      <c r="F153" s="43">
        <v>2100</v>
      </c>
      <c r="G153" s="43">
        <v>2600</v>
      </c>
      <c r="H153" s="43">
        <v>56700</v>
      </c>
      <c r="I153" s="43">
        <v>232100</v>
      </c>
      <c r="L153" s="43">
        <f t="shared" si="4"/>
        <v>14800</v>
      </c>
      <c r="O153" s="43">
        <f t="shared" si="5"/>
        <v>217300</v>
      </c>
    </row>
    <row r="154" spans="1:15">
      <c r="A154" s="1">
        <v>37742</v>
      </c>
      <c r="B154" s="43">
        <v>1000</v>
      </c>
      <c r="C154" s="43">
        <v>10000</v>
      </c>
      <c r="D154" s="43">
        <v>900</v>
      </c>
      <c r="E154" s="43">
        <v>200</v>
      </c>
      <c r="F154" s="43">
        <v>1900</v>
      </c>
      <c r="G154" s="43">
        <v>2600</v>
      </c>
      <c r="H154" s="43">
        <v>38700</v>
      </c>
      <c r="I154" s="43">
        <v>236300</v>
      </c>
      <c r="L154" s="43">
        <f t="shared" si="4"/>
        <v>14000</v>
      </c>
      <c r="O154" s="43">
        <f t="shared" si="5"/>
        <v>222300</v>
      </c>
    </row>
    <row r="155" spans="1:15">
      <c r="A155" s="1">
        <v>37773</v>
      </c>
      <c r="B155" s="43">
        <v>500</v>
      </c>
      <c r="C155" s="43">
        <v>13200</v>
      </c>
      <c r="D155" s="43">
        <v>1000</v>
      </c>
      <c r="E155" s="43">
        <v>900</v>
      </c>
      <c r="F155" s="43">
        <v>2100</v>
      </c>
      <c r="G155" s="43">
        <v>3500</v>
      </c>
      <c r="H155" s="43">
        <v>38900</v>
      </c>
      <c r="I155" s="43">
        <v>275600</v>
      </c>
      <c r="L155" s="43">
        <f t="shared" si="4"/>
        <v>17700</v>
      </c>
      <c r="O155" s="43">
        <f t="shared" si="5"/>
        <v>257900</v>
      </c>
    </row>
    <row r="156" spans="1:15">
      <c r="A156" s="1">
        <v>37803</v>
      </c>
      <c r="B156" s="43">
        <v>500</v>
      </c>
      <c r="C156" s="43">
        <v>15400</v>
      </c>
      <c r="D156" s="43">
        <v>900</v>
      </c>
      <c r="E156" s="43">
        <v>900</v>
      </c>
      <c r="F156" s="43">
        <v>2400</v>
      </c>
      <c r="G156" s="43">
        <v>2600</v>
      </c>
      <c r="H156" s="43">
        <v>50500</v>
      </c>
      <c r="I156" s="43">
        <v>296500</v>
      </c>
      <c r="L156" s="43">
        <f t="shared" si="4"/>
        <v>20100</v>
      </c>
      <c r="O156" s="43">
        <f t="shared" si="5"/>
        <v>276400</v>
      </c>
    </row>
    <row r="157" spans="1:15">
      <c r="A157" s="1">
        <v>37834</v>
      </c>
      <c r="B157" s="43">
        <v>600</v>
      </c>
      <c r="C157" s="43">
        <v>13400</v>
      </c>
      <c r="D157" s="43">
        <v>1000</v>
      </c>
      <c r="E157" s="43">
        <v>600</v>
      </c>
      <c r="F157" s="43">
        <v>2300</v>
      </c>
      <c r="G157" s="43">
        <v>3200</v>
      </c>
      <c r="H157" s="43">
        <v>51800</v>
      </c>
      <c r="I157" s="43">
        <v>296900</v>
      </c>
      <c r="L157" s="43">
        <f t="shared" si="4"/>
        <v>17900</v>
      </c>
      <c r="O157" s="43">
        <f t="shared" si="5"/>
        <v>279000</v>
      </c>
    </row>
    <row r="158" spans="1:15">
      <c r="A158" s="1">
        <v>37865</v>
      </c>
      <c r="B158" s="43">
        <v>900</v>
      </c>
      <c r="C158" s="43">
        <v>16300</v>
      </c>
      <c r="D158" s="43">
        <v>900</v>
      </c>
      <c r="E158" s="43">
        <v>1000</v>
      </c>
      <c r="F158" s="43">
        <v>3500</v>
      </c>
      <c r="G158" s="43">
        <v>3200</v>
      </c>
      <c r="H158" s="43">
        <v>61400</v>
      </c>
      <c r="I158" s="43">
        <v>354300</v>
      </c>
      <c r="L158" s="43">
        <f t="shared" si="4"/>
        <v>22600</v>
      </c>
      <c r="O158" s="43">
        <f t="shared" si="5"/>
        <v>331700</v>
      </c>
    </row>
    <row r="159" spans="1:15">
      <c r="A159" s="1">
        <v>37895</v>
      </c>
      <c r="B159" s="43">
        <v>1100</v>
      </c>
      <c r="C159" s="43">
        <v>15400</v>
      </c>
      <c r="D159" s="43">
        <v>400</v>
      </c>
      <c r="E159" s="43">
        <v>600</v>
      </c>
      <c r="F159" s="43">
        <v>2400</v>
      </c>
      <c r="G159" s="43">
        <v>2900</v>
      </c>
      <c r="H159" s="43">
        <v>50300</v>
      </c>
      <c r="I159" s="43">
        <v>277900</v>
      </c>
      <c r="L159" s="43">
        <f t="shared" si="4"/>
        <v>19900</v>
      </c>
      <c r="O159" s="43">
        <f t="shared" si="5"/>
        <v>258000</v>
      </c>
    </row>
    <row r="160" spans="1:15">
      <c r="A160" s="1">
        <v>37926</v>
      </c>
      <c r="B160" s="43">
        <v>500</v>
      </c>
      <c r="C160" s="43">
        <v>11500</v>
      </c>
      <c r="D160" s="43">
        <v>1000</v>
      </c>
      <c r="E160" s="43">
        <v>500</v>
      </c>
      <c r="F160" s="43">
        <v>2300</v>
      </c>
      <c r="G160" s="43">
        <v>3200</v>
      </c>
      <c r="H160" s="43">
        <v>55100</v>
      </c>
      <c r="I160" s="43">
        <v>287200</v>
      </c>
      <c r="L160" s="43">
        <f t="shared" si="4"/>
        <v>15800</v>
      </c>
      <c r="O160" s="43">
        <f t="shared" si="5"/>
        <v>271400</v>
      </c>
    </row>
    <row r="161" spans="1:15">
      <c r="A161" s="1">
        <v>37956</v>
      </c>
      <c r="B161" s="43">
        <v>600</v>
      </c>
      <c r="C161" s="43">
        <v>14400</v>
      </c>
      <c r="D161" s="43">
        <v>2100</v>
      </c>
      <c r="E161" s="43">
        <v>1500</v>
      </c>
      <c r="F161" s="43">
        <v>2900</v>
      </c>
      <c r="G161" s="43">
        <v>3000</v>
      </c>
      <c r="H161" s="43">
        <v>96500</v>
      </c>
      <c r="I161" s="43">
        <v>420200</v>
      </c>
      <c r="L161" s="43">
        <f t="shared" si="4"/>
        <v>21500</v>
      </c>
      <c r="O161" s="43">
        <f t="shared" si="5"/>
        <v>398700</v>
      </c>
    </row>
    <row r="162" spans="1:15">
      <c r="A162" s="1">
        <v>37987</v>
      </c>
      <c r="B162" s="43">
        <v>400</v>
      </c>
      <c r="C162" s="43">
        <v>11700</v>
      </c>
      <c r="D162" s="43">
        <v>1000</v>
      </c>
      <c r="E162" s="43">
        <v>600</v>
      </c>
      <c r="F162" s="43">
        <v>2500</v>
      </c>
      <c r="G162" s="43">
        <v>2800</v>
      </c>
      <c r="H162" s="43">
        <v>63700</v>
      </c>
      <c r="I162" s="43">
        <v>299700</v>
      </c>
      <c r="L162" s="43">
        <f t="shared" si="4"/>
        <v>16200</v>
      </c>
      <c r="O162" s="43">
        <f t="shared" si="5"/>
        <v>283500</v>
      </c>
    </row>
    <row r="163" spans="1:15">
      <c r="A163" s="1">
        <v>38018</v>
      </c>
      <c r="B163" s="43">
        <v>700</v>
      </c>
      <c r="C163" s="43">
        <v>9600</v>
      </c>
      <c r="D163" s="43">
        <v>400</v>
      </c>
      <c r="E163" s="43">
        <v>300</v>
      </c>
      <c r="F163" s="43">
        <v>2100</v>
      </c>
      <c r="G163" s="43">
        <v>2200</v>
      </c>
      <c r="H163" s="43">
        <v>67900</v>
      </c>
      <c r="I163" s="43">
        <v>268200</v>
      </c>
      <c r="L163" s="43">
        <f t="shared" si="4"/>
        <v>13100</v>
      </c>
      <c r="O163" s="43">
        <f t="shared" si="5"/>
        <v>255100</v>
      </c>
    </row>
    <row r="164" spans="1:15">
      <c r="A164" s="1">
        <v>38047</v>
      </c>
      <c r="B164" s="43">
        <v>900</v>
      </c>
      <c r="C164" s="43">
        <v>13100</v>
      </c>
      <c r="D164" s="43">
        <v>700</v>
      </c>
      <c r="E164" s="43">
        <v>200</v>
      </c>
      <c r="F164" s="43">
        <v>2600</v>
      </c>
      <c r="G164" s="43">
        <v>2700</v>
      </c>
      <c r="H164" s="43">
        <v>72200</v>
      </c>
      <c r="I164" s="43">
        <v>329700</v>
      </c>
      <c r="L164" s="43">
        <f t="shared" si="4"/>
        <v>17500</v>
      </c>
      <c r="O164" s="43">
        <f t="shared" si="5"/>
        <v>312200</v>
      </c>
    </row>
    <row r="165" spans="1:15">
      <c r="A165" s="1">
        <v>38078</v>
      </c>
      <c r="B165" s="43">
        <v>1500</v>
      </c>
      <c r="C165" s="43">
        <v>12500</v>
      </c>
      <c r="D165" s="43">
        <v>800</v>
      </c>
      <c r="E165" s="43">
        <v>500</v>
      </c>
      <c r="F165" s="43">
        <v>2200</v>
      </c>
      <c r="G165" s="43">
        <v>3300</v>
      </c>
      <c r="H165" s="43">
        <v>74300</v>
      </c>
      <c r="I165" s="43">
        <v>353600</v>
      </c>
      <c r="L165" s="43">
        <f t="shared" si="4"/>
        <v>17500</v>
      </c>
      <c r="O165" s="43">
        <f t="shared" si="5"/>
        <v>336100</v>
      </c>
    </row>
    <row r="166" spans="1:15">
      <c r="A166" s="1">
        <v>38108</v>
      </c>
      <c r="B166" s="43">
        <v>700</v>
      </c>
      <c r="C166" s="43">
        <v>12900</v>
      </c>
      <c r="D166" s="43">
        <v>800</v>
      </c>
      <c r="E166" s="43">
        <v>1000</v>
      </c>
      <c r="F166" s="43">
        <v>2400</v>
      </c>
      <c r="G166" s="43">
        <v>2500</v>
      </c>
      <c r="H166" s="43">
        <v>43200</v>
      </c>
      <c r="I166" s="43">
        <v>356200</v>
      </c>
      <c r="L166" s="43">
        <f t="shared" si="4"/>
        <v>17800</v>
      </c>
      <c r="O166" s="43">
        <f t="shared" si="5"/>
        <v>338400</v>
      </c>
    </row>
    <row r="167" spans="1:15">
      <c r="A167" s="1">
        <v>38139</v>
      </c>
      <c r="B167" s="43">
        <v>600</v>
      </c>
      <c r="C167" s="43">
        <v>14900</v>
      </c>
      <c r="D167" s="43">
        <v>700</v>
      </c>
      <c r="E167" s="43">
        <v>700</v>
      </c>
      <c r="F167" s="43">
        <v>2500</v>
      </c>
      <c r="G167" s="43">
        <v>3500</v>
      </c>
      <c r="H167" s="43">
        <v>52300</v>
      </c>
      <c r="I167" s="43">
        <v>396500</v>
      </c>
      <c r="L167" s="43">
        <f t="shared" si="4"/>
        <v>19400</v>
      </c>
      <c r="O167" s="43">
        <f t="shared" si="5"/>
        <v>377100</v>
      </c>
    </row>
    <row r="168" spans="1:15">
      <c r="A168" s="1">
        <v>38169</v>
      </c>
      <c r="B168" s="43">
        <v>500</v>
      </c>
      <c r="C168" s="43">
        <v>15500</v>
      </c>
      <c r="D168" s="43">
        <v>800</v>
      </c>
      <c r="E168" s="43">
        <v>500</v>
      </c>
      <c r="F168" s="43">
        <v>2800</v>
      </c>
      <c r="G168" s="43">
        <v>3400</v>
      </c>
      <c r="H168" s="43">
        <v>68900</v>
      </c>
      <c r="I168" s="43">
        <v>378400</v>
      </c>
      <c r="L168" s="43">
        <f t="shared" si="4"/>
        <v>20100</v>
      </c>
      <c r="O168" s="43">
        <f t="shared" si="5"/>
        <v>358300</v>
      </c>
    </row>
    <row r="169" spans="1:15">
      <c r="A169" s="1">
        <v>38200</v>
      </c>
      <c r="B169" s="43">
        <v>700</v>
      </c>
      <c r="C169" s="43">
        <v>14700</v>
      </c>
      <c r="D169" s="43">
        <v>900</v>
      </c>
      <c r="E169" s="43">
        <v>500</v>
      </c>
      <c r="F169" s="43">
        <v>2300</v>
      </c>
      <c r="G169" s="43">
        <v>3000</v>
      </c>
      <c r="H169" s="43">
        <v>61700</v>
      </c>
      <c r="I169" s="43">
        <v>348200</v>
      </c>
      <c r="L169" s="43">
        <f t="shared" si="4"/>
        <v>19100</v>
      </c>
      <c r="O169" s="43">
        <f t="shared" si="5"/>
        <v>329100</v>
      </c>
    </row>
    <row r="170" spans="1:15">
      <c r="A170" s="1">
        <v>38231</v>
      </c>
      <c r="B170" s="43">
        <v>800</v>
      </c>
      <c r="C170" s="43">
        <v>18800</v>
      </c>
      <c r="D170" s="43">
        <v>900</v>
      </c>
      <c r="E170" s="43">
        <v>800</v>
      </c>
      <c r="F170" s="43">
        <v>3900</v>
      </c>
      <c r="G170" s="43">
        <v>4100</v>
      </c>
      <c r="H170" s="43">
        <v>73200</v>
      </c>
      <c r="I170" s="43">
        <v>437100</v>
      </c>
      <c r="L170" s="43">
        <f t="shared" si="4"/>
        <v>25200</v>
      </c>
      <c r="O170" s="43">
        <f t="shared" si="5"/>
        <v>411900</v>
      </c>
    </row>
    <row r="171" spans="1:15">
      <c r="A171" s="1">
        <v>38261</v>
      </c>
      <c r="B171" s="43">
        <v>1200</v>
      </c>
      <c r="C171" s="43">
        <v>17800</v>
      </c>
      <c r="D171" s="43">
        <v>700</v>
      </c>
      <c r="E171" s="43">
        <v>600</v>
      </c>
      <c r="F171" s="43">
        <v>3700</v>
      </c>
      <c r="G171" s="43">
        <v>2900</v>
      </c>
      <c r="H171" s="43">
        <v>62000</v>
      </c>
      <c r="I171" s="43">
        <v>349800</v>
      </c>
      <c r="L171" s="43">
        <f t="shared" si="4"/>
        <v>24000</v>
      </c>
      <c r="O171" s="43">
        <f t="shared" si="5"/>
        <v>325800</v>
      </c>
    </row>
    <row r="172" spans="1:15">
      <c r="A172" s="1">
        <v>38292</v>
      </c>
      <c r="B172" s="43">
        <v>900</v>
      </c>
      <c r="C172" s="43">
        <v>15300</v>
      </c>
      <c r="D172" s="43">
        <v>1200</v>
      </c>
      <c r="E172" s="43">
        <v>600</v>
      </c>
      <c r="F172" s="43">
        <v>3500</v>
      </c>
      <c r="G172" s="43">
        <v>3000</v>
      </c>
      <c r="H172" s="43">
        <v>58400</v>
      </c>
      <c r="I172" s="43">
        <v>337800</v>
      </c>
      <c r="L172" s="43">
        <f t="shared" si="4"/>
        <v>21500</v>
      </c>
      <c r="O172" s="43">
        <f t="shared" si="5"/>
        <v>316300</v>
      </c>
    </row>
    <row r="173" spans="1:15">
      <c r="A173" s="1">
        <v>38322</v>
      </c>
      <c r="B173" s="43">
        <v>1300</v>
      </c>
      <c r="C173" s="43">
        <v>18800</v>
      </c>
      <c r="D173" s="43">
        <v>2100</v>
      </c>
      <c r="E173" s="43">
        <v>1600</v>
      </c>
      <c r="F173" s="43">
        <v>4100</v>
      </c>
      <c r="G173" s="43">
        <v>2900</v>
      </c>
      <c r="H173" s="43">
        <v>116600</v>
      </c>
      <c r="I173" s="43">
        <v>508400</v>
      </c>
      <c r="L173" s="43">
        <f t="shared" si="4"/>
        <v>27900</v>
      </c>
      <c r="O173" s="43">
        <f t="shared" si="5"/>
        <v>480500</v>
      </c>
    </row>
    <row r="174" spans="1:15">
      <c r="A174" s="1">
        <v>38353</v>
      </c>
      <c r="B174" s="43">
        <v>800</v>
      </c>
      <c r="C174" s="43">
        <v>15000</v>
      </c>
      <c r="D174" s="43">
        <v>1100</v>
      </c>
      <c r="E174" s="43">
        <v>300</v>
      </c>
      <c r="F174" s="43">
        <v>3200</v>
      </c>
      <c r="G174" s="43">
        <v>2900</v>
      </c>
      <c r="H174" s="43">
        <v>70900</v>
      </c>
      <c r="I174" s="43">
        <v>341900</v>
      </c>
      <c r="L174" s="43">
        <f t="shared" si="4"/>
        <v>20400</v>
      </c>
      <c r="O174" s="43">
        <f t="shared" si="5"/>
        <v>321500</v>
      </c>
    </row>
    <row r="175" spans="1:15">
      <c r="A175" s="1">
        <v>38384</v>
      </c>
      <c r="B175" s="43">
        <v>600</v>
      </c>
      <c r="C175" s="43">
        <v>11100</v>
      </c>
      <c r="D175" s="43">
        <v>600</v>
      </c>
      <c r="E175" s="43">
        <v>100</v>
      </c>
      <c r="F175" s="43">
        <v>1900</v>
      </c>
      <c r="G175" s="43">
        <v>2900</v>
      </c>
      <c r="H175" s="43">
        <v>69400</v>
      </c>
      <c r="I175" s="43">
        <v>288100</v>
      </c>
      <c r="L175" s="43">
        <f t="shared" si="4"/>
        <v>14300</v>
      </c>
      <c r="O175" s="43">
        <f t="shared" si="5"/>
        <v>273800</v>
      </c>
    </row>
    <row r="176" spans="1:15">
      <c r="A176" s="1">
        <v>38412</v>
      </c>
      <c r="B176" s="43">
        <v>800</v>
      </c>
      <c r="C176" s="43">
        <v>15300</v>
      </c>
      <c r="D176" s="43">
        <v>500</v>
      </c>
      <c r="E176" s="43">
        <v>300</v>
      </c>
      <c r="F176" s="43">
        <v>2900</v>
      </c>
      <c r="G176" s="43">
        <v>3200</v>
      </c>
      <c r="H176" s="43">
        <v>82800</v>
      </c>
      <c r="I176" s="43">
        <v>377500</v>
      </c>
      <c r="L176" s="43">
        <f t="shared" si="4"/>
        <v>19800</v>
      </c>
      <c r="O176" s="43">
        <f t="shared" si="5"/>
        <v>357700</v>
      </c>
    </row>
    <row r="177" spans="1:15">
      <c r="A177" s="1">
        <v>38443</v>
      </c>
      <c r="B177" s="43">
        <v>1000</v>
      </c>
      <c r="C177" s="43">
        <v>15400</v>
      </c>
      <c r="D177" s="43">
        <v>600</v>
      </c>
      <c r="E177" s="43">
        <v>400</v>
      </c>
      <c r="F177" s="43">
        <v>2900</v>
      </c>
      <c r="G177" s="43">
        <v>4000</v>
      </c>
      <c r="H177" s="43">
        <v>69000</v>
      </c>
      <c r="I177" s="43">
        <v>370400</v>
      </c>
      <c r="L177" s="43">
        <f t="shared" si="4"/>
        <v>20300</v>
      </c>
      <c r="O177" s="43">
        <f t="shared" si="5"/>
        <v>350100</v>
      </c>
    </row>
    <row r="178" spans="1:15">
      <c r="A178" s="1">
        <v>38473</v>
      </c>
      <c r="B178" s="43">
        <v>400</v>
      </c>
      <c r="C178" s="43">
        <v>13900</v>
      </c>
      <c r="D178" s="43">
        <v>900</v>
      </c>
      <c r="E178" s="43">
        <v>800</v>
      </c>
      <c r="F178" s="43">
        <v>2700</v>
      </c>
      <c r="G178" s="43">
        <v>3200</v>
      </c>
      <c r="H178" s="43">
        <v>51300</v>
      </c>
      <c r="I178" s="43">
        <v>394900</v>
      </c>
      <c r="L178" s="43">
        <f t="shared" si="4"/>
        <v>18700</v>
      </c>
      <c r="O178" s="43">
        <f t="shared" si="5"/>
        <v>376200</v>
      </c>
    </row>
    <row r="179" spans="1:15">
      <c r="A179" s="1">
        <v>38504</v>
      </c>
      <c r="B179" s="43">
        <v>900</v>
      </c>
      <c r="C179" s="43">
        <v>17100</v>
      </c>
      <c r="D179" s="43">
        <v>1100</v>
      </c>
      <c r="E179" s="43">
        <v>600</v>
      </c>
      <c r="F179" s="43">
        <v>3200</v>
      </c>
      <c r="G179" s="43">
        <v>3300</v>
      </c>
      <c r="H179" s="43">
        <v>55700</v>
      </c>
      <c r="I179" s="43">
        <v>449200</v>
      </c>
      <c r="L179" s="43">
        <f t="shared" si="4"/>
        <v>22900</v>
      </c>
      <c r="O179" s="43">
        <f t="shared" si="5"/>
        <v>426300</v>
      </c>
    </row>
    <row r="180" spans="1:15">
      <c r="A180" s="1">
        <v>38534</v>
      </c>
      <c r="B180" s="43">
        <v>500</v>
      </c>
      <c r="C180" s="43">
        <v>19100</v>
      </c>
      <c r="D180" s="43">
        <v>1400</v>
      </c>
      <c r="E180" s="43">
        <v>700</v>
      </c>
      <c r="F180" s="43">
        <v>3800</v>
      </c>
      <c r="G180" s="43">
        <v>4000</v>
      </c>
      <c r="H180" s="43">
        <v>60800</v>
      </c>
      <c r="I180" s="43">
        <v>413100</v>
      </c>
      <c r="L180" s="43">
        <f t="shared" si="4"/>
        <v>25500</v>
      </c>
      <c r="O180" s="43">
        <f t="shared" si="5"/>
        <v>387600</v>
      </c>
    </row>
    <row r="181" spans="1:15">
      <c r="A181" s="1">
        <v>38565</v>
      </c>
      <c r="B181" s="43">
        <v>600</v>
      </c>
      <c r="C181" s="43">
        <v>16500</v>
      </c>
      <c r="D181" s="43">
        <v>1900</v>
      </c>
      <c r="E181" s="43">
        <v>500</v>
      </c>
      <c r="F181" s="43">
        <v>3000</v>
      </c>
      <c r="G181" s="43">
        <v>3800</v>
      </c>
      <c r="H181" s="43">
        <v>61900</v>
      </c>
      <c r="I181" s="43">
        <v>386600</v>
      </c>
      <c r="L181" s="43">
        <f t="shared" si="4"/>
        <v>22500</v>
      </c>
      <c r="O181" s="43">
        <f t="shared" si="5"/>
        <v>364100</v>
      </c>
    </row>
    <row r="182" spans="1:15">
      <c r="A182" s="1">
        <v>38596</v>
      </c>
      <c r="B182" s="43">
        <v>900</v>
      </c>
      <c r="C182" s="43">
        <v>20600</v>
      </c>
      <c r="D182" s="43">
        <v>1200</v>
      </c>
      <c r="E182" s="43">
        <v>300</v>
      </c>
      <c r="F182" s="43">
        <v>4100</v>
      </c>
      <c r="G182" s="43">
        <v>3800</v>
      </c>
      <c r="H182" s="43">
        <v>78800</v>
      </c>
      <c r="I182" s="43">
        <v>485800</v>
      </c>
      <c r="L182" s="43">
        <f t="shared" si="4"/>
        <v>27100</v>
      </c>
      <c r="O182" s="43">
        <f t="shared" si="5"/>
        <v>458700</v>
      </c>
    </row>
    <row r="183" spans="1:15">
      <c r="A183" s="1">
        <v>38626</v>
      </c>
      <c r="B183" s="43">
        <v>800</v>
      </c>
      <c r="C183" s="43">
        <v>17900</v>
      </c>
      <c r="D183" s="43">
        <v>1100</v>
      </c>
      <c r="E183" s="43">
        <v>500</v>
      </c>
      <c r="F183" s="43">
        <v>3600</v>
      </c>
      <c r="G183" s="43">
        <v>3600</v>
      </c>
      <c r="H183" s="43">
        <v>60700</v>
      </c>
      <c r="I183" s="43">
        <v>354500</v>
      </c>
      <c r="L183" s="43">
        <f t="shared" si="4"/>
        <v>23900</v>
      </c>
      <c r="O183" s="43">
        <f t="shared" si="5"/>
        <v>330600</v>
      </c>
    </row>
    <row r="184" spans="1:15">
      <c r="A184" s="1">
        <v>38657</v>
      </c>
      <c r="B184" s="43">
        <v>900</v>
      </c>
      <c r="C184" s="43">
        <v>14800</v>
      </c>
      <c r="D184" s="43">
        <v>900</v>
      </c>
      <c r="E184" s="43">
        <v>800</v>
      </c>
      <c r="F184" s="43">
        <v>3300</v>
      </c>
      <c r="G184" s="43">
        <v>3700</v>
      </c>
      <c r="H184" s="43">
        <v>61300</v>
      </c>
      <c r="I184" s="43">
        <v>357800</v>
      </c>
      <c r="L184" s="43">
        <f t="shared" si="4"/>
        <v>20700</v>
      </c>
      <c r="O184" s="43">
        <f t="shared" si="5"/>
        <v>337100</v>
      </c>
    </row>
    <row r="185" spans="1:15">
      <c r="A185" s="1">
        <v>38687</v>
      </c>
      <c r="B185" s="43">
        <v>1500</v>
      </c>
      <c r="C185" s="43">
        <v>20400</v>
      </c>
      <c r="D185" s="43">
        <v>2600</v>
      </c>
      <c r="E185" s="43">
        <v>1800</v>
      </c>
      <c r="F185" s="43">
        <v>3400</v>
      </c>
      <c r="G185" s="43">
        <v>3100</v>
      </c>
      <c r="H185" s="43">
        <v>109300</v>
      </c>
      <c r="I185" s="43">
        <v>526000</v>
      </c>
      <c r="L185" s="43">
        <f t="shared" si="4"/>
        <v>29700</v>
      </c>
      <c r="O185" s="43">
        <f t="shared" si="5"/>
        <v>496300</v>
      </c>
    </row>
    <row r="186" spans="1:15">
      <c r="A186" s="1">
        <v>38718</v>
      </c>
      <c r="B186" s="43">
        <v>600</v>
      </c>
      <c r="C186" s="43">
        <v>16100</v>
      </c>
      <c r="D186" s="43">
        <v>1300</v>
      </c>
      <c r="E186" s="43">
        <v>300</v>
      </c>
      <c r="F186" s="43">
        <v>3700</v>
      </c>
      <c r="G186" s="43">
        <v>3100</v>
      </c>
      <c r="H186" s="43">
        <v>72400</v>
      </c>
      <c r="I186" s="43">
        <v>345800</v>
      </c>
      <c r="L186" s="43">
        <f t="shared" si="4"/>
        <v>22000</v>
      </c>
      <c r="O186" s="43">
        <f t="shared" si="5"/>
        <v>323800</v>
      </c>
    </row>
    <row r="187" spans="1:15">
      <c r="A187" s="1">
        <v>38749</v>
      </c>
      <c r="B187" s="43">
        <v>400</v>
      </c>
      <c r="C187" s="43">
        <v>11500</v>
      </c>
      <c r="D187" s="43">
        <v>800</v>
      </c>
      <c r="E187" s="43">
        <v>600</v>
      </c>
      <c r="F187" s="43">
        <v>2100</v>
      </c>
      <c r="G187" s="43">
        <v>2700</v>
      </c>
      <c r="H187" s="43">
        <v>72200</v>
      </c>
      <c r="I187" s="43">
        <v>295000</v>
      </c>
      <c r="L187" s="43">
        <f t="shared" si="4"/>
        <v>15400</v>
      </c>
      <c r="O187" s="43">
        <f t="shared" si="5"/>
        <v>279600</v>
      </c>
    </row>
    <row r="188" spans="1:15">
      <c r="A188" s="1">
        <v>38777</v>
      </c>
      <c r="B188" s="43">
        <v>300</v>
      </c>
      <c r="C188" s="43">
        <v>13500</v>
      </c>
      <c r="D188" s="43">
        <v>1300</v>
      </c>
      <c r="E188" s="43">
        <v>600</v>
      </c>
      <c r="F188" s="43">
        <v>2900</v>
      </c>
      <c r="G188" s="43">
        <v>3400</v>
      </c>
      <c r="H188" s="43">
        <v>75900</v>
      </c>
      <c r="I188" s="43">
        <v>360900</v>
      </c>
      <c r="L188" s="43">
        <f t="shared" si="4"/>
        <v>18600</v>
      </c>
      <c r="O188" s="43">
        <f t="shared" si="5"/>
        <v>342300</v>
      </c>
    </row>
    <row r="189" spans="1:15">
      <c r="A189" s="1">
        <v>38808</v>
      </c>
      <c r="B189" s="43">
        <v>800</v>
      </c>
      <c r="C189" s="43">
        <v>17200</v>
      </c>
      <c r="D189" s="43">
        <v>1100</v>
      </c>
      <c r="E189" s="43">
        <v>600</v>
      </c>
      <c r="F189" s="43">
        <v>2700</v>
      </c>
      <c r="G189" s="43">
        <v>4400</v>
      </c>
      <c r="H189" s="43">
        <v>75700</v>
      </c>
      <c r="I189" s="43">
        <v>414500</v>
      </c>
      <c r="L189" s="43">
        <f t="shared" si="4"/>
        <v>22400</v>
      </c>
      <c r="O189" s="43">
        <f t="shared" si="5"/>
        <v>392100</v>
      </c>
    </row>
    <row r="190" spans="1:15">
      <c r="A190" s="1">
        <v>38838</v>
      </c>
      <c r="B190" s="43">
        <v>900</v>
      </c>
      <c r="C190" s="43">
        <v>14700</v>
      </c>
      <c r="D190" s="43">
        <v>1700</v>
      </c>
      <c r="E190" s="43">
        <v>800</v>
      </c>
      <c r="F190" s="43">
        <v>2400</v>
      </c>
      <c r="G190" s="43">
        <v>3600</v>
      </c>
      <c r="H190" s="43">
        <v>50700</v>
      </c>
      <c r="I190" s="43">
        <v>402100</v>
      </c>
      <c r="L190" s="43">
        <f t="shared" si="4"/>
        <v>20500</v>
      </c>
      <c r="O190" s="43">
        <f t="shared" si="5"/>
        <v>381600</v>
      </c>
    </row>
    <row r="191" spans="1:15">
      <c r="A191" s="1">
        <v>38869</v>
      </c>
      <c r="B191" s="43">
        <v>1000</v>
      </c>
      <c r="C191" s="43">
        <v>18100</v>
      </c>
      <c r="D191" s="43">
        <v>1900</v>
      </c>
      <c r="E191" s="43">
        <v>1400</v>
      </c>
      <c r="F191" s="43">
        <v>3100</v>
      </c>
      <c r="G191" s="43">
        <v>4000</v>
      </c>
      <c r="H191" s="43">
        <v>54600</v>
      </c>
      <c r="I191" s="43">
        <v>483300</v>
      </c>
      <c r="L191" s="43">
        <f t="shared" si="4"/>
        <v>25500</v>
      </c>
      <c r="O191" s="43">
        <f t="shared" si="5"/>
        <v>457800</v>
      </c>
    </row>
    <row r="192" spans="1:15">
      <c r="A192" s="1">
        <v>38899</v>
      </c>
      <c r="B192" s="43">
        <v>400</v>
      </c>
      <c r="C192" s="43">
        <v>18300</v>
      </c>
      <c r="D192" s="43">
        <v>1700</v>
      </c>
      <c r="E192" s="43">
        <v>800</v>
      </c>
      <c r="F192" s="43">
        <v>4100</v>
      </c>
      <c r="G192" s="43">
        <v>4500</v>
      </c>
      <c r="H192" s="43">
        <v>62800</v>
      </c>
      <c r="I192" s="43">
        <v>412000</v>
      </c>
      <c r="L192" s="43">
        <f t="shared" si="4"/>
        <v>25300</v>
      </c>
      <c r="O192" s="43">
        <f t="shared" si="5"/>
        <v>386700</v>
      </c>
    </row>
    <row r="193" spans="1:15">
      <c r="A193" s="1">
        <v>38930</v>
      </c>
      <c r="B193" s="43">
        <v>700</v>
      </c>
      <c r="C193" s="43">
        <v>18200</v>
      </c>
      <c r="D193" s="43">
        <v>1400</v>
      </c>
      <c r="E193" s="43">
        <v>1000</v>
      </c>
      <c r="F193" s="43">
        <v>3100</v>
      </c>
      <c r="G193" s="43">
        <v>3700</v>
      </c>
      <c r="H193" s="43">
        <v>69500</v>
      </c>
      <c r="I193" s="43">
        <v>395100</v>
      </c>
      <c r="L193" s="43">
        <f t="shared" si="4"/>
        <v>24400</v>
      </c>
      <c r="O193" s="43">
        <f t="shared" si="5"/>
        <v>370700</v>
      </c>
    </row>
    <row r="194" spans="1:15">
      <c r="A194" s="1">
        <v>38961</v>
      </c>
      <c r="B194" s="43">
        <v>1200</v>
      </c>
      <c r="C194" s="43">
        <v>21600</v>
      </c>
      <c r="D194" s="43">
        <v>1500</v>
      </c>
      <c r="E194" s="43">
        <v>1200</v>
      </c>
      <c r="F194" s="43">
        <v>4200</v>
      </c>
      <c r="G194" s="43">
        <v>4600</v>
      </c>
      <c r="H194" s="43">
        <v>78000</v>
      </c>
      <c r="I194" s="43">
        <v>490600</v>
      </c>
      <c r="L194" s="43">
        <f t="shared" si="4"/>
        <v>29700</v>
      </c>
      <c r="O194" s="43">
        <f t="shared" si="5"/>
        <v>460900</v>
      </c>
    </row>
    <row r="195" spans="1:15">
      <c r="A195" s="1">
        <v>38991</v>
      </c>
      <c r="B195" s="43">
        <v>800</v>
      </c>
      <c r="C195" s="43">
        <v>21600</v>
      </c>
      <c r="D195" s="43">
        <v>1300</v>
      </c>
      <c r="E195" s="43">
        <v>700</v>
      </c>
      <c r="F195" s="43">
        <v>3900</v>
      </c>
      <c r="G195" s="43">
        <v>4200</v>
      </c>
      <c r="H195" s="43">
        <v>68700</v>
      </c>
      <c r="I195" s="43">
        <v>390300</v>
      </c>
      <c r="L195" s="43">
        <f t="shared" si="4"/>
        <v>28300</v>
      </c>
      <c r="O195" s="43">
        <f t="shared" si="5"/>
        <v>362000</v>
      </c>
    </row>
    <row r="196" spans="1:15">
      <c r="A196" s="1">
        <v>39022</v>
      </c>
      <c r="B196" s="43">
        <v>700</v>
      </c>
      <c r="C196" s="43">
        <v>14800</v>
      </c>
      <c r="D196" s="43">
        <v>1600</v>
      </c>
      <c r="E196" s="43">
        <v>600</v>
      </c>
      <c r="F196" s="43">
        <v>3400</v>
      </c>
      <c r="G196" s="43">
        <v>4000</v>
      </c>
      <c r="H196" s="43">
        <v>67400</v>
      </c>
      <c r="I196" s="43">
        <v>374200</v>
      </c>
      <c r="L196" s="43">
        <f t="shared" si="4"/>
        <v>21100</v>
      </c>
      <c r="O196" s="43">
        <f t="shared" si="5"/>
        <v>353100</v>
      </c>
    </row>
    <row r="197" spans="1:15">
      <c r="A197" s="1">
        <v>39052</v>
      </c>
      <c r="B197" s="43">
        <v>1500</v>
      </c>
      <c r="C197" s="43">
        <v>17100</v>
      </c>
      <c r="D197" s="43">
        <v>3800</v>
      </c>
      <c r="E197" s="43">
        <v>1400</v>
      </c>
      <c r="F197" s="43">
        <v>4500</v>
      </c>
      <c r="G197" s="43">
        <v>3800</v>
      </c>
      <c r="H197" s="43">
        <v>116500</v>
      </c>
      <c r="I197" s="43">
        <v>568500</v>
      </c>
      <c r="L197" s="43">
        <f t="shared" si="4"/>
        <v>28300</v>
      </c>
      <c r="O197" s="43">
        <f t="shared" si="5"/>
        <v>540200</v>
      </c>
    </row>
    <row r="198" spans="1:15">
      <c r="A198" s="1">
        <v>39083</v>
      </c>
      <c r="B198" s="43">
        <v>900</v>
      </c>
      <c r="C198" s="43">
        <v>13300</v>
      </c>
      <c r="D198" s="43">
        <v>1300</v>
      </c>
      <c r="E198" s="43">
        <v>600</v>
      </c>
      <c r="F198" s="43">
        <v>3800</v>
      </c>
      <c r="G198" s="43">
        <v>3300</v>
      </c>
      <c r="H198" s="43">
        <v>70200</v>
      </c>
      <c r="I198" s="43">
        <v>369400</v>
      </c>
      <c r="L198" s="43">
        <f t="shared" ref="L198:L261" si="6">SUM(B198:F198)</f>
        <v>19900</v>
      </c>
      <c r="O198" s="43">
        <f t="shared" si="5"/>
        <v>349500</v>
      </c>
    </row>
    <row r="199" spans="1:15">
      <c r="A199" s="1">
        <v>39114</v>
      </c>
      <c r="B199" s="43">
        <v>400</v>
      </c>
      <c r="C199" s="43">
        <v>8800</v>
      </c>
      <c r="D199" s="43">
        <v>1000</v>
      </c>
      <c r="E199" s="43">
        <v>500</v>
      </c>
      <c r="F199" s="43">
        <v>2600</v>
      </c>
      <c r="G199" s="43">
        <v>3100</v>
      </c>
      <c r="H199" s="43">
        <v>76100</v>
      </c>
      <c r="I199" s="43">
        <v>314400</v>
      </c>
      <c r="L199" s="43">
        <f t="shared" si="6"/>
        <v>13300</v>
      </c>
      <c r="O199" s="43">
        <f t="shared" ref="O199:O262" si="7">+I199-L199</f>
        <v>301100</v>
      </c>
    </row>
    <row r="200" spans="1:15">
      <c r="A200" s="1">
        <v>39142</v>
      </c>
      <c r="B200" s="43">
        <v>800</v>
      </c>
      <c r="C200" s="43">
        <v>14000</v>
      </c>
      <c r="D200" s="43">
        <v>1400</v>
      </c>
      <c r="E200" s="43">
        <v>500</v>
      </c>
      <c r="F200" s="43">
        <v>3500</v>
      </c>
      <c r="G200" s="43">
        <v>3300</v>
      </c>
      <c r="H200" s="43">
        <v>83400</v>
      </c>
      <c r="I200" s="43">
        <v>421800</v>
      </c>
      <c r="L200" s="43">
        <f t="shared" si="6"/>
        <v>20200</v>
      </c>
      <c r="O200" s="43">
        <f t="shared" si="7"/>
        <v>401600</v>
      </c>
    </row>
    <row r="201" spans="1:15">
      <c r="A201" s="1">
        <v>39173</v>
      </c>
      <c r="B201" s="43">
        <v>400</v>
      </c>
      <c r="C201" s="43">
        <v>15600</v>
      </c>
      <c r="D201" s="43">
        <v>1200</v>
      </c>
      <c r="E201" s="43">
        <v>600</v>
      </c>
      <c r="F201" s="43">
        <v>3800</v>
      </c>
      <c r="G201" s="43">
        <v>4800</v>
      </c>
      <c r="H201" s="43">
        <v>75000</v>
      </c>
      <c r="I201" s="43">
        <v>435700</v>
      </c>
      <c r="L201" s="43">
        <f t="shared" si="6"/>
        <v>21600</v>
      </c>
      <c r="O201" s="43">
        <f t="shared" si="7"/>
        <v>414100</v>
      </c>
    </row>
    <row r="202" spans="1:15">
      <c r="A202" s="1">
        <v>39203</v>
      </c>
      <c r="B202" s="43">
        <v>600</v>
      </c>
      <c r="C202" s="43">
        <v>13400</v>
      </c>
      <c r="D202" s="43">
        <v>1500</v>
      </c>
      <c r="E202" s="43">
        <v>700</v>
      </c>
      <c r="F202" s="43">
        <v>2900</v>
      </c>
      <c r="G202" s="43">
        <v>3800</v>
      </c>
      <c r="H202" s="43">
        <v>56300</v>
      </c>
      <c r="I202" s="43">
        <v>439000</v>
      </c>
      <c r="L202" s="43">
        <f t="shared" si="6"/>
        <v>19100</v>
      </c>
      <c r="O202" s="43">
        <f t="shared" si="7"/>
        <v>419900</v>
      </c>
    </row>
    <row r="203" spans="1:15">
      <c r="A203" s="1">
        <v>39234</v>
      </c>
      <c r="B203" s="43">
        <v>700</v>
      </c>
      <c r="C203" s="43">
        <v>18000</v>
      </c>
      <c r="D203" s="43">
        <v>1800</v>
      </c>
      <c r="E203" s="43">
        <v>900</v>
      </c>
      <c r="F203" s="43">
        <v>4300</v>
      </c>
      <c r="G203" s="43">
        <v>4500</v>
      </c>
      <c r="H203" s="43">
        <v>58600</v>
      </c>
      <c r="I203" s="43">
        <v>508500</v>
      </c>
      <c r="L203" s="43">
        <f t="shared" si="6"/>
        <v>25700</v>
      </c>
      <c r="O203" s="43">
        <f t="shared" si="7"/>
        <v>482800</v>
      </c>
    </row>
    <row r="204" spans="1:15">
      <c r="A204" s="1">
        <v>39264</v>
      </c>
      <c r="B204" s="43">
        <v>900</v>
      </c>
      <c r="C204" s="43">
        <v>18200</v>
      </c>
      <c r="D204" s="43">
        <v>1400</v>
      </c>
      <c r="E204" s="43">
        <v>1000</v>
      </c>
      <c r="F204" s="43">
        <v>4100</v>
      </c>
      <c r="G204" s="43">
        <v>5300</v>
      </c>
      <c r="H204" s="43">
        <v>70300</v>
      </c>
      <c r="I204" s="43">
        <v>460900</v>
      </c>
      <c r="L204" s="43">
        <f t="shared" si="6"/>
        <v>25600</v>
      </c>
      <c r="O204" s="43">
        <f t="shared" si="7"/>
        <v>435300</v>
      </c>
    </row>
    <row r="205" spans="1:15">
      <c r="A205" s="1">
        <v>39295</v>
      </c>
      <c r="B205" s="43">
        <v>900</v>
      </c>
      <c r="C205" s="43">
        <v>16700</v>
      </c>
      <c r="D205" s="43">
        <v>1600</v>
      </c>
      <c r="E205" s="43">
        <v>600</v>
      </c>
      <c r="F205" s="43">
        <v>3800</v>
      </c>
      <c r="G205" s="43">
        <v>4700</v>
      </c>
      <c r="H205" s="43">
        <v>74200</v>
      </c>
      <c r="I205" s="43">
        <v>448700</v>
      </c>
      <c r="L205" s="43">
        <f t="shared" si="6"/>
        <v>23600</v>
      </c>
      <c r="O205" s="43">
        <f t="shared" si="7"/>
        <v>425100</v>
      </c>
    </row>
    <row r="206" spans="1:15">
      <c r="A206" s="1">
        <v>39326</v>
      </c>
      <c r="B206" s="43">
        <v>900</v>
      </c>
      <c r="C206" s="43">
        <v>22100</v>
      </c>
      <c r="D206" s="43">
        <v>1600</v>
      </c>
      <c r="E206" s="43">
        <v>700</v>
      </c>
      <c r="F206" s="43">
        <v>4900</v>
      </c>
      <c r="G206" s="43">
        <v>5500</v>
      </c>
      <c r="H206" s="43">
        <v>80500</v>
      </c>
      <c r="I206" s="43">
        <v>559900</v>
      </c>
      <c r="L206" s="43">
        <f t="shared" si="6"/>
        <v>30200</v>
      </c>
      <c r="O206" s="43">
        <f t="shared" si="7"/>
        <v>529700</v>
      </c>
    </row>
    <row r="207" spans="1:15">
      <c r="A207" s="1">
        <v>39356</v>
      </c>
      <c r="B207" s="43">
        <v>1100</v>
      </c>
      <c r="C207" s="43">
        <v>22300</v>
      </c>
      <c r="D207" s="43">
        <v>1200</v>
      </c>
      <c r="E207" s="43">
        <v>900</v>
      </c>
      <c r="F207" s="43">
        <v>4200</v>
      </c>
      <c r="G207" s="43">
        <v>5500</v>
      </c>
      <c r="H207" s="43">
        <v>68600</v>
      </c>
      <c r="I207" s="43">
        <v>434100</v>
      </c>
      <c r="L207" s="43">
        <f t="shared" si="6"/>
        <v>29700</v>
      </c>
      <c r="O207" s="43">
        <f t="shared" si="7"/>
        <v>404400</v>
      </c>
    </row>
    <row r="208" spans="1:15">
      <c r="A208" s="1">
        <v>39387</v>
      </c>
      <c r="B208" s="43">
        <v>900</v>
      </c>
      <c r="C208" s="43">
        <v>16200</v>
      </c>
      <c r="D208" s="43">
        <v>1300</v>
      </c>
      <c r="E208" s="43">
        <v>900</v>
      </c>
      <c r="F208" s="43">
        <v>4000</v>
      </c>
      <c r="G208" s="43">
        <v>4700</v>
      </c>
      <c r="H208" s="43">
        <v>71500</v>
      </c>
      <c r="I208" s="43">
        <v>429200</v>
      </c>
      <c r="L208" s="43">
        <f t="shared" si="6"/>
        <v>23300</v>
      </c>
      <c r="O208" s="43">
        <f t="shared" si="7"/>
        <v>405900</v>
      </c>
    </row>
    <row r="209" spans="1:15">
      <c r="A209" s="1">
        <v>39417</v>
      </c>
      <c r="B209" s="43">
        <v>1400</v>
      </c>
      <c r="C209" s="43">
        <v>23000</v>
      </c>
      <c r="D209" s="43">
        <v>3600</v>
      </c>
      <c r="E209" s="43">
        <v>1600</v>
      </c>
      <c r="F209" s="43">
        <v>4600</v>
      </c>
      <c r="G209" s="43">
        <v>4900</v>
      </c>
      <c r="H209" s="43">
        <v>116200</v>
      </c>
      <c r="I209" s="43">
        <v>632600</v>
      </c>
      <c r="L209" s="43">
        <f t="shared" si="6"/>
        <v>34200</v>
      </c>
      <c r="O209" s="43">
        <f t="shared" si="7"/>
        <v>598400</v>
      </c>
    </row>
    <row r="210" spans="1:15">
      <c r="A210" s="1">
        <v>39448</v>
      </c>
      <c r="B210" s="43">
        <v>500</v>
      </c>
      <c r="C210" s="43">
        <v>18100</v>
      </c>
      <c r="D210" s="43">
        <v>1200</v>
      </c>
      <c r="E210" s="43">
        <v>300</v>
      </c>
      <c r="F210" s="43">
        <v>3700</v>
      </c>
      <c r="G210" s="43">
        <v>3800</v>
      </c>
      <c r="H210" s="43">
        <v>76600</v>
      </c>
      <c r="I210" s="43">
        <v>417500</v>
      </c>
      <c r="L210" s="43">
        <f t="shared" si="6"/>
        <v>23800</v>
      </c>
      <c r="O210" s="43">
        <f t="shared" si="7"/>
        <v>393700</v>
      </c>
    </row>
    <row r="211" spans="1:15">
      <c r="A211" s="1">
        <v>39479</v>
      </c>
      <c r="B211" s="43">
        <v>500</v>
      </c>
      <c r="C211" s="43">
        <v>13300</v>
      </c>
      <c r="D211" s="43">
        <v>1000</v>
      </c>
      <c r="E211" s="43">
        <v>300</v>
      </c>
      <c r="F211" s="43">
        <v>2400</v>
      </c>
      <c r="G211" s="43">
        <v>3100</v>
      </c>
      <c r="H211" s="43">
        <v>81800</v>
      </c>
      <c r="I211" s="43">
        <v>365100</v>
      </c>
      <c r="L211" s="43">
        <f t="shared" si="6"/>
        <v>17500</v>
      </c>
      <c r="O211" s="43">
        <f t="shared" si="7"/>
        <v>347600</v>
      </c>
    </row>
    <row r="212" spans="1:15">
      <c r="A212" s="1">
        <v>39508</v>
      </c>
      <c r="B212" s="43">
        <v>700</v>
      </c>
      <c r="C212" s="43">
        <v>18700</v>
      </c>
      <c r="D212" s="43">
        <v>1100</v>
      </c>
      <c r="E212" s="43">
        <v>500</v>
      </c>
      <c r="F212" s="43">
        <v>3500</v>
      </c>
      <c r="G212" s="43">
        <v>5100</v>
      </c>
      <c r="H212" s="43">
        <v>87500</v>
      </c>
      <c r="I212" s="43">
        <v>458300</v>
      </c>
      <c r="L212" s="43">
        <f t="shared" si="6"/>
        <v>24500</v>
      </c>
      <c r="O212" s="43">
        <f t="shared" si="7"/>
        <v>433800</v>
      </c>
    </row>
    <row r="213" spans="1:15">
      <c r="A213" s="1">
        <v>39539</v>
      </c>
      <c r="B213" s="43">
        <v>1100</v>
      </c>
      <c r="C213" s="43">
        <v>17800</v>
      </c>
      <c r="D213" s="43">
        <v>1400</v>
      </c>
      <c r="E213" s="43">
        <v>700</v>
      </c>
      <c r="F213" s="43">
        <v>3300</v>
      </c>
      <c r="G213" s="43">
        <v>5000</v>
      </c>
      <c r="H213" s="43">
        <v>70100</v>
      </c>
      <c r="I213" s="43">
        <v>465800</v>
      </c>
      <c r="L213" s="43">
        <f t="shared" si="6"/>
        <v>24300</v>
      </c>
      <c r="O213" s="43">
        <f t="shared" si="7"/>
        <v>441500</v>
      </c>
    </row>
    <row r="214" spans="1:15">
      <c r="A214" s="1">
        <v>39569</v>
      </c>
      <c r="B214" s="43">
        <v>500</v>
      </c>
      <c r="C214" s="43">
        <v>16900</v>
      </c>
      <c r="D214" s="43">
        <v>1300</v>
      </c>
      <c r="E214" s="43">
        <v>900</v>
      </c>
      <c r="F214" s="43">
        <v>3200</v>
      </c>
      <c r="G214" s="43">
        <v>3800</v>
      </c>
      <c r="H214" s="43">
        <v>55600</v>
      </c>
      <c r="I214" s="43">
        <v>487700</v>
      </c>
      <c r="L214" s="43">
        <f t="shared" si="6"/>
        <v>22800</v>
      </c>
      <c r="O214" s="43">
        <f t="shared" si="7"/>
        <v>464900</v>
      </c>
    </row>
    <row r="215" spans="1:15">
      <c r="A215" s="1">
        <v>39600</v>
      </c>
      <c r="B215" s="43">
        <v>700</v>
      </c>
      <c r="C215" s="43">
        <v>20900</v>
      </c>
      <c r="D215" s="43">
        <v>1500</v>
      </c>
      <c r="E215" s="43">
        <v>900</v>
      </c>
      <c r="F215" s="43">
        <v>4900</v>
      </c>
      <c r="G215" s="43">
        <v>6000</v>
      </c>
      <c r="H215" s="43">
        <v>58300</v>
      </c>
      <c r="I215" s="43">
        <v>530600</v>
      </c>
      <c r="L215" s="43">
        <f t="shared" si="6"/>
        <v>28900</v>
      </c>
      <c r="O215" s="43">
        <f t="shared" si="7"/>
        <v>501700</v>
      </c>
    </row>
    <row r="216" spans="1:15">
      <c r="A216" s="1">
        <v>39630</v>
      </c>
      <c r="B216" s="43">
        <v>1000</v>
      </c>
      <c r="C216" s="43">
        <v>20000</v>
      </c>
      <c r="D216" s="43">
        <v>1700</v>
      </c>
      <c r="E216" s="43">
        <v>1400</v>
      </c>
      <c r="F216" s="43">
        <v>5200</v>
      </c>
      <c r="G216" s="43">
        <v>6500</v>
      </c>
      <c r="H216" s="43">
        <v>70900</v>
      </c>
      <c r="I216" s="43">
        <v>482500</v>
      </c>
      <c r="L216" s="43">
        <f t="shared" si="6"/>
        <v>29300</v>
      </c>
      <c r="O216" s="43">
        <f t="shared" si="7"/>
        <v>453200</v>
      </c>
    </row>
    <row r="217" spans="1:15">
      <c r="A217" s="1">
        <v>39661</v>
      </c>
      <c r="B217" s="43">
        <v>300</v>
      </c>
      <c r="C217" s="43">
        <v>22500</v>
      </c>
      <c r="D217" s="43">
        <v>1900</v>
      </c>
      <c r="E217" s="43">
        <v>700</v>
      </c>
      <c r="F217" s="43">
        <v>4900</v>
      </c>
      <c r="G217" s="43">
        <v>5500</v>
      </c>
      <c r="H217" s="43">
        <v>73500</v>
      </c>
      <c r="I217" s="43">
        <v>484700</v>
      </c>
      <c r="L217" s="43">
        <f t="shared" si="6"/>
        <v>30300</v>
      </c>
      <c r="O217" s="43">
        <f t="shared" si="7"/>
        <v>454400</v>
      </c>
    </row>
    <row r="218" spans="1:15">
      <c r="A218" s="1">
        <v>39692</v>
      </c>
      <c r="B218" s="43">
        <v>800</v>
      </c>
      <c r="C218" s="43">
        <v>23600</v>
      </c>
      <c r="D218" s="43">
        <v>1300</v>
      </c>
      <c r="E218" s="43">
        <v>800</v>
      </c>
      <c r="F218" s="43">
        <v>5800</v>
      </c>
      <c r="G218" s="43">
        <v>5800</v>
      </c>
      <c r="H218" s="43">
        <v>77300</v>
      </c>
      <c r="I218" s="43">
        <v>575100</v>
      </c>
      <c r="L218" s="43">
        <f t="shared" si="6"/>
        <v>32300</v>
      </c>
      <c r="O218" s="43">
        <f t="shared" si="7"/>
        <v>542800</v>
      </c>
    </row>
    <row r="219" spans="1:15">
      <c r="A219" s="1">
        <v>39722</v>
      </c>
      <c r="B219" s="43">
        <v>800</v>
      </c>
      <c r="C219" s="43">
        <v>22200</v>
      </c>
      <c r="D219" s="43">
        <v>1600</v>
      </c>
      <c r="E219" s="43">
        <v>700</v>
      </c>
      <c r="F219" s="43">
        <v>5700</v>
      </c>
      <c r="G219" s="43">
        <v>5400</v>
      </c>
      <c r="H219" s="43">
        <v>67800</v>
      </c>
      <c r="I219" s="43">
        <v>457100</v>
      </c>
      <c r="L219" s="43">
        <f t="shared" si="6"/>
        <v>31000</v>
      </c>
      <c r="O219" s="43">
        <f t="shared" si="7"/>
        <v>426100</v>
      </c>
    </row>
    <row r="220" spans="1:15">
      <c r="A220" s="1">
        <v>39753</v>
      </c>
      <c r="B220" s="43">
        <v>700</v>
      </c>
      <c r="C220" s="43">
        <v>18300</v>
      </c>
      <c r="D220" s="43">
        <v>1600</v>
      </c>
      <c r="E220" s="43">
        <v>600</v>
      </c>
      <c r="F220" s="43">
        <v>4400</v>
      </c>
      <c r="G220" s="43">
        <v>4900</v>
      </c>
      <c r="H220" s="43">
        <v>72600</v>
      </c>
      <c r="I220" s="43">
        <v>432700</v>
      </c>
      <c r="L220" s="43">
        <f t="shared" si="6"/>
        <v>25600</v>
      </c>
      <c r="O220" s="43">
        <f t="shared" si="7"/>
        <v>407100</v>
      </c>
    </row>
    <row r="221" spans="1:15">
      <c r="A221" s="1">
        <v>39783</v>
      </c>
      <c r="B221" s="43">
        <v>1500</v>
      </c>
      <c r="C221" s="43">
        <v>23600</v>
      </c>
      <c r="D221" s="43">
        <v>3500</v>
      </c>
      <c r="E221" s="43">
        <v>2000</v>
      </c>
      <c r="F221" s="43">
        <v>5800</v>
      </c>
      <c r="G221" s="43">
        <v>4900</v>
      </c>
      <c r="H221" s="43">
        <v>125000</v>
      </c>
      <c r="I221" s="43">
        <v>641700</v>
      </c>
      <c r="L221" s="43">
        <f t="shared" si="6"/>
        <v>36400</v>
      </c>
      <c r="O221" s="43">
        <f t="shared" si="7"/>
        <v>605300</v>
      </c>
    </row>
    <row r="222" spans="1:15">
      <c r="A222" s="1">
        <v>39814</v>
      </c>
      <c r="B222" s="43">
        <v>700</v>
      </c>
      <c r="C222" s="43">
        <v>12000</v>
      </c>
      <c r="D222" s="43">
        <v>1600</v>
      </c>
      <c r="E222" s="43">
        <v>700</v>
      </c>
      <c r="F222" s="43">
        <v>6000</v>
      </c>
      <c r="G222" s="43">
        <v>4700</v>
      </c>
      <c r="H222" s="43">
        <v>79400</v>
      </c>
      <c r="I222" s="43">
        <v>408900</v>
      </c>
      <c r="L222" s="43">
        <f t="shared" si="6"/>
        <v>21000</v>
      </c>
      <c r="O222" s="43">
        <f t="shared" si="7"/>
        <v>387900</v>
      </c>
    </row>
    <row r="223" spans="1:15">
      <c r="A223" s="1">
        <v>39845</v>
      </c>
      <c r="B223" s="43">
        <v>700</v>
      </c>
      <c r="C223" s="43">
        <v>10300</v>
      </c>
      <c r="D223" s="43">
        <v>1300</v>
      </c>
      <c r="E223" s="43">
        <v>700</v>
      </c>
      <c r="F223" s="43">
        <v>4100</v>
      </c>
      <c r="G223" s="43">
        <v>4500</v>
      </c>
      <c r="H223" s="43">
        <v>85100</v>
      </c>
      <c r="I223" s="43">
        <v>362500</v>
      </c>
      <c r="J223" s="2"/>
      <c r="L223" s="43">
        <f t="shared" si="6"/>
        <v>17100</v>
      </c>
      <c r="O223" s="43">
        <f t="shared" si="7"/>
        <v>345400</v>
      </c>
    </row>
    <row r="224" spans="1:15">
      <c r="A224" s="1">
        <v>39873</v>
      </c>
      <c r="B224" s="43">
        <v>600</v>
      </c>
      <c r="C224" s="43">
        <v>13800</v>
      </c>
      <c r="D224" s="43">
        <v>1400</v>
      </c>
      <c r="E224" s="43">
        <v>700</v>
      </c>
      <c r="F224" s="43">
        <v>4800</v>
      </c>
      <c r="G224" s="43">
        <v>5200</v>
      </c>
      <c r="H224" s="43">
        <v>85100</v>
      </c>
      <c r="I224" s="43">
        <v>429300</v>
      </c>
      <c r="J224" s="2"/>
      <c r="L224" s="43">
        <f t="shared" si="6"/>
        <v>21300</v>
      </c>
      <c r="O224" s="43">
        <f t="shared" si="7"/>
        <v>408000</v>
      </c>
    </row>
    <row r="225" spans="1:15" s="30" customFormat="1">
      <c r="A225" s="1">
        <v>39904</v>
      </c>
      <c r="B225" s="43">
        <v>400</v>
      </c>
      <c r="C225" s="43">
        <v>18900</v>
      </c>
      <c r="D225" s="43">
        <v>1300</v>
      </c>
      <c r="E225" s="43">
        <v>800</v>
      </c>
      <c r="F225" s="43">
        <v>4800</v>
      </c>
      <c r="G225" s="43">
        <v>5600</v>
      </c>
      <c r="H225" s="43">
        <v>85700</v>
      </c>
      <c r="I225" s="43">
        <v>502900</v>
      </c>
      <c r="L225" s="43">
        <f t="shared" si="6"/>
        <v>26200</v>
      </c>
      <c r="O225" s="43">
        <f t="shared" si="7"/>
        <v>476700</v>
      </c>
    </row>
    <row r="226" spans="1:15" s="30" customFormat="1">
      <c r="A226" s="1">
        <v>39934</v>
      </c>
      <c r="B226" s="43">
        <v>800</v>
      </c>
      <c r="C226" s="43">
        <v>15500</v>
      </c>
      <c r="D226" s="43">
        <v>1500</v>
      </c>
      <c r="E226" s="43">
        <v>800</v>
      </c>
      <c r="F226" s="43">
        <v>4100</v>
      </c>
      <c r="G226" s="43">
        <v>5500</v>
      </c>
      <c r="H226" s="43">
        <v>63400</v>
      </c>
      <c r="I226" s="43">
        <v>499600</v>
      </c>
      <c r="L226" s="43">
        <f t="shared" si="6"/>
        <v>22700</v>
      </c>
      <c r="O226" s="43">
        <f t="shared" si="7"/>
        <v>476900</v>
      </c>
    </row>
    <row r="227" spans="1:15">
      <c r="A227" s="1">
        <v>39965</v>
      </c>
      <c r="B227" s="43">
        <v>800</v>
      </c>
      <c r="C227" s="43">
        <v>19800</v>
      </c>
      <c r="D227" s="43">
        <v>1600</v>
      </c>
      <c r="E227" s="43">
        <v>800</v>
      </c>
      <c r="F227" s="43">
        <v>5700</v>
      </c>
      <c r="G227" s="43">
        <v>5900</v>
      </c>
      <c r="H227" s="43">
        <v>67100</v>
      </c>
      <c r="I227" s="43">
        <v>556700</v>
      </c>
      <c r="L227" s="43">
        <f t="shared" si="6"/>
        <v>28700</v>
      </c>
      <c r="O227" s="43">
        <f t="shared" si="7"/>
        <v>528000</v>
      </c>
    </row>
    <row r="228" spans="1:15">
      <c r="A228" s="1">
        <v>39995</v>
      </c>
      <c r="B228" s="43">
        <v>700</v>
      </c>
      <c r="C228" s="43">
        <v>25600</v>
      </c>
      <c r="D228" s="43">
        <v>1800</v>
      </c>
      <c r="E228" s="43">
        <v>1300</v>
      </c>
      <c r="F228" s="43">
        <v>6000</v>
      </c>
      <c r="G228" s="43">
        <v>7200</v>
      </c>
      <c r="H228" s="43">
        <v>89400</v>
      </c>
      <c r="I228" s="43">
        <v>564600</v>
      </c>
      <c r="L228" s="43">
        <f t="shared" si="6"/>
        <v>35400</v>
      </c>
      <c r="O228" s="43">
        <f t="shared" si="7"/>
        <v>529200</v>
      </c>
    </row>
    <row r="229" spans="1:15">
      <c r="A229" s="1">
        <v>40026</v>
      </c>
      <c r="B229" s="43">
        <v>1000</v>
      </c>
      <c r="C229" s="43">
        <v>25000</v>
      </c>
      <c r="D229" s="43">
        <v>1900</v>
      </c>
      <c r="E229" s="43">
        <v>900</v>
      </c>
      <c r="F229" s="43">
        <v>5400</v>
      </c>
      <c r="G229" s="43">
        <v>5600</v>
      </c>
      <c r="H229" s="43">
        <v>82800</v>
      </c>
      <c r="I229" s="43">
        <v>525800</v>
      </c>
      <c r="L229" s="43">
        <f t="shared" si="6"/>
        <v>34200</v>
      </c>
      <c r="O229" s="43">
        <f t="shared" si="7"/>
        <v>491600</v>
      </c>
    </row>
    <row r="230" spans="1:15">
      <c r="A230" s="1">
        <v>40057</v>
      </c>
      <c r="B230" s="43">
        <v>1000</v>
      </c>
      <c r="C230" s="43">
        <v>27700</v>
      </c>
      <c r="D230" s="43">
        <v>1400</v>
      </c>
      <c r="E230" s="43">
        <v>700</v>
      </c>
      <c r="F230" s="43">
        <v>6400</v>
      </c>
      <c r="G230" s="43">
        <v>5900</v>
      </c>
      <c r="H230" s="43">
        <v>90200</v>
      </c>
      <c r="I230" s="43">
        <v>628200</v>
      </c>
      <c r="L230" s="43">
        <f t="shared" si="6"/>
        <v>37200</v>
      </c>
      <c r="O230" s="43">
        <f t="shared" si="7"/>
        <v>591000</v>
      </c>
    </row>
    <row r="231" spans="1:15">
      <c r="A231" s="1">
        <v>40087</v>
      </c>
      <c r="B231" s="43">
        <v>1300</v>
      </c>
      <c r="C231" s="43">
        <v>27300</v>
      </c>
      <c r="D231" s="43">
        <v>1700</v>
      </c>
      <c r="E231" s="43">
        <v>800</v>
      </c>
      <c r="F231" s="43">
        <v>6000</v>
      </c>
      <c r="G231" s="43">
        <v>6200</v>
      </c>
      <c r="H231" s="43">
        <v>83100</v>
      </c>
      <c r="I231" s="43">
        <v>547000</v>
      </c>
      <c r="L231" s="43">
        <f t="shared" si="6"/>
        <v>37100</v>
      </c>
      <c r="O231" s="43">
        <f t="shared" si="7"/>
        <v>509900</v>
      </c>
    </row>
    <row r="232" spans="1:15">
      <c r="A232" s="1">
        <v>40118</v>
      </c>
      <c r="B232" s="43">
        <v>1400</v>
      </c>
      <c r="C232" s="43">
        <v>20700</v>
      </c>
      <c r="D232" s="43">
        <v>1300</v>
      </c>
      <c r="E232" s="43">
        <v>700</v>
      </c>
      <c r="F232" s="43">
        <v>5600</v>
      </c>
      <c r="G232" s="43">
        <v>6200</v>
      </c>
      <c r="H232" s="43">
        <v>79000</v>
      </c>
      <c r="I232" s="43">
        <v>519800</v>
      </c>
      <c r="L232" s="43">
        <f t="shared" si="6"/>
        <v>29700</v>
      </c>
      <c r="O232" s="43">
        <f t="shared" si="7"/>
        <v>490100</v>
      </c>
    </row>
    <row r="233" spans="1:15">
      <c r="A233" s="1">
        <v>40148</v>
      </c>
      <c r="B233" s="43">
        <v>1500</v>
      </c>
      <c r="C233" s="43">
        <v>24900</v>
      </c>
      <c r="D233" s="43">
        <v>3400</v>
      </c>
      <c r="E233" s="43">
        <v>1800</v>
      </c>
      <c r="F233" s="43">
        <v>5600</v>
      </c>
      <c r="G233" s="43">
        <v>5400</v>
      </c>
      <c r="H233" s="43">
        <v>141000</v>
      </c>
      <c r="I233" s="43">
        <v>730300</v>
      </c>
      <c r="L233" s="43">
        <f t="shared" si="6"/>
        <v>37200</v>
      </c>
      <c r="O233" s="43">
        <f t="shared" si="7"/>
        <v>693100</v>
      </c>
    </row>
    <row r="234" spans="1:15">
      <c r="A234" s="1">
        <v>40179</v>
      </c>
      <c r="B234" s="43">
        <v>800</v>
      </c>
      <c r="C234" s="43">
        <v>22400</v>
      </c>
      <c r="D234" s="43">
        <v>2100</v>
      </c>
      <c r="E234" s="43">
        <v>500</v>
      </c>
      <c r="F234" s="43">
        <v>4800</v>
      </c>
      <c r="G234" s="43">
        <v>4900</v>
      </c>
      <c r="H234" s="43">
        <v>88700</v>
      </c>
      <c r="I234" s="43">
        <v>493900</v>
      </c>
      <c r="L234" s="43">
        <f t="shared" si="6"/>
        <v>30600</v>
      </c>
      <c r="O234" s="43">
        <f t="shared" si="7"/>
        <v>463300</v>
      </c>
    </row>
    <row r="235" spans="1:15">
      <c r="A235" s="1">
        <v>40210</v>
      </c>
      <c r="B235" s="43">
        <v>700</v>
      </c>
      <c r="C235" s="43">
        <v>13900</v>
      </c>
      <c r="D235" s="43">
        <v>1000</v>
      </c>
      <c r="E235" s="43">
        <v>300</v>
      </c>
      <c r="F235" s="43">
        <v>2400</v>
      </c>
      <c r="G235" s="43">
        <v>5100</v>
      </c>
      <c r="H235" s="43">
        <v>87400</v>
      </c>
      <c r="I235" s="43">
        <v>416300</v>
      </c>
      <c r="L235" s="43">
        <f t="shared" si="6"/>
        <v>18300</v>
      </c>
      <c r="O235" s="43">
        <f t="shared" si="7"/>
        <v>398000</v>
      </c>
    </row>
    <row r="236" spans="1:15">
      <c r="A236" s="1">
        <v>40238</v>
      </c>
      <c r="B236" s="43">
        <v>1000</v>
      </c>
      <c r="C236" s="43">
        <v>23800</v>
      </c>
      <c r="D236" s="43">
        <v>900</v>
      </c>
      <c r="E236" s="43">
        <v>500</v>
      </c>
      <c r="F236" s="43">
        <v>4200</v>
      </c>
      <c r="G236" s="43">
        <v>5600</v>
      </c>
      <c r="H236" s="43">
        <v>102300</v>
      </c>
      <c r="I236" s="43">
        <v>557900</v>
      </c>
      <c r="L236" s="43">
        <f t="shared" si="6"/>
        <v>30400</v>
      </c>
      <c r="O236" s="43">
        <f t="shared" si="7"/>
        <v>527500</v>
      </c>
    </row>
    <row r="237" spans="1:15">
      <c r="A237" s="1">
        <v>40269</v>
      </c>
      <c r="B237" s="43">
        <v>900</v>
      </c>
      <c r="C237" s="43">
        <v>23400</v>
      </c>
      <c r="D237" s="43">
        <v>1200</v>
      </c>
      <c r="E237" s="43">
        <v>600</v>
      </c>
      <c r="F237" s="43">
        <v>4200</v>
      </c>
      <c r="G237" s="43">
        <v>6600</v>
      </c>
      <c r="H237" s="43">
        <v>85500</v>
      </c>
      <c r="I237" s="43">
        <v>536300</v>
      </c>
      <c r="L237" s="43">
        <f t="shared" si="6"/>
        <v>30300</v>
      </c>
      <c r="O237" s="43">
        <f t="shared" si="7"/>
        <v>506000</v>
      </c>
    </row>
    <row r="238" spans="1:15">
      <c r="A238" s="1">
        <v>40299</v>
      </c>
      <c r="B238" s="43">
        <v>900</v>
      </c>
      <c r="C238" s="43">
        <v>22000</v>
      </c>
      <c r="D238" s="43">
        <v>1500</v>
      </c>
      <c r="E238" s="43">
        <v>500</v>
      </c>
      <c r="F238" s="43">
        <v>4400</v>
      </c>
      <c r="G238" s="43">
        <v>6700</v>
      </c>
      <c r="H238" s="43">
        <v>58500</v>
      </c>
      <c r="I238" s="43">
        <v>555400</v>
      </c>
      <c r="L238" s="43">
        <f t="shared" si="6"/>
        <v>29300</v>
      </c>
      <c r="O238" s="43">
        <f t="shared" si="7"/>
        <v>526100</v>
      </c>
    </row>
    <row r="239" spans="1:15">
      <c r="A239" s="1">
        <v>40330</v>
      </c>
      <c r="B239" s="43">
        <v>1100</v>
      </c>
      <c r="C239" s="43">
        <v>30200</v>
      </c>
      <c r="D239" s="43">
        <v>1300</v>
      </c>
      <c r="E239" s="43">
        <v>1100</v>
      </c>
      <c r="F239" s="43">
        <v>5300</v>
      </c>
      <c r="G239" s="43">
        <v>6200</v>
      </c>
      <c r="H239" s="43">
        <v>72200</v>
      </c>
      <c r="I239" s="43">
        <v>686100</v>
      </c>
      <c r="L239" s="43">
        <f t="shared" si="6"/>
        <v>39000</v>
      </c>
      <c r="O239" s="43">
        <f t="shared" si="7"/>
        <v>647100</v>
      </c>
    </row>
    <row r="240" spans="1:15">
      <c r="A240" s="1">
        <v>40360</v>
      </c>
      <c r="B240" s="43">
        <v>1700</v>
      </c>
      <c r="C240" s="43">
        <v>29500</v>
      </c>
      <c r="D240" s="43">
        <v>1600</v>
      </c>
      <c r="E240" s="43">
        <v>1000</v>
      </c>
      <c r="F240" s="43">
        <v>6100</v>
      </c>
      <c r="G240" s="43">
        <v>7000</v>
      </c>
      <c r="H240" s="43">
        <v>89900</v>
      </c>
      <c r="I240" s="43">
        <v>615900</v>
      </c>
      <c r="L240" s="43">
        <f t="shared" si="6"/>
        <v>39900</v>
      </c>
      <c r="O240" s="43">
        <f t="shared" si="7"/>
        <v>576000</v>
      </c>
    </row>
    <row r="241" spans="1:15">
      <c r="A241" s="1">
        <v>40391</v>
      </c>
      <c r="B241" s="43">
        <v>1300</v>
      </c>
      <c r="C241" s="43">
        <v>28000</v>
      </c>
      <c r="D241" s="43">
        <v>1500</v>
      </c>
      <c r="E241" s="43">
        <v>1000</v>
      </c>
      <c r="F241" s="43">
        <v>5900</v>
      </c>
      <c r="G241" s="43">
        <v>6600</v>
      </c>
      <c r="H241" s="43">
        <v>83300</v>
      </c>
      <c r="I241" s="43">
        <v>581900</v>
      </c>
      <c r="L241" s="43">
        <f t="shared" si="6"/>
        <v>37700</v>
      </c>
      <c r="O241" s="43">
        <f t="shared" si="7"/>
        <v>544200</v>
      </c>
    </row>
    <row r="242" spans="1:15">
      <c r="A242" s="1">
        <v>40422</v>
      </c>
      <c r="B242" s="43">
        <v>1500</v>
      </c>
      <c r="C242" s="43">
        <v>32300</v>
      </c>
      <c r="D242" s="43">
        <v>1800</v>
      </c>
      <c r="E242" s="43">
        <v>1300</v>
      </c>
      <c r="F242" s="43">
        <v>6600</v>
      </c>
      <c r="G242" s="43">
        <v>7800</v>
      </c>
      <c r="H242" s="43">
        <v>91700</v>
      </c>
      <c r="I242" s="43">
        <v>725200</v>
      </c>
      <c r="L242" s="43">
        <f t="shared" si="6"/>
        <v>43500</v>
      </c>
      <c r="O242" s="43">
        <f t="shared" si="7"/>
        <v>681700</v>
      </c>
    </row>
    <row r="243" spans="1:15">
      <c r="A243" s="1">
        <v>40452</v>
      </c>
      <c r="B243" s="43">
        <v>1700</v>
      </c>
      <c r="C243" s="43">
        <v>31800</v>
      </c>
      <c r="D243" s="43">
        <v>900</v>
      </c>
      <c r="E243" s="43">
        <v>1000</v>
      </c>
      <c r="F243" s="43">
        <v>5700</v>
      </c>
      <c r="G243" s="43">
        <v>7200</v>
      </c>
      <c r="H243" s="43">
        <v>76100</v>
      </c>
      <c r="I243" s="43">
        <v>577100</v>
      </c>
      <c r="L243" s="43">
        <f t="shared" si="6"/>
        <v>41100</v>
      </c>
      <c r="O243" s="43">
        <f t="shared" si="7"/>
        <v>536000</v>
      </c>
    </row>
    <row r="244" spans="1:15">
      <c r="A244" s="1">
        <v>40483</v>
      </c>
      <c r="B244" s="43">
        <v>1500</v>
      </c>
      <c r="C244" s="43">
        <v>24900</v>
      </c>
      <c r="D244" s="43">
        <v>1500</v>
      </c>
      <c r="E244" s="43">
        <v>900</v>
      </c>
      <c r="F244" s="43">
        <v>4500</v>
      </c>
      <c r="G244" s="43">
        <v>6600</v>
      </c>
      <c r="H244" s="43">
        <v>80900</v>
      </c>
      <c r="I244" s="43">
        <v>551300</v>
      </c>
      <c r="L244" s="43">
        <f t="shared" si="6"/>
        <v>33300</v>
      </c>
      <c r="O244" s="43">
        <f t="shared" si="7"/>
        <v>518000</v>
      </c>
    </row>
    <row r="245" spans="1:15">
      <c r="A245" s="1">
        <v>40513</v>
      </c>
      <c r="B245" s="43">
        <v>1800</v>
      </c>
      <c r="C245" s="43">
        <v>30000</v>
      </c>
      <c r="D245" s="43">
        <v>4700</v>
      </c>
      <c r="E245" s="43">
        <v>1600</v>
      </c>
      <c r="F245" s="43">
        <v>5500</v>
      </c>
      <c r="G245" s="43">
        <v>6300</v>
      </c>
      <c r="H245" s="43">
        <v>145800</v>
      </c>
      <c r="I245" s="43">
        <v>806000</v>
      </c>
      <c r="L245" s="43">
        <f t="shared" si="6"/>
        <v>43600</v>
      </c>
      <c r="O245" s="43">
        <f t="shared" si="7"/>
        <v>762400</v>
      </c>
    </row>
    <row r="246" spans="1:15">
      <c r="A246" s="1">
        <v>40544</v>
      </c>
      <c r="B246" s="43">
        <v>800</v>
      </c>
      <c r="C246" s="43">
        <v>24300</v>
      </c>
      <c r="D246" s="43">
        <v>1600</v>
      </c>
      <c r="E246" s="43">
        <v>600</v>
      </c>
      <c r="F246" s="43">
        <v>4900</v>
      </c>
      <c r="G246" s="43">
        <v>7500</v>
      </c>
      <c r="H246" s="43">
        <v>90400</v>
      </c>
      <c r="I246" s="43">
        <v>553900</v>
      </c>
      <c r="L246" s="43">
        <f t="shared" si="6"/>
        <v>32200</v>
      </c>
      <c r="O246" s="43">
        <f t="shared" si="7"/>
        <v>521700</v>
      </c>
    </row>
    <row r="247" spans="1:15">
      <c r="A247" s="1">
        <v>40575</v>
      </c>
      <c r="B247" s="43">
        <v>400</v>
      </c>
      <c r="C247" s="43">
        <v>14800</v>
      </c>
      <c r="D247" s="43">
        <v>1300</v>
      </c>
      <c r="E247" s="43">
        <v>300</v>
      </c>
      <c r="F247" s="43">
        <v>2800</v>
      </c>
      <c r="G247" s="43">
        <v>6200</v>
      </c>
      <c r="H247" s="43">
        <v>90400</v>
      </c>
      <c r="I247" s="43">
        <v>454500</v>
      </c>
      <c r="L247" s="43">
        <f t="shared" si="6"/>
        <v>19600</v>
      </c>
      <c r="O247" s="43">
        <f t="shared" si="7"/>
        <v>434900</v>
      </c>
    </row>
    <row r="248" spans="1:15">
      <c r="A248" s="1">
        <v>40603</v>
      </c>
      <c r="B248" s="43">
        <v>400</v>
      </c>
      <c r="C248" s="43">
        <v>21700</v>
      </c>
      <c r="D248" s="43">
        <v>1400</v>
      </c>
      <c r="E248" s="43">
        <v>400</v>
      </c>
      <c r="F248" s="43">
        <v>3200</v>
      </c>
      <c r="G248" s="43">
        <v>6500</v>
      </c>
      <c r="H248" s="43">
        <v>89800</v>
      </c>
      <c r="I248" s="43">
        <v>532000</v>
      </c>
      <c r="L248" s="43">
        <f t="shared" si="6"/>
        <v>27100</v>
      </c>
      <c r="O248" s="43">
        <f t="shared" si="7"/>
        <v>504900</v>
      </c>
    </row>
    <row r="249" spans="1:15">
      <c r="A249" s="1">
        <v>40634</v>
      </c>
      <c r="B249" s="43">
        <v>1200</v>
      </c>
      <c r="C249" s="43">
        <v>28800</v>
      </c>
      <c r="D249" s="43">
        <v>1600</v>
      </c>
      <c r="E249" s="43">
        <v>500</v>
      </c>
      <c r="F249" s="43">
        <v>5600</v>
      </c>
      <c r="G249" s="43">
        <v>6900</v>
      </c>
      <c r="H249" s="43">
        <v>95400</v>
      </c>
      <c r="I249" s="43">
        <v>692400</v>
      </c>
      <c r="L249" s="43">
        <f t="shared" si="6"/>
        <v>37700</v>
      </c>
      <c r="O249" s="43">
        <f t="shared" si="7"/>
        <v>654700</v>
      </c>
    </row>
    <row r="250" spans="1:15">
      <c r="A250" s="1">
        <v>40664</v>
      </c>
      <c r="B250" s="43">
        <v>1000</v>
      </c>
      <c r="C250" s="43">
        <v>26500</v>
      </c>
      <c r="D250" s="43">
        <v>1400</v>
      </c>
      <c r="E250" s="43">
        <v>800</v>
      </c>
      <c r="F250" s="43">
        <v>3800</v>
      </c>
      <c r="G250" s="43">
        <v>7000</v>
      </c>
      <c r="H250" s="43">
        <v>63800</v>
      </c>
      <c r="I250" s="43">
        <v>618700</v>
      </c>
      <c r="L250" s="43">
        <f t="shared" si="6"/>
        <v>33500</v>
      </c>
      <c r="O250" s="43">
        <f t="shared" si="7"/>
        <v>585200</v>
      </c>
    </row>
    <row r="251" spans="1:15">
      <c r="A251" s="1">
        <v>40695</v>
      </c>
      <c r="B251" s="43">
        <v>800</v>
      </c>
      <c r="C251" s="43">
        <v>30400</v>
      </c>
      <c r="D251" s="43">
        <v>2000</v>
      </c>
      <c r="E251" s="43">
        <v>1100</v>
      </c>
      <c r="F251" s="43">
        <v>5100</v>
      </c>
      <c r="G251" s="43">
        <v>6900</v>
      </c>
      <c r="H251" s="43">
        <v>59900</v>
      </c>
      <c r="I251" s="43">
        <v>726600</v>
      </c>
      <c r="L251" s="43">
        <f t="shared" si="6"/>
        <v>39400</v>
      </c>
      <c r="O251" s="43">
        <f t="shared" si="7"/>
        <v>687200</v>
      </c>
    </row>
    <row r="252" spans="1:15">
      <c r="A252" s="1">
        <v>40725</v>
      </c>
      <c r="B252" s="43">
        <v>1500</v>
      </c>
      <c r="C252" s="43">
        <v>32700</v>
      </c>
      <c r="D252" s="43">
        <v>2100</v>
      </c>
      <c r="E252" s="43">
        <v>900</v>
      </c>
      <c r="F252" s="43">
        <v>5700</v>
      </c>
      <c r="G252" s="43">
        <v>7700</v>
      </c>
      <c r="H252" s="43">
        <v>87300</v>
      </c>
      <c r="I252" s="43">
        <v>684000</v>
      </c>
      <c r="L252" s="43">
        <f t="shared" si="6"/>
        <v>42900</v>
      </c>
      <c r="O252" s="43">
        <f t="shared" si="7"/>
        <v>641100</v>
      </c>
    </row>
    <row r="253" spans="1:15">
      <c r="A253" s="1">
        <v>40756</v>
      </c>
      <c r="B253" s="43">
        <v>1500</v>
      </c>
      <c r="C253" s="43">
        <v>29900</v>
      </c>
      <c r="D253" s="43">
        <v>1600</v>
      </c>
      <c r="E253" s="43">
        <v>1100</v>
      </c>
      <c r="F253" s="43">
        <v>5100</v>
      </c>
      <c r="G253" s="43">
        <v>7300</v>
      </c>
      <c r="H253" s="43">
        <v>88500</v>
      </c>
      <c r="I253" s="43">
        <v>648200</v>
      </c>
      <c r="L253" s="43">
        <f t="shared" si="6"/>
        <v>39200</v>
      </c>
      <c r="O253" s="43">
        <f t="shared" si="7"/>
        <v>609000</v>
      </c>
    </row>
    <row r="254" spans="1:15">
      <c r="A254" s="1">
        <v>40787</v>
      </c>
      <c r="B254" s="43">
        <v>1700</v>
      </c>
      <c r="C254" s="43">
        <v>35700</v>
      </c>
      <c r="D254" s="43">
        <v>2300</v>
      </c>
      <c r="E254" s="43">
        <v>1600</v>
      </c>
      <c r="F254" s="43">
        <v>6600</v>
      </c>
      <c r="G254" s="43">
        <v>7300</v>
      </c>
      <c r="H254" s="43">
        <v>99800</v>
      </c>
      <c r="I254" s="43">
        <v>790000</v>
      </c>
      <c r="L254" s="43">
        <f t="shared" si="6"/>
        <v>47900</v>
      </c>
      <c r="O254" s="43">
        <f t="shared" si="7"/>
        <v>742100</v>
      </c>
    </row>
    <row r="255" spans="1:15">
      <c r="A255" s="1">
        <v>40817</v>
      </c>
      <c r="B255" s="43">
        <v>1500</v>
      </c>
      <c r="C255" s="43">
        <v>32200</v>
      </c>
      <c r="D255" s="43">
        <v>1400</v>
      </c>
      <c r="E255" s="43">
        <v>800</v>
      </c>
      <c r="F255" s="43">
        <v>5200</v>
      </c>
      <c r="G255" s="43">
        <v>6500</v>
      </c>
      <c r="H255" s="43">
        <v>92900</v>
      </c>
      <c r="I255" s="43">
        <v>628500</v>
      </c>
      <c r="L255" s="43">
        <f t="shared" si="6"/>
        <v>41100</v>
      </c>
      <c r="O255" s="43">
        <f t="shared" si="7"/>
        <v>587400</v>
      </c>
    </row>
    <row r="256" spans="1:15">
      <c r="A256" s="1">
        <v>40848</v>
      </c>
      <c r="B256" s="43">
        <v>1600</v>
      </c>
      <c r="C256" s="43">
        <v>27900</v>
      </c>
      <c r="D256" s="43">
        <v>1500</v>
      </c>
      <c r="E256" s="43">
        <v>600</v>
      </c>
      <c r="F256" s="43">
        <v>5000</v>
      </c>
      <c r="G256" s="43">
        <v>7600</v>
      </c>
      <c r="H256" s="43">
        <v>84900</v>
      </c>
      <c r="I256" s="43">
        <v>595700</v>
      </c>
      <c r="L256" s="43">
        <f t="shared" si="6"/>
        <v>36600</v>
      </c>
      <c r="O256" s="43">
        <f t="shared" si="7"/>
        <v>559100</v>
      </c>
    </row>
    <row r="257" spans="1:15">
      <c r="A257" s="1">
        <v>40878</v>
      </c>
      <c r="B257" s="43">
        <v>1700</v>
      </c>
      <c r="C257" s="43">
        <v>31300</v>
      </c>
      <c r="D257" s="43">
        <v>3200</v>
      </c>
      <c r="E257" s="43">
        <v>1900</v>
      </c>
      <c r="F257" s="43">
        <v>6100</v>
      </c>
      <c r="G257" s="43">
        <v>5800</v>
      </c>
      <c r="H257" s="43">
        <v>156100</v>
      </c>
      <c r="I257" s="43">
        <v>863500</v>
      </c>
      <c r="L257" s="43">
        <f t="shared" si="6"/>
        <v>44200</v>
      </c>
      <c r="O257" s="43">
        <f t="shared" si="7"/>
        <v>819300</v>
      </c>
    </row>
    <row r="258" spans="1:15">
      <c r="A258" s="1">
        <v>40909</v>
      </c>
      <c r="B258" s="43">
        <v>800</v>
      </c>
      <c r="C258" s="43">
        <v>24800</v>
      </c>
      <c r="D258" s="43">
        <v>2100</v>
      </c>
      <c r="E258" s="43">
        <v>900</v>
      </c>
      <c r="F258" s="43">
        <v>4400</v>
      </c>
      <c r="G258" s="43">
        <v>7200</v>
      </c>
      <c r="H258" s="43">
        <v>93800</v>
      </c>
      <c r="I258" s="43">
        <v>579600</v>
      </c>
      <c r="L258" s="43">
        <f t="shared" si="6"/>
        <v>33000</v>
      </c>
      <c r="O258" s="43">
        <f t="shared" si="7"/>
        <v>546600</v>
      </c>
    </row>
    <row r="259" spans="1:15">
      <c r="A259" s="1">
        <v>40940</v>
      </c>
      <c r="B259" s="43">
        <v>700</v>
      </c>
      <c r="C259" s="43">
        <v>17300</v>
      </c>
      <c r="D259" s="43">
        <v>1000</v>
      </c>
      <c r="E259" s="43">
        <v>300</v>
      </c>
      <c r="F259" s="43">
        <v>2500</v>
      </c>
      <c r="G259" s="43">
        <v>6100</v>
      </c>
      <c r="H259" s="43">
        <v>92900</v>
      </c>
      <c r="I259" s="43">
        <v>496000</v>
      </c>
      <c r="L259" s="43">
        <f t="shared" si="6"/>
        <v>21800</v>
      </c>
      <c r="O259" s="43">
        <f t="shared" si="7"/>
        <v>474200</v>
      </c>
    </row>
    <row r="260" spans="1:15">
      <c r="A260" s="105">
        <v>40969</v>
      </c>
      <c r="B260" s="43">
        <v>1100</v>
      </c>
      <c r="C260" s="43">
        <v>26500</v>
      </c>
      <c r="D260" s="43">
        <v>1500</v>
      </c>
      <c r="E260" s="43">
        <v>700</v>
      </c>
      <c r="F260" s="43">
        <v>3900</v>
      </c>
      <c r="G260" s="43">
        <v>7400</v>
      </c>
      <c r="H260" s="43">
        <v>97100</v>
      </c>
      <c r="I260" s="43">
        <v>629500</v>
      </c>
      <c r="L260" s="43">
        <f t="shared" si="6"/>
        <v>33700</v>
      </c>
      <c r="O260" s="43">
        <f t="shared" si="7"/>
        <v>595800</v>
      </c>
    </row>
    <row r="261" spans="1:15">
      <c r="A261" s="105">
        <v>41000</v>
      </c>
      <c r="B261" s="43">
        <v>1400</v>
      </c>
      <c r="C261" s="43">
        <v>20800</v>
      </c>
      <c r="D261" s="43">
        <v>1400</v>
      </c>
      <c r="E261" s="43">
        <v>800</v>
      </c>
      <c r="F261" s="43">
        <v>5000</v>
      </c>
      <c r="G261" s="43">
        <v>8000</v>
      </c>
      <c r="H261" s="43">
        <v>87400</v>
      </c>
      <c r="I261" s="43">
        <v>663900</v>
      </c>
      <c r="L261" s="43">
        <f t="shared" si="6"/>
        <v>29400</v>
      </c>
      <c r="O261" s="43">
        <f t="shared" si="7"/>
        <v>634500</v>
      </c>
    </row>
    <row r="262" spans="1:15">
      <c r="A262" s="105">
        <v>41030</v>
      </c>
      <c r="B262" s="43">
        <v>700</v>
      </c>
      <c r="C262" s="43">
        <v>25400</v>
      </c>
      <c r="D262" s="43">
        <v>2400</v>
      </c>
      <c r="E262" s="43">
        <v>1100</v>
      </c>
      <c r="F262" s="43">
        <v>4400</v>
      </c>
      <c r="G262" s="43">
        <v>7300</v>
      </c>
      <c r="H262" s="43">
        <v>58700</v>
      </c>
      <c r="I262" s="43">
        <v>654100</v>
      </c>
      <c r="L262" s="43">
        <f t="shared" ref="L262:L301" si="8">SUM(B262:F262)</f>
        <v>34000</v>
      </c>
      <c r="O262" s="43">
        <f t="shared" si="7"/>
        <v>620100</v>
      </c>
    </row>
    <row r="263" spans="1:15">
      <c r="A263" s="105">
        <v>41061</v>
      </c>
      <c r="B263" s="43">
        <v>1900</v>
      </c>
      <c r="C263" s="43">
        <v>34000</v>
      </c>
      <c r="D263" s="43">
        <v>2200</v>
      </c>
      <c r="E263" s="43">
        <v>1100</v>
      </c>
      <c r="F263" s="43">
        <v>6100</v>
      </c>
      <c r="G263" s="43">
        <v>6500</v>
      </c>
      <c r="H263" s="43">
        <v>75300</v>
      </c>
      <c r="I263" s="43">
        <v>799700</v>
      </c>
      <c r="L263" s="43">
        <f t="shared" si="8"/>
        <v>45300</v>
      </c>
      <c r="O263" s="43">
        <f t="shared" ref="O263:O301" si="9">+I263-L263</f>
        <v>754400</v>
      </c>
    </row>
    <row r="264" spans="1:15">
      <c r="A264" s="105">
        <v>41091</v>
      </c>
      <c r="B264" s="43">
        <v>1800</v>
      </c>
      <c r="C264" s="43">
        <v>31700</v>
      </c>
      <c r="D264" s="43">
        <v>1900</v>
      </c>
      <c r="E264" s="43">
        <v>1200</v>
      </c>
      <c r="F264" s="43">
        <v>7100</v>
      </c>
      <c r="G264" s="43">
        <v>8300</v>
      </c>
      <c r="H264" s="43">
        <v>88600</v>
      </c>
      <c r="I264" s="43">
        <v>688900</v>
      </c>
      <c r="L264" s="43">
        <f t="shared" si="8"/>
        <v>43700</v>
      </c>
      <c r="O264" s="43">
        <f t="shared" si="9"/>
        <v>645200</v>
      </c>
    </row>
    <row r="265" spans="1:15">
      <c r="A265" s="105">
        <v>41122</v>
      </c>
      <c r="B265" s="43">
        <v>1300</v>
      </c>
      <c r="C265" s="43">
        <v>30400</v>
      </c>
      <c r="D265" s="43">
        <v>1400</v>
      </c>
      <c r="E265" s="43">
        <v>900</v>
      </c>
      <c r="F265" s="43">
        <v>5800</v>
      </c>
      <c r="G265" s="43">
        <v>7600</v>
      </c>
      <c r="H265" s="43">
        <v>92500</v>
      </c>
      <c r="I265" s="43">
        <v>666300</v>
      </c>
      <c r="L265" s="43">
        <f t="shared" si="8"/>
        <v>39800</v>
      </c>
      <c r="O265" s="43">
        <f t="shared" si="9"/>
        <v>626500</v>
      </c>
    </row>
    <row r="266" spans="1:15">
      <c r="A266" s="105">
        <v>41153</v>
      </c>
      <c r="B266" s="43">
        <v>1200</v>
      </c>
      <c r="C266" s="43">
        <v>35500</v>
      </c>
      <c r="D266" s="43">
        <v>2400</v>
      </c>
      <c r="E266" s="43">
        <v>1300</v>
      </c>
      <c r="F266" s="43">
        <v>7700</v>
      </c>
      <c r="G266" s="43">
        <v>9000</v>
      </c>
      <c r="H266" s="43">
        <v>94200</v>
      </c>
      <c r="I266" s="43">
        <v>843700</v>
      </c>
      <c r="L266" s="43">
        <f t="shared" si="8"/>
        <v>48100</v>
      </c>
      <c r="O266" s="43">
        <f t="shared" si="9"/>
        <v>795600</v>
      </c>
    </row>
    <row r="267" spans="1:15">
      <c r="A267" s="105">
        <v>41183</v>
      </c>
      <c r="B267" s="43">
        <v>1800</v>
      </c>
      <c r="C267" s="43">
        <v>30600</v>
      </c>
      <c r="D267" s="43">
        <v>1700</v>
      </c>
      <c r="E267" s="43">
        <v>800</v>
      </c>
      <c r="F267" s="43">
        <v>5600</v>
      </c>
      <c r="G267" s="43">
        <v>8200</v>
      </c>
      <c r="H267" s="43">
        <v>78200</v>
      </c>
      <c r="I267" s="43">
        <v>641600</v>
      </c>
      <c r="L267" s="43">
        <f t="shared" si="8"/>
        <v>40500</v>
      </c>
      <c r="O267" s="43">
        <f t="shared" si="9"/>
        <v>601100</v>
      </c>
    </row>
    <row r="268" spans="1:15">
      <c r="A268" s="105">
        <v>41214</v>
      </c>
      <c r="B268" s="43">
        <v>1600</v>
      </c>
      <c r="C268" s="43">
        <v>26600</v>
      </c>
      <c r="D268" s="43">
        <v>1800</v>
      </c>
      <c r="E268" s="43">
        <v>1000</v>
      </c>
      <c r="F268" s="43">
        <v>4900</v>
      </c>
      <c r="G268" s="43">
        <v>7900</v>
      </c>
      <c r="H268" s="43">
        <v>89500</v>
      </c>
      <c r="I268" s="43">
        <v>640900</v>
      </c>
      <c r="L268" s="43">
        <f t="shared" si="8"/>
        <v>35900</v>
      </c>
      <c r="O268" s="43">
        <f t="shared" si="9"/>
        <v>605000</v>
      </c>
    </row>
    <row r="269" spans="1:15">
      <c r="A269" s="105">
        <v>41244</v>
      </c>
      <c r="B269" s="43">
        <v>3000</v>
      </c>
      <c r="C269" s="43">
        <v>27500</v>
      </c>
      <c r="D269" s="43">
        <v>3200</v>
      </c>
      <c r="E269" s="43">
        <v>1500</v>
      </c>
      <c r="F269" s="43">
        <v>7000</v>
      </c>
      <c r="G269" s="43">
        <v>7000</v>
      </c>
      <c r="H269" s="43">
        <v>154300</v>
      </c>
      <c r="I269" s="43">
        <v>907900</v>
      </c>
      <c r="J269" s="112"/>
      <c r="K269" s="112"/>
      <c r="L269" s="43">
        <f t="shared" si="8"/>
        <v>42200</v>
      </c>
      <c r="O269" s="43">
        <f t="shared" si="9"/>
        <v>865700</v>
      </c>
    </row>
    <row r="270" spans="1:15">
      <c r="A270" s="105">
        <v>41275</v>
      </c>
      <c r="B270" s="43">
        <v>1400</v>
      </c>
      <c r="C270" s="43">
        <v>22500</v>
      </c>
      <c r="D270" s="43">
        <v>1200</v>
      </c>
      <c r="E270" s="43">
        <v>800</v>
      </c>
      <c r="F270" s="43">
        <v>4600</v>
      </c>
      <c r="G270" s="43">
        <v>7500</v>
      </c>
      <c r="H270" s="43">
        <v>100000</v>
      </c>
      <c r="I270" s="43">
        <v>605800</v>
      </c>
      <c r="J270" s="112"/>
      <c r="K270" s="112"/>
      <c r="L270" s="43">
        <f t="shared" si="8"/>
        <v>30500</v>
      </c>
      <c r="N270" s="43"/>
      <c r="O270" s="43">
        <f t="shared" si="9"/>
        <v>575300</v>
      </c>
    </row>
    <row r="271" spans="1:15">
      <c r="A271" s="105">
        <v>41306</v>
      </c>
      <c r="B271" s="43">
        <v>800</v>
      </c>
      <c r="C271" s="43">
        <v>13200</v>
      </c>
      <c r="D271" s="43">
        <v>1100</v>
      </c>
      <c r="E271" s="43">
        <v>600</v>
      </c>
      <c r="F271" s="43">
        <v>2600</v>
      </c>
      <c r="G271" s="43">
        <v>6800</v>
      </c>
      <c r="H271" s="43">
        <v>91800</v>
      </c>
      <c r="I271" s="43">
        <v>500500</v>
      </c>
      <c r="J271" s="112"/>
      <c r="K271" s="112"/>
      <c r="L271" s="43">
        <f t="shared" si="8"/>
        <v>18300</v>
      </c>
      <c r="N271" s="43"/>
      <c r="O271" s="43">
        <f t="shared" si="9"/>
        <v>482200</v>
      </c>
    </row>
    <row r="272" spans="1:15">
      <c r="A272" s="105">
        <v>41334</v>
      </c>
      <c r="B272" s="43">
        <v>1000</v>
      </c>
      <c r="C272" s="43">
        <v>23600</v>
      </c>
      <c r="D272" s="43">
        <v>1500</v>
      </c>
      <c r="E272" s="43">
        <v>500</v>
      </c>
      <c r="F272" s="43">
        <v>4600</v>
      </c>
      <c r="G272" s="43">
        <v>8500</v>
      </c>
      <c r="H272" s="43">
        <v>108700</v>
      </c>
      <c r="I272" s="43">
        <v>682300</v>
      </c>
      <c r="J272" s="112"/>
      <c r="K272" s="112"/>
      <c r="L272" s="43">
        <f t="shared" si="8"/>
        <v>31200</v>
      </c>
      <c r="N272" s="43"/>
      <c r="O272" s="43">
        <f t="shared" si="9"/>
        <v>651100</v>
      </c>
    </row>
    <row r="273" spans="1:15">
      <c r="A273" s="105">
        <v>41365</v>
      </c>
      <c r="B273" s="43">
        <v>1200</v>
      </c>
      <c r="C273" s="43">
        <v>27300</v>
      </c>
      <c r="D273" s="43">
        <v>2200</v>
      </c>
      <c r="E273" s="43">
        <v>900</v>
      </c>
      <c r="F273" s="43">
        <v>5000</v>
      </c>
      <c r="G273" s="43">
        <v>8700</v>
      </c>
      <c r="H273" s="43">
        <v>91000</v>
      </c>
      <c r="I273" s="43">
        <v>696200</v>
      </c>
      <c r="J273" s="112"/>
      <c r="K273" s="112"/>
      <c r="L273" s="43">
        <f t="shared" si="8"/>
        <v>36600</v>
      </c>
      <c r="N273" s="43"/>
      <c r="O273" s="43">
        <f t="shared" si="9"/>
        <v>659600</v>
      </c>
    </row>
    <row r="274" spans="1:15">
      <c r="A274" s="105">
        <v>41395</v>
      </c>
      <c r="B274" s="43">
        <v>1300</v>
      </c>
      <c r="C274" s="43">
        <v>29500</v>
      </c>
      <c r="D274" s="43">
        <v>1900</v>
      </c>
      <c r="E274" s="43">
        <v>700</v>
      </c>
      <c r="F274" s="43">
        <v>4300</v>
      </c>
      <c r="G274" s="43">
        <v>7300</v>
      </c>
      <c r="H274" s="43">
        <v>69100</v>
      </c>
      <c r="I274" s="43">
        <v>710500</v>
      </c>
      <c r="J274" s="112"/>
      <c r="K274" s="112"/>
      <c r="L274" s="43">
        <f t="shared" si="8"/>
        <v>37700</v>
      </c>
      <c r="N274" s="43"/>
      <c r="O274" s="43">
        <f t="shared" si="9"/>
        <v>672800</v>
      </c>
    </row>
    <row r="275" spans="1:15">
      <c r="A275" s="105">
        <v>41426</v>
      </c>
      <c r="B275" s="43">
        <v>1300</v>
      </c>
      <c r="C275" s="43">
        <v>33000</v>
      </c>
      <c r="D275" s="43">
        <v>2000</v>
      </c>
      <c r="E275" s="43">
        <v>900</v>
      </c>
      <c r="F275" s="43">
        <v>6800</v>
      </c>
      <c r="G275" s="43">
        <v>8300</v>
      </c>
      <c r="H275" s="43">
        <v>81900</v>
      </c>
      <c r="I275" s="43">
        <v>844000</v>
      </c>
      <c r="J275" s="112"/>
      <c r="K275" s="112"/>
      <c r="L275" s="43">
        <f t="shared" si="8"/>
        <v>44000</v>
      </c>
      <c r="N275" s="43"/>
      <c r="O275" s="43">
        <f t="shared" si="9"/>
        <v>800000</v>
      </c>
    </row>
    <row r="276" spans="1:15">
      <c r="A276" s="105">
        <v>41456</v>
      </c>
      <c r="B276" s="43">
        <v>1600</v>
      </c>
      <c r="C276" s="43">
        <v>31300</v>
      </c>
      <c r="D276" s="43">
        <v>2200</v>
      </c>
      <c r="E276" s="43">
        <v>1300</v>
      </c>
      <c r="F276" s="43">
        <v>7100</v>
      </c>
      <c r="G276" s="43">
        <v>8900</v>
      </c>
      <c r="H276" s="43">
        <v>93100</v>
      </c>
      <c r="I276" s="43">
        <v>753500</v>
      </c>
      <c r="J276" s="112"/>
      <c r="K276" s="112"/>
      <c r="L276" s="43">
        <f t="shared" si="8"/>
        <v>43500</v>
      </c>
      <c r="N276" s="43"/>
      <c r="O276" s="43">
        <f t="shared" si="9"/>
        <v>710000</v>
      </c>
    </row>
    <row r="277" spans="1:15">
      <c r="A277" s="105">
        <v>41487</v>
      </c>
      <c r="B277" s="43">
        <v>1100</v>
      </c>
      <c r="C277" s="43">
        <v>33300</v>
      </c>
      <c r="D277" s="43">
        <v>2200</v>
      </c>
      <c r="E277" s="43">
        <v>1000</v>
      </c>
      <c r="F277" s="43">
        <v>5700</v>
      </c>
      <c r="G277" s="43">
        <v>7400</v>
      </c>
      <c r="H277" s="43">
        <v>98300</v>
      </c>
      <c r="I277" s="43">
        <v>729500</v>
      </c>
      <c r="J277" s="112"/>
      <c r="K277" s="112"/>
      <c r="L277" s="43">
        <f t="shared" si="8"/>
        <v>43300</v>
      </c>
      <c r="N277" s="43"/>
      <c r="O277" s="43">
        <f t="shared" si="9"/>
        <v>686200</v>
      </c>
    </row>
    <row r="278" spans="1:15">
      <c r="A278" s="105">
        <v>41518</v>
      </c>
      <c r="B278" s="43">
        <v>1900</v>
      </c>
      <c r="C278" s="43">
        <v>33400</v>
      </c>
      <c r="D278" s="43">
        <v>2300</v>
      </c>
      <c r="E278" s="43">
        <v>1500</v>
      </c>
      <c r="F278" s="43">
        <v>7800</v>
      </c>
      <c r="G278" s="43">
        <v>8400</v>
      </c>
      <c r="H278" s="43">
        <v>96500</v>
      </c>
      <c r="I278" s="43">
        <v>892900</v>
      </c>
      <c r="J278" s="112"/>
      <c r="K278" s="112"/>
      <c r="L278" s="43">
        <f t="shared" si="8"/>
        <v>46900</v>
      </c>
      <c r="N278" s="43"/>
      <c r="O278" s="43">
        <f t="shared" si="9"/>
        <v>846000</v>
      </c>
    </row>
    <row r="279" spans="1:15">
      <c r="A279" s="105">
        <v>41548</v>
      </c>
      <c r="B279" s="43">
        <v>1000</v>
      </c>
      <c r="C279" s="43">
        <v>30600</v>
      </c>
      <c r="D279" s="43">
        <v>1700</v>
      </c>
      <c r="E279" s="43">
        <v>1100</v>
      </c>
      <c r="F279" s="43">
        <v>6800</v>
      </c>
      <c r="G279" s="43">
        <v>8300</v>
      </c>
      <c r="H279" s="43">
        <v>88000</v>
      </c>
      <c r="I279" s="43">
        <v>679200</v>
      </c>
      <c r="J279" s="112"/>
      <c r="K279" s="112"/>
      <c r="L279" s="43">
        <f t="shared" si="8"/>
        <v>41200</v>
      </c>
      <c r="N279" s="43"/>
      <c r="O279" s="43">
        <f t="shared" si="9"/>
        <v>638000</v>
      </c>
    </row>
    <row r="280" spans="1:15">
      <c r="A280" s="105">
        <v>41579</v>
      </c>
      <c r="B280" s="43">
        <v>1600</v>
      </c>
      <c r="C280" s="43">
        <v>26800</v>
      </c>
      <c r="D280" s="43">
        <v>1900</v>
      </c>
      <c r="E280" s="43">
        <v>1000</v>
      </c>
      <c r="F280" s="43">
        <v>3800</v>
      </c>
      <c r="G280" s="43">
        <v>8400</v>
      </c>
      <c r="H280" s="43">
        <v>96400</v>
      </c>
      <c r="I280" s="43">
        <v>683000</v>
      </c>
      <c r="J280" s="112"/>
      <c r="K280" s="112"/>
      <c r="L280" s="43">
        <f t="shared" si="8"/>
        <v>35100</v>
      </c>
      <c r="M280" s="118"/>
      <c r="N280" s="43"/>
      <c r="O280" s="43">
        <f t="shared" si="9"/>
        <v>647900</v>
      </c>
    </row>
    <row r="281" spans="1:15">
      <c r="A281" s="105">
        <v>41609</v>
      </c>
      <c r="B281" s="43">
        <v>2500</v>
      </c>
      <c r="C281" s="43">
        <v>27000</v>
      </c>
      <c r="D281" s="43">
        <v>3600</v>
      </c>
      <c r="E281" s="43">
        <v>1800</v>
      </c>
      <c r="F281" s="43">
        <v>6800</v>
      </c>
      <c r="G281" s="43">
        <v>7300</v>
      </c>
      <c r="H281" s="43">
        <v>160400</v>
      </c>
      <c r="I281" s="43">
        <v>990600</v>
      </c>
      <c r="J281" s="112"/>
      <c r="K281" s="112"/>
      <c r="L281" s="43">
        <f t="shared" si="8"/>
        <v>41700</v>
      </c>
      <c r="M281" s="118"/>
      <c r="N281" s="43"/>
      <c r="O281" s="43">
        <f t="shared" si="9"/>
        <v>948900</v>
      </c>
    </row>
    <row r="282" spans="1:15">
      <c r="A282" s="105">
        <v>41640</v>
      </c>
      <c r="B282" s="43">
        <v>1000</v>
      </c>
      <c r="C282" s="43">
        <v>22300</v>
      </c>
      <c r="D282" s="43">
        <v>1600</v>
      </c>
      <c r="E282" s="43">
        <v>1100</v>
      </c>
      <c r="F282" s="43">
        <v>4900</v>
      </c>
      <c r="G282" s="43">
        <v>6500</v>
      </c>
      <c r="H282" s="43">
        <v>105300</v>
      </c>
      <c r="I282" s="43">
        <v>665400</v>
      </c>
      <c r="J282" s="118"/>
      <c r="K282" s="112"/>
      <c r="L282" s="43">
        <f t="shared" si="8"/>
        <v>30900</v>
      </c>
      <c r="M282" s="118"/>
      <c r="N282" s="118"/>
      <c r="O282" s="43">
        <f t="shared" si="9"/>
        <v>634500</v>
      </c>
    </row>
    <row r="283" spans="1:15">
      <c r="A283" s="105">
        <v>41671</v>
      </c>
      <c r="B283" s="43">
        <v>800</v>
      </c>
      <c r="C283" s="43">
        <v>15900</v>
      </c>
      <c r="D283" s="43">
        <v>1700</v>
      </c>
      <c r="E283" s="43">
        <v>500</v>
      </c>
      <c r="F283" s="43">
        <v>2800</v>
      </c>
      <c r="G283" s="43">
        <v>6400</v>
      </c>
      <c r="H283" s="43">
        <v>101900</v>
      </c>
      <c r="I283" s="43">
        <v>535900</v>
      </c>
      <c r="J283" s="118"/>
      <c r="K283" s="112"/>
      <c r="L283" s="43">
        <f t="shared" si="8"/>
        <v>21700</v>
      </c>
      <c r="M283" s="118"/>
      <c r="N283" s="118"/>
      <c r="O283" s="43">
        <f t="shared" si="9"/>
        <v>514200</v>
      </c>
    </row>
    <row r="284" spans="1:15">
      <c r="A284" s="105">
        <v>41699</v>
      </c>
      <c r="B284" s="43">
        <v>1700</v>
      </c>
      <c r="C284" s="43">
        <v>25400</v>
      </c>
      <c r="D284" s="43">
        <v>900</v>
      </c>
      <c r="E284" s="43">
        <v>300</v>
      </c>
      <c r="F284" s="43">
        <v>3900</v>
      </c>
      <c r="G284" s="43">
        <v>7300</v>
      </c>
      <c r="H284" s="43">
        <v>99100</v>
      </c>
      <c r="I284" s="43">
        <v>636200</v>
      </c>
      <c r="J284" s="118"/>
      <c r="L284" s="43">
        <f t="shared" si="8"/>
        <v>32200</v>
      </c>
      <c r="M284" s="118"/>
      <c r="N284" s="118"/>
      <c r="O284" s="43">
        <f t="shared" si="9"/>
        <v>604000</v>
      </c>
    </row>
    <row r="285" spans="1:15">
      <c r="A285" s="105">
        <v>41730</v>
      </c>
      <c r="B285" s="43">
        <v>1200</v>
      </c>
      <c r="C285" s="43">
        <v>25800</v>
      </c>
      <c r="D285" s="43">
        <v>2300</v>
      </c>
      <c r="E285" s="43">
        <v>600</v>
      </c>
      <c r="F285" s="43">
        <v>5900</v>
      </c>
      <c r="G285" s="43">
        <v>7900</v>
      </c>
      <c r="H285" s="43">
        <v>102500</v>
      </c>
      <c r="I285" s="43">
        <v>807500</v>
      </c>
      <c r="J285" s="118"/>
      <c r="L285" s="43">
        <f t="shared" si="8"/>
        <v>35800</v>
      </c>
      <c r="M285" s="118"/>
      <c r="N285" s="118"/>
      <c r="O285" s="43">
        <f t="shared" si="9"/>
        <v>771700</v>
      </c>
    </row>
    <row r="286" spans="1:15">
      <c r="A286" s="105">
        <v>41760</v>
      </c>
      <c r="B286" s="43">
        <v>1000</v>
      </c>
      <c r="C286" s="43">
        <v>27700</v>
      </c>
      <c r="D286" s="43">
        <v>2300</v>
      </c>
      <c r="E286" s="43">
        <v>600</v>
      </c>
      <c r="F286" s="43">
        <v>4100</v>
      </c>
      <c r="G286" s="43">
        <v>7600</v>
      </c>
      <c r="H286" s="43">
        <v>69800</v>
      </c>
      <c r="I286" s="43">
        <v>730700</v>
      </c>
      <c r="J286" s="118"/>
      <c r="L286" s="43">
        <f t="shared" si="8"/>
        <v>35700</v>
      </c>
      <c r="M286" s="118"/>
      <c r="N286" s="118"/>
      <c r="O286" s="43">
        <f t="shared" si="9"/>
        <v>695000</v>
      </c>
    </row>
    <row r="287" spans="1:15">
      <c r="A287" s="105">
        <v>41791</v>
      </c>
      <c r="B287" s="43">
        <v>1600</v>
      </c>
      <c r="C287" s="43">
        <v>33400</v>
      </c>
      <c r="D287" s="43">
        <v>2200</v>
      </c>
      <c r="E287" s="43">
        <v>1000</v>
      </c>
      <c r="F287" s="43">
        <v>6100</v>
      </c>
      <c r="G287" s="43">
        <v>8500</v>
      </c>
      <c r="H287" s="43">
        <v>76900</v>
      </c>
      <c r="I287" s="43">
        <v>874300</v>
      </c>
      <c r="J287" s="118"/>
      <c r="L287" s="43">
        <f t="shared" si="8"/>
        <v>44300</v>
      </c>
      <c r="M287" s="118"/>
      <c r="N287" s="118"/>
      <c r="O287" s="43">
        <f t="shared" si="9"/>
        <v>830000</v>
      </c>
    </row>
    <row r="288" spans="1:15">
      <c r="A288" s="105">
        <v>41821</v>
      </c>
      <c r="B288" s="43">
        <v>1500</v>
      </c>
      <c r="C288" s="43">
        <v>29700</v>
      </c>
      <c r="D288" s="43">
        <v>2000</v>
      </c>
      <c r="E288" s="43">
        <v>1500</v>
      </c>
      <c r="F288" s="43">
        <v>5900</v>
      </c>
      <c r="G288" s="43">
        <v>8600</v>
      </c>
      <c r="H288" s="43">
        <v>98100</v>
      </c>
      <c r="I288" s="43">
        <v>787400</v>
      </c>
      <c r="J288" s="118"/>
      <c r="L288" s="43">
        <f t="shared" si="8"/>
        <v>40600</v>
      </c>
      <c r="M288" s="118"/>
      <c r="N288" s="118"/>
      <c r="O288" s="43">
        <f t="shared" si="9"/>
        <v>746800</v>
      </c>
    </row>
    <row r="289" spans="1:16">
      <c r="A289" s="105">
        <v>41852</v>
      </c>
      <c r="B289" s="43">
        <v>1200</v>
      </c>
      <c r="C289" s="43">
        <v>31400</v>
      </c>
      <c r="D289" s="43">
        <v>1800</v>
      </c>
      <c r="E289" s="43">
        <v>1100</v>
      </c>
      <c r="F289" s="43">
        <v>6000</v>
      </c>
      <c r="G289" s="43">
        <v>8500</v>
      </c>
      <c r="H289" s="43">
        <v>94800</v>
      </c>
      <c r="I289" s="43">
        <v>766800</v>
      </c>
      <c r="J289" s="118"/>
      <c r="L289" s="43">
        <f t="shared" si="8"/>
        <v>41500</v>
      </c>
      <c r="M289" s="118"/>
      <c r="N289" s="118"/>
      <c r="O289" s="43">
        <f t="shared" si="9"/>
        <v>725300</v>
      </c>
    </row>
    <row r="290" spans="1:16">
      <c r="A290" s="105">
        <v>41883</v>
      </c>
      <c r="B290" s="43">
        <v>1800</v>
      </c>
      <c r="C290" s="43">
        <v>31800</v>
      </c>
      <c r="D290" s="43">
        <v>2400</v>
      </c>
      <c r="E290" s="43">
        <v>1600</v>
      </c>
      <c r="F290" s="43">
        <v>6800</v>
      </c>
      <c r="G290" s="43">
        <v>10500</v>
      </c>
      <c r="H290" s="43">
        <v>96600</v>
      </c>
      <c r="I290" s="43">
        <v>900200</v>
      </c>
      <c r="L290" s="43">
        <f t="shared" si="8"/>
        <v>44400</v>
      </c>
      <c r="M290" s="118"/>
      <c r="N290" s="118"/>
      <c r="O290" s="43">
        <f t="shared" si="9"/>
        <v>855800</v>
      </c>
    </row>
    <row r="291" spans="1:16">
      <c r="A291" s="105">
        <v>41913</v>
      </c>
      <c r="B291" s="43">
        <v>1400</v>
      </c>
      <c r="C291" s="43">
        <v>31600</v>
      </c>
      <c r="D291" s="43">
        <v>2100</v>
      </c>
      <c r="E291" s="43">
        <v>1000</v>
      </c>
      <c r="F291" s="43">
        <v>5900</v>
      </c>
      <c r="G291" s="43">
        <v>8300</v>
      </c>
      <c r="H291" s="43">
        <v>91300</v>
      </c>
      <c r="I291" s="43">
        <v>707100</v>
      </c>
      <c r="L291" s="43">
        <f t="shared" si="8"/>
        <v>42000</v>
      </c>
      <c r="M291" s="118"/>
      <c r="N291" s="118"/>
      <c r="O291" s="43">
        <f t="shared" si="9"/>
        <v>665100</v>
      </c>
    </row>
    <row r="292" spans="1:16">
      <c r="A292" s="105">
        <v>41944</v>
      </c>
      <c r="B292" s="43">
        <v>1100</v>
      </c>
      <c r="C292" s="43">
        <v>26500</v>
      </c>
      <c r="D292" s="43">
        <v>1900</v>
      </c>
      <c r="E292" s="43">
        <v>600</v>
      </c>
      <c r="F292" s="43">
        <v>4600</v>
      </c>
      <c r="G292" s="43">
        <v>9400</v>
      </c>
      <c r="H292" s="43">
        <v>99000</v>
      </c>
      <c r="I292" s="43">
        <v>697000</v>
      </c>
      <c r="L292" s="43">
        <f t="shared" si="8"/>
        <v>34700</v>
      </c>
      <c r="M292" s="118"/>
      <c r="N292" s="118"/>
      <c r="O292" s="43">
        <f t="shared" si="9"/>
        <v>662300</v>
      </c>
    </row>
    <row r="293" spans="1:16">
      <c r="A293" s="105">
        <v>41974</v>
      </c>
      <c r="B293" s="43">
        <v>2000</v>
      </c>
      <c r="C293" s="43">
        <v>29100</v>
      </c>
      <c r="D293" s="43">
        <v>4400</v>
      </c>
      <c r="E293" s="43">
        <v>2500</v>
      </c>
      <c r="F293" s="43">
        <v>6000</v>
      </c>
      <c r="G293" s="43">
        <v>7400</v>
      </c>
      <c r="H293" s="43">
        <v>162000</v>
      </c>
      <c r="I293" s="43">
        <v>1024800</v>
      </c>
      <c r="L293" s="43">
        <f t="shared" si="8"/>
        <v>44000</v>
      </c>
      <c r="M293" s="118"/>
      <c r="N293" s="118"/>
      <c r="O293" s="43">
        <f t="shared" si="9"/>
        <v>980800</v>
      </c>
    </row>
    <row r="294" spans="1:16">
      <c r="A294" s="105">
        <v>42005</v>
      </c>
      <c r="B294" s="43">
        <v>900</v>
      </c>
      <c r="C294" s="43">
        <v>23900</v>
      </c>
      <c r="D294" s="43">
        <v>1900</v>
      </c>
      <c r="E294" s="43">
        <v>1100</v>
      </c>
      <c r="F294" s="43">
        <v>5200</v>
      </c>
      <c r="G294" s="43">
        <v>8200</v>
      </c>
      <c r="H294" s="43">
        <v>116100</v>
      </c>
      <c r="I294" s="43">
        <v>696300</v>
      </c>
      <c r="J294" s="118"/>
      <c r="K294" s="118"/>
      <c r="L294" s="43">
        <f t="shared" si="8"/>
        <v>33000</v>
      </c>
      <c r="O294" s="43">
        <f t="shared" si="9"/>
        <v>663300</v>
      </c>
    </row>
    <row r="295" spans="1:16">
      <c r="A295" s="105">
        <v>42036</v>
      </c>
      <c r="B295" s="43">
        <v>300</v>
      </c>
      <c r="C295" s="43">
        <v>16500</v>
      </c>
      <c r="D295" s="43">
        <v>1300</v>
      </c>
      <c r="E295" s="43">
        <v>700</v>
      </c>
      <c r="F295" s="43">
        <v>3000</v>
      </c>
      <c r="G295" s="43">
        <v>8400</v>
      </c>
      <c r="H295" s="43">
        <v>107300</v>
      </c>
      <c r="I295" s="43">
        <v>557200</v>
      </c>
      <c r="L295" s="43">
        <f t="shared" si="8"/>
        <v>21800</v>
      </c>
      <c r="O295" s="43">
        <f t="shared" si="9"/>
        <v>535400</v>
      </c>
    </row>
    <row r="296" spans="1:16">
      <c r="A296" s="105">
        <v>42064</v>
      </c>
      <c r="B296" s="43">
        <v>1000</v>
      </c>
      <c r="C296" s="43">
        <v>25000</v>
      </c>
      <c r="D296" s="43">
        <v>1700</v>
      </c>
      <c r="E296" s="43">
        <v>600</v>
      </c>
      <c r="F296" s="43">
        <v>2100</v>
      </c>
      <c r="G296" s="43">
        <v>7800</v>
      </c>
      <c r="H296" s="43">
        <v>109600</v>
      </c>
      <c r="I296" s="43">
        <v>723100</v>
      </c>
      <c r="J296" s="118"/>
      <c r="K296" s="118"/>
      <c r="L296" s="43">
        <f t="shared" si="8"/>
        <v>30400</v>
      </c>
      <c r="O296" s="43">
        <f t="shared" si="9"/>
        <v>692700</v>
      </c>
    </row>
    <row r="297" spans="1:16">
      <c r="A297" s="105">
        <v>42095</v>
      </c>
      <c r="B297" s="43">
        <v>900</v>
      </c>
      <c r="C297" s="43">
        <v>28100</v>
      </c>
      <c r="D297" s="43">
        <v>2400</v>
      </c>
      <c r="E297" s="43">
        <v>800</v>
      </c>
      <c r="F297" s="43">
        <v>2100</v>
      </c>
      <c r="G297" s="43">
        <v>10000</v>
      </c>
      <c r="H297" s="43">
        <v>102900</v>
      </c>
      <c r="I297" s="43">
        <v>763000</v>
      </c>
      <c r="L297" s="43">
        <f t="shared" si="8"/>
        <v>34300</v>
      </c>
      <c r="O297" s="43">
        <f t="shared" si="9"/>
        <v>728700</v>
      </c>
    </row>
    <row r="298" spans="1:16">
      <c r="A298" s="105">
        <v>42125</v>
      </c>
      <c r="B298" s="43">
        <v>1100</v>
      </c>
      <c r="C298" s="43">
        <v>28000</v>
      </c>
      <c r="D298" s="43">
        <v>1600</v>
      </c>
      <c r="E298" s="43">
        <v>900</v>
      </c>
      <c r="F298" s="43">
        <v>2600</v>
      </c>
      <c r="G298" s="43">
        <v>8300</v>
      </c>
      <c r="H298" s="43">
        <v>70900</v>
      </c>
      <c r="I298" s="43">
        <v>747900</v>
      </c>
      <c r="L298" s="43">
        <f t="shared" si="8"/>
        <v>34200</v>
      </c>
      <c r="O298" s="43">
        <f t="shared" si="9"/>
        <v>713700</v>
      </c>
    </row>
    <row r="299" spans="1:16">
      <c r="A299" s="105">
        <v>42156</v>
      </c>
      <c r="B299" s="43">
        <v>1600</v>
      </c>
      <c r="C299" s="43">
        <v>32400</v>
      </c>
      <c r="D299" s="43">
        <v>2300</v>
      </c>
      <c r="E299" s="43">
        <v>1600</v>
      </c>
      <c r="F299" s="43">
        <v>4500</v>
      </c>
      <c r="G299" s="43">
        <v>9400</v>
      </c>
      <c r="H299" s="43">
        <v>90800</v>
      </c>
      <c r="I299" s="43">
        <v>899300</v>
      </c>
      <c r="L299" s="43">
        <f t="shared" si="8"/>
        <v>42400</v>
      </c>
      <c r="O299" s="43">
        <f t="shared" si="9"/>
        <v>856900</v>
      </c>
    </row>
    <row r="300" spans="1:16">
      <c r="A300" s="105">
        <v>42186</v>
      </c>
      <c r="B300" s="43">
        <v>2000</v>
      </c>
      <c r="C300" s="43">
        <v>33600</v>
      </c>
      <c r="D300" s="43">
        <v>2800</v>
      </c>
      <c r="E300" s="43">
        <v>1300</v>
      </c>
      <c r="F300" s="43">
        <v>5400</v>
      </c>
      <c r="G300" s="43">
        <v>8200</v>
      </c>
      <c r="H300" s="43">
        <v>98300</v>
      </c>
      <c r="I300" s="43">
        <v>822800</v>
      </c>
      <c r="L300" s="43">
        <f t="shared" si="8"/>
        <v>45100</v>
      </c>
      <c r="O300" s="43">
        <f t="shared" si="9"/>
        <v>777700</v>
      </c>
    </row>
    <row r="301" spans="1:16">
      <c r="A301" s="105">
        <v>42217</v>
      </c>
      <c r="B301" s="43">
        <v>1400</v>
      </c>
      <c r="C301" s="43">
        <v>31200</v>
      </c>
      <c r="D301" s="43">
        <v>2700</v>
      </c>
      <c r="E301" s="43">
        <v>1000</v>
      </c>
      <c r="F301" s="43">
        <v>3500</v>
      </c>
      <c r="G301" s="43">
        <v>7600</v>
      </c>
      <c r="H301" s="43">
        <v>96700</v>
      </c>
      <c r="I301" s="43">
        <v>772000</v>
      </c>
      <c r="J301" s="33"/>
      <c r="L301" s="43">
        <f t="shared" si="8"/>
        <v>39800</v>
      </c>
      <c r="M301" s="33"/>
      <c r="N301" s="33"/>
      <c r="O301" s="43">
        <f t="shared" si="9"/>
        <v>732200</v>
      </c>
      <c r="P301" s="33"/>
    </row>
    <row r="302" spans="1:16">
      <c r="A302" s="105">
        <v>42248</v>
      </c>
      <c r="B302" s="43">
        <v>1500</v>
      </c>
      <c r="C302" s="43">
        <v>34100</v>
      </c>
      <c r="D302" s="43">
        <v>3000</v>
      </c>
      <c r="E302" s="43">
        <v>1600</v>
      </c>
      <c r="F302" s="43">
        <v>5200</v>
      </c>
      <c r="G302" s="43">
        <v>9000</v>
      </c>
      <c r="H302" s="43">
        <v>107600</v>
      </c>
      <c r="I302" s="43">
        <v>933100</v>
      </c>
      <c r="L302" s="43">
        <f t="shared" ref="L302:L313" si="10">SUM(B302:F302)</f>
        <v>45400</v>
      </c>
      <c r="M302" s="33"/>
      <c r="N302" s="33"/>
      <c r="O302" s="43">
        <f t="shared" ref="O302:O313" si="11">+I302-L302</f>
        <v>887700</v>
      </c>
    </row>
    <row r="303" spans="1:16">
      <c r="A303" s="105">
        <v>42278</v>
      </c>
      <c r="B303" s="43">
        <v>1800</v>
      </c>
      <c r="C303" s="43">
        <v>33900</v>
      </c>
      <c r="D303" s="43">
        <v>1900</v>
      </c>
      <c r="E303" s="43">
        <v>1100</v>
      </c>
      <c r="F303" s="43">
        <v>3700</v>
      </c>
      <c r="G303" s="43">
        <v>8800</v>
      </c>
      <c r="H303" s="43">
        <v>94300</v>
      </c>
      <c r="I303" s="43">
        <v>753800</v>
      </c>
      <c r="L303" s="43">
        <f t="shared" si="10"/>
        <v>42400</v>
      </c>
      <c r="M303" s="33"/>
      <c r="N303" s="33"/>
      <c r="O303" s="43">
        <f t="shared" si="11"/>
        <v>711400</v>
      </c>
    </row>
    <row r="304" spans="1:16">
      <c r="A304" s="105">
        <v>42309</v>
      </c>
      <c r="B304" s="43">
        <v>1500</v>
      </c>
      <c r="C304" s="43">
        <v>28500</v>
      </c>
      <c r="D304" s="43">
        <v>1600</v>
      </c>
      <c r="E304" s="43">
        <v>800</v>
      </c>
      <c r="F304" s="43">
        <v>3900</v>
      </c>
      <c r="G304" s="43">
        <v>10700</v>
      </c>
      <c r="H304" s="43">
        <v>105300</v>
      </c>
      <c r="I304" s="43">
        <v>703100</v>
      </c>
      <c r="L304" s="43">
        <f t="shared" si="10"/>
        <v>36300</v>
      </c>
      <c r="M304" s="33"/>
      <c r="N304" s="33"/>
      <c r="O304" s="43">
        <f t="shared" si="11"/>
        <v>666800</v>
      </c>
    </row>
    <row r="305" spans="1:15">
      <c r="A305" s="105">
        <v>42339</v>
      </c>
      <c r="B305" s="43">
        <v>1300</v>
      </c>
      <c r="C305" s="43">
        <v>33700</v>
      </c>
      <c r="D305" s="43">
        <v>5000</v>
      </c>
      <c r="E305" s="43">
        <v>1900</v>
      </c>
      <c r="F305" s="43">
        <v>4800</v>
      </c>
      <c r="G305" s="43">
        <v>6500</v>
      </c>
      <c r="H305" s="43">
        <v>171200</v>
      </c>
      <c r="I305" s="43">
        <v>1087600</v>
      </c>
      <c r="L305" s="43">
        <f t="shared" si="10"/>
        <v>46700</v>
      </c>
      <c r="M305" s="33"/>
      <c r="N305" s="33"/>
      <c r="O305" s="43">
        <f t="shared" si="11"/>
        <v>1040900</v>
      </c>
    </row>
    <row r="306" spans="1:15">
      <c r="A306" s="105">
        <v>42370</v>
      </c>
      <c r="B306" s="43">
        <v>1600</v>
      </c>
      <c r="C306" s="43">
        <v>27100</v>
      </c>
      <c r="D306" s="43">
        <v>2400</v>
      </c>
      <c r="E306" s="43">
        <v>1100</v>
      </c>
      <c r="F306" s="43">
        <v>4400</v>
      </c>
      <c r="G306" s="43">
        <v>6600</v>
      </c>
      <c r="H306" s="43">
        <v>119900</v>
      </c>
      <c r="I306" s="43">
        <v>748200</v>
      </c>
      <c r="L306" s="43">
        <f t="shared" si="10"/>
        <v>36600</v>
      </c>
      <c r="M306" s="33"/>
      <c r="N306" s="33"/>
      <c r="O306" s="43">
        <f t="shared" si="11"/>
        <v>711600</v>
      </c>
    </row>
    <row r="307" spans="1:15">
      <c r="A307" s="105">
        <v>42401</v>
      </c>
      <c r="B307" s="43">
        <v>800</v>
      </c>
      <c r="C307" s="43">
        <v>14900</v>
      </c>
      <c r="D307" s="43">
        <v>1300</v>
      </c>
      <c r="E307" s="43">
        <v>600</v>
      </c>
      <c r="F307" s="43">
        <v>1500</v>
      </c>
      <c r="G307" s="43">
        <v>6600</v>
      </c>
      <c r="H307" s="43">
        <v>115100</v>
      </c>
      <c r="I307" s="43">
        <v>581800</v>
      </c>
      <c r="L307" s="43">
        <f t="shared" si="10"/>
        <v>19100</v>
      </c>
      <c r="M307" s="33"/>
      <c r="N307" s="33"/>
      <c r="O307" s="43">
        <f t="shared" si="11"/>
        <v>562700</v>
      </c>
    </row>
    <row r="308" spans="1:15">
      <c r="A308" s="105">
        <v>42430</v>
      </c>
      <c r="B308" s="43">
        <v>1200</v>
      </c>
      <c r="C308" s="43">
        <v>25900</v>
      </c>
      <c r="D308" s="43">
        <v>1900</v>
      </c>
      <c r="E308" s="43">
        <v>800</v>
      </c>
      <c r="F308" s="43">
        <v>2500</v>
      </c>
      <c r="G308" s="43">
        <v>7400</v>
      </c>
      <c r="H308" s="43">
        <v>123600</v>
      </c>
      <c r="I308" s="43">
        <v>773400</v>
      </c>
      <c r="J308" s="43"/>
      <c r="K308" s="43"/>
      <c r="L308" s="43">
        <f t="shared" si="10"/>
        <v>32300</v>
      </c>
      <c r="M308" s="43"/>
      <c r="N308" s="43"/>
      <c r="O308" s="43">
        <f t="shared" si="11"/>
        <v>741100</v>
      </c>
    </row>
    <row r="309" spans="1:15">
      <c r="A309" s="105">
        <v>42461</v>
      </c>
      <c r="B309" s="43">
        <v>1300</v>
      </c>
      <c r="C309" s="43">
        <v>25700</v>
      </c>
      <c r="D309" s="43">
        <v>2300</v>
      </c>
      <c r="E309" s="43">
        <v>800</v>
      </c>
      <c r="F309" s="43">
        <v>3400</v>
      </c>
      <c r="G309" s="43">
        <v>9000</v>
      </c>
      <c r="H309" s="43">
        <v>97900</v>
      </c>
      <c r="I309" s="43">
        <v>791400</v>
      </c>
      <c r="J309" s="43"/>
      <c r="K309" s="43"/>
      <c r="L309" s="43">
        <f t="shared" si="10"/>
        <v>33500</v>
      </c>
      <c r="M309" s="43"/>
      <c r="N309" s="43"/>
      <c r="O309" s="43">
        <f t="shared" si="11"/>
        <v>757900</v>
      </c>
    </row>
    <row r="310" spans="1:15">
      <c r="A310" s="105">
        <v>42491</v>
      </c>
      <c r="B310" s="43">
        <v>900</v>
      </c>
      <c r="C310" s="43">
        <v>26500</v>
      </c>
      <c r="D310" s="43">
        <v>1800</v>
      </c>
      <c r="E310" s="43">
        <v>1300</v>
      </c>
      <c r="F310" s="43">
        <v>2800</v>
      </c>
      <c r="G310" s="43">
        <v>8300</v>
      </c>
      <c r="H310" s="43">
        <v>70600</v>
      </c>
      <c r="I310" s="43">
        <v>764600</v>
      </c>
      <c r="J310" s="43"/>
      <c r="K310" s="43"/>
      <c r="L310" s="43">
        <f t="shared" si="10"/>
        <v>33300</v>
      </c>
      <c r="M310" s="43"/>
      <c r="N310" s="43"/>
      <c r="O310" s="43">
        <f t="shared" si="11"/>
        <v>731300</v>
      </c>
    </row>
    <row r="311" spans="1:15">
      <c r="A311" s="105">
        <v>42522</v>
      </c>
      <c r="B311" s="43">
        <v>1200</v>
      </c>
      <c r="C311" s="43">
        <v>30900</v>
      </c>
      <c r="D311" s="43">
        <v>2400</v>
      </c>
      <c r="E311" s="43">
        <v>1700</v>
      </c>
      <c r="F311" s="43">
        <v>5500</v>
      </c>
      <c r="G311" s="43">
        <v>9100</v>
      </c>
      <c r="H311" s="43">
        <v>89300</v>
      </c>
      <c r="I311" s="43">
        <v>952800</v>
      </c>
      <c r="J311" s="43"/>
      <c r="K311" s="43"/>
      <c r="L311" s="43">
        <f t="shared" si="10"/>
        <v>41700</v>
      </c>
      <c r="M311" s="43"/>
      <c r="N311" s="43"/>
      <c r="O311" s="43">
        <f t="shared" si="11"/>
        <v>911100</v>
      </c>
    </row>
    <row r="312" spans="1:15">
      <c r="A312" s="105">
        <v>42552</v>
      </c>
      <c r="B312" s="43">
        <v>1700</v>
      </c>
      <c r="C312" s="43">
        <v>32700</v>
      </c>
      <c r="D312" s="43">
        <v>2700</v>
      </c>
      <c r="E312" s="43">
        <v>1200</v>
      </c>
      <c r="F312" s="43">
        <v>5500</v>
      </c>
      <c r="G312" s="43">
        <v>6900</v>
      </c>
      <c r="H312" s="43">
        <v>104400</v>
      </c>
      <c r="I312" s="43">
        <v>890600</v>
      </c>
      <c r="J312" s="43"/>
      <c r="K312" s="43"/>
      <c r="L312" s="43">
        <f t="shared" si="10"/>
        <v>43800</v>
      </c>
      <c r="M312" s="43"/>
      <c r="N312" s="43"/>
      <c r="O312" s="43">
        <f t="shared" si="11"/>
        <v>846800</v>
      </c>
    </row>
    <row r="313" spans="1:15">
      <c r="A313" s="105">
        <v>42583</v>
      </c>
      <c r="B313" s="43">
        <v>1500</v>
      </c>
      <c r="C313" s="43">
        <v>29400</v>
      </c>
      <c r="D313" s="43">
        <v>2300</v>
      </c>
      <c r="E313" s="43">
        <v>1000</v>
      </c>
      <c r="F313" s="43">
        <v>5100</v>
      </c>
      <c r="G313" s="43">
        <v>8200</v>
      </c>
      <c r="H313" s="43">
        <v>102100</v>
      </c>
      <c r="I313" s="43">
        <v>808400</v>
      </c>
      <c r="J313" s="43"/>
      <c r="K313" s="43"/>
      <c r="L313" s="43">
        <f t="shared" si="10"/>
        <v>39300</v>
      </c>
      <c r="M313" s="43"/>
      <c r="N313" s="43"/>
      <c r="O313" s="43">
        <f t="shared" si="11"/>
        <v>769100</v>
      </c>
    </row>
    <row r="314" spans="1:15">
      <c r="A314" s="105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43">
        <f t="shared" ref="L314:L320" si="12">SUM(B314:F314)</f>
        <v>48100</v>
      </c>
      <c r="M314" s="43"/>
      <c r="N314" s="43"/>
      <c r="O314" s="43">
        <f t="shared" ref="O314:O320" si="13">+I314-L314</f>
        <v>927000</v>
      </c>
    </row>
    <row r="315" spans="1:15">
      <c r="A315" s="105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43">
        <f t="shared" si="12"/>
        <v>45700</v>
      </c>
      <c r="M315" s="43"/>
      <c r="N315" s="43"/>
      <c r="O315" s="43">
        <f t="shared" si="13"/>
        <v>733700</v>
      </c>
    </row>
    <row r="316" spans="1:15">
      <c r="A316" s="105">
        <v>42675</v>
      </c>
      <c r="B316" s="43">
        <v>1500</v>
      </c>
      <c r="C316" s="43">
        <v>27900</v>
      </c>
      <c r="D316" s="43">
        <v>1500</v>
      </c>
      <c r="E316" s="43">
        <v>1200</v>
      </c>
      <c r="F316" s="43">
        <v>3800</v>
      </c>
      <c r="G316" s="43">
        <v>9600</v>
      </c>
      <c r="H316" s="43">
        <v>103500</v>
      </c>
      <c r="I316" s="43">
        <v>734500</v>
      </c>
      <c r="L316" s="43">
        <f t="shared" si="12"/>
        <v>35900</v>
      </c>
      <c r="M316" s="43"/>
      <c r="N316" s="43"/>
      <c r="O316" s="43">
        <f t="shared" si="13"/>
        <v>698600</v>
      </c>
    </row>
    <row r="317" spans="1:15">
      <c r="A317" s="105">
        <v>42705</v>
      </c>
      <c r="B317" s="43">
        <v>2100</v>
      </c>
      <c r="C317" s="43">
        <v>34200</v>
      </c>
      <c r="D317" s="43">
        <v>4300</v>
      </c>
      <c r="E317" s="43">
        <v>1800</v>
      </c>
      <c r="F317" s="43">
        <v>4900</v>
      </c>
      <c r="G317" s="43">
        <v>7000</v>
      </c>
      <c r="H317" s="43">
        <v>184700</v>
      </c>
      <c r="I317" s="43">
        <v>1127900</v>
      </c>
      <c r="L317" s="43">
        <f t="shared" si="12"/>
        <v>47300</v>
      </c>
      <c r="M317" s="43"/>
      <c r="N317" s="43"/>
      <c r="O317" s="43">
        <f t="shared" si="13"/>
        <v>1080600</v>
      </c>
    </row>
    <row r="318" spans="1:15">
      <c r="A318" s="105">
        <v>42736</v>
      </c>
      <c r="B318" s="43">
        <v>1400</v>
      </c>
      <c r="C318" s="43">
        <v>27600</v>
      </c>
      <c r="D318" s="43">
        <v>1700</v>
      </c>
      <c r="E318" s="43">
        <v>700</v>
      </c>
      <c r="F318" s="43">
        <v>5100</v>
      </c>
      <c r="G318" s="43">
        <v>6900</v>
      </c>
      <c r="H318" s="43">
        <v>123600</v>
      </c>
      <c r="I318" s="43">
        <v>771300</v>
      </c>
      <c r="L318" s="43">
        <f t="shared" si="12"/>
        <v>36500</v>
      </c>
      <c r="M318" s="43"/>
      <c r="N318" s="43"/>
      <c r="O318" s="43">
        <f t="shared" si="13"/>
        <v>734800</v>
      </c>
    </row>
    <row r="319" spans="1:15">
      <c r="A319" s="105">
        <v>42767</v>
      </c>
      <c r="B319" s="43">
        <v>700</v>
      </c>
      <c r="C319" s="43">
        <v>14400</v>
      </c>
      <c r="D319" s="43">
        <v>2000</v>
      </c>
      <c r="E319" s="43">
        <v>600</v>
      </c>
      <c r="F319" s="43">
        <v>1700</v>
      </c>
      <c r="G319" s="43">
        <v>5200</v>
      </c>
      <c r="H319" s="43">
        <v>115500</v>
      </c>
      <c r="I319" s="43">
        <v>590000</v>
      </c>
      <c r="L319" s="43">
        <f t="shared" si="12"/>
        <v>19400</v>
      </c>
      <c r="M319" s="43"/>
      <c r="N319" s="43"/>
      <c r="O319" s="43">
        <f t="shared" si="13"/>
        <v>570600</v>
      </c>
    </row>
    <row r="320" spans="1:15">
      <c r="A320" s="105">
        <v>42795</v>
      </c>
      <c r="B320" s="43">
        <v>900</v>
      </c>
      <c r="C320" s="43">
        <v>21200</v>
      </c>
      <c r="D320" s="43">
        <v>1400</v>
      </c>
      <c r="E320" s="43">
        <v>800</v>
      </c>
      <c r="F320" s="43">
        <v>3200</v>
      </c>
      <c r="G320" s="43">
        <v>6600</v>
      </c>
      <c r="H320" s="43">
        <v>116700</v>
      </c>
      <c r="I320" s="43">
        <v>720500</v>
      </c>
      <c r="L320" s="43">
        <f t="shared" si="12"/>
        <v>27500</v>
      </c>
      <c r="M320" s="43"/>
      <c r="N320" s="43"/>
      <c r="O320" s="43">
        <f t="shared" si="13"/>
        <v>693000</v>
      </c>
    </row>
    <row r="321" spans="1:15">
      <c r="A321" s="105">
        <v>42826</v>
      </c>
      <c r="B321" s="43">
        <v>1300</v>
      </c>
      <c r="C321" s="43">
        <v>26900</v>
      </c>
      <c r="D321" s="43">
        <v>1600</v>
      </c>
      <c r="E321" s="43">
        <v>600</v>
      </c>
      <c r="F321" s="43">
        <v>4500</v>
      </c>
      <c r="G321" s="43">
        <v>8700</v>
      </c>
      <c r="H321" s="43">
        <v>117200</v>
      </c>
      <c r="I321" s="43">
        <v>861700</v>
      </c>
      <c r="L321" s="43">
        <f t="shared" ref="L321" si="14">SUM(B321:F321)</f>
        <v>34900</v>
      </c>
      <c r="M321" s="43"/>
      <c r="N321" s="43"/>
      <c r="O321" s="43">
        <f t="shared" ref="O321" si="15">+I321-L321</f>
        <v>826800</v>
      </c>
    </row>
    <row r="322" spans="1:15">
      <c r="A322" s="105">
        <v>42856</v>
      </c>
      <c r="B322" s="43">
        <v>1800</v>
      </c>
      <c r="C322" s="43">
        <v>26400</v>
      </c>
      <c r="D322" s="43">
        <v>2000</v>
      </c>
      <c r="E322" s="43">
        <v>900</v>
      </c>
      <c r="F322" s="43">
        <v>3900</v>
      </c>
      <c r="G322" s="43">
        <v>9400</v>
      </c>
      <c r="H322" s="43">
        <v>79100</v>
      </c>
      <c r="I322" s="43">
        <v>809000</v>
      </c>
      <c r="L322" s="43">
        <f t="shared" ref="L322:L323" si="16">SUM(B322:F322)</f>
        <v>35000</v>
      </c>
      <c r="M322" s="43"/>
      <c r="N322" s="43"/>
      <c r="O322" s="43">
        <f t="shared" ref="O322:O323" si="17">+I322-L322</f>
        <v>774000</v>
      </c>
    </row>
    <row r="323" spans="1:15">
      <c r="A323" s="105">
        <v>42887</v>
      </c>
      <c r="B323" s="43">
        <v>1800</v>
      </c>
      <c r="C323" s="43">
        <v>30200</v>
      </c>
      <c r="D323" s="43">
        <v>2500</v>
      </c>
      <c r="E323" s="43">
        <v>1300</v>
      </c>
      <c r="F323" s="43">
        <v>5200</v>
      </c>
      <c r="G323" s="43">
        <v>6800</v>
      </c>
      <c r="H323" s="43">
        <v>96200</v>
      </c>
      <c r="I323" s="43">
        <v>971300</v>
      </c>
      <c r="J323" s="43"/>
      <c r="K323" s="43"/>
      <c r="L323" s="43">
        <f t="shared" si="16"/>
        <v>41000</v>
      </c>
      <c r="M323" s="43"/>
      <c r="N323" s="43"/>
      <c r="O323" s="43">
        <f t="shared" si="17"/>
        <v>930300</v>
      </c>
    </row>
    <row r="324" spans="1:15">
      <c r="A324" s="105"/>
    </row>
    <row r="325" spans="1:15">
      <c r="A325" s="105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67"/>
  <sheetViews>
    <sheetView workbookViewId="0">
      <pane xSplit="1" ySplit="6" topLeftCell="BP40" activePane="bottomRight" state="frozen"/>
      <selection pane="topRight" activeCell="B1" sqref="B1"/>
      <selection pane="bottomLeft" activeCell="A6" sqref="A6"/>
      <selection pane="bottomRight" activeCell="CE70" sqref="CE70"/>
    </sheetView>
  </sheetViews>
  <sheetFormatPr defaultColWidth="9" defaultRowHeight="10"/>
  <cols>
    <col min="1" max="1" width="9" style="6"/>
    <col min="2" max="9" width="11.58203125" style="6" customWidth="1"/>
    <col min="10" max="10" width="2.58203125" style="6" customWidth="1"/>
    <col min="11" max="18" width="11.58203125" style="6" customWidth="1"/>
    <col min="19" max="19" width="2.58203125" style="17" customWidth="1"/>
    <col min="20" max="27" width="11.58203125" style="6" customWidth="1"/>
    <col min="28" max="28" width="2.58203125" style="6" customWidth="1"/>
    <col min="29" max="36" width="11.58203125" style="6" customWidth="1"/>
    <col min="37" max="37" width="2.58203125" style="6" customWidth="1"/>
    <col min="38" max="45" width="11.58203125" style="6" customWidth="1"/>
    <col min="46" max="46" width="2.58203125" style="6" customWidth="1"/>
    <col min="47" max="54" width="11.58203125" style="6" customWidth="1"/>
    <col min="55" max="55" width="2.58203125" style="6" customWidth="1"/>
    <col min="56" max="63" width="11.58203125" style="6" customWidth="1"/>
    <col min="64" max="16384" width="9" style="6"/>
  </cols>
  <sheetData>
    <row r="1" spans="1:74" ht="14">
      <c r="A1" s="26" t="s">
        <v>46</v>
      </c>
      <c r="D1" s="114"/>
      <c r="E1" s="115"/>
    </row>
    <row r="2" spans="1:74" ht="10.5">
      <c r="A2" s="26" t="s">
        <v>17</v>
      </c>
    </row>
    <row r="3" spans="1:74">
      <c r="A3" s="6" t="s">
        <v>47</v>
      </c>
    </row>
    <row r="4" spans="1:74">
      <c r="A4" s="17"/>
    </row>
    <row r="5" spans="1:74" ht="10.5">
      <c r="B5" s="227" t="s">
        <v>39</v>
      </c>
      <c r="C5" s="227"/>
      <c r="D5" s="227"/>
      <c r="E5" s="227"/>
      <c r="F5" s="227"/>
      <c r="G5" s="227"/>
      <c r="H5" s="227"/>
      <c r="I5" s="227"/>
      <c r="J5" s="220"/>
      <c r="K5" s="227" t="s">
        <v>4</v>
      </c>
      <c r="L5" s="227"/>
      <c r="M5" s="227"/>
      <c r="N5" s="227"/>
      <c r="O5" s="227"/>
      <c r="P5" s="227"/>
      <c r="Q5" s="227"/>
      <c r="R5" s="227"/>
      <c r="S5" s="73"/>
      <c r="T5" s="227" t="s">
        <v>10</v>
      </c>
      <c r="U5" s="227"/>
      <c r="V5" s="227"/>
      <c r="W5" s="227"/>
      <c r="X5" s="227"/>
      <c r="Y5" s="227"/>
      <c r="Z5" s="227"/>
      <c r="AA5" s="227"/>
      <c r="AB5" s="220"/>
      <c r="AC5" s="227" t="s">
        <v>11</v>
      </c>
      <c r="AD5" s="227"/>
      <c r="AE5" s="227"/>
      <c r="AF5" s="227"/>
      <c r="AG5" s="227"/>
      <c r="AH5" s="227"/>
      <c r="AI5" s="227"/>
      <c r="AJ5" s="227"/>
      <c r="AK5" s="220"/>
      <c r="AL5" s="227" t="s">
        <v>13</v>
      </c>
      <c r="AM5" s="227"/>
      <c r="AN5" s="227"/>
      <c r="AO5" s="227"/>
      <c r="AP5" s="227"/>
      <c r="AQ5" s="227"/>
      <c r="AR5" s="227"/>
      <c r="AS5" s="227"/>
      <c r="AT5" s="220"/>
      <c r="AU5" s="227" t="s">
        <v>15</v>
      </c>
      <c r="AV5" s="227"/>
      <c r="AW5" s="227"/>
      <c r="AX5" s="227"/>
      <c r="AY5" s="227"/>
      <c r="AZ5" s="227"/>
      <c r="BA5" s="227"/>
      <c r="BB5" s="227"/>
      <c r="BC5" s="220"/>
      <c r="BD5" s="227" t="s">
        <v>48</v>
      </c>
      <c r="BE5" s="227"/>
      <c r="BF5" s="227"/>
      <c r="BG5" s="227"/>
      <c r="BH5" s="227"/>
      <c r="BI5" s="227"/>
      <c r="BJ5" s="227"/>
      <c r="BK5" s="227"/>
    </row>
    <row r="6" spans="1:74" ht="20">
      <c r="B6" s="69" t="s">
        <v>49</v>
      </c>
      <c r="C6" s="69" t="s">
        <v>50</v>
      </c>
      <c r="D6" s="69" t="s">
        <v>51</v>
      </c>
      <c r="E6" s="69" t="s">
        <v>52</v>
      </c>
      <c r="F6" s="69" t="s">
        <v>53</v>
      </c>
      <c r="G6" s="69" t="s">
        <v>54</v>
      </c>
      <c r="H6" s="69" t="s">
        <v>55</v>
      </c>
      <c r="I6" s="70" t="s">
        <v>35</v>
      </c>
      <c r="J6" s="69"/>
      <c r="K6" s="69" t="s">
        <v>49</v>
      </c>
      <c r="L6" s="69" t="s">
        <v>50</v>
      </c>
      <c r="M6" s="69" t="s">
        <v>51</v>
      </c>
      <c r="N6" s="69" t="s">
        <v>52</v>
      </c>
      <c r="O6" s="69" t="s">
        <v>53</v>
      </c>
      <c r="P6" s="69" t="s">
        <v>54</v>
      </c>
      <c r="Q6" s="69" t="s">
        <v>55</v>
      </c>
      <c r="R6" s="70" t="s">
        <v>35</v>
      </c>
      <c r="S6" s="73"/>
      <c r="T6" s="69" t="s">
        <v>49</v>
      </c>
      <c r="U6" s="69" t="s">
        <v>50</v>
      </c>
      <c r="V6" s="69" t="s">
        <v>51</v>
      </c>
      <c r="W6" s="69" t="s">
        <v>52</v>
      </c>
      <c r="X6" s="69" t="s">
        <v>53</v>
      </c>
      <c r="Y6" s="69" t="s">
        <v>54</v>
      </c>
      <c r="Z6" s="69" t="s">
        <v>55</v>
      </c>
      <c r="AA6" s="70" t="s">
        <v>35</v>
      </c>
      <c r="AB6" s="220"/>
      <c r="AC6" s="69" t="s">
        <v>49</v>
      </c>
      <c r="AD6" s="69" t="s">
        <v>50</v>
      </c>
      <c r="AE6" s="69" t="s">
        <v>51</v>
      </c>
      <c r="AF6" s="69" t="s">
        <v>52</v>
      </c>
      <c r="AG6" s="69" t="s">
        <v>53</v>
      </c>
      <c r="AH6" s="69" t="s">
        <v>54</v>
      </c>
      <c r="AI6" s="69" t="s">
        <v>55</v>
      </c>
      <c r="AJ6" s="70" t="s">
        <v>35</v>
      </c>
      <c r="AK6" s="220"/>
      <c r="AL6" s="69" t="s">
        <v>49</v>
      </c>
      <c r="AM6" s="69" t="s">
        <v>50</v>
      </c>
      <c r="AN6" s="69" t="s">
        <v>51</v>
      </c>
      <c r="AO6" s="69" t="s">
        <v>52</v>
      </c>
      <c r="AP6" s="69" t="s">
        <v>53</v>
      </c>
      <c r="AQ6" s="69" t="s">
        <v>54</v>
      </c>
      <c r="AR6" s="69" t="s">
        <v>55</v>
      </c>
      <c r="AS6" s="70" t="s">
        <v>35</v>
      </c>
      <c r="AT6" s="220"/>
      <c r="AU6" s="69" t="s">
        <v>49</v>
      </c>
      <c r="AV6" s="69" t="s">
        <v>50</v>
      </c>
      <c r="AW6" s="69" t="s">
        <v>51</v>
      </c>
      <c r="AX6" s="69" t="s">
        <v>52</v>
      </c>
      <c r="AY6" s="69" t="s">
        <v>53</v>
      </c>
      <c r="AZ6" s="69" t="s">
        <v>54</v>
      </c>
      <c r="BA6" s="69" t="s">
        <v>55</v>
      </c>
      <c r="BB6" s="70" t="s">
        <v>35</v>
      </c>
      <c r="BC6" s="220"/>
      <c r="BD6" s="69" t="s">
        <v>49</v>
      </c>
      <c r="BE6" s="69" t="s">
        <v>50</v>
      </c>
      <c r="BF6" s="69" t="s">
        <v>51</v>
      </c>
      <c r="BG6" s="69" t="s">
        <v>52</v>
      </c>
      <c r="BH6" s="69" t="s">
        <v>53</v>
      </c>
      <c r="BI6" s="69" t="s">
        <v>54</v>
      </c>
      <c r="BJ6" s="69" t="s">
        <v>55</v>
      </c>
      <c r="BK6" s="70" t="s">
        <v>35</v>
      </c>
      <c r="BN6" s="6" t="s">
        <v>56</v>
      </c>
      <c r="BP6" s="6" t="s">
        <v>19</v>
      </c>
      <c r="BQ6" s="6" t="s">
        <v>20</v>
      </c>
      <c r="BR6" s="6" t="s">
        <v>27</v>
      </c>
      <c r="BS6" s="6" t="s">
        <v>29</v>
      </c>
      <c r="BT6" s="6" t="s">
        <v>31</v>
      </c>
      <c r="BV6" s="6" t="s">
        <v>45</v>
      </c>
    </row>
    <row r="7" spans="1:74" ht="10.5">
      <c r="A7" s="25">
        <v>42583</v>
      </c>
      <c r="B7" s="18">
        <v>100</v>
      </c>
      <c r="C7" s="18">
        <v>40</v>
      </c>
      <c r="D7" s="18">
        <v>260</v>
      </c>
      <c r="E7" s="18">
        <v>9200</v>
      </c>
      <c r="F7" s="18">
        <v>43</v>
      </c>
      <c r="G7" s="18">
        <v>20</v>
      </c>
      <c r="H7" s="18">
        <v>980</v>
      </c>
      <c r="I7" s="72">
        <v>10643</v>
      </c>
      <c r="K7" s="18">
        <v>740</v>
      </c>
      <c r="L7" s="18">
        <v>600</v>
      </c>
      <c r="M7" s="18">
        <v>20</v>
      </c>
      <c r="N7" s="18">
        <v>14520</v>
      </c>
      <c r="O7" s="18">
        <v>97</v>
      </c>
      <c r="P7" s="18">
        <v>420</v>
      </c>
      <c r="Q7" s="18">
        <v>3640</v>
      </c>
      <c r="R7" s="72">
        <v>20037</v>
      </c>
      <c r="T7" s="18">
        <v>340</v>
      </c>
      <c r="U7" s="18">
        <v>0</v>
      </c>
      <c r="V7" s="18">
        <v>0</v>
      </c>
      <c r="W7" s="18">
        <v>20</v>
      </c>
      <c r="X7" s="18">
        <v>20</v>
      </c>
      <c r="Y7" s="18">
        <v>20</v>
      </c>
      <c r="Z7" s="18">
        <v>20</v>
      </c>
      <c r="AA7" s="72">
        <v>420</v>
      </c>
      <c r="AC7" s="18">
        <v>200</v>
      </c>
      <c r="AD7" s="18">
        <v>140</v>
      </c>
      <c r="AE7" s="18">
        <v>60</v>
      </c>
      <c r="AF7" s="18">
        <v>2760</v>
      </c>
      <c r="AG7" s="18">
        <v>49</v>
      </c>
      <c r="AH7" s="18">
        <v>300</v>
      </c>
      <c r="AI7" s="18">
        <v>1840</v>
      </c>
      <c r="AJ7" s="72">
        <v>5349</v>
      </c>
      <c r="AL7" s="18">
        <v>140</v>
      </c>
      <c r="AM7" s="18">
        <v>80</v>
      </c>
      <c r="AN7" s="18">
        <v>20</v>
      </c>
      <c r="AO7" s="18">
        <v>700</v>
      </c>
      <c r="AP7" s="18">
        <v>5</v>
      </c>
      <c r="AQ7" s="18">
        <v>200</v>
      </c>
      <c r="AR7" s="18">
        <v>1060</v>
      </c>
      <c r="AS7" s="72">
        <v>2205</v>
      </c>
      <c r="AU7" s="18">
        <v>60</v>
      </c>
      <c r="AV7" s="18">
        <v>60</v>
      </c>
      <c r="AW7" s="18">
        <v>20</v>
      </c>
      <c r="AX7" s="18">
        <v>1080</v>
      </c>
      <c r="AY7" s="18">
        <v>1</v>
      </c>
      <c r="AZ7" s="18">
        <v>40</v>
      </c>
      <c r="BA7" s="18">
        <v>120</v>
      </c>
      <c r="BB7" s="72">
        <v>1381</v>
      </c>
      <c r="BD7" s="18">
        <v>25500</v>
      </c>
      <c r="BE7" s="18">
        <v>8220</v>
      </c>
      <c r="BF7" s="18">
        <v>2460</v>
      </c>
      <c r="BG7" s="18">
        <v>111720</v>
      </c>
      <c r="BH7" s="18">
        <v>9622</v>
      </c>
      <c r="BI7" s="18">
        <v>5380</v>
      </c>
      <c r="BJ7" s="18">
        <v>83620</v>
      </c>
      <c r="BK7" s="72">
        <v>246522</v>
      </c>
      <c r="BN7" s="18">
        <f t="shared" ref="BN7:BN31" si="0">I7+R7+AJ7+AS7+BB7</f>
        <v>39615</v>
      </c>
      <c r="BO7" s="33"/>
      <c r="BP7" s="18">
        <f t="shared" ref="BP7:BP31" si="1">I7</f>
        <v>10643</v>
      </c>
      <c r="BQ7" s="18">
        <f t="shared" ref="BQ7:BQ31" si="2">R7</f>
        <v>20037</v>
      </c>
      <c r="BR7" s="18">
        <f t="shared" ref="BR7:BR31" si="3">AJ7</f>
        <v>5349</v>
      </c>
      <c r="BS7" s="18">
        <f t="shared" ref="BS7:BS31" si="4">AS7</f>
        <v>2205</v>
      </c>
      <c r="BT7" s="18">
        <f t="shared" ref="BT7:BT31" si="5">BB7</f>
        <v>1381</v>
      </c>
      <c r="BU7" s="18"/>
      <c r="BV7" s="8">
        <f t="shared" ref="BV7:BV31" si="6">+BK7-BN7</f>
        <v>206907</v>
      </c>
    </row>
    <row r="8" spans="1:74" ht="10.5">
      <c r="A8" s="25">
        <v>42614</v>
      </c>
      <c r="B8" s="18">
        <v>180</v>
      </c>
      <c r="C8" s="18">
        <v>60</v>
      </c>
      <c r="D8" s="18">
        <v>20</v>
      </c>
      <c r="E8" s="18">
        <v>9240</v>
      </c>
      <c r="F8" s="18">
        <v>2</v>
      </c>
      <c r="G8" s="18">
        <v>120</v>
      </c>
      <c r="H8" s="18">
        <v>740</v>
      </c>
      <c r="I8" s="72">
        <v>10362</v>
      </c>
      <c r="K8" s="18">
        <v>1280</v>
      </c>
      <c r="L8" s="18">
        <v>660</v>
      </c>
      <c r="M8" s="18">
        <v>120</v>
      </c>
      <c r="N8" s="18">
        <v>12060</v>
      </c>
      <c r="O8" s="18">
        <v>86</v>
      </c>
      <c r="P8" s="18">
        <v>340</v>
      </c>
      <c r="Q8" s="18">
        <v>2420</v>
      </c>
      <c r="R8" s="72">
        <v>16966</v>
      </c>
      <c r="T8" s="18">
        <v>260</v>
      </c>
      <c r="U8" s="18">
        <v>0</v>
      </c>
      <c r="V8" s="18">
        <v>0</v>
      </c>
      <c r="W8" s="18">
        <v>40</v>
      </c>
      <c r="X8" s="18">
        <v>1</v>
      </c>
      <c r="Y8" s="18">
        <v>80</v>
      </c>
      <c r="Z8" s="18">
        <v>40</v>
      </c>
      <c r="AA8" s="72">
        <v>421</v>
      </c>
      <c r="AC8" s="18">
        <v>360</v>
      </c>
      <c r="AD8" s="18">
        <v>100</v>
      </c>
      <c r="AE8" s="18">
        <v>60</v>
      </c>
      <c r="AF8" s="18">
        <v>2140</v>
      </c>
      <c r="AG8" s="18">
        <v>22</v>
      </c>
      <c r="AH8" s="18">
        <v>420</v>
      </c>
      <c r="AI8" s="18">
        <v>1760</v>
      </c>
      <c r="AJ8" s="72">
        <v>4862</v>
      </c>
      <c r="AL8" s="18">
        <v>160</v>
      </c>
      <c r="AM8" s="18">
        <v>0</v>
      </c>
      <c r="AN8" s="18">
        <v>0</v>
      </c>
      <c r="AO8" s="18">
        <v>820</v>
      </c>
      <c r="AP8" s="18">
        <v>3</v>
      </c>
      <c r="AQ8" s="18">
        <v>100</v>
      </c>
      <c r="AR8" s="18">
        <v>940</v>
      </c>
      <c r="AS8" s="72">
        <v>2023</v>
      </c>
      <c r="AU8" s="18">
        <v>80</v>
      </c>
      <c r="AV8" s="18">
        <v>20</v>
      </c>
      <c r="AW8" s="18">
        <v>0</v>
      </c>
      <c r="AX8" s="18">
        <v>880</v>
      </c>
      <c r="AY8" s="18">
        <v>22</v>
      </c>
      <c r="AZ8" s="18">
        <v>20</v>
      </c>
      <c r="BA8" s="18">
        <v>60</v>
      </c>
      <c r="BB8" s="72">
        <v>1082</v>
      </c>
      <c r="BD8" s="18">
        <v>27640</v>
      </c>
      <c r="BE8" s="18">
        <v>9220</v>
      </c>
      <c r="BF8" s="18">
        <v>2180</v>
      </c>
      <c r="BG8" s="18">
        <v>107880</v>
      </c>
      <c r="BH8" s="18">
        <v>10362</v>
      </c>
      <c r="BI8" s="18">
        <v>5360</v>
      </c>
      <c r="BJ8" s="18">
        <v>76120</v>
      </c>
      <c r="BK8" s="72">
        <v>238762</v>
      </c>
      <c r="BN8" s="18">
        <f t="shared" si="0"/>
        <v>35295</v>
      </c>
      <c r="BO8" s="33"/>
      <c r="BP8" s="18">
        <f t="shared" si="1"/>
        <v>10362</v>
      </c>
      <c r="BQ8" s="18">
        <f t="shared" si="2"/>
        <v>16966</v>
      </c>
      <c r="BR8" s="18">
        <f t="shared" si="3"/>
        <v>4862</v>
      </c>
      <c r="BS8" s="18">
        <f t="shared" si="4"/>
        <v>2023</v>
      </c>
      <c r="BT8" s="18">
        <f t="shared" si="5"/>
        <v>1082</v>
      </c>
      <c r="BU8" s="18"/>
      <c r="BV8" s="8">
        <f t="shared" si="6"/>
        <v>203467</v>
      </c>
    </row>
    <row r="9" spans="1:74" ht="10.5">
      <c r="A9" s="25">
        <v>42644</v>
      </c>
      <c r="B9" s="18">
        <v>200</v>
      </c>
      <c r="C9" s="18">
        <v>80</v>
      </c>
      <c r="D9" s="18">
        <v>60</v>
      </c>
      <c r="E9" s="18">
        <v>10140</v>
      </c>
      <c r="F9" s="18">
        <v>20</v>
      </c>
      <c r="G9" s="18">
        <v>0</v>
      </c>
      <c r="H9" s="18">
        <v>900</v>
      </c>
      <c r="I9" s="72">
        <v>11400</v>
      </c>
      <c r="K9" s="18">
        <v>860</v>
      </c>
      <c r="L9" s="18">
        <v>240</v>
      </c>
      <c r="M9" s="18">
        <v>20</v>
      </c>
      <c r="N9" s="18">
        <v>11080</v>
      </c>
      <c r="O9" s="18">
        <v>202</v>
      </c>
      <c r="P9" s="18">
        <v>440</v>
      </c>
      <c r="Q9" s="18">
        <v>3180</v>
      </c>
      <c r="R9" s="72">
        <v>16022</v>
      </c>
      <c r="T9" s="18">
        <v>320</v>
      </c>
      <c r="U9" s="18">
        <v>20</v>
      </c>
      <c r="V9" s="18">
        <v>0</v>
      </c>
      <c r="W9" s="18">
        <v>20</v>
      </c>
      <c r="X9" s="18">
        <v>1</v>
      </c>
      <c r="Y9" s="18">
        <v>40</v>
      </c>
      <c r="Z9" s="18">
        <v>60</v>
      </c>
      <c r="AA9" s="72">
        <v>461</v>
      </c>
      <c r="AC9" s="18">
        <v>340</v>
      </c>
      <c r="AD9" s="18">
        <v>160</v>
      </c>
      <c r="AE9" s="18">
        <v>140</v>
      </c>
      <c r="AF9" s="18">
        <v>3340</v>
      </c>
      <c r="AG9" s="18">
        <v>85</v>
      </c>
      <c r="AH9" s="18">
        <v>300</v>
      </c>
      <c r="AI9" s="18">
        <v>2020</v>
      </c>
      <c r="AJ9" s="72">
        <v>6385</v>
      </c>
      <c r="AL9" s="18">
        <v>140</v>
      </c>
      <c r="AM9" s="18">
        <v>80</v>
      </c>
      <c r="AN9" s="18">
        <v>80</v>
      </c>
      <c r="AO9" s="18">
        <v>800</v>
      </c>
      <c r="AP9" s="18">
        <v>26</v>
      </c>
      <c r="AQ9" s="18">
        <v>80</v>
      </c>
      <c r="AR9" s="18">
        <v>680</v>
      </c>
      <c r="AS9" s="72">
        <v>1886</v>
      </c>
      <c r="AU9" s="18">
        <v>100</v>
      </c>
      <c r="AV9" s="18">
        <v>0</v>
      </c>
      <c r="AW9" s="18">
        <v>60</v>
      </c>
      <c r="AX9" s="18">
        <v>900</v>
      </c>
      <c r="AY9" s="18">
        <v>0</v>
      </c>
      <c r="AZ9" s="18">
        <v>20</v>
      </c>
      <c r="BA9" s="18">
        <v>140</v>
      </c>
      <c r="BB9" s="72">
        <v>1220</v>
      </c>
      <c r="BD9" s="18">
        <v>26580</v>
      </c>
      <c r="BE9" s="18">
        <v>9680</v>
      </c>
      <c r="BF9" s="18">
        <v>3500</v>
      </c>
      <c r="BG9" s="18">
        <v>139640</v>
      </c>
      <c r="BH9" s="18">
        <v>11296</v>
      </c>
      <c r="BI9" s="18">
        <v>5260</v>
      </c>
      <c r="BJ9" s="18">
        <v>98740</v>
      </c>
      <c r="BK9" s="72">
        <v>294696</v>
      </c>
      <c r="BN9" s="18">
        <f t="shared" si="0"/>
        <v>36913</v>
      </c>
      <c r="BO9" s="33"/>
      <c r="BP9" s="18">
        <f t="shared" si="1"/>
        <v>11400</v>
      </c>
      <c r="BQ9" s="18">
        <f t="shared" si="2"/>
        <v>16022</v>
      </c>
      <c r="BR9" s="18">
        <f t="shared" si="3"/>
        <v>6385</v>
      </c>
      <c r="BS9" s="18">
        <f t="shared" si="4"/>
        <v>1886</v>
      </c>
      <c r="BT9" s="18">
        <f t="shared" si="5"/>
        <v>1220</v>
      </c>
      <c r="BU9" s="18"/>
      <c r="BV9" s="8">
        <f t="shared" si="6"/>
        <v>257783</v>
      </c>
    </row>
    <row r="10" spans="1:74" ht="10.5">
      <c r="A10" s="25">
        <v>42675</v>
      </c>
      <c r="B10" s="18">
        <v>180</v>
      </c>
      <c r="C10" s="18">
        <v>60</v>
      </c>
      <c r="D10" s="18">
        <v>140</v>
      </c>
      <c r="E10" s="18">
        <v>6240</v>
      </c>
      <c r="F10" s="18">
        <v>5</v>
      </c>
      <c r="G10" s="18">
        <v>140</v>
      </c>
      <c r="H10" s="18">
        <v>880</v>
      </c>
      <c r="I10" s="72">
        <v>7645</v>
      </c>
      <c r="K10" s="18">
        <v>820</v>
      </c>
      <c r="L10" s="18">
        <v>380</v>
      </c>
      <c r="M10" s="18">
        <v>80</v>
      </c>
      <c r="N10" s="18">
        <v>6640</v>
      </c>
      <c r="O10" s="18">
        <v>64</v>
      </c>
      <c r="P10" s="18">
        <v>400</v>
      </c>
      <c r="Q10" s="18">
        <v>2040</v>
      </c>
      <c r="R10" s="72">
        <v>10424</v>
      </c>
      <c r="T10" s="18">
        <v>240</v>
      </c>
      <c r="U10" s="18">
        <v>0</v>
      </c>
      <c r="V10" s="18">
        <v>0</v>
      </c>
      <c r="W10" s="18">
        <v>120</v>
      </c>
      <c r="X10" s="18">
        <v>1</v>
      </c>
      <c r="Y10" s="18">
        <v>60</v>
      </c>
      <c r="Z10" s="18">
        <v>0</v>
      </c>
      <c r="AA10" s="72">
        <v>421</v>
      </c>
      <c r="AC10" s="18">
        <v>160</v>
      </c>
      <c r="AD10" s="18">
        <v>140</v>
      </c>
      <c r="AE10" s="18">
        <v>60</v>
      </c>
      <c r="AF10" s="18">
        <v>980</v>
      </c>
      <c r="AG10" s="18">
        <v>50</v>
      </c>
      <c r="AH10" s="18">
        <v>280</v>
      </c>
      <c r="AI10" s="18">
        <v>1440</v>
      </c>
      <c r="AJ10" s="72">
        <v>3110</v>
      </c>
      <c r="AL10" s="18">
        <v>200</v>
      </c>
      <c r="AM10" s="18">
        <v>0</v>
      </c>
      <c r="AN10" s="18">
        <v>0</v>
      </c>
      <c r="AO10" s="18">
        <v>460</v>
      </c>
      <c r="AP10" s="18">
        <v>6</v>
      </c>
      <c r="AQ10" s="18">
        <v>180</v>
      </c>
      <c r="AR10" s="18">
        <v>680</v>
      </c>
      <c r="AS10" s="72">
        <v>1526</v>
      </c>
      <c r="AU10" s="18">
        <v>100</v>
      </c>
      <c r="AV10" s="18">
        <v>0</v>
      </c>
      <c r="AW10" s="18">
        <v>120</v>
      </c>
      <c r="AX10" s="18">
        <v>520</v>
      </c>
      <c r="AY10" s="18">
        <v>0</v>
      </c>
      <c r="AZ10" s="18">
        <v>0</v>
      </c>
      <c r="BA10" s="18">
        <v>60</v>
      </c>
      <c r="BB10" s="72">
        <v>800</v>
      </c>
      <c r="BD10" s="18">
        <v>27300</v>
      </c>
      <c r="BE10" s="18">
        <v>8160</v>
      </c>
      <c r="BF10" s="18">
        <v>2200</v>
      </c>
      <c r="BG10" s="18">
        <v>81620</v>
      </c>
      <c r="BH10" s="18">
        <v>9311</v>
      </c>
      <c r="BI10" s="18">
        <v>4660</v>
      </c>
      <c r="BJ10" s="18">
        <v>72300</v>
      </c>
      <c r="BK10" s="72">
        <v>205551</v>
      </c>
      <c r="BN10" s="18">
        <f t="shared" si="0"/>
        <v>23505</v>
      </c>
      <c r="BO10" s="33"/>
      <c r="BP10" s="18">
        <f t="shared" si="1"/>
        <v>7645</v>
      </c>
      <c r="BQ10" s="18">
        <f t="shared" si="2"/>
        <v>10424</v>
      </c>
      <c r="BR10" s="18">
        <f t="shared" si="3"/>
        <v>3110</v>
      </c>
      <c r="BS10" s="18">
        <f t="shared" si="4"/>
        <v>1526</v>
      </c>
      <c r="BT10" s="18">
        <f t="shared" si="5"/>
        <v>800</v>
      </c>
      <c r="BU10" s="18"/>
      <c r="BV10" s="8">
        <f t="shared" si="6"/>
        <v>182046</v>
      </c>
    </row>
    <row r="11" spans="1:74" ht="10.5">
      <c r="A11" s="25">
        <v>42705</v>
      </c>
      <c r="B11" s="18">
        <v>60</v>
      </c>
      <c r="C11" s="18">
        <v>0</v>
      </c>
      <c r="D11" s="18">
        <v>60</v>
      </c>
      <c r="E11" s="18">
        <v>3320</v>
      </c>
      <c r="F11" s="18">
        <v>5</v>
      </c>
      <c r="G11" s="18">
        <v>80</v>
      </c>
      <c r="H11" s="18">
        <v>780</v>
      </c>
      <c r="I11" s="72">
        <v>4305</v>
      </c>
      <c r="K11" s="18">
        <v>540</v>
      </c>
      <c r="L11" s="18">
        <v>140</v>
      </c>
      <c r="M11" s="18">
        <v>40</v>
      </c>
      <c r="N11" s="18">
        <v>3760</v>
      </c>
      <c r="O11" s="18">
        <v>65</v>
      </c>
      <c r="P11" s="18">
        <v>300</v>
      </c>
      <c r="Q11" s="18">
        <v>3160</v>
      </c>
      <c r="R11" s="72">
        <v>8005</v>
      </c>
      <c r="T11" s="18">
        <v>340</v>
      </c>
      <c r="U11" s="18">
        <v>0</v>
      </c>
      <c r="V11" s="18">
        <v>0</v>
      </c>
      <c r="W11" s="18">
        <v>40</v>
      </c>
      <c r="X11" s="18">
        <v>2</v>
      </c>
      <c r="Y11" s="18">
        <v>60</v>
      </c>
      <c r="Z11" s="18">
        <v>60</v>
      </c>
      <c r="AA11" s="72">
        <v>502</v>
      </c>
      <c r="AC11" s="18">
        <v>320</v>
      </c>
      <c r="AD11" s="18">
        <v>100</v>
      </c>
      <c r="AE11" s="18">
        <v>40</v>
      </c>
      <c r="AF11" s="18">
        <v>720</v>
      </c>
      <c r="AG11" s="18">
        <v>31</v>
      </c>
      <c r="AH11" s="18">
        <v>300</v>
      </c>
      <c r="AI11" s="18">
        <v>1480</v>
      </c>
      <c r="AJ11" s="72">
        <v>2991</v>
      </c>
      <c r="AL11" s="18">
        <v>100</v>
      </c>
      <c r="AM11" s="18">
        <v>80</v>
      </c>
      <c r="AN11" s="18">
        <v>40</v>
      </c>
      <c r="AO11" s="18">
        <v>440</v>
      </c>
      <c r="AP11" s="18">
        <v>29</v>
      </c>
      <c r="AQ11" s="18">
        <v>120</v>
      </c>
      <c r="AR11" s="18">
        <v>1280</v>
      </c>
      <c r="AS11" s="72">
        <v>2089</v>
      </c>
      <c r="AU11" s="18">
        <v>160</v>
      </c>
      <c r="AV11" s="18">
        <v>40</v>
      </c>
      <c r="AW11" s="18">
        <v>0</v>
      </c>
      <c r="AX11" s="18">
        <v>260</v>
      </c>
      <c r="AY11" s="18">
        <v>0</v>
      </c>
      <c r="AZ11" s="18">
        <v>20</v>
      </c>
      <c r="BA11" s="18">
        <v>20</v>
      </c>
      <c r="BB11" s="72">
        <v>500</v>
      </c>
      <c r="BD11" s="18">
        <v>19320</v>
      </c>
      <c r="BE11" s="18">
        <v>3880</v>
      </c>
      <c r="BF11" s="18">
        <v>1980</v>
      </c>
      <c r="BG11" s="18">
        <v>52980</v>
      </c>
      <c r="BH11" s="18">
        <v>9757</v>
      </c>
      <c r="BI11" s="18">
        <v>4680</v>
      </c>
      <c r="BJ11" s="18">
        <v>63060</v>
      </c>
      <c r="BK11" s="72">
        <v>155657</v>
      </c>
      <c r="BN11" s="18">
        <f t="shared" si="0"/>
        <v>17890</v>
      </c>
      <c r="BO11" s="33"/>
      <c r="BP11" s="18">
        <f t="shared" si="1"/>
        <v>4305</v>
      </c>
      <c r="BQ11" s="18">
        <f t="shared" si="2"/>
        <v>8005</v>
      </c>
      <c r="BR11" s="18">
        <f t="shared" si="3"/>
        <v>2991</v>
      </c>
      <c r="BS11" s="18">
        <f t="shared" si="4"/>
        <v>2089</v>
      </c>
      <c r="BT11" s="18">
        <f t="shared" si="5"/>
        <v>500</v>
      </c>
      <c r="BU11" s="18"/>
      <c r="BV11" s="8">
        <f t="shared" si="6"/>
        <v>137767</v>
      </c>
    </row>
    <row r="12" spans="1:74" ht="10.5">
      <c r="A12" s="25">
        <v>42736</v>
      </c>
      <c r="B12" s="18">
        <v>20</v>
      </c>
      <c r="C12" s="18">
        <v>0</v>
      </c>
      <c r="D12" s="18">
        <v>0</v>
      </c>
      <c r="E12" s="18">
        <v>5500</v>
      </c>
      <c r="F12" s="18">
        <v>23</v>
      </c>
      <c r="G12" s="18">
        <v>60</v>
      </c>
      <c r="H12" s="18">
        <v>1600</v>
      </c>
      <c r="I12" s="72">
        <v>7203</v>
      </c>
      <c r="K12" s="18">
        <v>480</v>
      </c>
      <c r="L12" s="18">
        <v>200</v>
      </c>
      <c r="M12" s="18">
        <v>60</v>
      </c>
      <c r="N12" s="18">
        <v>7000</v>
      </c>
      <c r="O12" s="18">
        <v>66</v>
      </c>
      <c r="P12" s="18">
        <v>200</v>
      </c>
      <c r="Q12" s="18">
        <v>4660</v>
      </c>
      <c r="R12" s="72">
        <v>12666</v>
      </c>
      <c r="T12" s="18">
        <v>160</v>
      </c>
      <c r="U12" s="18">
        <v>0</v>
      </c>
      <c r="V12" s="18">
        <v>0</v>
      </c>
      <c r="W12" s="18">
        <v>20</v>
      </c>
      <c r="X12" s="18">
        <v>1</v>
      </c>
      <c r="Y12" s="18">
        <v>20</v>
      </c>
      <c r="Z12" s="18">
        <v>60</v>
      </c>
      <c r="AA12" s="72">
        <v>261</v>
      </c>
      <c r="AC12" s="18">
        <v>160</v>
      </c>
      <c r="AD12" s="18">
        <v>240</v>
      </c>
      <c r="AE12" s="18">
        <v>20</v>
      </c>
      <c r="AF12" s="18">
        <v>1980</v>
      </c>
      <c r="AG12" s="18">
        <v>70</v>
      </c>
      <c r="AH12" s="18">
        <v>280</v>
      </c>
      <c r="AI12" s="18">
        <v>4840</v>
      </c>
      <c r="AJ12" s="72">
        <v>7590</v>
      </c>
      <c r="AL12" s="18">
        <v>40</v>
      </c>
      <c r="AM12" s="18">
        <v>80</v>
      </c>
      <c r="AN12" s="18">
        <v>0</v>
      </c>
      <c r="AO12" s="18">
        <v>1060</v>
      </c>
      <c r="AP12" s="18">
        <v>26</v>
      </c>
      <c r="AQ12" s="18">
        <v>160</v>
      </c>
      <c r="AR12" s="18">
        <v>2380</v>
      </c>
      <c r="AS12" s="72">
        <v>3746</v>
      </c>
      <c r="AU12" s="18">
        <v>20</v>
      </c>
      <c r="AV12" s="18">
        <v>20</v>
      </c>
      <c r="AW12" s="18">
        <v>0</v>
      </c>
      <c r="AX12" s="18">
        <v>580</v>
      </c>
      <c r="AY12" s="18">
        <v>1</v>
      </c>
      <c r="AZ12" s="18">
        <v>80</v>
      </c>
      <c r="BA12" s="18">
        <v>200</v>
      </c>
      <c r="BB12" s="72">
        <v>901</v>
      </c>
      <c r="BD12" s="18">
        <v>12720</v>
      </c>
      <c r="BE12" s="18">
        <v>3220</v>
      </c>
      <c r="BF12" s="18">
        <v>2060</v>
      </c>
      <c r="BG12" s="18">
        <v>112780</v>
      </c>
      <c r="BH12" s="18">
        <v>15596</v>
      </c>
      <c r="BI12" s="18">
        <v>3660</v>
      </c>
      <c r="BJ12" s="18">
        <v>135840</v>
      </c>
      <c r="BK12" s="72">
        <v>285876</v>
      </c>
      <c r="BN12" s="18">
        <f t="shared" si="0"/>
        <v>32106</v>
      </c>
      <c r="BO12" s="33"/>
      <c r="BP12" s="18">
        <f t="shared" si="1"/>
        <v>7203</v>
      </c>
      <c r="BQ12" s="18">
        <f t="shared" si="2"/>
        <v>12666</v>
      </c>
      <c r="BR12" s="18">
        <f t="shared" si="3"/>
        <v>7590</v>
      </c>
      <c r="BS12" s="18">
        <f t="shared" si="4"/>
        <v>3746</v>
      </c>
      <c r="BT12" s="18">
        <f t="shared" si="5"/>
        <v>901</v>
      </c>
      <c r="BU12" s="18"/>
      <c r="BV12" s="8">
        <f t="shared" si="6"/>
        <v>253770</v>
      </c>
    </row>
    <row r="13" spans="1:74" ht="10.5">
      <c r="A13" s="25">
        <v>42767</v>
      </c>
      <c r="B13" s="18">
        <v>100</v>
      </c>
      <c r="C13" s="18">
        <v>0</v>
      </c>
      <c r="D13" s="18">
        <v>0</v>
      </c>
      <c r="E13" s="18">
        <v>3140</v>
      </c>
      <c r="F13" s="18">
        <v>48</v>
      </c>
      <c r="G13" s="18">
        <v>40</v>
      </c>
      <c r="H13" s="18">
        <v>740</v>
      </c>
      <c r="I13" s="72">
        <v>4068</v>
      </c>
      <c r="K13" s="18">
        <v>580</v>
      </c>
      <c r="L13" s="18">
        <v>100</v>
      </c>
      <c r="M13" s="18">
        <v>60</v>
      </c>
      <c r="N13" s="18">
        <v>4080</v>
      </c>
      <c r="O13" s="18">
        <v>89</v>
      </c>
      <c r="P13" s="18">
        <v>260</v>
      </c>
      <c r="Q13" s="18">
        <v>2080</v>
      </c>
      <c r="R13" s="72">
        <v>7249</v>
      </c>
      <c r="T13" s="18">
        <v>340</v>
      </c>
      <c r="U13" s="18">
        <v>20</v>
      </c>
      <c r="V13" s="18">
        <v>0</v>
      </c>
      <c r="W13" s="18">
        <v>60</v>
      </c>
      <c r="X13" s="18">
        <v>2</v>
      </c>
      <c r="Y13" s="18">
        <v>40</v>
      </c>
      <c r="Z13" s="18">
        <v>20</v>
      </c>
      <c r="AA13" s="72">
        <v>482</v>
      </c>
      <c r="AC13" s="18">
        <v>220</v>
      </c>
      <c r="AD13" s="18">
        <v>180</v>
      </c>
      <c r="AE13" s="18">
        <v>0</v>
      </c>
      <c r="AF13" s="18">
        <v>700</v>
      </c>
      <c r="AG13" s="18">
        <v>32</v>
      </c>
      <c r="AH13" s="18">
        <v>360</v>
      </c>
      <c r="AI13" s="18">
        <v>2060</v>
      </c>
      <c r="AJ13" s="72">
        <v>3552</v>
      </c>
      <c r="AL13" s="18">
        <v>140</v>
      </c>
      <c r="AM13" s="18">
        <v>20</v>
      </c>
      <c r="AN13" s="18">
        <v>0</v>
      </c>
      <c r="AO13" s="18">
        <v>280</v>
      </c>
      <c r="AP13" s="18">
        <v>26</v>
      </c>
      <c r="AQ13" s="18">
        <v>180</v>
      </c>
      <c r="AR13" s="18">
        <v>880</v>
      </c>
      <c r="AS13" s="72">
        <v>1526</v>
      </c>
      <c r="AU13" s="18">
        <v>40</v>
      </c>
      <c r="AV13" s="18">
        <v>0</v>
      </c>
      <c r="AW13" s="18">
        <v>0</v>
      </c>
      <c r="AX13" s="18">
        <v>280</v>
      </c>
      <c r="AY13" s="18">
        <v>22</v>
      </c>
      <c r="AZ13" s="18">
        <v>0</v>
      </c>
      <c r="BA13" s="18">
        <v>80</v>
      </c>
      <c r="BB13" s="72">
        <v>422</v>
      </c>
      <c r="BD13" s="18">
        <v>22500</v>
      </c>
      <c r="BE13" s="18">
        <v>4900</v>
      </c>
      <c r="BF13" s="18">
        <v>2100</v>
      </c>
      <c r="BG13" s="18">
        <v>64040</v>
      </c>
      <c r="BH13" s="18">
        <v>13859</v>
      </c>
      <c r="BI13" s="18">
        <v>4180</v>
      </c>
      <c r="BJ13" s="18">
        <v>73520</v>
      </c>
      <c r="BK13" s="72">
        <v>185099</v>
      </c>
      <c r="BN13" s="18">
        <f t="shared" si="0"/>
        <v>16817</v>
      </c>
      <c r="BO13" s="33"/>
      <c r="BP13" s="18">
        <f t="shared" si="1"/>
        <v>4068</v>
      </c>
      <c r="BQ13" s="18">
        <f t="shared" si="2"/>
        <v>7249</v>
      </c>
      <c r="BR13" s="18">
        <f t="shared" si="3"/>
        <v>3552</v>
      </c>
      <c r="BS13" s="18">
        <f t="shared" si="4"/>
        <v>1526</v>
      </c>
      <c r="BT13" s="18">
        <f t="shared" si="5"/>
        <v>422</v>
      </c>
      <c r="BU13" s="18"/>
      <c r="BV13" s="8">
        <f t="shared" si="6"/>
        <v>168282</v>
      </c>
    </row>
    <row r="14" spans="1:74" ht="10.5">
      <c r="A14" s="25">
        <v>42795</v>
      </c>
      <c r="B14" s="18">
        <v>180</v>
      </c>
      <c r="C14" s="18">
        <v>20</v>
      </c>
      <c r="D14" s="18">
        <v>20</v>
      </c>
      <c r="E14" s="18">
        <v>5000</v>
      </c>
      <c r="F14" s="18">
        <v>20</v>
      </c>
      <c r="G14" s="18">
        <v>80</v>
      </c>
      <c r="H14" s="18">
        <v>460</v>
      </c>
      <c r="I14" s="72">
        <v>5780</v>
      </c>
      <c r="K14" s="18">
        <v>700</v>
      </c>
      <c r="L14" s="18">
        <v>200</v>
      </c>
      <c r="M14" s="18">
        <v>20</v>
      </c>
      <c r="N14" s="18">
        <v>3880</v>
      </c>
      <c r="O14" s="18">
        <v>6</v>
      </c>
      <c r="P14" s="18">
        <v>380</v>
      </c>
      <c r="Q14" s="18">
        <v>1780</v>
      </c>
      <c r="R14" s="72">
        <v>6966</v>
      </c>
      <c r="T14" s="18">
        <v>280</v>
      </c>
      <c r="U14" s="18">
        <v>40</v>
      </c>
      <c r="V14" s="18">
        <v>0</v>
      </c>
      <c r="W14" s="18">
        <v>0</v>
      </c>
      <c r="X14" s="18">
        <v>1</v>
      </c>
      <c r="Y14" s="18">
        <v>80</v>
      </c>
      <c r="Z14" s="18">
        <v>0</v>
      </c>
      <c r="AA14" s="72">
        <v>401</v>
      </c>
      <c r="AC14" s="18">
        <v>240</v>
      </c>
      <c r="AD14" s="18">
        <v>20</v>
      </c>
      <c r="AE14" s="18">
        <v>20</v>
      </c>
      <c r="AF14" s="18">
        <v>880</v>
      </c>
      <c r="AG14" s="18">
        <v>70</v>
      </c>
      <c r="AH14" s="18">
        <v>220</v>
      </c>
      <c r="AI14" s="18">
        <v>1540</v>
      </c>
      <c r="AJ14" s="72">
        <v>2990</v>
      </c>
      <c r="AL14" s="18">
        <v>240</v>
      </c>
      <c r="AM14" s="18">
        <v>20</v>
      </c>
      <c r="AN14" s="18">
        <v>20</v>
      </c>
      <c r="AO14" s="18">
        <v>240</v>
      </c>
      <c r="AP14" s="18">
        <v>3</v>
      </c>
      <c r="AQ14" s="18">
        <v>140</v>
      </c>
      <c r="AR14" s="18">
        <v>620</v>
      </c>
      <c r="AS14" s="72">
        <v>1283</v>
      </c>
      <c r="AU14" s="18">
        <v>80</v>
      </c>
      <c r="AV14" s="18">
        <v>0</v>
      </c>
      <c r="AW14" s="18">
        <v>0</v>
      </c>
      <c r="AX14" s="18">
        <v>420</v>
      </c>
      <c r="AY14" s="18">
        <v>0</v>
      </c>
      <c r="AZ14" s="18">
        <v>0</v>
      </c>
      <c r="BA14" s="18">
        <v>40</v>
      </c>
      <c r="BB14" s="72">
        <v>540</v>
      </c>
      <c r="BD14" s="18">
        <v>28860</v>
      </c>
      <c r="BE14" s="18">
        <v>6800</v>
      </c>
      <c r="BF14" s="18">
        <v>1360</v>
      </c>
      <c r="BG14" s="18">
        <v>63960</v>
      </c>
      <c r="BH14" s="18">
        <v>9267</v>
      </c>
      <c r="BI14" s="18">
        <v>5120</v>
      </c>
      <c r="BJ14" s="18">
        <v>62400</v>
      </c>
      <c r="BK14" s="72">
        <v>177767</v>
      </c>
      <c r="BN14" s="18">
        <f t="shared" si="0"/>
        <v>17559</v>
      </c>
      <c r="BO14" s="33"/>
      <c r="BP14" s="18">
        <f t="shared" si="1"/>
        <v>5780</v>
      </c>
      <c r="BQ14" s="18">
        <f t="shared" si="2"/>
        <v>6966</v>
      </c>
      <c r="BR14" s="18">
        <f t="shared" si="3"/>
        <v>2990</v>
      </c>
      <c r="BS14" s="18">
        <f t="shared" si="4"/>
        <v>1283</v>
      </c>
      <c r="BT14" s="18">
        <f t="shared" si="5"/>
        <v>540</v>
      </c>
      <c r="BU14" s="18"/>
      <c r="BV14" s="8">
        <f t="shared" si="6"/>
        <v>160208</v>
      </c>
    </row>
    <row r="15" spans="1:74" ht="10.5">
      <c r="A15" s="25">
        <v>42826</v>
      </c>
      <c r="B15" s="18">
        <v>120</v>
      </c>
      <c r="C15" s="18">
        <v>20</v>
      </c>
      <c r="D15" s="18">
        <v>40</v>
      </c>
      <c r="E15" s="18">
        <v>6780</v>
      </c>
      <c r="F15" s="18">
        <v>106</v>
      </c>
      <c r="G15" s="18">
        <v>60</v>
      </c>
      <c r="H15" s="18">
        <v>860</v>
      </c>
      <c r="I15" s="72">
        <v>7986</v>
      </c>
      <c r="K15" s="18">
        <v>620</v>
      </c>
      <c r="L15" s="18">
        <v>120</v>
      </c>
      <c r="M15" s="18">
        <v>40</v>
      </c>
      <c r="N15" s="18">
        <v>7820</v>
      </c>
      <c r="O15" s="18">
        <v>85</v>
      </c>
      <c r="P15" s="18">
        <v>200</v>
      </c>
      <c r="Q15" s="18">
        <v>2820</v>
      </c>
      <c r="R15" s="72">
        <v>11705</v>
      </c>
      <c r="T15" s="18">
        <v>180</v>
      </c>
      <c r="U15" s="18">
        <v>20</v>
      </c>
      <c r="V15" s="18">
        <v>0</v>
      </c>
      <c r="W15" s="18">
        <v>40</v>
      </c>
      <c r="X15" s="18">
        <v>0</v>
      </c>
      <c r="Y15" s="18">
        <v>40</v>
      </c>
      <c r="Z15" s="18">
        <v>60</v>
      </c>
      <c r="AA15" s="72">
        <v>340</v>
      </c>
      <c r="AC15" s="18">
        <v>260</v>
      </c>
      <c r="AD15" s="18">
        <v>60</v>
      </c>
      <c r="AE15" s="18">
        <v>20</v>
      </c>
      <c r="AF15" s="18">
        <v>1960</v>
      </c>
      <c r="AG15" s="18">
        <v>6</v>
      </c>
      <c r="AH15" s="18">
        <v>340</v>
      </c>
      <c r="AI15" s="18">
        <v>2060</v>
      </c>
      <c r="AJ15" s="72">
        <v>4706</v>
      </c>
      <c r="AL15" s="18">
        <v>160</v>
      </c>
      <c r="AM15" s="18">
        <v>60</v>
      </c>
      <c r="AN15" s="18">
        <v>40</v>
      </c>
      <c r="AO15" s="18">
        <v>620</v>
      </c>
      <c r="AP15" s="18">
        <v>42</v>
      </c>
      <c r="AQ15" s="18">
        <v>60</v>
      </c>
      <c r="AR15" s="18">
        <v>680</v>
      </c>
      <c r="AS15" s="72">
        <v>1662</v>
      </c>
      <c r="AU15" s="18">
        <v>100</v>
      </c>
      <c r="AV15" s="18">
        <v>0</v>
      </c>
      <c r="AW15" s="18">
        <v>0</v>
      </c>
      <c r="AX15" s="18">
        <v>580</v>
      </c>
      <c r="AY15" s="18">
        <v>20</v>
      </c>
      <c r="AZ15" s="18">
        <v>0</v>
      </c>
      <c r="BA15" s="18">
        <v>120</v>
      </c>
      <c r="BB15" s="72">
        <v>820</v>
      </c>
      <c r="BD15" s="18">
        <v>22080</v>
      </c>
      <c r="BE15" s="18">
        <v>5640</v>
      </c>
      <c r="BF15" s="18">
        <v>3140</v>
      </c>
      <c r="BG15" s="18">
        <v>96680</v>
      </c>
      <c r="BH15" s="18">
        <v>10534</v>
      </c>
      <c r="BI15" s="18">
        <v>4640</v>
      </c>
      <c r="BJ15" s="18">
        <v>79740</v>
      </c>
      <c r="BK15" s="72">
        <v>222454</v>
      </c>
      <c r="BN15" s="18">
        <f t="shared" si="0"/>
        <v>26879</v>
      </c>
      <c r="BO15" s="33"/>
      <c r="BP15" s="18">
        <f t="shared" si="1"/>
        <v>7986</v>
      </c>
      <c r="BQ15" s="18">
        <f t="shared" si="2"/>
        <v>11705</v>
      </c>
      <c r="BR15" s="18">
        <f t="shared" si="3"/>
        <v>4706</v>
      </c>
      <c r="BS15" s="18">
        <f t="shared" si="4"/>
        <v>1662</v>
      </c>
      <c r="BT15" s="18">
        <f t="shared" si="5"/>
        <v>820</v>
      </c>
      <c r="BU15" s="18"/>
      <c r="BV15" s="8">
        <f t="shared" si="6"/>
        <v>195575</v>
      </c>
    </row>
    <row r="16" spans="1:74" ht="10.5">
      <c r="A16" s="25">
        <v>42856</v>
      </c>
      <c r="B16" s="18">
        <v>240</v>
      </c>
      <c r="C16" s="18">
        <v>60</v>
      </c>
      <c r="D16" s="18">
        <v>20</v>
      </c>
      <c r="E16" s="18">
        <v>7500</v>
      </c>
      <c r="F16" s="18">
        <v>21</v>
      </c>
      <c r="G16" s="18">
        <v>120</v>
      </c>
      <c r="H16" s="18">
        <v>700</v>
      </c>
      <c r="I16" s="72">
        <v>8661</v>
      </c>
      <c r="K16" s="18">
        <v>1000</v>
      </c>
      <c r="L16" s="18">
        <v>440</v>
      </c>
      <c r="M16" s="18">
        <v>20</v>
      </c>
      <c r="N16" s="18">
        <v>8500</v>
      </c>
      <c r="O16" s="18">
        <v>22</v>
      </c>
      <c r="P16" s="18">
        <v>540</v>
      </c>
      <c r="Q16" s="18">
        <v>2500</v>
      </c>
      <c r="R16" s="72">
        <v>13022</v>
      </c>
      <c r="T16" s="18">
        <v>380</v>
      </c>
      <c r="U16" s="18">
        <v>0</v>
      </c>
      <c r="V16" s="18">
        <v>0</v>
      </c>
      <c r="W16" s="18">
        <v>0</v>
      </c>
      <c r="X16" s="18">
        <v>0</v>
      </c>
      <c r="Y16" s="18">
        <v>80</v>
      </c>
      <c r="Z16" s="18">
        <v>40</v>
      </c>
      <c r="AA16" s="72">
        <v>500</v>
      </c>
      <c r="AC16" s="18">
        <v>280</v>
      </c>
      <c r="AD16" s="18">
        <v>260</v>
      </c>
      <c r="AE16" s="18">
        <v>20</v>
      </c>
      <c r="AF16" s="18">
        <v>1620</v>
      </c>
      <c r="AG16" s="18">
        <v>94</v>
      </c>
      <c r="AH16" s="18">
        <v>320</v>
      </c>
      <c r="AI16" s="18">
        <v>1600</v>
      </c>
      <c r="AJ16" s="72">
        <v>4194</v>
      </c>
      <c r="AL16" s="18">
        <v>160</v>
      </c>
      <c r="AM16" s="18">
        <v>200</v>
      </c>
      <c r="AN16" s="18">
        <v>40</v>
      </c>
      <c r="AO16" s="18">
        <v>620</v>
      </c>
      <c r="AP16" s="18">
        <v>5</v>
      </c>
      <c r="AQ16" s="18">
        <v>220</v>
      </c>
      <c r="AR16" s="18">
        <v>940</v>
      </c>
      <c r="AS16" s="72">
        <v>2185</v>
      </c>
      <c r="AU16" s="18">
        <v>100</v>
      </c>
      <c r="AV16" s="18">
        <v>0</v>
      </c>
      <c r="AW16" s="18">
        <v>20</v>
      </c>
      <c r="AX16" s="18">
        <v>280</v>
      </c>
      <c r="AY16" s="18">
        <v>0</v>
      </c>
      <c r="AZ16" s="18">
        <v>0</v>
      </c>
      <c r="BA16" s="18">
        <v>80</v>
      </c>
      <c r="BB16" s="72">
        <v>480</v>
      </c>
      <c r="BD16" s="18">
        <v>31040</v>
      </c>
      <c r="BE16" s="18">
        <v>9920</v>
      </c>
      <c r="BF16" s="18">
        <v>2140</v>
      </c>
      <c r="BG16" s="18">
        <v>85960</v>
      </c>
      <c r="BH16" s="18">
        <v>10312</v>
      </c>
      <c r="BI16" s="18">
        <v>4960</v>
      </c>
      <c r="BJ16" s="18">
        <v>76820</v>
      </c>
      <c r="BK16" s="72">
        <v>221152</v>
      </c>
      <c r="BN16" s="18">
        <f t="shared" si="0"/>
        <v>28542</v>
      </c>
      <c r="BO16" s="33"/>
      <c r="BP16" s="18">
        <f t="shared" si="1"/>
        <v>8661</v>
      </c>
      <c r="BQ16" s="18">
        <f t="shared" si="2"/>
        <v>13022</v>
      </c>
      <c r="BR16" s="18">
        <f t="shared" si="3"/>
        <v>4194</v>
      </c>
      <c r="BS16" s="18">
        <f t="shared" si="4"/>
        <v>2185</v>
      </c>
      <c r="BT16" s="18">
        <f t="shared" si="5"/>
        <v>480</v>
      </c>
      <c r="BU16" s="18"/>
      <c r="BV16" s="8">
        <f t="shared" si="6"/>
        <v>192610</v>
      </c>
    </row>
    <row r="17" spans="1:74" ht="10.5">
      <c r="A17" s="25">
        <v>42887</v>
      </c>
      <c r="B17" s="18">
        <v>220</v>
      </c>
      <c r="C17" s="18">
        <v>80</v>
      </c>
      <c r="D17" s="18">
        <v>0</v>
      </c>
      <c r="E17" s="18">
        <v>8640</v>
      </c>
      <c r="F17" s="18">
        <v>1</v>
      </c>
      <c r="G17" s="18">
        <v>140</v>
      </c>
      <c r="H17" s="18">
        <v>640</v>
      </c>
      <c r="I17" s="72">
        <v>9721</v>
      </c>
      <c r="K17" s="18">
        <v>720</v>
      </c>
      <c r="L17" s="18">
        <v>180</v>
      </c>
      <c r="M17" s="18">
        <v>100</v>
      </c>
      <c r="N17" s="18">
        <v>11920</v>
      </c>
      <c r="O17" s="18">
        <v>64</v>
      </c>
      <c r="P17" s="18">
        <v>280</v>
      </c>
      <c r="Q17" s="18">
        <v>2440</v>
      </c>
      <c r="R17" s="72">
        <v>15704</v>
      </c>
      <c r="T17" s="18">
        <v>200</v>
      </c>
      <c r="U17" s="18">
        <v>0</v>
      </c>
      <c r="V17" s="18">
        <v>0</v>
      </c>
      <c r="W17" s="18">
        <v>60</v>
      </c>
      <c r="X17" s="18">
        <v>3</v>
      </c>
      <c r="Y17" s="18">
        <v>100</v>
      </c>
      <c r="Z17" s="18">
        <v>0</v>
      </c>
      <c r="AA17" s="72">
        <v>363</v>
      </c>
      <c r="AC17" s="18">
        <v>340</v>
      </c>
      <c r="AD17" s="18">
        <v>220</v>
      </c>
      <c r="AE17" s="18">
        <v>0</v>
      </c>
      <c r="AF17" s="18">
        <v>2580</v>
      </c>
      <c r="AG17" s="18">
        <v>30</v>
      </c>
      <c r="AH17" s="18">
        <v>200</v>
      </c>
      <c r="AI17" s="18">
        <v>1420</v>
      </c>
      <c r="AJ17" s="72">
        <v>4790</v>
      </c>
      <c r="AL17" s="18">
        <v>200</v>
      </c>
      <c r="AM17" s="18">
        <v>120</v>
      </c>
      <c r="AN17" s="18">
        <v>40</v>
      </c>
      <c r="AO17" s="18">
        <v>540</v>
      </c>
      <c r="AP17" s="18">
        <v>9</v>
      </c>
      <c r="AQ17" s="18">
        <v>100</v>
      </c>
      <c r="AR17" s="18">
        <v>1020</v>
      </c>
      <c r="AS17" s="72">
        <v>2029</v>
      </c>
      <c r="AU17" s="18">
        <v>60</v>
      </c>
      <c r="AV17" s="18">
        <v>0</v>
      </c>
      <c r="AW17" s="18">
        <v>0</v>
      </c>
      <c r="AX17" s="18">
        <v>720</v>
      </c>
      <c r="AY17" s="18">
        <v>0</v>
      </c>
      <c r="AZ17" s="18">
        <v>0</v>
      </c>
      <c r="BA17" s="18">
        <v>80</v>
      </c>
      <c r="BB17" s="72">
        <v>860</v>
      </c>
      <c r="BD17" s="18">
        <v>26580</v>
      </c>
      <c r="BE17" s="18">
        <v>7660</v>
      </c>
      <c r="BF17" s="18">
        <v>1940</v>
      </c>
      <c r="BG17" s="18">
        <v>99400</v>
      </c>
      <c r="BH17" s="18">
        <v>9993</v>
      </c>
      <c r="BI17" s="18">
        <v>4620</v>
      </c>
      <c r="BJ17" s="18">
        <v>73040</v>
      </c>
      <c r="BK17" s="72">
        <v>223233</v>
      </c>
      <c r="BN17" s="18">
        <f t="shared" si="0"/>
        <v>33104</v>
      </c>
      <c r="BO17" s="33"/>
      <c r="BP17" s="18">
        <f t="shared" si="1"/>
        <v>9721</v>
      </c>
      <c r="BQ17" s="18">
        <f t="shared" si="2"/>
        <v>15704</v>
      </c>
      <c r="BR17" s="18">
        <f t="shared" si="3"/>
        <v>4790</v>
      </c>
      <c r="BS17" s="18">
        <f t="shared" si="4"/>
        <v>2029</v>
      </c>
      <c r="BT17" s="18">
        <f t="shared" si="5"/>
        <v>860</v>
      </c>
      <c r="BU17" s="18"/>
      <c r="BV17" s="8">
        <f t="shared" si="6"/>
        <v>190129</v>
      </c>
    </row>
    <row r="18" spans="1:74" ht="10.5">
      <c r="A18" s="25">
        <v>42917</v>
      </c>
      <c r="B18" s="18">
        <v>260</v>
      </c>
      <c r="C18" s="18">
        <v>240</v>
      </c>
      <c r="D18" s="18">
        <v>180</v>
      </c>
      <c r="E18" s="18">
        <v>10020</v>
      </c>
      <c r="F18" s="18">
        <v>45</v>
      </c>
      <c r="G18" s="18">
        <v>60</v>
      </c>
      <c r="H18" s="18">
        <v>740</v>
      </c>
      <c r="I18" s="72">
        <v>11545</v>
      </c>
      <c r="K18" s="18">
        <v>1040</v>
      </c>
      <c r="L18" s="18">
        <v>340</v>
      </c>
      <c r="M18" s="18">
        <v>180</v>
      </c>
      <c r="N18" s="18">
        <v>17860</v>
      </c>
      <c r="O18" s="18">
        <v>69</v>
      </c>
      <c r="P18" s="18">
        <v>420</v>
      </c>
      <c r="Q18" s="18">
        <v>3800</v>
      </c>
      <c r="R18" s="72">
        <v>23709</v>
      </c>
      <c r="T18" s="18">
        <v>220</v>
      </c>
      <c r="U18" s="18">
        <v>20</v>
      </c>
      <c r="V18" s="18">
        <v>20</v>
      </c>
      <c r="W18" s="18">
        <v>40</v>
      </c>
      <c r="X18" s="18">
        <v>1</v>
      </c>
      <c r="Y18" s="18">
        <v>0</v>
      </c>
      <c r="Z18" s="18">
        <v>80</v>
      </c>
      <c r="AA18" s="72">
        <v>381</v>
      </c>
      <c r="AC18" s="18">
        <v>300</v>
      </c>
      <c r="AD18" s="18">
        <v>440</v>
      </c>
      <c r="AE18" s="18">
        <v>220</v>
      </c>
      <c r="AF18" s="18">
        <v>3740</v>
      </c>
      <c r="AG18" s="18">
        <v>65</v>
      </c>
      <c r="AH18" s="18">
        <v>240</v>
      </c>
      <c r="AI18" s="18">
        <v>2380</v>
      </c>
      <c r="AJ18" s="72">
        <v>7385</v>
      </c>
      <c r="AL18" s="18">
        <v>120</v>
      </c>
      <c r="AM18" s="18">
        <v>180</v>
      </c>
      <c r="AN18" s="18">
        <v>120</v>
      </c>
      <c r="AO18" s="18">
        <v>1360</v>
      </c>
      <c r="AP18" s="18">
        <v>45</v>
      </c>
      <c r="AQ18" s="18">
        <v>200</v>
      </c>
      <c r="AR18" s="18">
        <v>1200</v>
      </c>
      <c r="AS18" s="72">
        <v>3225</v>
      </c>
      <c r="AU18" s="18">
        <v>60</v>
      </c>
      <c r="AV18" s="18">
        <v>20</v>
      </c>
      <c r="AW18" s="18">
        <v>120</v>
      </c>
      <c r="AX18" s="18">
        <v>1760</v>
      </c>
      <c r="AY18" s="18">
        <v>1</v>
      </c>
      <c r="AZ18" s="18">
        <v>60</v>
      </c>
      <c r="BA18" s="18">
        <v>140</v>
      </c>
      <c r="BB18" s="72">
        <v>2161</v>
      </c>
      <c r="BD18" s="18">
        <v>25580</v>
      </c>
      <c r="BE18" s="18">
        <v>9980</v>
      </c>
      <c r="BF18" s="18">
        <v>4580</v>
      </c>
      <c r="BG18" s="18">
        <v>149060</v>
      </c>
      <c r="BH18" s="18">
        <v>14843</v>
      </c>
      <c r="BI18" s="18">
        <v>6420</v>
      </c>
      <c r="BJ18" s="18">
        <v>100220</v>
      </c>
      <c r="BK18" s="72">
        <v>310683</v>
      </c>
      <c r="BN18" s="18">
        <f t="shared" si="0"/>
        <v>48025</v>
      </c>
      <c r="BO18" s="33"/>
      <c r="BP18" s="18">
        <f t="shared" si="1"/>
        <v>11545</v>
      </c>
      <c r="BQ18" s="18">
        <f t="shared" si="2"/>
        <v>23709</v>
      </c>
      <c r="BR18" s="18">
        <f t="shared" si="3"/>
        <v>7385</v>
      </c>
      <c r="BS18" s="18">
        <f t="shared" si="4"/>
        <v>3225</v>
      </c>
      <c r="BT18" s="18">
        <f t="shared" si="5"/>
        <v>2161</v>
      </c>
      <c r="BU18" s="18"/>
      <c r="BV18" s="8">
        <f t="shared" si="6"/>
        <v>262658</v>
      </c>
    </row>
    <row r="19" spans="1:74" ht="10.5">
      <c r="A19" s="25">
        <v>42948</v>
      </c>
      <c r="B19" s="18">
        <v>240</v>
      </c>
      <c r="C19" s="18">
        <v>80</v>
      </c>
      <c r="D19" s="18">
        <v>60</v>
      </c>
      <c r="E19" s="18">
        <v>9400</v>
      </c>
      <c r="F19" s="18">
        <v>27</v>
      </c>
      <c r="G19" s="18">
        <v>180</v>
      </c>
      <c r="H19" s="18">
        <v>820</v>
      </c>
      <c r="I19" s="72">
        <v>10807</v>
      </c>
      <c r="K19" s="18">
        <v>1100</v>
      </c>
      <c r="L19" s="18">
        <v>1000</v>
      </c>
      <c r="M19" s="18">
        <v>20</v>
      </c>
      <c r="N19" s="18">
        <v>15900</v>
      </c>
      <c r="O19" s="18">
        <v>148</v>
      </c>
      <c r="P19" s="18">
        <v>580</v>
      </c>
      <c r="Q19" s="18">
        <v>3340</v>
      </c>
      <c r="R19" s="72">
        <v>22088</v>
      </c>
      <c r="T19" s="18">
        <v>120</v>
      </c>
      <c r="U19" s="18">
        <v>0</v>
      </c>
      <c r="V19" s="18">
        <v>0</v>
      </c>
      <c r="W19" s="18">
        <v>40</v>
      </c>
      <c r="X19" s="18">
        <v>0</v>
      </c>
      <c r="Y19" s="18">
        <v>20</v>
      </c>
      <c r="Z19" s="18">
        <v>40</v>
      </c>
      <c r="AA19" s="72">
        <v>220</v>
      </c>
      <c r="AC19" s="18">
        <v>420</v>
      </c>
      <c r="AD19" s="18">
        <v>140</v>
      </c>
      <c r="AE19" s="18">
        <v>20</v>
      </c>
      <c r="AF19" s="18">
        <v>3500</v>
      </c>
      <c r="AG19" s="18">
        <v>10</v>
      </c>
      <c r="AH19" s="18">
        <v>460</v>
      </c>
      <c r="AI19" s="18">
        <v>1880</v>
      </c>
      <c r="AJ19" s="72">
        <v>6430</v>
      </c>
      <c r="AL19" s="18">
        <v>300</v>
      </c>
      <c r="AM19" s="18">
        <v>40</v>
      </c>
      <c r="AN19" s="18">
        <v>20</v>
      </c>
      <c r="AO19" s="18">
        <v>1120</v>
      </c>
      <c r="AP19" s="18">
        <v>42</v>
      </c>
      <c r="AQ19" s="18">
        <v>160</v>
      </c>
      <c r="AR19" s="18">
        <v>1080</v>
      </c>
      <c r="AS19" s="72">
        <v>2762</v>
      </c>
      <c r="AU19" s="18">
        <v>140</v>
      </c>
      <c r="AV19" s="18">
        <v>0</v>
      </c>
      <c r="AW19" s="18">
        <v>0</v>
      </c>
      <c r="AX19" s="18">
        <v>1060</v>
      </c>
      <c r="AY19" s="18">
        <v>0</v>
      </c>
      <c r="AZ19" s="18">
        <v>60</v>
      </c>
      <c r="BA19" s="18">
        <v>100</v>
      </c>
      <c r="BB19" s="72">
        <v>1360</v>
      </c>
      <c r="BD19" s="18">
        <v>26560</v>
      </c>
      <c r="BE19" s="18">
        <v>10080</v>
      </c>
      <c r="BF19" s="18">
        <v>2000</v>
      </c>
      <c r="BG19" s="18">
        <v>117500</v>
      </c>
      <c r="BH19" s="18">
        <v>11394</v>
      </c>
      <c r="BI19" s="18">
        <v>5940</v>
      </c>
      <c r="BJ19" s="18">
        <v>86260</v>
      </c>
      <c r="BK19" s="72">
        <v>259734</v>
      </c>
      <c r="BN19" s="18">
        <f t="shared" si="0"/>
        <v>43447</v>
      </c>
      <c r="BO19" s="33"/>
      <c r="BP19" s="18">
        <f t="shared" si="1"/>
        <v>10807</v>
      </c>
      <c r="BQ19" s="18">
        <f t="shared" si="2"/>
        <v>22088</v>
      </c>
      <c r="BR19" s="18">
        <f t="shared" si="3"/>
        <v>6430</v>
      </c>
      <c r="BS19" s="18">
        <f t="shared" si="4"/>
        <v>2762</v>
      </c>
      <c r="BT19" s="18">
        <f t="shared" si="5"/>
        <v>1360</v>
      </c>
      <c r="BU19" s="18"/>
      <c r="BV19" s="8">
        <f t="shared" si="6"/>
        <v>216287</v>
      </c>
    </row>
    <row r="20" spans="1:74" ht="10.5">
      <c r="A20" s="25">
        <v>42979</v>
      </c>
      <c r="B20" s="18">
        <v>140</v>
      </c>
      <c r="C20" s="18">
        <v>100</v>
      </c>
      <c r="D20" s="18">
        <v>40</v>
      </c>
      <c r="E20" s="18">
        <v>8780</v>
      </c>
      <c r="F20" s="18">
        <v>61</v>
      </c>
      <c r="G20" s="18">
        <v>60</v>
      </c>
      <c r="H20" s="18">
        <v>880</v>
      </c>
      <c r="I20" s="72">
        <v>10061</v>
      </c>
      <c r="K20" s="18">
        <v>1000</v>
      </c>
      <c r="L20" s="18">
        <v>420</v>
      </c>
      <c r="M20" s="18">
        <v>40</v>
      </c>
      <c r="N20" s="18">
        <v>15500</v>
      </c>
      <c r="O20" s="18">
        <v>122</v>
      </c>
      <c r="P20" s="18">
        <v>420</v>
      </c>
      <c r="Q20" s="18">
        <v>2760</v>
      </c>
      <c r="R20" s="72">
        <v>20262</v>
      </c>
      <c r="T20" s="18">
        <v>340</v>
      </c>
      <c r="U20" s="18">
        <v>0</v>
      </c>
      <c r="V20" s="18">
        <v>20</v>
      </c>
      <c r="W20" s="18">
        <v>40</v>
      </c>
      <c r="X20" s="18">
        <v>0</v>
      </c>
      <c r="Y20" s="18">
        <v>0</v>
      </c>
      <c r="Z20" s="18">
        <v>60</v>
      </c>
      <c r="AA20" s="72">
        <v>460</v>
      </c>
      <c r="AC20" s="18">
        <v>340</v>
      </c>
      <c r="AD20" s="18">
        <v>180</v>
      </c>
      <c r="AE20" s="18">
        <v>100</v>
      </c>
      <c r="AF20" s="18">
        <v>2780</v>
      </c>
      <c r="AG20" s="18">
        <v>26</v>
      </c>
      <c r="AH20" s="18">
        <v>280</v>
      </c>
      <c r="AI20" s="18">
        <v>1360</v>
      </c>
      <c r="AJ20" s="72">
        <v>5066</v>
      </c>
      <c r="AL20" s="18">
        <v>260</v>
      </c>
      <c r="AM20" s="18">
        <v>60</v>
      </c>
      <c r="AN20" s="18">
        <v>40</v>
      </c>
      <c r="AO20" s="18">
        <v>1040</v>
      </c>
      <c r="AP20" s="18">
        <v>22</v>
      </c>
      <c r="AQ20" s="18">
        <v>60</v>
      </c>
      <c r="AR20" s="18">
        <v>1040</v>
      </c>
      <c r="AS20" s="72">
        <v>2522</v>
      </c>
      <c r="AU20" s="18">
        <v>140</v>
      </c>
      <c r="AV20" s="18">
        <v>20</v>
      </c>
      <c r="AW20" s="18">
        <v>80</v>
      </c>
      <c r="AX20" s="18">
        <v>780</v>
      </c>
      <c r="AY20" s="18">
        <v>1</v>
      </c>
      <c r="AZ20" s="18">
        <v>60</v>
      </c>
      <c r="BA20" s="18">
        <v>120</v>
      </c>
      <c r="BB20" s="72">
        <v>1201</v>
      </c>
      <c r="BD20" s="18">
        <v>28520</v>
      </c>
      <c r="BE20" s="18">
        <v>10180</v>
      </c>
      <c r="BF20" s="18">
        <v>2020</v>
      </c>
      <c r="BG20" s="18">
        <v>118560</v>
      </c>
      <c r="BH20" s="18">
        <v>11376</v>
      </c>
      <c r="BI20" s="18">
        <v>5640</v>
      </c>
      <c r="BJ20" s="18">
        <v>81080</v>
      </c>
      <c r="BK20" s="72">
        <v>257376</v>
      </c>
      <c r="BN20" s="18">
        <f t="shared" si="0"/>
        <v>39112</v>
      </c>
      <c r="BO20" s="33"/>
      <c r="BP20" s="18">
        <f t="shared" si="1"/>
        <v>10061</v>
      </c>
      <c r="BQ20" s="18">
        <f t="shared" si="2"/>
        <v>20262</v>
      </c>
      <c r="BR20" s="18">
        <f t="shared" si="3"/>
        <v>5066</v>
      </c>
      <c r="BS20" s="18">
        <f t="shared" si="4"/>
        <v>2522</v>
      </c>
      <c r="BT20" s="18">
        <f t="shared" si="5"/>
        <v>1201</v>
      </c>
      <c r="BU20" s="18"/>
      <c r="BV20" s="8">
        <f t="shared" si="6"/>
        <v>218264</v>
      </c>
    </row>
    <row r="21" spans="1:74" ht="10.5">
      <c r="A21" s="25">
        <v>43009</v>
      </c>
      <c r="B21" s="18">
        <v>200</v>
      </c>
      <c r="C21" s="18">
        <v>0</v>
      </c>
      <c r="D21" s="18">
        <v>60</v>
      </c>
      <c r="E21" s="18">
        <v>9720</v>
      </c>
      <c r="F21" s="18">
        <v>27</v>
      </c>
      <c r="G21" s="18">
        <v>140</v>
      </c>
      <c r="H21" s="18">
        <v>980</v>
      </c>
      <c r="I21" s="72">
        <v>11127</v>
      </c>
      <c r="K21" s="18">
        <v>620</v>
      </c>
      <c r="L21" s="18">
        <v>360</v>
      </c>
      <c r="M21" s="18">
        <v>80</v>
      </c>
      <c r="N21" s="18">
        <v>18140</v>
      </c>
      <c r="O21" s="18">
        <v>146</v>
      </c>
      <c r="P21" s="18">
        <v>400</v>
      </c>
      <c r="Q21" s="18">
        <v>2800</v>
      </c>
      <c r="R21" s="72">
        <v>22546</v>
      </c>
      <c r="T21" s="18">
        <v>280</v>
      </c>
      <c r="U21" s="18">
        <v>0</v>
      </c>
      <c r="V21" s="18">
        <v>40</v>
      </c>
      <c r="W21" s="18">
        <v>100</v>
      </c>
      <c r="X21" s="18">
        <v>0</v>
      </c>
      <c r="Y21" s="18">
        <v>100</v>
      </c>
      <c r="Z21" s="18">
        <v>40</v>
      </c>
      <c r="AA21" s="72">
        <v>560</v>
      </c>
      <c r="AC21" s="18">
        <v>260</v>
      </c>
      <c r="AD21" s="18">
        <v>60</v>
      </c>
      <c r="AE21" s="18">
        <v>220</v>
      </c>
      <c r="AF21" s="18">
        <v>3100</v>
      </c>
      <c r="AG21" s="18">
        <v>67</v>
      </c>
      <c r="AH21" s="18">
        <v>240</v>
      </c>
      <c r="AI21" s="18">
        <v>2260</v>
      </c>
      <c r="AJ21" s="72">
        <v>6207</v>
      </c>
      <c r="AL21" s="18">
        <v>260</v>
      </c>
      <c r="AM21" s="18">
        <v>0</v>
      </c>
      <c r="AN21" s="18">
        <v>20</v>
      </c>
      <c r="AO21" s="18">
        <v>1160</v>
      </c>
      <c r="AP21" s="18">
        <v>20</v>
      </c>
      <c r="AQ21" s="18">
        <v>120</v>
      </c>
      <c r="AR21" s="18">
        <v>1120</v>
      </c>
      <c r="AS21" s="72">
        <v>2700</v>
      </c>
      <c r="AU21" s="18">
        <v>100</v>
      </c>
      <c r="AV21" s="18">
        <v>0</v>
      </c>
      <c r="AW21" s="18">
        <v>80</v>
      </c>
      <c r="AX21" s="18">
        <v>1460</v>
      </c>
      <c r="AY21" s="18">
        <v>20</v>
      </c>
      <c r="AZ21" s="18">
        <v>20</v>
      </c>
      <c r="BA21" s="18">
        <v>140</v>
      </c>
      <c r="BB21" s="72">
        <v>1820</v>
      </c>
      <c r="BD21" s="18">
        <v>26480</v>
      </c>
      <c r="BE21" s="18">
        <v>9620</v>
      </c>
      <c r="BF21" s="18">
        <v>4000</v>
      </c>
      <c r="BG21" s="18">
        <v>156420</v>
      </c>
      <c r="BH21" s="18">
        <v>13203</v>
      </c>
      <c r="BI21" s="18">
        <v>6260</v>
      </c>
      <c r="BJ21" s="18">
        <v>103720</v>
      </c>
      <c r="BK21" s="72">
        <v>319703</v>
      </c>
      <c r="BN21" s="18">
        <f t="shared" si="0"/>
        <v>44400</v>
      </c>
      <c r="BO21" s="33"/>
      <c r="BP21" s="18">
        <f t="shared" si="1"/>
        <v>11127</v>
      </c>
      <c r="BQ21" s="18">
        <f t="shared" si="2"/>
        <v>22546</v>
      </c>
      <c r="BR21" s="18">
        <f t="shared" si="3"/>
        <v>6207</v>
      </c>
      <c r="BS21" s="18">
        <f t="shared" si="4"/>
        <v>2700</v>
      </c>
      <c r="BT21" s="18">
        <f t="shared" si="5"/>
        <v>1820</v>
      </c>
      <c r="BU21" s="18"/>
      <c r="BV21" s="8">
        <f t="shared" si="6"/>
        <v>275303</v>
      </c>
    </row>
    <row r="22" spans="1:74" ht="10.5">
      <c r="A22" s="25">
        <v>43040</v>
      </c>
      <c r="B22" s="18">
        <v>260</v>
      </c>
      <c r="C22" s="18">
        <v>20</v>
      </c>
      <c r="D22" s="18">
        <v>160</v>
      </c>
      <c r="E22" s="18">
        <v>6240</v>
      </c>
      <c r="F22" s="18">
        <v>47</v>
      </c>
      <c r="G22" s="18">
        <v>260</v>
      </c>
      <c r="H22" s="18">
        <v>960</v>
      </c>
      <c r="I22" s="72">
        <v>7947</v>
      </c>
      <c r="K22" s="18">
        <v>1020</v>
      </c>
      <c r="L22" s="18">
        <v>320</v>
      </c>
      <c r="M22" s="18">
        <v>80</v>
      </c>
      <c r="N22" s="18">
        <v>7560</v>
      </c>
      <c r="O22" s="18">
        <v>51</v>
      </c>
      <c r="P22" s="18">
        <v>320</v>
      </c>
      <c r="Q22" s="18">
        <v>2640</v>
      </c>
      <c r="R22" s="72">
        <v>11991</v>
      </c>
      <c r="T22" s="18">
        <v>240</v>
      </c>
      <c r="U22" s="18">
        <v>0</v>
      </c>
      <c r="V22" s="18">
        <v>0</v>
      </c>
      <c r="W22" s="18">
        <v>0</v>
      </c>
      <c r="X22" s="18">
        <v>0</v>
      </c>
      <c r="Y22" s="18">
        <v>40</v>
      </c>
      <c r="Z22" s="18">
        <v>20</v>
      </c>
      <c r="AA22" s="72">
        <v>300</v>
      </c>
      <c r="AC22" s="18">
        <v>340</v>
      </c>
      <c r="AD22" s="18">
        <v>60</v>
      </c>
      <c r="AE22" s="18">
        <v>20</v>
      </c>
      <c r="AF22" s="18">
        <v>2040</v>
      </c>
      <c r="AG22" s="18">
        <v>33</v>
      </c>
      <c r="AH22" s="18">
        <v>240</v>
      </c>
      <c r="AI22" s="18">
        <v>1520</v>
      </c>
      <c r="AJ22" s="72">
        <v>4253</v>
      </c>
      <c r="AL22" s="18">
        <v>220</v>
      </c>
      <c r="AM22" s="18">
        <v>40</v>
      </c>
      <c r="AN22" s="18">
        <v>60</v>
      </c>
      <c r="AO22" s="18">
        <v>460</v>
      </c>
      <c r="AP22" s="18">
        <v>2</v>
      </c>
      <c r="AQ22" s="18">
        <v>100</v>
      </c>
      <c r="AR22" s="18">
        <v>960</v>
      </c>
      <c r="AS22" s="72">
        <v>1842</v>
      </c>
      <c r="AU22" s="18">
        <v>60</v>
      </c>
      <c r="AV22" s="18">
        <v>0</v>
      </c>
      <c r="AW22" s="18">
        <v>60</v>
      </c>
      <c r="AX22" s="18">
        <v>420</v>
      </c>
      <c r="AY22" s="18">
        <v>0</v>
      </c>
      <c r="AZ22" s="18">
        <v>40</v>
      </c>
      <c r="BA22" s="18">
        <v>60</v>
      </c>
      <c r="BB22" s="72">
        <v>640</v>
      </c>
      <c r="BD22" s="18">
        <v>29320</v>
      </c>
      <c r="BE22" s="18">
        <v>8520</v>
      </c>
      <c r="BF22" s="18">
        <v>2020</v>
      </c>
      <c r="BG22" s="18">
        <v>83200</v>
      </c>
      <c r="BH22" s="18">
        <v>10208</v>
      </c>
      <c r="BI22" s="18">
        <v>5540</v>
      </c>
      <c r="BJ22" s="18">
        <v>75140</v>
      </c>
      <c r="BK22" s="72">
        <v>213948</v>
      </c>
      <c r="BN22" s="18">
        <f t="shared" si="0"/>
        <v>26673</v>
      </c>
      <c r="BO22" s="33"/>
      <c r="BP22" s="18">
        <f t="shared" si="1"/>
        <v>7947</v>
      </c>
      <c r="BQ22" s="18">
        <f t="shared" si="2"/>
        <v>11991</v>
      </c>
      <c r="BR22" s="18">
        <f t="shared" si="3"/>
        <v>4253</v>
      </c>
      <c r="BS22" s="18">
        <f t="shared" si="4"/>
        <v>1842</v>
      </c>
      <c r="BT22" s="18">
        <f t="shared" si="5"/>
        <v>640</v>
      </c>
      <c r="BU22" s="18"/>
      <c r="BV22" s="8">
        <f t="shared" si="6"/>
        <v>187275</v>
      </c>
    </row>
    <row r="23" spans="1:74" ht="10.5">
      <c r="A23" s="25">
        <v>43070</v>
      </c>
      <c r="B23" s="18">
        <v>180</v>
      </c>
      <c r="C23" s="18">
        <v>0</v>
      </c>
      <c r="D23" s="18">
        <v>120</v>
      </c>
      <c r="E23" s="18">
        <v>4100</v>
      </c>
      <c r="F23" s="18">
        <v>3</v>
      </c>
      <c r="G23" s="18">
        <v>160</v>
      </c>
      <c r="H23" s="18">
        <v>720</v>
      </c>
      <c r="I23" s="72">
        <v>5283</v>
      </c>
      <c r="K23" s="18">
        <v>600</v>
      </c>
      <c r="L23" s="18">
        <v>80</v>
      </c>
      <c r="M23" s="18">
        <v>80</v>
      </c>
      <c r="N23" s="18">
        <v>4960</v>
      </c>
      <c r="O23" s="18">
        <v>87</v>
      </c>
      <c r="P23" s="18">
        <v>300</v>
      </c>
      <c r="Q23" s="18">
        <v>2880</v>
      </c>
      <c r="R23" s="72">
        <v>8987</v>
      </c>
      <c r="T23" s="18">
        <v>440</v>
      </c>
      <c r="U23" s="18">
        <v>0</v>
      </c>
      <c r="V23" s="18">
        <v>0</v>
      </c>
      <c r="W23" s="18">
        <v>20</v>
      </c>
      <c r="X23" s="18">
        <v>2</v>
      </c>
      <c r="Y23" s="18">
        <v>40</v>
      </c>
      <c r="Z23" s="18">
        <v>40</v>
      </c>
      <c r="AA23" s="72">
        <v>542</v>
      </c>
      <c r="AC23" s="18">
        <v>180</v>
      </c>
      <c r="AD23" s="18">
        <v>140</v>
      </c>
      <c r="AE23" s="18">
        <v>0</v>
      </c>
      <c r="AF23" s="18">
        <v>1100</v>
      </c>
      <c r="AG23" s="18">
        <v>92</v>
      </c>
      <c r="AH23" s="18">
        <v>240</v>
      </c>
      <c r="AI23" s="18">
        <v>1840</v>
      </c>
      <c r="AJ23" s="72">
        <v>3592</v>
      </c>
      <c r="AL23" s="18">
        <v>100</v>
      </c>
      <c r="AM23" s="18">
        <v>20</v>
      </c>
      <c r="AN23" s="18">
        <v>20</v>
      </c>
      <c r="AO23" s="18">
        <v>440</v>
      </c>
      <c r="AP23" s="18">
        <v>12</v>
      </c>
      <c r="AQ23" s="18">
        <v>120</v>
      </c>
      <c r="AR23" s="18">
        <v>1020</v>
      </c>
      <c r="AS23" s="72">
        <v>1732</v>
      </c>
      <c r="AU23" s="18">
        <v>120</v>
      </c>
      <c r="AV23" s="18">
        <v>0</v>
      </c>
      <c r="AW23" s="18">
        <v>0</v>
      </c>
      <c r="AX23" s="18">
        <v>480</v>
      </c>
      <c r="AY23" s="18">
        <v>0</v>
      </c>
      <c r="AZ23" s="18">
        <v>0</v>
      </c>
      <c r="BA23" s="18">
        <v>120</v>
      </c>
      <c r="BB23" s="72">
        <v>720</v>
      </c>
      <c r="BD23" s="18">
        <v>21500</v>
      </c>
      <c r="BE23" s="18">
        <v>4600</v>
      </c>
      <c r="BF23" s="18">
        <v>2600</v>
      </c>
      <c r="BG23" s="18">
        <v>57600</v>
      </c>
      <c r="BH23" s="18">
        <v>9540</v>
      </c>
      <c r="BI23" s="18">
        <v>4800</v>
      </c>
      <c r="BJ23" s="18">
        <v>65020</v>
      </c>
      <c r="BK23" s="72">
        <v>165660</v>
      </c>
      <c r="BN23" s="18">
        <f t="shared" si="0"/>
        <v>20314</v>
      </c>
      <c r="BO23" s="33"/>
      <c r="BP23" s="18">
        <f t="shared" si="1"/>
        <v>5283</v>
      </c>
      <c r="BQ23" s="18">
        <f t="shared" si="2"/>
        <v>8987</v>
      </c>
      <c r="BR23" s="18">
        <f t="shared" si="3"/>
        <v>3592</v>
      </c>
      <c r="BS23" s="18">
        <f t="shared" si="4"/>
        <v>1732</v>
      </c>
      <c r="BT23" s="18">
        <f t="shared" si="5"/>
        <v>720</v>
      </c>
      <c r="BU23" s="18"/>
      <c r="BV23" s="8">
        <f t="shared" si="6"/>
        <v>145346</v>
      </c>
    </row>
    <row r="24" spans="1:74" ht="10.5">
      <c r="A24" s="25">
        <v>43101</v>
      </c>
      <c r="B24" s="18">
        <v>120</v>
      </c>
      <c r="C24" s="18">
        <v>0</v>
      </c>
      <c r="D24" s="18">
        <v>0</v>
      </c>
      <c r="E24" s="18">
        <v>5640</v>
      </c>
      <c r="F24" s="18">
        <v>43</v>
      </c>
      <c r="G24" s="18">
        <v>80</v>
      </c>
      <c r="H24" s="18">
        <v>2020</v>
      </c>
      <c r="I24" s="72">
        <v>7903</v>
      </c>
      <c r="K24" s="18">
        <v>380</v>
      </c>
      <c r="L24" s="18">
        <v>0</v>
      </c>
      <c r="M24" s="18">
        <v>0</v>
      </c>
      <c r="N24" s="18">
        <v>7880</v>
      </c>
      <c r="O24" s="18">
        <v>84</v>
      </c>
      <c r="P24" s="18">
        <v>340</v>
      </c>
      <c r="Q24" s="18">
        <v>5420</v>
      </c>
      <c r="R24" s="72">
        <v>14104</v>
      </c>
      <c r="T24" s="18">
        <v>180</v>
      </c>
      <c r="U24" s="18">
        <v>0</v>
      </c>
      <c r="V24" s="18">
        <v>0</v>
      </c>
      <c r="W24" s="18">
        <v>80</v>
      </c>
      <c r="X24" s="18">
        <v>3</v>
      </c>
      <c r="Y24" s="18">
        <v>0</v>
      </c>
      <c r="Z24" s="18">
        <v>100</v>
      </c>
      <c r="AA24" s="72">
        <v>363</v>
      </c>
      <c r="AC24" s="18">
        <v>180</v>
      </c>
      <c r="AD24" s="18">
        <v>80</v>
      </c>
      <c r="AE24" s="18">
        <v>0</v>
      </c>
      <c r="AF24" s="18">
        <v>2760</v>
      </c>
      <c r="AG24" s="18">
        <v>32</v>
      </c>
      <c r="AH24" s="18">
        <v>320</v>
      </c>
      <c r="AI24" s="18">
        <v>5280</v>
      </c>
      <c r="AJ24" s="72">
        <v>8652</v>
      </c>
      <c r="AL24" s="18">
        <v>100</v>
      </c>
      <c r="AM24" s="18">
        <v>40</v>
      </c>
      <c r="AN24" s="18">
        <v>0</v>
      </c>
      <c r="AO24" s="18">
        <v>1300</v>
      </c>
      <c r="AP24" s="18">
        <v>87</v>
      </c>
      <c r="AQ24" s="18">
        <v>120</v>
      </c>
      <c r="AR24" s="18">
        <v>3080</v>
      </c>
      <c r="AS24" s="72">
        <v>4727</v>
      </c>
      <c r="AU24" s="18">
        <v>100</v>
      </c>
      <c r="AV24" s="18">
        <v>20</v>
      </c>
      <c r="AW24" s="18">
        <v>0</v>
      </c>
      <c r="AX24" s="18">
        <v>1000</v>
      </c>
      <c r="AY24" s="18">
        <v>20</v>
      </c>
      <c r="AZ24" s="18">
        <v>0</v>
      </c>
      <c r="BA24" s="18">
        <v>120</v>
      </c>
      <c r="BB24" s="72">
        <v>1260</v>
      </c>
      <c r="BD24" s="18">
        <v>13340</v>
      </c>
      <c r="BE24" s="18">
        <v>2580</v>
      </c>
      <c r="BF24" s="18">
        <v>2360</v>
      </c>
      <c r="BG24" s="18">
        <v>123480</v>
      </c>
      <c r="BH24" s="18">
        <v>18319</v>
      </c>
      <c r="BI24" s="18">
        <v>4620</v>
      </c>
      <c r="BJ24" s="18">
        <v>151720</v>
      </c>
      <c r="BK24" s="72">
        <v>316419</v>
      </c>
      <c r="BN24" s="18">
        <f t="shared" si="0"/>
        <v>36646</v>
      </c>
      <c r="BO24" s="33"/>
      <c r="BP24" s="18">
        <f t="shared" si="1"/>
        <v>7903</v>
      </c>
      <c r="BQ24" s="18">
        <f t="shared" si="2"/>
        <v>14104</v>
      </c>
      <c r="BR24" s="18">
        <f t="shared" si="3"/>
        <v>8652</v>
      </c>
      <c r="BS24" s="18">
        <f t="shared" si="4"/>
        <v>4727</v>
      </c>
      <c r="BT24" s="18">
        <f t="shared" si="5"/>
        <v>1260</v>
      </c>
      <c r="BU24" s="18"/>
      <c r="BV24" s="8">
        <f t="shared" si="6"/>
        <v>279773</v>
      </c>
    </row>
    <row r="25" spans="1:74" ht="10.5">
      <c r="A25" s="25">
        <v>43132</v>
      </c>
      <c r="B25" s="18">
        <v>120</v>
      </c>
      <c r="C25" s="18">
        <v>0</v>
      </c>
      <c r="D25" s="18">
        <v>0</v>
      </c>
      <c r="E25" s="18">
        <v>3640</v>
      </c>
      <c r="F25" s="18">
        <v>63</v>
      </c>
      <c r="G25" s="18">
        <v>80</v>
      </c>
      <c r="H25" s="18">
        <v>880</v>
      </c>
      <c r="I25" s="72">
        <v>4783</v>
      </c>
      <c r="K25" s="18">
        <v>620</v>
      </c>
      <c r="L25" s="18">
        <v>220</v>
      </c>
      <c r="M25" s="18">
        <v>40</v>
      </c>
      <c r="N25" s="18">
        <v>3320</v>
      </c>
      <c r="O25" s="18">
        <v>90</v>
      </c>
      <c r="P25" s="18">
        <v>460</v>
      </c>
      <c r="Q25" s="18">
        <v>2180</v>
      </c>
      <c r="R25" s="72">
        <v>6930</v>
      </c>
      <c r="T25" s="18">
        <v>220</v>
      </c>
      <c r="U25" s="18">
        <v>0</v>
      </c>
      <c r="V25" s="18">
        <v>0</v>
      </c>
      <c r="W25" s="18">
        <v>60</v>
      </c>
      <c r="X25" s="18">
        <v>20</v>
      </c>
      <c r="Y25" s="18">
        <v>60</v>
      </c>
      <c r="Z25" s="18">
        <v>20</v>
      </c>
      <c r="AA25" s="72">
        <v>380</v>
      </c>
      <c r="AC25" s="18">
        <v>180</v>
      </c>
      <c r="AD25" s="18">
        <v>20</v>
      </c>
      <c r="AE25" s="18">
        <v>40</v>
      </c>
      <c r="AF25" s="18">
        <v>940</v>
      </c>
      <c r="AG25" s="18">
        <v>12</v>
      </c>
      <c r="AH25" s="18">
        <v>220</v>
      </c>
      <c r="AI25" s="18">
        <v>1960</v>
      </c>
      <c r="AJ25" s="72">
        <v>3372</v>
      </c>
      <c r="AL25" s="18">
        <v>160</v>
      </c>
      <c r="AM25" s="18">
        <v>20</v>
      </c>
      <c r="AN25" s="18">
        <v>0</v>
      </c>
      <c r="AO25" s="18">
        <v>320</v>
      </c>
      <c r="AP25" s="18">
        <v>67</v>
      </c>
      <c r="AQ25" s="18">
        <v>160</v>
      </c>
      <c r="AR25" s="18">
        <v>1200</v>
      </c>
      <c r="AS25" s="72">
        <v>1927</v>
      </c>
      <c r="AU25" s="18">
        <v>80</v>
      </c>
      <c r="AV25" s="18">
        <v>0</v>
      </c>
      <c r="AW25" s="18">
        <v>20</v>
      </c>
      <c r="AX25" s="18">
        <v>180</v>
      </c>
      <c r="AY25" s="18">
        <v>0</v>
      </c>
      <c r="AZ25" s="18">
        <v>20</v>
      </c>
      <c r="BA25" s="18">
        <v>60</v>
      </c>
      <c r="BB25" s="72">
        <v>360</v>
      </c>
      <c r="BD25" s="18">
        <v>22920</v>
      </c>
      <c r="BE25" s="18">
        <v>5680</v>
      </c>
      <c r="BF25" s="18">
        <v>2360</v>
      </c>
      <c r="BG25" s="18">
        <v>59540</v>
      </c>
      <c r="BH25" s="18">
        <v>12900</v>
      </c>
      <c r="BI25" s="18">
        <v>4460</v>
      </c>
      <c r="BJ25" s="18">
        <v>69320</v>
      </c>
      <c r="BK25" s="72">
        <v>177180</v>
      </c>
      <c r="BN25" s="18">
        <f t="shared" si="0"/>
        <v>17372</v>
      </c>
      <c r="BO25" s="33"/>
      <c r="BP25" s="18">
        <f t="shared" si="1"/>
        <v>4783</v>
      </c>
      <c r="BQ25" s="18">
        <f t="shared" si="2"/>
        <v>6930</v>
      </c>
      <c r="BR25" s="18">
        <f t="shared" si="3"/>
        <v>3372</v>
      </c>
      <c r="BS25" s="18">
        <f t="shared" si="4"/>
        <v>1927</v>
      </c>
      <c r="BT25" s="18">
        <f t="shared" si="5"/>
        <v>360</v>
      </c>
      <c r="BU25" s="18"/>
      <c r="BV25" s="8">
        <f t="shared" si="6"/>
        <v>159808</v>
      </c>
    </row>
    <row r="26" spans="1:74" ht="10.5">
      <c r="A26" s="25">
        <v>43160</v>
      </c>
      <c r="B26" s="18">
        <v>220</v>
      </c>
      <c r="C26" s="18">
        <v>40</v>
      </c>
      <c r="D26" s="18">
        <v>20</v>
      </c>
      <c r="E26" s="18">
        <v>4980</v>
      </c>
      <c r="F26" s="18">
        <v>2</v>
      </c>
      <c r="G26" s="18">
        <v>40</v>
      </c>
      <c r="H26" s="18">
        <v>680</v>
      </c>
      <c r="I26" s="72">
        <v>5982</v>
      </c>
      <c r="K26" s="18">
        <v>880</v>
      </c>
      <c r="L26" s="18">
        <v>220</v>
      </c>
      <c r="M26" s="18">
        <v>0</v>
      </c>
      <c r="N26" s="18">
        <v>4020</v>
      </c>
      <c r="O26" s="18">
        <v>101</v>
      </c>
      <c r="P26" s="18">
        <v>380</v>
      </c>
      <c r="Q26" s="18">
        <v>1960</v>
      </c>
      <c r="R26" s="72">
        <v>7561</v>
      </c>
      <c r="T26" s="18">
        <v>400</v>
      </c>
      <c r="U26" s="18">
        <v>40</v>
      </c>
      <c r="V26" s="18">
        <v>0</v>
      </c>
      <c r="W26" s="18">
        <v>0</v>
      </c>
      <c r="X26" s="18">
        <v>2</v>
      </c>
      <c r="Y26" s="18">
        <v>60</v>
      </c>
      <c r="Z26" s="18">
        <v>80</v>
      </c>
      <c r="AA26" s="72">
        <v>582</v>
      </c>
      <c r="AC26" s="18">
        <v>280</v>
      </c>
      <c r="AD26" s="18">
        <v>100</v>
      </c>
      <c r="AE26" s="18">
        <v>0</v>
      </c>
      <c r="AF26" s="18">
        <v>1200</v>
      </c>
      <c r="AG26" s="18">
        <v>27</v>
      </c>
      <c r="AH26" s="18">
        <v>380</v>
      </c>
      <c r="AI26" s="18">
        <v>1700</v>
      </c>
      <c r="AJ26" s="72">
        <v>3687</v>
      </c>
      <c r="AL26" s="18">
        <v>160</v>
      </c>
      <c r="AM26" s="18">
        <v>0</v>
      </c>
      <c r="AN26" s="18">
        <v>20</v>
      </c>
      <c r="AO26" s="18">
        <v>280</v>
      </c>
      <c r="AP26" s="18">
        <v>103</v>
      </c>
      <c r="AQ26" s="18">
        <v>60</v>
      </c>
      <c r="AR26" s="18">
        <v>560</v>
      </c>
      <c r="AS26" s="72">
        <v>1183</v>
      </c>
      <c r="AU26" s="18">
        <v>80</v>
      </c>
      <c r="AV26" s="18">
        <v>20</v>
      </c>
      <c r="AW26" s="18">
        <v>20</v>
      </c>
      <c r="AX26" s="18">
        <v>180</v>
      </c>
      <c r="AY26" s="18">
        <v>0</v>
      </c>
      <c r="AZ26" s="18">
        <v>20</v>
      </c>
      <c r="BA26" s="18">
        <v>20</v>
      </c>
      <c r="BB26" s="72">
        <v>340</v>
      </c>
      <c r="BD26" s="18">
        <v>30260</v>
      </c>
      <c r="BE26" s="18">
        <v>7700</v>
      </c>
      <c r="BF26" s="18">
        <v>1640</v>
      </c>
      <c r="BG26" s="18">
        <v>63640</v>
      </c>
      <c r="BH26" s="18">
        <v>9932</v>
      </c>
      <c r="BI26" s="18">
        <v>5060</v>
      </c>
      <c r="BJ26" s="18">
        <v>64460</v>
      </c>
      <c r="BK26" s="72">
        <v>182692</v>
      </c>
      <c r="BN26" s="18">
        <f t="shared" si="0"/>
        <v>18753</v>
      </c>
      <c r="BO26" s="33"/>
      <c r="BP26" s="18">
        <f t="shared" si="1"/>
        <v>5982</v>
      </c>
      <c r="BQ26" s="18">
        <f t="shared" si="2"/>
        <v>7561</v>
      </c>
      <c r="BR26" s="18">
        <f t="shared" si="3"/>
        <v>3687</v>
      </c>
      <c r="BS26" s="18">
        <f t="shared" si="4"/>
        <v>1183</v>
      </c>
      <c r="BT26" s="18">
        <f t="shared" si="5"/>
        <v>340</v>
      </c>
      <c r="BU26" s="18"/>
      <c r="BV26" s="8">
        <f t="shared" si="6"/>
        <v>163939</v>
      </c>
    </row>
    <row r="27" spans="1:74" ht="10.5">
      <c r="A27" s="25">
        <v>43191</v>
      </c>
      <c r="B27" s="18">
        <v>140</v>
      </c>
      <c r="C27" s="18">
        <v>80</v>
      </c>
      <c r="D27" s="18">
        <v>40</v>
      </c>
      <c r="E27" s="18">
        <v>7120</v>
      </c>
      <c r="F27" s="18">
        <v>43</v>
      </c>
      <c r="G27" s="18">
        <v>100</v>
      </c>
      <c r="H27" s="18">
        <v>940</v>
      </c>
      <c r="I27" s="72">
        <v>8463</v>
      </c>
      <c r="J27" s="18"/>
      <c r="K27" s="18">
        <v>900</v>
      </c>
      <c r="L27" s="18">
        <v>400</v>
      </c>
      <c r="M27" s="18">
        <v>40</v>
      </c>
      <c r="N27" s="18">
        <v>9220</v>
      </c>
      <c r="O27" s="18">
        <v>63</v>
      </c>
      <c r="P27" s="18">
        <v>420</v>
      </c>
      <c r="Q27" s="18">
        <v>2840</v>
      </c>
      <c r="R27" s="72">
        <v>13883</v>
      </c>
      <c r="T27" s="18">
        <v>220</v>
      </c>
      <c r="U27" s="18">
        <v>60</v>
      </c>
      <c r="V27" s="18">
        <v>0</v>
      </c>
      <c r="W27" s="18">
        <v>20</v>
      </c>
      <c r="X27" s="18">
        <v>2</v>
      </c>
      <c r="Y27" s="18">
        <v>80</v>
      </c>
      <c r="Z27" s="18">
        <v>20</v>
      </c>
      <c r="AA27" s="72">
        <v>402</v>
      </c>
      <c r="AC27" s="18">
        <v>280</v>
      </c>
      <c r="AD27" s="18">
        <v>60</v>
      </c>
      <c r="AE27" s="18">
        <v>40</v>
      </c>
      <c r="AF27" s="18">
        <v>2340</v>
      </c>
      <c r="AG27" s="18">
        <v>70</v>
      </c>
      <c r="AH27" s="18">
        <v>180</v>
      </c>
      <c r="AI27" s="18">
        <v>2140</v>
      </c>
      <c r="AJ27" s="72">
        <v>5110</v>
      </c>
      <c r="AL27" s="18">
        <v>100</v>
      </c>
      <c r="AM27" s="18">
        <v>20</v>
      </c>
      <c r="AN27" s="18">
        <v>20</v>
      </c>
      <c r="AO27" s="18">
        <v>340</v>
      </c>
      <c r="AP27" s="18">
        <v>44</v>
      </c>
      <c r="AQ27" s="18">
        <v>200</v>
      </c>
      <c r="AR27" s="18">
        <v>800</v>
      </c>
      <c r="AS27" s="72">
        <v>1524</v>
      </c>
      <c r="AU27" s="18">
        <v>80</v>
      </c>
      <c r="AV27" s="18">
        <v>20</v>
      </c>
      <c r="AW27" s="18">
        <v>40</v>
      </c>
      <c r="AX27" s="18">
        <v>1160</v>
      </c>
      <c r="AY27" s="18">
        <v>0</v>
      </c>
      <c r="AZ27" s="18">
        <v>40</v>
      </c>
      <c r="BA27" s="18">
        <v>40</v>
      </c>
      <c r="BB27" s="72">
        <v>1380</v>
      </c>
      <c r="BD27" s="18">
        <v>24220</v>
      </c>
      <c r="BE27" s="18">
        <v>6140</v>
      </c>
      <c r="BF27" s="18">
        <v>3500</v>
      </c>
      <c r="BG27" s="18">
        <v>100800</v>
      </c>
      <c r="BH27" s="18">
        <v>11212</v>
      </c>
      <c r="BI27" s="18">
        <v>5740</v>
      </c>
      <c r="BJ27" s="18">
        <v>82140</v>
      </c>
      <c r="BK27" s="72">
        <v>233752</v>
      </c>
      <c r="BN27" s="18">
        <f t="shared" si="0"/>
        <v>30360</v>
      </c>
      <c r="BO27" s="33"/>
      <c r="BP27" s="18">
        <f t="shared" si="1"/>
        <v>8463</v>
      </c>
      <c r="BQ27" s="18">
        <f t="shared" si="2"/>
        <v>13883</v>
      </c>
      <c r="BR27" s="18">
        <f t="shared" si="3"/>
        <v>5110</v>
      </c>
      <c r="BS27" s="18">
        <f t="shared" si="4"/>
        <v>1524</v>
      </c>
      <c r="BT27" s="18">
        <f t="shared" si="5"/>
        <v>1380</v>
      </c>
      <c r="BU27" s="18"/>
      <c r="BV27" s="8">
        <f t="shared" si="6"/>
        <v>203392</v>
      </c>
    </row>
    <row r="28" spans="1:74" ht="10.5">
      <c r="A28" s="25">
        <v>43221</v>
      </c>
      <c r="B28" s="18">
        <v>280</v>
      </c>
      <c r="C28" s="18">
        <v>20</v>
      </c>
      <c r="D28" s="18">
        <v>20</v>
      </c>
      <c r="E28" s="18">
        <v>7940</v>
      </c>
      <c r="F28" s="18">
        <v>83</v>
      </c>
      <c r="G28" s="18">
        <v>100</v>
      </c>
      <c r="H28" s="18">
        <v>820</v>
      </c>
      <c r="I28" s="72">
        <v>9263</v>
      </c>
      <c r="J28" s="18"/>
      <c r="K28" s="18">
        <v>780</v>
      </c>
      <c r="L28" s="18">
        <v>320</v>
      </c>
      <c r="M28" s="18">
        <v>0</v>
      </c>
      <c r="N28" s="18">
        <v>9960</v>
      </c>
      <c r="O28" s="18">
        <v>48</v>
      </c>
      <c r="P28" s="18">
        <v>440</v>
      </c>
      <c r="Q28" s="18">
        <v>3060</v>
      </c>
      <c r="R28" s="72">
        <v>14608</v>
      </c>
      <c r="T28" s="18">
        <v>440</v>
      </c>
      <c r="U28" s="18">
        <v>0</v>
      </c>
      <c r="V28" s="18">
        <v>20</v>
      </c>
      <c r="W28" s="18">
        <v>20</v>
      </c>
      <c r="X28" s="18">
        <v>0</v>
      </c>
      <c r="Y28" s="18">
        <v>100</v>
      </c>
      <c r="Z28" s="18">
        <v>80</v>
      </c>
      <c r="AA28" s="72">
        <v>660</v>
      </c>
      <c r="AC28" s="18">
        <v>200</v>
      </c>
      <c r="AD28" s="18">
        <v>300</v>
      </c>
      <c r="AE28" s="18">
        <v>20</v>
      </c>
      <c r="AF28" s="18">
        <v>2040</v>
      </c>
      <c r="AG28" s="18">
        <v>88</v>
      </c>
      <c r="AH28" s="18">
        <v>340</v>
      </c>
      <c r="AI28" s="18">
        <v>2000</v>
      </c>
      <c r="AJ28" s="72">
        <v>4988</v>
      </c>
      <c r="AL28" s="18">
        <v>100</v>
      </c>
      <c r="AM28" s="18">
        <v>180</v>
      </c>
      <c r="AN28" s="18">
        <v>60</v>
      </c>
      <c r="AO28" s="18">
        <v>380</v>
      </c>
      <c r="AP28" s="18">
        <v>23</v>
      </c>
      <c r="AQ28" s="18">
        <v>160</v>
      </c>
      <c r="AR28" s="18">
        <v>1100</v>
      </c>
      <c r="AS28" s="72">
        <v>2003</v>
      </c>
      <c r="AU28" s="18">
        <v>140</v>
      </c>
      <c r="AV28" s="18">
        <v>0</v>
      </c>
      <c r="AW28" s="18">
        <v>20</v>
      </c>
      <c r="AX28" s="18">
        <v>1460</v>
      </c>
      <c r="AY28" s="18">
        <v>3</v>
      </c>
      <c r="AZ28" s="18">
        <v>60</v>
      </c>
      <c r="BA28" s="18">
        <v>140</v>
      </c>
      <c r="BB28" s="72">
        <v>1823</v>
      </c>
      <c r="BD28" s="18">
        <v>29180</v>
      </c>
      <c r="BE28" s="18">
        <v>10140</v>
      </c>
      <c r="BF28" s="18">
        <v>2280</v>
      </c>
      <c r="BG28" s="18">
        <v>96720</v>
      </c>
      <c r="BH28" s="18">
        <v>11475</v>
      </c>
      <c r="BI28" s="18">
        <v>5680</v>
      </c>
      <c r="BJ28" s="18">
        <v>78120</v>
      </c>
      <c r="BK28" s="72">
        <v>233595</v>
      </c>
      <c r="BN28" s="18">
        <f t="shared" si="0"/>
        <v>32685</v>
      </c>
      <c r="BO28" s="33"/>
      <c r="BP28" s="18">
        <f t="shared" si="1"/>
        <v>9263</v>
      </c>
      <c r="BQ28" s="18">
        <f t="shared" si="2"/>
        <v>14608</v>
      </c>
      <c r="BR28" s="18">
        <f t="shared" si="3"/>
        <v>4988</v>
      </c>
      <c r="BS28" s="18">
        <f t="shared" si="4"/>
        <v>2003</v>
      </c>
      <c r="BT28" s="18">
        <f t="shared" si="5"/>
        <v>1823</v>
      </c>
      <c r="BU28" s="18"/>
      <c r="BV28" s="8">
        <f t="shared" si="6"/>
        <v>200910</v>
      </c>
    </row>
    <row r="29" spans="1:74" ht="10.5">
      <c r="A29" s="25">
        <v>43252</v>
      </c>
      <c r="B29" s="18">
        <v>160</v>
      </c>
      <c r="C29" s="18">
        <v>0</v>
      </c>
      <c r="D29" s="18">
        <v>40</v>
      </c>
      <c r="E29" s="18">
        <v>9300</v>
      </c>
      <c r="F29" s="18">
        <v>24</v>
      </c>
      <c r="G29" s="18">
        <v>160</v>
      </c>
      <c r="H29" s="18">
        <v>700</v>
      </c>
      <c r="I29" s="72">
        <v>10384</v>
      </c>
      <c r="J29" s="18"/>
      <c r="K29" s="18">
        <v>660</v>
      </c>
      <c r="L29" s="18">
        <v>220</v>
      </c>
      <c r="M29" s="18">
        <v>140</v>
      </c>
      <c r="N29" s="18">
        <v>15380</v>
      </c>
      <c r="O29" s="18">
        <v>3</v>
      </c>
      <c r="P29" s="18">
        <v>520</v>
      </c>
      <c r="Q29" s="18">
        <v>2420</v>
      </c>
      <c r="R29" s="72">
        <v>19343</v>
      </c>
      <c r="T29" s="18">
        <v>420</v>
      </c>
      <c r="U29" s="18">
        <v>20</v>
      </c>
      <c r="V29" s="18">
        <v>20</v>
      </c>
      <c r="W29" s="18">
        <v>20</v>
      </c>
      <c r="X29" s="18">
        <v>2</v>
      </c>
      <c r="Y29" s="18">
        <v>0</v>
      </c>
      <c r="Z29" s="18">
        <v>20</v>
      </c>
      <c r="AA29" s="72">
        <v>502</v>
      </c>
      <c r="AC29" s="18">
        <v>380</v>
      </c>
      <c r="AD29" s="18">
        <v>100</v>
      </c>
      <c r="AE29" s="18">
        <v>40</v>
      </c>
      <c r="AF29" s="18">
        <v>3180</v>
      </c>
      <c r="AG29" s="18">
        <v>30</v>
      </c>
      <c r="AH29" s="18">
        <v>300</v>
      </c>
      <c r="AI29" s="18">
        <v>1420</v>
      </c>
      <c r="AJ29" s="72">
        <v>5450</v>
      </c>
      <c r="AL29" s="18">
        <v>160</v>
      </c>
      <c r="AM29" s="18">
        <v>300</v>
      </c>
      <c r="AN29" s="18">
        <v>20</v>
      </c>
      <c r="AO29" s="18">
        <v>660</v>
      </c>
      <c r="AP29" s="18">
        <v>25</v>
      </c>
      <c r="AQ29" s="18">
        <v>120</v>
      </c>
      <c r="AR29" s="18">
        <v>920</v>
      </c>
      <c r="AS29" s="72">
        <v>2205</v>
      </c>
      <c r="AU29" s="18">
        <v>60</v>
      </c>
      <c r="AV29" s="18">
        <v>0</v>
      </c>
      <c r="AW29" s="18">
        <v>40</v>
      </c>
      <c r="AX29" s="18">
        <v>2380</v>
      </c>
      <c r="AY29" s="18">
        <v>0</v>
      </c>
      <c r="AZ29" s="18">
        <v>80</v>
      </c>
      <c r="BA29" s="18">
        <v>100</v>
      </c>
      <c r="BB29" s="72">
        <v>2660</v>
      </c>
      <c r="BD29" s="18">
        <v>26880</v>
      </c>
      <c r="BE29" s="18">
        <v>9080</v>
      </c>
      <c r="BF29" s="18">
        <v>1940</v>
      </c>
      <c r="BG29" s="18">
        <v>112900</v>
      </c>
      <c r="BH29" s="18">
        <v>11101</v>
      </c>
      <c r="BI29" s="18">
        <v>5340</v>
      </c>
      <c r="BJ29" s="18">
        <v>76320</v>
      </c>
      <c r="BK29" s="72">
        <v>243561</v>
      </c>
      <c r="BN29" s="18">
        <f t="shared" si="0"/>
        <v>40042</v>
      </c>
      <c r="BO29" s="33"/>
      <c r="BP29" s="18">
        <f t="shared" si="1"/>
        <v>10384</v>
      </c>
      <c r="BQ29" s="18">
        <f t="shared" si="2"/>
        <v>19343</v>
      </c>
      <c r="BR29" s="18">
        <f t="shared" si="3"/>
        <v>5450</v>
      </c>
      <c r="BS29" s="18">
        <f t="shared" si="4"/>
        <v>2205</v>
      </c>
      <c r="BT29" s="18">
        <f t="shared" si="5"/>
        <v>2660</v>
      </c>
      <c r="BU29" s="18"/>
      <c r="BV29" s="8">
        <f t="shared" si="6"/>
        <v>203519</v>
      </c>
    </row>
    <row r="30" spans="1:74" ht="10.5">
      <c r="A30" s="25">
        <v>43282</v>
      </c>
      <c r="B30" s="18">
        <v>200</v>
      </c>
      <c r="C30" s="18">
        <v>80</v>
      </c>
      <c r="D30" s="18">
        <v>60</v>
      </c>
      <c r="E30" s="18">
        <v>11240</v>
      </c>
      <c r="F30" s="18">
        <v>27</v>
      </c>
      <c r="G30" s="18">
        <v>140</v>
      </c>
      <c r="H30" s="18">
        <v>1120</v>
      </c>
      <c r="I30" s="72">
        <v>12867</v>
      </c>
      <c r="J30" s="18"/>
      <c r="K30" s="18">
        <v>680</v>
      </c>
      <c r="L30" s="18">
        <v>360</v>
      </c>
      <c r="M30" s="18">
        <v>180</v>
      </c>
      <c r="N30" s="18">
        <v>23060</v>
      </c>
      <c r="O30" s="18">
        <v>210</v>
      </c>
      <c r="P30" s="18">
        <v>580</v>
      </c>
      <c r="Q30" s="18">
        <v>5040</v>
      </c>
      <c r="R30" s="72">
        <v>30110</v>
      </c>
      <c r="T30" s="18">
        <v>300</v>
      </c>
      <c r="U30" s="18">
        <v>120</v>
      </c>
      <c r="V30" s="18">
        <v>0</v>
      </c>
      <c r="W30" s="18">
        <v>60</v>
      </c>
      <c r="X30" s="18">
        <v>2</v>
      </c>
      <c r="Y30" s="18">
        <v>100</v>
      </c>
      <c r="Z30" s="18">
        <v>100</v>
      </c>
      <c r="AA30" s="72">
        <v>682</v>
      </c>
      <c r="AC30" s="18">
        <v>240</v>
      </c>
      <c r="AD30" s="18">
        <v>460</v>
      </c>
      <c r="AE30" s="18">
        <v>60</v>
      </c>
      <c r="AF30" s="18">
        <v>4520</v>
      </c>
      <c r="AG30" s="18">
        <v>90</v>
      </c>
      <c r="AH30" s="18">
        <v>360</v>
      </c>
      <c r="AI30" s="18">
        <v>2620</v>
      </c>
      <c r="AJ30" s="72">
        <v>8350</v>
      </c>
      <c r="AL30" s="18">
        <v>160</v>
      </c>
      <c r="AM30" s="18">
        <v>260</v>
      </c>
      <c r="AN30" s="18">
        <v>40</v>
      </c>
      <c r="AO30" s="18">
        <v>1500</v>
      </c>
      <c r="AP30" s="18">
        <v>83</v>
      </c>
      <c r="AQ30" s="18">
        <v>180</v>
      </c>
      <c r="AR30" s="18">
        <v>1840</v>
      </c>
      <c r="AS30" s="72">
        <v>4063</v>
      </c>
      <c r="AU30" s="18">
        <v>60</v>
      </c>
      <c r="AV30" s="18">
        <v>0</v>
      </c>
      <c r="AW30" s="18">
        <v>120</v>
      </c>
      <c r="AX30" s="18">
        <v>2260</v>
      </c>
      <c r="AY30" s="18">
        <v>20</v>
      </c>
      <c r="AZ30" s="18">
        <v>100</v>
      </c>
      <c r="BA30" s="18">
        <v>120</v>
      </c>
      <c r="BB30" s="72">
        <v>2680</v>
      </c>
      <c r="BD30" s="18">
        <v>24080</v>
      </c>
      <c r="BE30" s="18">
        <v>10960</v>
      </c>
      <c r="BF30" s="18">
        <v>4960</v>
      </c>
      <c r="BG30" s="18">
        <v>175020</v>
      </c>
      <c r="BH30" s="18">
        <v>16283</v>
      </c>
      <c r="BI30" s="18">
        <v>7120</v>
      </c>
      <c r="BJ30" s="18">
        <v>108640</v>
      </c>
      <c r="BK30" s="72">
        <v>347063</v>
      </c>
      <c r="BN30" s="18">
        <f t="shared" si="0"/>
        <v>58070</v>
      </c>
      <c r="BO30" s="33"/>
      <c r="BP30" s="18">
        <f t="shared" si="1"/>
        <v>12867</v>
      </c>
      <c r="BQ30" s="18">
        <f t="shared" si="2"/>
        <v>30110</v>
      </c>
      <c r="BR30" s="18">
        <f t="shared" si="3"/>
        <v>8350</v>
      </c>
      <c r="BS30" s="18">
        <f t="shared" si="4"/>
        <v>4063</v>
      </c>
      <c r="BT30" s="18">
        <f t="shared" si="5"/>
        <v>2680</v>
      </c>
      <c r="BU30" s="18"/>
      <c r="BV30" s="8">
        <f t="shared" si="6"/>
        <v>288993</v>
      </c>
    </row>
    <row r="31" spans="1:74" ht="10.5">
      <c r="A31" s="25">
        <v>43313</v>
      </c>
      <c r="B31" s="18">
        <v>280</v>
      </c>
      <c r="C31" s="18">
        <v>80</v>
      </c>
      <c r="D31" s="18">
        <v>60</v>
      </c>
      <c r="E31" s="18">
        <v>9500</v>
      </c>
      <c r="F31" s="18">
        <v>105</v>
      </c>
      <c r="G31" s="18">
        <v>80</v>
      </c>
      <c r="H31" s="18">
        <v>1640</v>
      </c>
      <c r="I31" s="72">
        <v>11745</v>
      </c>
      <c r="J31" s="18"/>
      <c r="K31" s="18">
        <v>1140</v>
      </c>
      <c r="L31" s="18">
        <v>660</v>
      </c>
      <c r="M31" s="18">
        <v>60</v>
      </c>
      <c r="N31" s="18">
        <v>18820</v>
      </c>
      <c r="O31" s="18">
        <v>150</v>
      </c>
      <c r="P31" s="18">
        <v>460</v>
      </c>
      <c r="Q31" s="18">
        <v>3620</v>
      </c>
      <c r="R31" s="72">
        <v>24910</v>
      </c>
      <c r="T31" s="18">
        <v>500</v>
      </c>
      <c r="U31" s="18">
        <v>20</v>
      </c>
      <c r="V31" s="18">
        <v>0</v>
      </c>
      <c r="W31" s="18">
        <v>20</v>
      </c>
      <c r="X31" s="18">
        <v>0</v>
      </c>
      <c r="Y31" s="18">
        <v>0</v>
      </c>
      <c r="Z31" s="18">
        <v>40</v>
      </c>
      <c r="AA31" s="72">
        <v>580</v>
      </c>
      <c r="AC31" s="18">
        <v>420</v>
      </c>
      <c r="AD31" s="18">
        <v>180</v>
      </c>
      <c r="AE31" s="18">
        <v>100</v>
      </c>
      <c r="AF31" s="18">
        <v>4160</v>
      </c>
      <c r="AG31" s="18">
        <v>65</v>
      </c>
      <c r="AH31" s="18">
        <v>420</v>
      </c>
      <c r="AI31" s="18">
        <v>1880</v>
      </c>
      <c r="AJ31" s="72">
        <v>7225</v>
      </c>
      <c r="AL31" s="18">
        <v>240</v>
      </c>
      <c r="AM31" s="18">
        <v>40</v>
      </c>
      <c r="AN31" s="18">
        <v>0</v>
      </c>
      <c r="AO31" s="18">
        <v>1280</v>
      </c>
      <c r="AP31" s="18">
        <v>83</v>
      </c>
      <c r="AQ31" s="18">
        <v>300</v>
      </c>
      <c r="AR31" s="18">
        <v>1180</v>
      </c>
      <c r="AS31" s="72">
        <v>3123</v>
      </c>
      <c r="AU31" s="18">
        <v>140</v>
      </c>
      <c r="AV31" s="18">
        <v>20</v>
      </c>
      <c r="AW31" s="18">
        <v>0</v>
      </c>
      <c r="AX31" s="18">
        <v>1540</v>
      </c>
      <c r="AY31" s="18">
        <v>60</v>
      </c>
      <c r="AZ31" s="18">
        <v>0</v>
      </c>
      <c r="BA31" s="18">
        <v>160</v>
      </c>
      <c r="BB31" s="72">
        <v>1920</v>
      </c>
      <c r="BD31" s="18">
        <v>30020</v>
      </c>
      <c r="BE31" s="18">
        <v>9300</v>
      </c>
      <c r="BF31" s="18">
        <v>2060</v>
      </c>
      <c r="BG31" s="18">
        <v>130220</v>
      </c>
      <c r="BH31" s="18">
        <v>11667</v>
      </c>
      <c r="BI31" s="18">
        <v>6640</v>
      </c>
      <c r="BJ31" s="18">
        <v>93760</v>
      </c>
      <c r="BK31" s="72">
        <v>283667</v>
      </c>
      <c r="BN31" s="18">
        <f t="shared" si="0"/>
        <v>48923</v>
      </c>
      <c r="BO31" s="33"/>
      <c r="BP31" s="18">
        <f t="shared" si="1"/>
        <v>11745</v>
      </c>
      <c r="BQ31" s="18">
        <f t="shared" si="2"/>
        <v>24910</v>
      </c>
      <c r="BR31" s="18">
        <f t="shared" si="3"/>
        <v>7225</v>
      </c>
      <c r="BS31" s="18">
        <f t="shared" si="4"/>
        <v>3123</v>
      </c>
      <c r="BT31" s="18">
        <f t="shared" si="5"/>
        <v>1920</v>
      </c>
      <c r="BU31" s="18"/>
      <c r="BV31" s="8">
        <f t="shared" si="6"/>
        <v>234744</v>
      </c>
    </row>
    <row r="32" spans="1:74" ht="10.5">
      <c r="A32" s="25">
        <v>43344</v>
      </c>
      <c r="B32" s="18">
        <v>140</v>
      </c>
      <c r="C32" s="18">
        <v>40</v>
      </c>
      <c r="D32" s="18">
        <v>40</v>
      </c>
      <c r="E32" s="18">
        <v>10180</v>
      </c>
      <c r="F32" s="18">
        <v>21</v>
      </c>
      <c r="G32" s="18">
        <v>180</v>
      </c>
      <c r="H32" s="18">
        <v>980</v>
      </c>
      <c r="I32" s="72">
        <v>11581</v>
      </c>
      <c r="J32" s="18"/>
      <c r="K32" s="18">
        <v>740</v>
      </c>
      <c r="L32" s="18">
        <v>440</v>
      </c>
      <c r="M32" s="18">
        <v>120</v>
      </c>
      <c r="N32" s="18">
        <v>14880</v>
      </c>
      <c r="O32" s="18">
        <v>85</v>
      </c>
      <c r="P32" s="18">
        <v>520</v>
      </c>
      <c r="Q32" s="18">
        <v>3400</v>
      </c>
      <c r="R32" s="72">
        <v>20185</v>
      </c>
      <c r="T32" s="18">
        <v>280</v>
      </c>
      <c r="U32" s="18">
        <v>0</v>
      </c>
      <c r="V32" s="18">
        <v>0</v>
      </c>
      <c r="W32" s="18">
        <v>20</v>
      </c>
      <c r="X32" s="18">
        <v>1</v>
      </c>
      <c r="Y32" s="18">
        <v>0</v>
      </c>
      <c r="Z32" s="18">
        <v>80</v>
      </c>
      <c r="AA32" s="72">
        <v>381</v>
      </c>
      <c r="AC32" s="18">
        <v>280</v>
      </c>
      <c r="AD32" s="18">
        <v>100</v>
      </c>
      <c r="AE32" s="18">
        <v>0</v>
      </c>
      <c r="AF32" s="18">
        <v>3160</v>
      </c>
      <c r="AG32" s="18">
        <v>150</v>
      </c>
      <c r="AH32" s="18">
        <v>360</v>
      </c>
      <c r="AI32" s="18">
        <v>1880</v>
      </c>
      <c r="AJ32" s="72">
        <v>5930</v>
      </c>
      <c r="AL32" s="18">
        <v>220</v>
      </c>
      <c r="AM32" s="18">
        <v>60</v>
      </c>
      <c r="AN32" s="18">
        <v>60</v>
      </c>
      <c r="AO32" s="18">
        <v>1060</v>
      </c>
      <c r="AP32" s="18">
        <v>44</v>
      </c>
      <c r="AQ32" s="18">
        <v>100</v>
      </c>
      <c r="AR32" s="18">
        <v>720</v>
      </c>
      <c r="AS32" s="72">
        <v>2264</v>
      </c>
      <c r="AU32" s="18">
        <v>140</v>
      </c>
      <c r="AV32" s="18">
        <v>40</v>
      </c>
      <c r="AW32" s="18">
        <v>100</v>
      </c>
      <c r="AX32" s="18">
        <v>1040</v>
      </c>
      <c r="AY32" s="18">
        <v>22</v>
      </c>
      <c r="AZ32" s="18">
        <v>40</v>
      </c>
      <c r="BA32" s="18">
        <v>200</v>
      </c>
      <c r="BB32" s="72">
        <v>1582</v>
      </c>
      <c r="BD32" s="18">
        <v>28020</v>
      </c>
      <c r="BE32" s="18">
        <v>10180</v>
      </c>
      <c r="BF32" s="18">
        <v>2320</v>
      </c>
      <c r="BG32" s="18">
        <v>131800</v>
      </c>
      <c r="BH32" s="18">
        <v>11860</v>
      </c>
      <c r="BI32" s="18">
        <v>6480</v>
      </c>
      <c r="BJ32" s="18">
        <v>85800</v>
      </c>
      <c r="BK32" s="72">
        <v>276460</v>
      </c>
      <c r="BN32" s="18">
        <f t="shared" ref="BN32:BN39" si="7">I32+R32+AJ32+AS32+BB32</f>
        <v>41542</v>
      </c>
      <c r="BO32" s="33"/>
      <c r="BP32" s="18">
        <f t="shared" ref="BP32:BP38" si="8">I32</f>
        <v>11581</v>
      </c>
      <c r="BQ32" s="18">
        <f t="shared" ref="BQ32:BQ38" si="9">R32</f>
        <v>20185</v>
      </c>
      <c r="BR32" s="18">
        <f t="shared" ref="BR32:BR38" si="10">AJ32</f>
        <v>5930</v>
      </c>
      <c r="BS32" s="18">
        <f t="shared" ref="BS32:BS38" si="11">AS32</f>
        <v>2264</v>
      </c>
      <c r="BT32" s="18">
        <f t="shared" ref="BT32:BT38" si="12">BB32</f>
        <v>1582</v>
      </c>
      <c r="BU32" s="18"/>
      <c r="BV32" s="8">
        <f t="shared" ref="BV32:BV38" si="13">+BK32-BN32</f>
        <v>234918</v>
      </c>
    </row>
    <row r="33" spans="1:74" ht="10.5">
      <c r="A33" s="25">
        <v>43374</v>
      </c>
      <c r="B33" s="18">
        <v>120</v>
      </c>
      <c r="C33" s="18">
        <v>100</v>
      </c>
      <c r="D33" s="18">
        <v>120</v>
      </c>
      <c r="E33" s="18">
        <v>9660</v>
      </c>
      <c r="F33" s="18">
        <v>104</v>
      </c>
      <c r="G33" s="18">
        <v>160</v>
      </c>
      <c r="H33" s="18">
        <v>1260</v>
      </c>
      <c r="I33" s="72">
        <v>11524</v>
      </c>
      <c r="J33" s="18"/>
      <c r="K33" s="18">
        <v>740</v>
      </c>
      <c r="L33" s="18">
        <v>180</v>
      </c>
      <c r="M33" s="18">
        <v>100</v>
      </c>
      <c r="N33" s="18">
        <v>14760</v>
      </c>
      <c r="O33" s="18">
        <v>107</v>
      </c>
      <c r="P33" s="18">
        <v>380</v>
      </c>
      <c r="Q33" s="18">
        <v>3520</v>
      </c>
      <c r="R33" s="72">
        <v>19787</v>
      </c>
      <c r="T33" s="18">
        <v>220</v>
      </c>
      <c r="U33" s="18">
        <v>0</v>
      </c>
      <c r="V33" s="18">
        <v>0</v>
      </c>
      <c r="W33" s="18">
        <v>60</v>
      </c>
      <c r="X33" s="18">
        <v>2</v>
      </c>
      <c r="Y33" s="18">
        <v>0</v>
      </c>
      <c r="Z33" s="18">
        <v>40</v>
      </c>
      <c r="AA33" s="72">
        <v>322</v>
      </c>
      <c r="AC33" s="18">
        <v>260</v>
      </c>
      <c r="AD33" s="18">
        <v>20</v>
      </c>
      <c r="AE33" s="18">
        <v>180</v>
      </c>
      <c r="AF33" s="18">
        <v>4040</v>
      </c>
      <c r="AG33" s="18">
        <v>91</v>
      </c>
      <c r="AH33" s="18">
        <v>380</v>
      </c>
      <c r="AI33" s="18">
        <v>2300</v>
      </c>
      <c r="AJ33" s="72">
        <v>7271</v>
      </c>
      <c r="AL33" s="18">
        <v>160</v>
      </c>
      <c r="AM33" s="18">
        <v>0</v>
      </c>
      <c r="AN33" s="18">
        <v>60</v>
      </c>
      <c r="AO33" s="18">
        <v>1080</v>
      </c>
      <c r="AP33" s="18">
        <v>88</v>
      </c>
      <c r="AQ33" s="18">
        <v>220</v>
      </c>
      <c r="AR33" s="18">
        <v>1020</v>
      </c>
      <c r="AS33" s="72">
        <v>2628</v>
      </c>
      <c r="AU33" s="18">
        <v>60</v>
      </c>
      <c r="AV33" s="18">
        <v>20</v>
      </c>
      <c r="AW33" s="18">
        <v>20</v>
      </c>
      <c r="AX33" s="18">
        <v>1340</v>
      </c>
      <c r="AY33" s="18">
        <v>0</v>
      </c>
      <c r="AZ33" s="18">
        <v>60</v>
      </c>
      <c r="BA33" s="18">
        <v>160</v>
      </c>
      <c r="BB33" s="72">
        <v>1660</v>
      </c>
      <c r="BD33" s="18">
        <v>27780</v>
      </c>
      <c r="BE33" s="18">
        <v>10220</v>
      </c>
      <c r="BF33" s="18">
        <v>4380</v>
      </c>
      <c r="BG33" s="18">
        <v>155680</v>
      </c>
      <c r="BH33" s="18">
        <v>13728</v>
      </c>
      <c r="BI33" s="18">
        <v>7200</v>
      </c>
      <c r="BJ33" s="18">
        <v>107720</v>
      </c>
      <c r="BK33" s="72">
        <v>326708</v>
      </c>
      <c r="BN33" s="18">
        <f t="shared" si="7"/>
        <v>42870</v>
      </c>
      <c r="BO33" s="33"/>
      <c r="BP33" s="18">
        <f t="shared" si="8"/>
        <v>11524</v>
      </c>
      <c r="BQ33" s="18">
        <f t="shared" si="9"/>
        <v>19787</v>
      </c>
      <c r="BR33" s="18">
        <f t="shared" si="10"/>
        <v>7271</v>
      </c>
      <c r="BS33" s="18">
        <f t="shared" si="11"/>
        <v>2628</v>
      </c>
      <c r="BT33" s="18">
        <f t="shared" si="12"/>
        <v>1660</v>
      </c>
      <c r="BU33" s="18"/>
      <c r="BV33" s="8">
        <f t="shared" si="13"/>
        <v>283838</v>
      </c>
    </row>
    <row r="34" spans="1:74" ht="10.5">
      <c r="A34" s="25">
        <v>43405</v>
      </c>
      <c r="B34" s="18">
        <v>205</v>
      </c>
      <c r="C34" s="18">
        <v>0</v>
      </c>
      <c r="D34" s="18">
        <v>105</v>
      </c>
      <c r="E34" s="18">
        <v>0</v>
      </c>
      <c r="F34" s="18">
        <v>1075</v>
      </c>
      <c r="G34" s="18">
        <v>6482</v>
      </c>
      <c r="H34" s="18">
        <v>0</v>
      </c>
      <c r="I34" s="72">
        <v>7867</v>
      </c>
      <c r="J34" s="18"/>
      <c r="K34" s="18">
        <v>898</v>
      </c>
      <c r="L34" s="18">
        <v>0</v>
      </c>
      <c r="M34" s="18">
        <v>109</v>
      </c>
      <c r="N34" s="18">
        <v>0</v>
      </c>
      <c r="O34" s="18">
        <v>1430</v>
      </c>
      <c r="P34" s="18">
        <v>9253</v>
      </c>
      <c r="Q34" s="18">
        <v>0</v>
      </c>
      <c r="R34" s="72">
        <v>11690</v>
      </c>
      <c r="T34" s="18">
        <v>237</v>
      </c>
      <c r="U34" s="18">
        <v>0</v>
      </c>
      <c r="V34" s="18">
        <v>7</v>
      </c>
      <c r="W34" s="18">
        <v>0</v>
      </c>
      <c r="X34" s="18">
        <v>101</v>
      </c>
      <c r="Y34" s="18">
        <v>71</v>
      </c>
      <c r="Z34" s="18">
        <v>0</v>
      </c>
      <c r="AA34" s="72">
        <v>417</v>
      </c>
      <c r="AC34" s="18">
        <v>359</v>
      </c>
      <c r="AD34" s="18">
        <v>0</v>
      </c>
      <c r="AE34" s="18">
        <v>38</v>
      </c>
      <c r="AF34" s="18">
        <v>0</v>
      </c>
      <c r="AG34" s="18">
        <v>457</v>
      </c>
      <c r="AH34" s="18">
        <v>2833</v>
      </c>
      <c r="AI34" s="18">
        <v>0</v>
      </c>
      <c r="AJ34" s="72">
        <v>3688</v>
      </c>
      <c r="AL34" s="18">
        <v>155</v>
      </c>
      <c r="AM34" s="18">
        <v>0</v>
      </c>
      <c r="AN34" s="18">
        <v>23</v>
      </c>
      <c r="AO34" s="18">
        <v>0</v>
      </c>
      <c r="AP34" s="18">
        <v>348</v>
      </c>
      <c r="AQ34" s="18">
        <v>1241</v>
      </c>
      <c r="AR34" s="18">
        <v>0</v>
      </c>
      <c r="AS34" s="72">
        <v>1767</v>
      </c>
      <c r="AU34" s="18">
        <v>111</v>
      </c>
      <c r="AV34" s="18">
        <v>0</v>
      </c>
      <c r="AW34" s="18">
        <v>91</v>
      </c>
      <c r="AX34" s="18">
        <v>0</v>
      </c>
      <c r="AY34" s="18">
        <v>54</v>
      </c>
      <c r="AZ34" s="18">
        <v>571</v>
      </c>
      <c r="BA34" s="18">
        <v>0</v>
      </c>
      <c r="BB34" s="72">
        <v>827</v>
      </c>
      <c r="BD34" s="18">
        <v>32142</v>
      </c>
      <c r="BE34" s="18">
        <v>0</v>
      </c>
      <c r="BF34" s="18">
        <v>4411</v>
      </c>
      <c r="BG34" s="18">
        <v>0</v>
      </c>
      <c r="BH34" s="18">
        <v>35567</v>
      </c>
      <c r="BI34" s="18">
        <v>149724</v>
      </c>
      <c r="BJ34" s="18">
        <v>0</v>
      </c>
      <c r="BK34" s="72">
        <v>221845</v>
      </c>
      <c r="BN34" s="18">
        <f t="shared" si="7"/>
        <v>25839</v>
      </c>
      <c r="BO34" s="33"/>
      <c r="BP34" s="18">
        <f t="shared" si="8"/>
        <v>7867</v>
      </c>
      <c r="BQ34" s="18">
        <f t="shared" si="9"/>
        <v>11690</v>
      </c>
      <c r="BR34" s="18">
        <f t="shared" si="10"/>
        <v>3688</v>
      </c>
      <c r="BS34" s="18">
        <f t="shared" si="11"/>
        <v>1767</v>
      </c>
      <c r="BT34" s="18">
        <f t="shared" si="12"/>
        <v>827</v>
      </c>
      <c r="BU34" s="18"/>
      <c r="BV34" s="8">
        <f t="shared" si="13"/>
        <v>196006</v>
      </c>
    </row>
    <row r="35" spans="1:74" ht="10.5">
      <c r="A35" s="25">
        <v>43435</v>
      </c>
      <c r="B35" s="18">
        <v>237</v>
      </c>
      <c r="C35" s="18">
        <v>0</v>
      </c>
      <c r="D35" s="18">
        <v>103</v>
      </c>
      <c r="E35" s="18">
        <v>0</v>
      </c>
      <c r="F35" s="18">
        <v>238</v>
      </c>
      <c r="G35" s="18">
        <v>5420</v>
      </c>
      <c r="H35" s="18">
        <v>0</v>
      </c>
      <c r="I35" s="72">
        <v>5998</v>
      </c>
      <c r="J35" s="18"/>
      <c r="K35" s="18">
        <v>634</v>
      </c>
      <c r="L35" s="18">
        <v>0</v>
      </c>
      <c r="M35" s="18">
        <v>113</v>
      </c>
      <c r="N35" s="18">
        <v>0</v>
      </c>
      <c r="O35" s="18">
        <v>340</v>
      </c>
      <c r="P35" s="18">
        <v>8025</v>
      </c>
      <c r="Q35" s="18">
        <v>0</v>
      </c>
      <c r="R35" s="72">
        <v>9112</v>
      </c>
      <c r="T35" s="18">
        <v>254</v>
      </c>
      <c r="U35" s="18">
        <v>0</v>
      </c>
      <c r="V35" s="18">
        <v>6</v>
      </c>
      <c r="W35" s="18">
        <v>0</v>
      </c>
      <c r="X35" s="18">
        <v>11</v>
      </c>
      <c r="Y35" s="18">
        <v>157</v>
      </c>
      <c r="Z35" s="18">
        <v>0</v>
      </c>
      <c r="AA35" s="72">
        <v>428</v>
      </c>
      <c r="AC35" s="18">
        <v>260</v>
      </c>
      <c r="AD35" s="18">
        <v>0</v>
      </c>
      <c r="AE35" s="18">
        <v>53</v>
      </c>
      <c r="AF35" s="18">
        <v>0</v>
      </c>
      <c r="AG35" s="18">
        <v>257</v>
      </c>
      <c r="AH35" s="18">
        <v>3367</v>
      </c>
      <c r="AI35" s="18">
        <v>0</v>
      </c>
      <c r="AJ35" s="72">
        <v>3938</v>
      </c>
      <c r="AL35" s="18">
        <v>150</v>
      </c>
      <c r="AM35" s="18">
        <v>0</v>
      </c>
      <c r="AN35" s="18">
        <v>52</v>
      </c>
      <c r="AO35" s="18">
        <v>0</v>
      </c>
      <c r="AP35" s="18">
        <v>139</v>
      </c>
      <c r="AQ35" s="18">
        <v>1550</v>
      </c>
      <c r="AR35" s="18">
        <v>0</v>
      </c>
      <c r="AS35" s="72">
        <v>1891</v>
      </c>
      <c r="AU35" s="18">
        <v>71</v>
      </c>
      <c r="AV35" s="18">
        <v>0</v>
      </c>
      <c r="AW35" s="18">
        <v>14</v>
      </c>
      <c r="AX35" s="18">
        <v>0</v>
      </c>
      <c r="AY35" s="18">
        <v>23</v>
      </c>
      <c r="AZ35" s="18">
        <v>552</v>
      </c>
      <c r="BA35" s="18">
        <v>0</v>
      </c>
      <c r="BB35" s="72">
        <v>660</v>
      </c>
      <c r="BD35" s="18">
        <v>24343</v>
      </c>
      <c r="BE35" s="18">
        <v>0</v>
      </c>
      <c r="BF35" s="18">
        <v>4488</v>
      </c>
      <c r="BG35" s="18">
        <v>0</v>
      </c>
      <c r="BH35" s="18">
        <v>12068</v>
      </c>
      <c r="BI35" s="18">
        <v>133379</v>
      </c>
      <c r="BJ35" s="18">
        <v>0</v>
      </c>
      <c r="BK35" s="72">
        <v>174279</v>
      </c>
      <c r="BN35" s="18">
        <f t="shared" si="7"/>
        <v>21599</v>
      </c>
      <c r="BO35" s="33"/>
      <c r="BP35" s="18">
        <f t="shared" si="8"/>
        <v>5998</v>
      </c>
      <c r="BQ35" s="18">
        <f t="shared" si="9"/>
        <v>9112</v>
      </c>
      <c r="BR35" s="18">
        <f t="shared" si="10"/>
        <v>3938</v>
      </c>
      <c r="BS35" s="18">
        <f t="shared" si="11"/>
        <v>1891</v>
      </c>
      <c r="BT35" s="18">
        <f t="shared" si="12"/>
        <v>660</v>
      </c>
      <c r="BU35" s="18"/>
      <c r="BV35" s="8">
        <f t="shared" si="13"/>
        <v>152680</v>
      </c>
    </row>
    <row r="36" spans="1:74" ht="10.5">
      <c r="A36" s="25">
        <v>43466</v>
      </c>
      <c r="B36" s="18">
        <v>163</v>
      </c>
      <c r="C36" s="18">
        <v>0</v>
      </c>
      <c r="D36" s="18">
        <v>39</v>
      </c>
      <c r="E36" s="18">
        <v>0</v>
      </c>
      <c r="F36" s="18">
        <v>361</v>
      </c>
      <c r="G36" s="18">
        <v>6595</v>
      </c>
      <c r="H36" s="18">
        <v>0</v>
      </c>
      <c r="I36" s="72">
        <v>7158</v>
      </c>
      <c r="J36" s="18"/>
      <c r="K36" s="18">
        <v>493</v>
      </c>
      <c r="L36" s="18">
        <v>0</v>
      </c>
      <c r="M36" s="18">
        <v>91</v>
      </c>
      <c r="N36" s="18">
        <v>0</v>
      </c>
      <c r="O36" s="18">
        <v>578</v>
      </c>
      <c r="P36" s="18">
        <v>13089</v>
      </c>
      <c r="Q36" s="18">
        <v>0</v>
      </c>
      <c r="R36" s="72">
        <v>14251</v>
      </c>
      <c r="T36" s="18">
        <v>144</v>
      </c>
      <c r="U36" s="18">
        <v>0</v>
      </c>
      <c r="V36" s="18">
        <v>11</v>
      </c>
      <c r="W36" s="18">
        <v>0</v>
      </c>
      <c r="X36" s="18">
        <v>12</v>
      </c>
      <c r="Y36" s="18">
        <v>141</v>
      </c>
      <c r="Z36" s="18">
        <v>0</v>
      </c>
      <c r="AA36" s="72">
        <v>308</v>
      </c>
      <c r="AC36" s="18">
        <v>220</v>
      </c>
      <c r="AD36" s="18">
        <v>0</v>
      </c>
      <c r="AE36" s="18">
        <v>81</v>
      </c>
      <c r="AF36" s="18">
        <v>0</v>
      </c>
      <c r="AG36" s="18">
        <v>660</v>
      </c>
      <c r="AH36" s="18">
        <v>8368</v>
      </c>
      <c r="AI36" s="18">
        <v>0</v>
      </c>
      <c r="AJ36" s="72">
        <v>9329</v>
      </c>
      <c r="AL36" s="18">
        <v>104</v>
      </c>
      <c r="AM36" s="18">
        <v>0</v>
      </c>
      <c r="AN36" s="18">
        <v>38</v>
      </c>
      <c r="AO36" s="18">
        <v>0</v>
      </c>
      <c r="AP36" s="18">
        <v>257</v>
      </c>
      <c r="AQ36" s="18">
        <v>3920</v>
      </c>
      <c r="AR36" s="18">
        <v>0</v>
      </c>
      <c r="AS36" s="72">
        <v>4319</v>
      </c>
      <c r="AU36" s="18">
        <v>51</v>
      </c>
      <c r="AV36" s="18">
        <v>0</v>
      </c>
      <c r="AW36" s="18">
        <v>5</v>
      </c>
      <c r="AX36" s="18">
        <v>0</v>
      </c>
      <c r="AY36" s="18">
        <v>41</v>
      </c>
      <c r="AZ36" s="18">
        <v>1108</v>
      </c>
      <c r="BA36" s="18">
        <v>0</v>
      </c>
      <c r="BB36" s="72">
        <v>1205</v>
      </c>
      <c r="BD36" s="18">
        <v>16540</v>
      </c>
      <c r="BE36" s="18">
        <v>0</v>
      </c>
      <c r="BF36" s="18">
        <v>6677</v>
      </c>
      <c r="BG36" s="18">
        <v>0</v>
      </c>
      <c r="BH36" s="18">
        <v>23505</v>
      </c>
      <c r="BI36" s="18">
        <v>274223</v>
      </c>
      <c r="BJ36" s="18">
        <v>0</v>
      </c>
      <c r="BK36" s="72">
        <v>320945</v>
      </c>
      <c r="BN36" s="18">
        <f t="shared" si="7"/>
        <v>36262</v>
      </c>
      <c r="BO36" s="33"/>
      <c r="BP36" s="18">
        <f t="shared" si="8"/>
        <v>7158</v>
      </c>
      <c r="BQ36" s="18">
        <f t="shared" si="9"/>
        <v>14251</v>
      </c>
      <c r="BR36" s="18">
        <f t="shared" si="10"/>
        <v>9329</v>
      </c>
      <c r="BS36" s="18">
        <f t="shared" si="11"/>
        <v>4319</v>
      </c>
      <c r="BT36" s="18">
        <f t="shared" si="12"/>
        <v>1205</v>
      </c>
      <c r="BU36" s="18"/>
      <c r="BV36" s="8">
        <f t="shared" si="13"/>
        <v>284683</v>
      </c>
    </row>
    <row r="37" spans="1:74" ht="10.5">
      <c r="A37" s="25">
        <v>43497</v>
      </c>
      <c r="B37" s="18">
        <v>198</v>
      </c>
      <c r="C37" s="18">
        <v>0</v>
      </c>
      <c r="D37" s="18">
        <v>29</v>
      </c>
      <c r="E37" s="18">
        <v>0</v>
      </c>
      <c r="F37" s="18">
        <v>160</v>
      </c>
      <c r="G37" s="18">
        <v>3618</v>
      </c>
      <c r="H37" s="18">
        <v>0</v>
      </c>
      <c r="I37" s="72">
        <v>4005</v>
      </c>
      <c r="J37" s="18"/>
      <c r="K37" s="18">
        <v>660</v>
      </c>
      <c r="L37" s="18">
        <v>0</v>
      </c>
      <c r="M37" s="18">
        <v>74</v>
      </c>
      <c r="N37" s="18">
        <v>0</v>
      </c>
      <c r="O37" s="18">
        <v>294</v>
      </c>
      <c r="P37" s="18">
        <v>5580</v>
      </c>
      <c r="Q37" s="18">
        <v>0</v>
      </c>
      <c r="R37" s="72">
        <v>6608</v>
      </c>
      <c r="T37" s="18">
        <v>215</v>
      </c>
      <c r="U37" s="18">
        <v>0</v>
      </c>
      <c r="V37" s="18">
        <v>17</v>
      </c>
      <c r="W37" s="18">
        <v>0</v>
      </c>
      <c r="X37" s="18">
        <v>23</v>
      </c>
      <c r="Y37" s="18">
        <v>89</v>
      </c>
      <c r="Z37" s="18">
        <v>0</v>
      </c>
      <c r="AA37" s="72">
        <v>344</v>
      </c>
      <c r="AC37" s="18">
        <v>228</v>
      </c>
      <c r="AD37" s="18">
        <v>0</v>
      </c>
      <c r="AE37" s="18">
        <v>41</v>
      </c>
      <c r="AF37" s="18">
        <v>0</v>
      </c>
      <c r="AG37" s="18">
        <v>328</v>
      </c>
      <c r="AH37" s="18">
        <v>3306</v>
      </c>
      <c r="AI37" s="18">
        <v>0</v>
      </c>
      <c r="AJ37" s="72">
        <v>3903</v>
      </c>
      <c r="AL37" s="18">
        <v>126</v>
      </c>
      <c r="AM37" s="18">
        <v>0</v>
      </c>
      <c r="AN37" s="18">
        <v>35</v>
      </c>
      <c r="AO37" s="18">
        <v>0</v>
      </c>
      <c r="AP37" s="18">
        <v>114</v>
      </c>
      <c r="AQ37" s="18">
        <v>1415</v>
      </c>
      <c r="AR37" s="18">
        <v>0</v>
      </c>
      <c r="AS37" s="72">
        <v>1690</v>
      </c>
      <c r="AU37" s="18">
        <v>73</v>
      </c>
      <c r="AV37" s="18">
        <v>0</v>
      </c>
      <c r="AW37" s="18">
        <v>12</v>
      </c>
      <c r="AX37" s="18">
        <v>0</v>
      </c>
      <c r="AY37" s="18">
        <v>19</v>
      </c>
      <c r="AZ37" s="18">
        <v>373</v>
      </c>
      <c r="BA37" s="18">
        <v>0</v>
      </c>
      <c r="BB37" s="72">
        <v>477</v>
      </c>
      <c r="BD37" s="18">
        <v>28588</v>
      </c>
      <c r="BE37" s="18">
        <v>0</v>
      </c>
      <c r="BF37" s="18">
        <v>7491</v>
      </c>
      <c r="BG37" s="18">
        <v>0</v>
      </c>
      <c r="BH37" s="18">
        <v>17395</v>
      </c>
      <c r="BI37" s="18">
        <v>137123</v>
      </c>
      <c r="BJ37" s="18">
        <v>0</v>
      </c>
      <c r="BK37" s="72">
        <v>190597</v>
      </c>
      <c r="BN37" s="18">
        <f t="shared" si="7"/>
        <v>16683</v>
      </c>
      <c r="BO37" s="33"/>
      <c r="BP37" s="18">
        <f t="shared" si="8"/>
        <v>4005</v>
      </c>
      <c r="BQ37" s="18">
        <f t="shared" si="9"/>
        <v>6608</v>
      </c>
      <c r="BR37" s="18">
        <f t="shared" si="10"/>
        <v>3903</v>
      </c>
      <c r="BS37" s="18">
        <f t="shared" si="11"/>
        <v>1690</v>
      </c>
      <c r="BT37" s="18">
        <f t="shared" si="12"/>
        <v>477</v>
      </c>
      <c r="BU37" s="18"/>
      <c r="BV37" s="8">
        <f t="shared" si="13"/>
        <v>173914</v>
      </c>
    </row>
    <row r="38" spans="1:74" ht="10.5">
      <c r="A38" s="25">
        <v>43525</v>
      </c>
      <c r="B38" s="18">
        <v>233</v>
      </c>
      <c r="C38" s="18">
        <v>0</v>
      </c>
      <c r="D38" s="18">
        <v>22</v>
      </c>
      <c r="E38" s="18">
        <v>0</v>
      </c>
      <c r="F38" s="18">
        <v>199</v>
      </c>
      <c r="G38" s="18">
        <v>5143</v>
      </c>
      <c r="H38" s="18">
        <v>0</v>
      </c>
      <c r="I38" s="72">
        <v>5597</v>
      </c>
      <c r="J38" s="18"/>
      <c r="K38" s="18">
        <v>882</v>
      </c>
      <c r="L38" s="18">
        <v>0</v>
      </c>
      <c r="M38" s="18">
        <v>85</v>
      </c>
      <c r="N38" s="18">
        <v>0</v>
      </c>
      <c r="O38" s="18">
        <v>313</v>
      </c>
      <c r="P38" s="18">
        <v>7289</v>
      </c>
      <c r="Q38" s="18">
        <v>0</v>
      </c>
      <c r="R38" s="72">
        <v>8569</v>
      </c>
      <c r="T38" s="18">
        <v>278</v>
      </c>
      <c r="U38" s="18">
        <v>0</v>
      </c>
      <c r="V38" s="18">
        <v>3</v>
      </c>
      <c r="W38" s="18">
        <v>0</v>
      </c>
      <c r="X38" s="18">
        <v>16</v>
      </c>
      <c r="Y38" s="18">
        <v>84</v>
      </c>
      <c r="Z38" s="18">
        <v>0</v>
      </c>
      <c r="AA38" s="72">
        <v>381</v>
      </c>
      <c r="AC38" s="18">
        <v>354</v>
      </c>
      <c r="AD38" s="18">
        <v>0</v>
      </c>
      <c r="AE38" s="18">
        <v>45</v>
      </c>
      <c r="AF38" s="18">
        <v>0</v>
      </c>
      <c r="AG38" s="18">
        <v>221</v>
      </c>
      <c r="AH38" s="18">
        <v>3015</v>
      </c>
      <c r="AI38" s="18">
        <v>0</v>
      </c>
      <c r="AJ38" s="72">
        <v>3635</v>
      </c>
      <c r="AL38" s="18">
        <v>155</v>
      </c>
      <c r="AM38" s="18">
        <v>0</v>
      </c>
      <c r="AN38" s="18">
        <v>38</v>
      </c>
      <c r="AO38" s="18">
        <v>0</v>
      </c>
      <c r="AP38" s="18">
        <v>85</v>
      </c>
      <c r="AQ38" s="18">
        <v>1067</v>
      </c>
      <c r="AR38" s="18">
        <v>0</v>
      </c>
      <c r="AS38" s="72">
        <v>1345</v>
      </c>
      <c r="AU38" s="18">
        <v>111</v>
      </c>
      <c r="AV38" s="18">
        <v>0</v>
      </c>
      <c r="AW38" s="18">
        <v>5</v>
      </c>
      <c r="AX38" s="18">
        <v>0</v>
      </c>
      <c r="AY38" s="18">
        <v>25</v>
      </c>
      <c r="AZ38" s="18">
        <v>448</v>
      </c>
      <c r="BA38" s="18">
        <v>0</v>
      </c>
      <c r="BB38" s="72">
        <v>589</v>
      </c>
      <c r="BD38" s="18">
        <v>35143</v>
      </c>
      <c r="BE38" s="18">
        <v>0</v>
      </c>
      <c r="BF38" s="18">
        <v>4533</v>
      </c>
      <c r="BG38" s="18">
        <v>0</v>
      </c>
      <c r="BH38" s="18">
        <v>12221</v>
      </c>
      <c r="BI38" s="18">
        <v>143092</v>
      </c>
      <c r="BJ38" s="18">
        <v>0</v>
      </c>
      <c r="BK38" s="72">
        <v>194989</v>
      </c>
      <c r="BN38" s="18">
        <f t="shared" si="7"/>
        <v>19735</v>
      </c>
      <c r="BO38" s="33"/>
      <c r="BP38" s="18">
        <f t="shared" si="8"/>
        <v>5597</v>
      </c>
      <c r="BQ38" s="18">
        <f t="shared" si="9"/>
        <v>8569</v>
      </c>
      <c r="BR38" s="18">
        <f t="shared" si="10"/>
        <v>3635</v>
      </c>
      <c r="BS38" s="18">
        <f t="shared" si="11"/>
        <v>1345</v>
      </c>
      <c r="BT38" s="18">
        <f t="shared" si="12"/>
        <v>589</v>
      </c>
      <c r="BU38" s="18"/>
      <c r="BV38" s="8">
        <f t="shared" si="13"/>
        <v>175254</v>
      </c>
    </row>
    <row r="39" spans="1:74" ht="10.5">
      <c r="A39" s="25">
        <v>43556</v>
      </c>
      <c r="B39" s="18">
        <v>264</v>
      </c>
      <c r="C39" s="18">
        <v>0</v>
      </c>
      <c r="D39" s="18">
        <v>55</v>
      </c>
      <c r="E39" s="18">
        <v>0</v>
      </c>
      <c r="F39" s="18">
        <v>236</v>
      </c>
      <c r="G39" s="18">
        <v>7501</v>
      </c>
      <c r="H39" s="18">
        <v>0</v>
      </c>
      <c r="I39" s="72">
        <v>8056</v>
      </c>
      <c r="J39" s="18"/>
      <c r="K39" s="18">
        <v>715</v>
      </c>
      <c r="L39" s="18">
        <v>0</v>
      </c>
      <c r="M39" s="18">
        <v>155</v>
      </c>
      <c r="N39" s="18">
        <v>0</v>
      </c>
      <c r="O39" s="18">
        <v>499</v>
      </c>
      <c r="P39" s="18">
        <v>13013</v>
      </c>
      <c r="Q39" s="18">
        <v>0</v>
      </c>
      <c r="R39" s="72">
        <v>14382</v>
      </c>
      <c r="T39" s="18">
        <v>203</v>
      </c>
      <c r="U39" s="18">
        <v>0</v>
      </c>
      <c r="V39" s="18">
        <v>8</v>
      </c>
      <c r="W39" s="18">
        <v>0</v>
      </c>
      <c r="X39" s="18">
        <v>14</v>
      </c>
      <c r="Y39" s="18">
        <v>120</v>
      </c>
      <c r="Z39" s="18">
        <v>0</v>
      </c>
      <c r="AA39" s="72">
        <v>345</v>
      </c>
      <c r="AC39" s="18">
        <v>351</v>
      </c>
      <c r="AD39" s="18">
        <v>0</v>
      </c>
      <c r="AE39" s="18">
        <v>62</v>
      </c>
      <c r="AF39" s="18">
        <v>0</v>
      </c>
      <c r="AG39" s="18">
        <v>252</v>
      </c>
      <c r="AH39" s="18">
        <v>4663</v>
      </c>
      <c r="AI39" s="18">
        <v>0</v>
      </c>
      <c r="AJ39" s="72">
        <v>5328</v>
      </c>
      <c r="AL39" s="18">
        <v>127</v>
      </c>
      <c r="AM39" s="18">
        <v>0</v>
      </c>
      <c r="AN39" s="18">
        <v>18</v>
      </c>
      <c r="AO39" s="18">
        <v>0</v>
      </c>
      <c r="AP39" s="18">
        <v>122</v>
      </c>
      <c r="AQ39" s="18">
        <v>1376</v>
      </c>
      <c r="AR39" s="18">
        <v>0</v>
      </c>
      <c r="AS39" s="72">
        <v>1643</v>
      </c>
      <c r="AU39" s="18">
        <v>77</v>
      </c>
      <c r="AV39" s="18">
        <v>0</v>
      </c>
      <c r="AW39" s="18">
        <v>8</v>
      </c>
      <c r="AX39" s="18">
        <v>0</v>
      </c>
      <c r="AY39" s="18">
        <v>30</v>
      </c>
      <c r="AZ39" s="18">
        <v>843</v>
      </c>
      <c r="BA39" s="18">
        <v>0</v>
      </c>
      <c r="BB39" s="72">
        <v>958</v>
      </c>
      <c r="BD39" s="18">
        <v>26590</v>
      </c>
      <c r="BE39" s="18">
        <v>0</v>
      </c>
      <c r="BF39" s="18">
        <v>6275</v>
      </c>
      <c r="BG39" s="18">
        <v>0</v>
      </c>
      <c r="BH39" s="18">
        <v>13275</v>
      </c>
      <c r="BI39" s="18">
        <v>197162</v>
      </c>
      <c r="BJ39" s="18">
        <v>0</v>
      </c>
      <c r="BK39" s="72">
        <v>243302</v>
      </c>
      <c r="BN39" s="18">
        <f t="shared" si="7"/>
        <v>30367</v>
      </c>
      <c r="BO39" s="111"/>
      <c r="BP39" s="18">
        <f t="shared" ref="BP39" si="14">I39</f>
        <v>8056</v>
      </c>
      <c r="BQ39" s="18">
        <f t="shared" ref="BQ39" si="15">R39</f>
        <v>14382</v>
      </c>
      <c r="BR39" s="18">
        <f t="shared" ref="BR39" si="16">AJ39</f>
        <v>5328</v>
      </c>
      <c r="BS39" s="18">
        <f t="shared" ref="BS39" si="17">AS39</f>
        <v>1643</v>
      </c>
      <c r="BT39" s="18">
        <f t="shared" ref="BT39" si="18">BB39</f>
        <v>958</v>
      </c>
      <c r="BU39" s="18"/>
      <c r="BV39" s="8">
        <f t="shared" ref="BV39" si="19">+BK39-BN39</f>
        <v>212935</v>
      </c>
    </row>
    <row r="40" spans="1:74" ht="10.5">
      <c r="A40" s="25">
        <v>43586</v>
      </c>
      <c r="B40" s="18">
        <v>313</v>
      </c>
      <c r="C40" s="18">
        <v>0</v>
      </c>
      <c r="D40" s="18">
        <v>142</v>
      </c>
      <c r="E40" s="18">
        <v>0</v>
      </c>
      <c r="F40" s="18">
        <v>176</v>
      </c>
      <c r="G40" s="18">
        <v>7583</v>
      </c>
      <c r="H40" s="18">
        <v>0</v>
      </c>
      <c r="I40" s="72">
        <v>8214</v>
      </c>
      <c r="J40" s="18"/>
      <c r="K40" s="18">
        <v>1351</v>
      </c>
      <c r="L40" s="18">
        <v>0</v>
      </c>
      <c r="M40" s="18">
        <v>351</v>
      </c>
      <c r="N40" s="18">
        <v>0</v>
      </c>
      <c r="O40" s="18">
        <v>396</v>
      </c>
      <c r="P40" s="18">
        <v>13348</v>
      </c>
      <c r="Q40" s="18">
        <v>0</v>
      </c>
      <c r="R40" s="72">
        <v>15446</v>
      </c>
      <c r="T40" s="18">
        <v>242</v>
      </c>
      <c r="U40" s="18">
        <v>0</v>
      </c>
      <c r="V40" s="18">
        <v>6</v>
      </c>
      <c r="W40" s="18">
        <v>0</v>
      </c>
      <c r="X40" s="18">
        <v>9</v>
      </c>
      <c r="Y40" s="18">
        <v>104</v>
      </c>
      <c r="Z40" s="18">
        <v>0</v>
      </c>
      <c r="AA40" s="72">
        <v>361</v>
      </c>
      <c r="AC40" s="18">
        <v>452</v>
      </c>
      <c r="AD40" s="18">
        <v>0</v>
      </c>
      <c r="AE40" s="18">
        <v>131</v>
      </c>
      <c r="AF40" s="18">
        <v>0</v>
      </c>
      <c r="AG40" s="18">
        <v>194</v>
      </c>
      <c r="AH40" s="18">
        <v>4038</v>
      </c>
      <c r="AI40" s="18">
        <v>0</v>
      </c>
      <c r="AJ40" s="72">
        <v>4815</v>
      </c>
      <c r="AL40" s="18">
        <v>190</v>
      </c>
      <c r="AM40" s="18">
        <v>0</v>
      </c>
      <c r="AN40" s="18">
        <v>83</v>
      </c>
      <c r="AO40" s="18">
        <v>0</v>
      </c>
      <c r="AP40" s="18">
        <v>97</v>
      </c>
      <c r="AQ40" s="18">
        <v>1727</v>
      </c>
      <c r="AR40" s="18">
        <v>0</v>
      </c>
      <c r="AS40" s="72">
        <v>2097</v>
      </c>
      <c r="AU40" s="18">
        <v>117</v>
      </c>
      <c r="AV40" s="18">
        <v>0</v>
      </c>
      <c r="AW40" s="18">
        <v>52</v>
      </c>
      <c r="AX40" s="18">
        <v>0</v>
      </c>
      <c r="AY40" s="18">
        <v>26</v>
      </c>
      <c r="AZ40" s="18">
        <v>902</v>
      </c>
      <c r="BA40" s="18">
        <v>0</v>
      </c>
      <c r="BB40" s="72">
        <v>1097</v>
      </c>
      <c r="BD40" s="18">
        <v>37993</v>
      </c>
      <c r="BE40" s="18">
        <v>0</v>
      </c>
      <c r="BF40" s="18">
        <v>8478</v>
      </c>
      <c r="BG40" s="18">
        <v>0</v>
      </c>
      <c r="BH40" s="18">
        <v>8757</v>
      </c>
      <c r="BI40" s="18">
        <v>179941</v>
      </c>
      <c r="BJ40" s="18">
        <v>0</v>
      </c>
      <c r="BK40" s="72">
        <v>235169</v>
      </c>
      <c r="BN40" s="18">
        <f t="shared" ref="BN40:BN51" si="20">I40+R40+AJ40+AS40+BB40</f>
        <v>31669</v>
      </c>
      <c r="BO40" s="111"/>
      <c r="BP40" s="18">
        <f t="shared" ref="BP40:BP43" si="21">I40</f>
        <v>8214</v>
      </c>
      <c r="BQ40" s="18">
        <f t="shared" ref="BQ40:BQ43" si="22">R40</f>
        <v>15446</v>
      </c>
      <c r="BR40" s="18">
        <f t="shared" ref="BR40:BR43" si="23">AJ40</f>
        <v>4815</v>
      </c>
      <c r="BS40" s="18">
        <f t="shared" ref="BS40:BS43" si="24">AS40</f>
        <v>2097</v>
      </c>
      <c r="BT40" s="18">
        <f t="shared" ref="BT40:BT43" si="25">BB40</f>
        <v>1097</v>
      </c>
      <c r="BU40" s="18"/>
      <c r="BV40" s="8">
        <f t="shared" ref="BV40:BV43" si="26">+BK40-BN40</f>
        <v>203500</v>
      </c>
    </row>
    <row r="41" spans="1:74" ht="10.5">
      <c r="A41" s="25">
        <v>43617</v>
      </c>
      <c r="B41" s="18">
        <v>394</v>
      </c>
      <c r="C41" s="18">
        <v>0</v>
      </c>
      <c r="D41" s="18">
        <v>232</v>
      </c>
      <c r="E41" s="18">
        <v>0</v>
      </c>
      <c r="F41" s="18">
        <v>243</v>
      </c>
      <c r="G41" s="18">
        <v>9808</v>
      </c>
      <c r="H41" s="18">
        <v>0</v>
      </c>
      <c r="I41" s="72">
        <v>10677</v>
      </c>
      <c r="J41" s="18"/>
      <c r="K41" s="18">
        <v>1619</v>
      </c>
      <c r="L41" s="18">
        <v>0</v>
      </c>
      <c r="M41" s="18">
        <v>531</v>
      </c>
      <c r="N41" s="18">
        <v>0</v>
      </c>
      <c r="O41" s="18">
        <v>635</v>
      </c>
      <c r="P41" s="18">
        <v>18577</v>
      </c>
      <c r="Q41" s="18">
        <v>0</v>
      </c>
      <c r="R41" s="72">
        <v>21362</v>
      </c>
      <c r="T41" s="18">
        <v>200</v>
      </c>
      <c r="U41" s="18">
        <v>0</v>
      </c>
      <c r="V41" s="18">
        <v>13</v>
      </c>
      <c r="W41" s="18">
        <v>0</v>
      </c>
      <c r="X41" s="18">
        <v>7</v>
      </c>
      <c r="Y41" s="18">
        <v>112</v>
      </c>
      <c r="Z41" s="18">
        <v>0</v>
      </c>
      <c r="AA41" s="72">
        <v>332</v>
      </c>
      <c r="AC41" s="18">
        <v>424</v>
      </c>
      <c r="AD41" s="18">
        <v>0</v>
      </c>
      <c r="AE41" s="18">
        <v>133</v>
      </c>
      <c r="AF41" s="18">
        <v>0</v>
      </c>
      <c r="AG41" s="18">
        <v>180</v>
      </c>
      <c r="AH41" s="18">
        <v>4372</v>
      </c>
      <c r="AI41" s="18">
        <v>0</v>
      </c>
      <c r="AJ41" s="72">
        <v>5109</v>
      </c>
      <c r="AL41" s="18">
        <v>198</v>
      </c>
      <c r="AM41" s="18">
        <v>0</v>
      </c>
      <c r="AN41" s="18">
        <v>89</v>
      </c>
      <c r="AO41" s="18">
        <v>0</v>
      </c>
      <c r="AP41" s="18">
        <v>101</v>
      </c>
      <c r="AQ41" s="18">
        <v>1649</v>
      </c>
      <c r="AR41" s="18">
        <v>0</v>
      </c>
      <c r="AS41" s="72">
        <v>2037</v>
      </c>
      <c r="AU41" s="18">
        <v>163</v>
      </c>
      <c r="AV41" s="18">
        <v>0</v>
      </c>
      <c r="AW41" s="18">
        <v>51</v>
      </c>
      <c r="AX41" s="18">
        <v>0</v>
      </c>
      <c r="AY41" s="18">
        <v>85</v>
      </c>
      <c r="AZ41" s="18">
        <v>2269</v>
      </c>
      <c r="BA41" s="18">
        <v>0</v>
      </c>
      <c r="BB41" s="72">
        <v>2568</v>
      </c>
      <c r="BD41" s="18">
        <v>37181</v>
      </c>
      <c r="BE41" s="18">
        <v>0</v>
      </c>
      <c r="BF41" s="18">
        <v>9142</v>
      </c>
      <c r="BG41" s="18">
        <v>0</v>
      </c>
      <c r="BH41" s="18">
        <v>9614</v>
      </c>
      <c r="BI41" s="18">
        <v>201373</v>
      </c>
      <c r="BJ41" s="18">
        <v>0</v>
      </c>
      <c r="BK41" s="72">
        <v>257310</v>
      </c>
      <c r="BN41" s="18">
        <f t="shared" si="20"/>
        <v>41753</v>
      </c>
      <c r="BO41" s="111"/>
      <c r="BP41" s="18">
        <f t="shared" si="21"/>
        <v>10677</v>
      </c>
      <c r="BQ41" s="18">
        <f t="shared" si="22"/>
        <v>21362</v>
      </c>
      <c r="BR41" s="18">
        <f t="shared" si="23"/>
        <v>5109</v>
      </c>
      <c r="BS41" s="18">
        <f t="shared" si="24"/>
        <v>2037</v>
      </c>
      <c r="BT41" s="18">
        <f t="shared" si="25"/>
        <v>2568</v>
      </c>
      <c r="BU41" s="18"/>
      <c r="BV41" s="8">
        <f t="shared" si="26"/>
        <v>215557</v>
      </c>
    </row>
    <row r="42" spans="1:74" ht="10.5">
      <c r="A42" s="25">
        <v>43647</v>
      </c>
      <c r="B42" s="18">
        <v>463</v>
      </c>
      <c r="C42" s="18">
        <v>0</v>
      </c>
      <c r="D42" s="18">
        <v>332</v>
      </c>
      <c r="E42" s="18">
        <v>0</v>
      </c>
      <c r="F42" s="18">
        <v>346</v>
      </c>
      <c r="G42" s="18">
        <v>12306</v>
      </c>
      <c r="H42" s="18">
        <v>0</v>
      </c>
      <c r="I42" s="72">
        <v>13447</v>
      </c>
      <c r="J42" s="18"/>
      <c r="K42" s="18">
        <v>1195</v>
      </c>
      <c r="L42" s="18">
        <v>0</v>
      </c>
      <c r="M42" s="18">
        <v>735</v>
      </c>
      <c r="N42" s="18">
        <v>0</v>
      </c>
      <c r="O42" s="18">
        <v>894</v>
      </c>
      <c r="P42" s="18">
        <v>25220</v>
      </c>
      <c r="Q42" s="18">
        <v>0</v>
      </c>
      <c r="R42" s="72">
        <v>28044</v>
      </c>
      <c r="T42" s="18">
        <v>203</v>
      </c>
      <c r="U42" s="18">
        <v>0</v>
      </c>
      <c r="V42" s="18">
        <v>33</v>
      </c>
      <c r="W42" s="18">
        <v>0</v>
      </c>
      <c r="X42" s="18">
        <v>13</v>
      </c>
      <c r="Y42" s="18">
        <v>134</v>
      </c>
      <c r="Z42" s="18">
        <v>0</v>
      </c>
      <c r="AA42" s="72">
        <v>383</v>
      </c>
      <c r="AC42" s="18">
        <v>433</v>
      </c>
      <c r="AD42" s="18">
        <v>0</v>
      </c>
      <c r="AE42" s="18">
        <v>243</v>
      </c>
      <c r="AF42" s="18">
        <v>0</v>
      </c>
      <c r="AG42" s="18">
        <v>292</v>
      </c>
      <c r="AH42" s="18">
        <v>6587</v>
      </c>
      <c r="AI42" s="18">
        <v>0</v>
      </c>
      <c r="AJ42" s="72">
        <v>7555</v>
      </c>
      <c r="AL42" s="18">
        <v>244</v>
      </c>
      <c r="AM42" s="18">
        <v>0</v>
      </c>
      <c r="AN42" s="18">
        <v>186</v>
      </c>
      <c r="AO42" s="18">
        <v>0</v>
      </c>
      <c r="AP42" s="18">
        <v>181</v>
      </c>
      <c r="AQ42" s="18">
        <v>3717</v>
      </c>
      <c r="AR42" s="18">
        <v>0</v>
      </c>
      <c r="AS42" s="72">
        <v>4328</v>
      </c>
      <c r="AU42" s="18">
        <v>231</v>
      </c>
      <c r="AV42" s="18">
        <v>0</v>
      </c>
      <c r="AW42" s="18">
        <v>93</v>
      </c>
      <c r="AX42" s="18">
        <v>0</v>
      </c>
      <c r="AY42" s="18">
        <v>63</v>
      </c>
      <c r="AZ42" s="18">
        <v>2211</v>
      </c>
      <c r="BA42" s="18">
        <v>0</v>
      </c>
      <c r="BB42" s="72">
        <v>2598</v>
      </c>
      <c r="BD42" s="18">
        <v>34515</v>
      </c>
      <c r="BE42" s="18">
        <v>0</v>
      </c>
      <c r="BF42" s="18">
        <v>18099</v>
      </c>
      <c r="BG42" s="18">
        <v>0</v>
      </c>
      <c r="BH42" s="18">
        <v>13155</v>
      </c>
      <c r="BI42" s="18">
        <v>274481</v>
      </c>
      <c r="BJ42" s="18">
        <v>0</v>
      </c>
      <c r="BK42" s="72">
        <v>340250</v>
      </c>
      <c r="BN42" s="18">
        <f t="shared" si="20"/>
        <v>55972</v>
      </c>
      <c r="BO42" s="111"/>
      <c r="BP42" s="18">
        <f t="shared" si="21"/>
        <v>13447</v>
      </c>
      <c r="BQ42" s="18">
        <f t="shared" si="22"/>
        <v>28044</v>
      </c>
      <c r="BR42" s="18">
        <f t="shared" si="23"/>
        <v>7555</v>
      </c>
      <c r="BS42" s="18">
        <f t="shared" si="24"/>
        <v>4328</v>
      </c>
      <c r="BT42" s="18">
        <f t="shared" si="25"/>
        <v>2598</v>
      </c>
      <c r="BU42" s="18"/>
      <c r="BV42" s="8">
        <f t="shared" si="26"/>
        <v>284278</v>
      </c>
    </row>
    <row r="43" spans="1:74" ht="10.5">
      <c r="A43" s="25">
        <v>43678</v>
      </c>
      <c r="B43" s="18">
        <v>509</v>
      </c>
      <c r="C43" s="18">
        <v>0</v>
      </c>
      <c r="D43" s="18">
        <v>198</v>
      </c>
      <c r="E43" s="18">
        <v>0</v>
      </c>
      <c r="F43" s="18">
        <v>876</v>
      </c>
      <c r="G43" s="18">
        <v>10422</v>
      </c>
      <c r="H43" s="18">
        <v>0</v>
      </c>
      <c r="I43" s="72">
        <v>12005</v>
      </c>
      <c r="J43" s="18"/>
      <c r="K43" s="18">
        <v>1430</v>
      </c>
      <c r="L43" s="18">
        <v>0</v>
      </c>
      <c r="M43" s="18">
        <v>538</v>
      </c>
      <c r="N43" s="18">
        <v>0</v>
      </c>
      <c r="O43" s="18">
        <v>2081</v>
      </c>
      <c r="P43" s="18">
        <v>18324</v>
      </c>
      <c r="Q43" s="18">
        <v>0</v>
      </c>
      <c r="R43" s="72">
        <v>22373</v>
      </c>
      <c r="T43" s="18">
        <v>244</v>
      </c>
      <c r="U43" s="18">
        <v>0</v>
      </c>
      <c r="V43" s="18">
        <v>13</v>
      </c>
      <c r="W43" s="18">
        <v>0</v>
      </c>
      <c r="X43" s="18">
        <v>9</v>
      </c>
      <c r="Y43" s="18">
        <v>128</v>
      </c>
      <c r="Z43" s="18">
        <v>0</v>
      </c>
      <c r="AA43" s="72">
        <v>394</v>
      </c>
      <c r="AC43" s="18">
        <v>616</v>
      </c>
      <c r="AD43" s="18">
        <v>0</v>
      </c>
      <c r="AE43" s="18">
        <v>184</v>
      </c>
      <c r="AF43" s="18">
        <v>0</v>
      </c>
      <c r="AG43" s="18">
        <v>680</v>
      </c>
      <c r="AH43" s="18">
        <v>5350</v>
      </c>
      <c r="AI43" s="18">
        <v>0</v>
      </c>
      <c r="AJ43" s="72">
        <v>6830</v>
      </c>
      <c r="AL43" s="18">
        <v>192</v>
      </c>
      <c r="AM43" s="18">
        <v>0</v>
      </c>
      <c r="AN43" s="18">
        <v>87</v>
      </c>
      <c r="AO43" s="18">
        <v>0</v>
      </c>
      <c r="AP43" s="18">
        <v>265</v>
      </c>
      <c r="AQ43" s="18">
        <v>1927</v>
      </c>
      <c r="AR43" s="18">
        <v>0</v>
      </c>
      <c r="AS43" s="72">
        <v>2471</v>
      </c>
      <c r="AU43" s="18">
        <v>149</v>
      </c>
      <c r="AV43" s="18">
        <v>0</v>
      </c>
      <c r="AW43" s="18">
        <v>97</v>
      </c>
      <c r="AX43" s="18">
        <v>0</v>
      </c>
      <c r="AY43" s="18">
        <v>58</v>
      </c>
      <c r="AZ43" s="18">
        <v>1981</v>
      </c>
      <c r="BA43" s="18">
        <v>0</v>
      </c>
      <c r="BB43" s="72">
        <v>2285</v>
      </c>
      <c r="BD43" s="18">
        <v>41942</v>
      </c>
      <c r="BE43" s="18">
        <v>0</v>
      </c>
      <c r="BF43" s="18">
        <v>9370</v>
      </c>
      <c r="BG43" s="18">
        <v>0</v>
      </c>
      <c r="BH43" s="18">
        <v>19938</v>
      </c>
      <c r="BI43" s="18">
        <v>213270</v>
      </c>
      <c r="BJ43" s="18">
        <v>0</v>
      </c>
      <c r="BK43" s="72">
        <v>284520</v>
      </c>
      <c r="BN43" s="18">
        <f t="shared" si="20"/>
        <v>45964</v>
      </c>
      <c r="BO43" s="111"/>
      <c r="BP43" s="18">
        <f t="shared" si="21"/>
        <v>12005</v>
      </c>
      <c r="BQ43" s="18">
        <f t="shared" si="22"/>
        <v>22373</v>
      </c>
      <c r="BR43" s="18">
        <f t="shared" si="23"/>
        <v>6830</v>
      </c>
      <c r="BS43" s="18">
        <f t="shared" si="24"/>
        <v>2471</v>
      </c>
      <c r="BT43" s="18">
        <f t="shared" si="25"/>
        <v>2285</v>
      </c>
      <c r="BU43" s="18"/>
      <c r="BV43" s="8">
        <f t="shared" si="26"/>
        <v>238556</v>
      </c>
    </row>
    <row r="44" spans="1:74" ht="10.5">
      <c r="A44" s="25">
        <v>43709</v>
      </c>
      <c r="B44" s="18">
        <v>592</v>
      </c>
      <c r="C44" s="18">
        <v>0</v>
      </c>
      <c r="D44" s="18">
        <v>203</v>
      </c>
      <c r="E44" s="18">
        <v>0</v>
      </c>
      <c r="F44" s="18">
        <v>540</v>
      </c>
      <c r="G44" s="18">
        <v>10720</v>
      </c>
      <c r="H44" s="18">
        <v>0</v>
      </c>
      <c r="I44" s="72">
        <v>12055</v>
      </c>
      <c r="K44" s="18">
        <v>1299</v>
      </c>
      <c r="L44" s="18">
        <v>0</v>
      </c>
      <c r="M44" s="18">
        <v>622</v>
      </c>
      <c r="N44" s="18">
        <v>0</v>
      </c>
      <c r="O44" s="18">
        <v>790</v>
      </c>
      <c r="P44" s="18">
        <v>16631</v>
      </c>
      <c r="Q44" s="6">
        <v>0</v>
      </c>
      <c r="R44" s="72">
        <v>19342</v>
      </c>
      <c r="T44" s="18">
        <v>195</v>
      </c>
      <c r="U44" s="18">
        <v>0</v>
      </c>
      <c r="V44" s="18">
        <v>15</v>
      </c>
      <c r="W44" s="18">
        <v>0</v>
      </c>
      <c r="X44" s="18">
        <v>4</v>
      </c>
      <c r="Y44" s="18">
        <v>145</v>
      </c>
      <c r="Z44" s="18">
        <v>0</v>
      </c>
      <c r="AA44" s="72">
        <v>359</v>
      </c>
      <c r="AC44" s="18">
        <v>408</v>
      </c>
      <c r="AD44" s="18">
        <v>0</v>
      </c>
      <c r="AE44" s="18">
        <v>294</v>
      </c>
      <c r="AF44" s="18">
        <v>0</v>
      </c>
      <c r="AG44" s="18">
        <v>266</v>
      </c>
      <c r="AH44" s="18">
        <v>4882</v>
      </c>
      <c r="AI44" s="18">
        <v>0</v>
      </c>
      <c r="AJ44" s="72">
        <v>5850</v>
      </c>
      <c r="AL44" s="18">
        <v>192</v>
      </c>
      <c r="AM44" s="18">
        <v>0</v>
      </c>
      <c r="AN44" s="18">
        <v>146</v>
      </c>
      <c r="AO44" s="18">
        <v>0</v>
      </c>
      <c r="AP44" s="18">
        <v>88</v>
      </c>
      <c r="AQ44" s="18">
        <v>1806</v>
      </c>
      <c r="AR44" s="18">
        <v>0</v>
      </c>
      <c r="AS44" s="72">
        <v>2232</v>
      </c>
      <c r="AU44" s="18">
        <v>117</v>
      </c>
      <c r="AV44" s="18">
        <v>0</v>
      </c>
      <c r="AW44" s="18">
        <v>155</v>
      </c>
      <c r="AX44" s="18">
        <v>0</v>
      </c>
      <c r="AY44" s="18">
        <v>55</v>
      </c>
      <c r="AZ44" s="18">
        <v>1231</v>
      </c>
      <c r="BA44" s="18">
        <v>0</v>
      </c>
      <c r="BB44" s="72">
        <v>1558</v>
      </c>
      <c r="BD44" s="18">
        <v>37142</v>
      </c>
      <c r="BE44" s="18">
        <v>0</v>
      </c>
      <c r="BF44" s="18">
        <v>11925</v>
      </c>
      <c r="BG44" s="18">
        <v>0</v>
      </c>
      <c r="BH44" s="18">
        <v>10850</v>
      </c>
      <c r="BI44" s="18">
        <v>219837</v>
      </c>
      <c r="BJ44" s="18">
        <v>0</v>
      </c>
      <c r="BK44" s="72">
        <v>279754</v>
      </c>
      <c r="BN44" s="18">
        <f t="shared" si="20"/>
        <v>41037</v>
      </c>
      <c r="BP44" s="18">
        <f t="shared" ref="BP44:BP51" si="27">I44</f>
        <v>12055</v>
      </c>
      <c r="BQ44" s="18">
        <f t="shared" ref="BQ44:BQ51" si="28">R44</f>
        <v>19342</v>
      </c>
      <c r="BR44" s="18">
        <f t="shared" ref="BR44:BR51" si="29">AJ44</f>
        <v>5850</v>
      </c>
      <c r="BS44" s="18">
        <f t="shared" ref="BS44:BS51" si="30">AS44</f>
        <v>2232</v>
      </c>
      <c r="BT44" s="18">
        <f t="shared" ref="BT44:BT51" si="31">BB44</f>
        <v>1558</v>
      </c>
      <c r="BU44" s="18"/>
      <c r="BV44" s="8">
        <f t="shared" ref="BV44:BV51" si="32">+BK44-BN44</f>
        <v>238717</v>
      </c>
    </row>
    <row r="45" spans="1:74" ht="10.5">
      <c r="A45" s="25">
        <v>43739</v>
      </c>
      <c r="B45" s="18">
        <v>297</v>
      </c>
      <c r="C45" s="18">
        <v>0</v>
      </c>
      <c r="D45" s="18">
        <v>206</v>
      </c>
      <c r="E45" s="18">
        <v>0</v>
      </c>
      <c r="F45" s="18">
        <v>2688</v>
      </c>
      <c r="G45" s="18">
        <v>8552</v>
      </c>
      <c r="H45" s="18">
        <v>0</v>
      </c>
      <c r="I45" s="72">
        <v>11743</v>
      </c>
      <c r="K45" s="18">
        <v>878</v>
      </c>
      <c r="L45" s="18">
        <v>0</v>
      </c>
      <c r="M45" s="18">
        <v>332</v>
      </c>
      <c r="N45" s="18">
        <v>0</v>
      </c>
      <c r="O45" s="18">
        <v>3929</v>
      </c>
      <c r="P45" s="18">
        <v>13788</v>
      </c>
      <c r="Q45" s="18">
        <v>0</v>
      </c>
      <c r="R45" s="72">
        <v>18927</v>
      </c>
      <c r="T45" s="18">
        <v>197</v>
      </c>
      <c r="U45" s="18">
        <v>0</v>
      </c>
      <c r="V45" s="18">
        <v>11</v>
      </c>
      <c r="W45" s="18">
        <v>0</v>
      </c>
      <c r="X45" s="18">
        <v>28</v>
      </c>
      <c r="Y45" s="18">
        <v>122</v>
      </c>
      <c r="Z45" s="18">
        <v>0</v>
      </c>
      <c r="AA45" s="72">
        <v>358</v>
      </c>
      <c r="AC45" s="18">
        <v>374</v>
      </c>
      <c r="AD45" s="18">
        <v>0</v>
      </c>
      <c r="AE45" s="18">
        <v>278</v>
      </c>
      <c r="AF45" s="18">
        <v>0</v>
      </c>
      <c r="AG45" s="18">
        <v>1515</v>
      </c>
      <c r="AH45" s="18">
        <v>4936</v>
      </c>
      <c r="AI45" s="18">
        <v>0</v>
      </c>
      <c r="AJ45" s="72">
        <v>7103</v>
      </c>
      <c r="AL45" s="18">
        <v>188</v>
      </c>
      <c r="AM45" s="18">
        <v>0</v>
      </c>
      <c r="AN45" s="18">
        <v>98</v>
      </c>
      <c r="AO45" s="18">
        <v>0</v>
      </c>
      <c r="AP45" s="18">
        <v>811</v>
      </c>
      <c r="AQ45" s="18">
        <v>1654</v>
      </c>
      <c r="AR45" s="18">
        <v>0</v>
      </c>
      <c r="AS45" s="72">
        <v>2751</v>
      </c>
      <c r="AU45" s="18">
        <v>121</v>
      </c>
      <c r="AV45" s="18">
        <v>0</v>
      </c>
      <c r="AW45" s="18">
        <v>58</v>
      </c>
      <c r="AX45" s="18">
        <v>0</v>
      </c>
      <c r="AY45" s="18">
        <v>400</v>
      </c>
      <c r="AZ45" s="18">
        <v>1115</v>
      </c>
      <c r="BA45" s="18">
        <v>0</v>
      </c>
      <c r="BB45" s="72">
        <v>1694</v>
      </c>
      <c r="BD45" s="18">
        <v>34717</v>
      </c>
      <c r="BE45" s="18">
        <v>0</v>
      </c>
      <c r="BF45" s="18">
        <v>9941</v>
      </c>
      <c r="BG45" s="18">
        <v>0</v>
      </c>
      <c r="BH45" s="18">
        <v>55913</v>
      </c>
      <c r="BI45" s="18">
        <v>225838</v>
      </c>
      <c r="BJ45" s="18">
        <v>0</v>
      </c>
      <c r="BK45" s="72">
        <v>326409</v>
      </c>
      <c r="BN45" s="18">
        <f t="shared" si="20"/>
        <v>42218</v>
      </c>
      <c r="BO45" s="33"/>
      <c r="BP45" s="18">
        <f t="shared" si="27"/>
        <v>11743</v>
      </c>
      <c r="BQ45" s="18">
        <f t="shared" si="28"/>
        <v>18927</v>
      </c>
      <c r="BR45" s="18">
        <f t="shared" si="29"/>
        <v>7103</v>
      </c>
      <c r="BS45" s="18">
        <f t="shared" si="30"/>
        <v>2751</v>
      </c>
      <c r="BT45" s="18">
        <f t="shared" si="31"/>
        <v>1694</v>
      </c>
      <c r="BU45" s="18"/>
      <c r="BV45" s="8">
        <f t="shared" si="32"/>
        <v>284191</v>
      </c>
    </row>
    <row r="46" spans="1:74" ht="10.5">
      <c r="A46" s="25">
        <v>43770</v>
      </c>
      <c r="B46" s="18">
        <v>301</v>
      </c>
      <c r="C46" s="18">
        <v>0</v>
      </c>
      <c r="D46" s="18">
        <v>158</v>
      </c>
      <c r="E46" s="18">
        <v>0</v>
      </c>
      <c r="F46" s="18">
        <v>108</v>
      </c>
      <c r="G46" s="18">
        <v>7619</v>
      </c>
      <c r="H46" s="18">
        <v>0</v>
      </c>
      <c r="I46" s="72">
        <v>8186</v>
      </c>
      <c r="K46" s="18">
        <v>962</v>
      </c>
      <c r="L46" s="18">
        <v>0</v>
      </c>
      <c r="M46" s="18">
        <v>175</v>
      </c>
      <c r="N46" s="18">
        <v>0</v>
      </c>
      <c r="O46" s="18">
        <v>235</v>
      </c>
      <c r="P46" s="18">
        <v>10613</v>
      </c>
      <c r="Q46" s="18">
        <v>0</v>
      </c>
      <c r="R46" s="72">
        <v>11985</v>
      </c>
      <c r="T46" s="18">
        <v>272</v>
      </c>
      <c r="U46" s="18">
        <v>0</v>
      </c>
      <c r="V46" s="18">
        <v>10</v>
      </c>
      <c r="W46" s="18">
        <v>0</v>
      </c>
      <c r="X46" s="18">
        <v>6</v>
      </c>
      <c r="Y46" s="18">
        <v>155</v>
      </c>
      <c r="Z46" s="18">
        <v>0</v>
      </c>
      <c r="AA46" s="72">
        <v>443</v>
      </c>
      <c r="AC46" s="18">
        <v>310</v>
      </c>
      <c r="AD46" s="18">
        <v>0</v>
      </c>
      <c r="AE46" s="18">
        <v>100</v>
      </c>
      <c r="AF46" s="18">
        <v>0</v>
      </c>
      <c r="AG46" s="18">
        <v>107</v>
      </c>
      <c r="AH46" s="18">
        <v>3256</v>
      </c>
      <c r="AI46" s="18">
        <v>0</v>
      </c>
      <c r="AJ46" s="72">
        <v>3773</v>
      </c>
      <c r="AL46" s="18">
        <v>149</v>
      </c>
      <c r="AM46" s="18">
        <v>0</v>
      </c>
      <c r="AN46" s="18">
        <v>76</v>
      </c>
      <c r="AO46" s="18">
        <v>0</v>
      </c>
      <c r="AP46" s="18">
        <v>49</v>
      </c>
      <c r="AQ46" s="18">
        <v>1362</v>
      </c>
      <c r="AR46" s="18">
        <v>0</v>
      </c>
      <c r="AS46" s="72">
        <v>1636</v>
      </c>
      <c r="AU46" s="18">
        <v>132</v>
      </c>
      <c r="AV46" s="18">
        <v>0</v>
      </c>
      <c r="AW46" s="18">
        <v>126</v>
      </c>
      <c r="AX46" s="18">
        <v>0</v>
      </c>
      <c r="AY46" s="18">
        <v>14</v>
      </c>
      <c r="AZ46" s="18">
        <v>840</v>
      </c>
      <c r="BA46" s="18">
        <v>0</v>
      </c>
      <c r="BB46" s="72">
        <v>1112</v>
      </c>
      <c r="BD46" s="18">
        <v>33663</v>
      </c>
      <c r="BE46" s="18">
        <v>0</v>
      </c>
      <c r="BF46" s="18">
        <v>5949</v>
      </c>
      <c r="BG46" s="18">
        <v>0</v>
      </c>
      <c r="BH46" s="18">
        <v>8285</v>
      </c>
      <c r="BI46" s="18">
        <v>185763</v>
      </c>
      <c r="BJ46" s="18">
        <v>0</v>
      </c>
      <c r="BK46" s="72">
        <v>233660</v>
      </c>
      <c r="BN46" s="18">
        <f t="shared" si="20"/>
        <v>26692</v>
      </c>
      <c r="BP46" s="18">
        <f t="shared" si="27"/>
        <v>8186</v>
      </c>
      <c r="BQ46" s="18">
        <f t="shared" si="28"/>
        <v>11985</v>
      </c>
      <c r="BR46" s="18">
        <f t="shared" si="29"/>
        <v>3773</v>
      </c>
      <c r="BS46" s="18">
        <f t="shared" si="30"/>
        <v>1636</v>
      </c>
      <c r="BT46" s="18">
        <f t="shared" si="31"/>
        <v>1112</v>
      </c>
      <c r="BU46" s="18"/>
      <c r="BV46" s="8">
        <f t="shared" si="32"/>
        <v>206968</v>
      </c>
    </row>
    <row r="47" spans="1:74" ht="10.5">
      <c r="A47" s="25">
        <v>43800</v>
      </c>
      <c r="B47" s="18">
        <v>251</v>
      </c>
      <c r="C47" s="18">
        <v>0</v>
      </c>
      <c r="D47" s="18">
        <v>217</v>
      </c>
      <c r="E47" s="18">
        <v>0</v>
      </c>
      <c r="F47" s="18">
        <v>75</v>
      </c>
      <c r="G47" s="18">
        <v>5706</v>
      </c>
      <c r="H47" s="18">
        <v>0</v>
      </c>
      <c r="I47" s="72">
        <v>6249</v>
      </c>
      <c r="K47" s="18">
        <v>730</v>
      </c>
      <c r="L47" s="18">
        <v>0</v>
      </c>
      <c r="M47" s="18">
        <v>202</v>
      </c>
      <c r="N47" s="18">
        <v>0</v>
      </c>
      <c r="O47" s="18">
        <v>169</v>
      </c>
      <c r="P47" s="18">
        <v>8793</v>
      </c>
      <c r="Q47" s="18">
        <v>0</v>
      </c>
      <c r="R47" s="72">
        <v>9894</v>
      </c>
      <c r="T47" s="18">
        <v>242</v>
      </c>
      <c r="U47" s="18">
        <v>0</v>
      </c>
      <c r="V47" s="18">
        <v>5</v>
      </c>
      <c r="W47" s="18">
        <v>0</v>
      </c>
      <c r="X47" s="18">
        <v>3</v>
      </c>
      <c r="Y47" s="18">
        <v>183</v>
      </c>
      <c r="Z47" s="18">
        <v>0</v>
      </c>
      <c r="AA47" s="72">
        <v>433</v>
      </c>
      <c r="AC47" s="18">
        <v>278</v>
      </c>
      <c r="AD47" s="18">
        <v>0</v>
      </c>
      <c r="AE47" s="18">
        <v>134</v>
      </c>
      <c r="AF47" s="18">
        <v>0</v>
      </c>
      <c r="AG47" s="18">
        <v>129</v>
      </c>
      <c r="AH47" s="18">
        <v>3275</v>
      </c>
      <c r="AI47" s="18">
        <v>0</v>
      </c>
      <c r="AJ47" s="72">
        <v>3816</v>
      </c>
      <c r="AL47" s="18">
        <v>147</v>
      </c>
      <c r="AM47" s="18">
        <v>0</v>
      </c>
      <c r="AN47" s="18">
        <v>92</v>
      </c>
      <c r="AO47" s="18">
        <v>0</v>
      </c>
      <c r="AP47" s="18">
        <v>45</v>
      </c>
      <c r="AQ47" s="18">
        <v>1868</v>
      </c>
      <c r="AR47" s="18">
        <v>0</v>
      </c>
      <c r="AS47" s="72">
        <v>2152</v>
      </c>
      <c r="AU47" s="18">
        <v>106</v>
      </c>
      <c r="AV47" s="18">
        <v>0</v>
      </c>
      <c r="AW47" s="18">
        <v>21</v>
      </c>
      <c r="AX47" s="18">
        <v>0</v>
      </c>
      <c r="AY47" s="18">
        <v>14</v>
      </c>
      <c r="AZ47" s="18">
        <v>635</v>
      </c>
      <c r="BA47" s="18">
        <v>0</v>
      </c>
      <c r="BB47" s="72">
        <v>776</v>
      </c>
      <c r="BD47" s="18">
        <v>23679</v>
      </c>
      <c r="BE47" s="18">
        <v>0</v>
      </c>
      <c r="BF47" s="18">
        <v>6557</v>
      </c>
      <c r="BG47" s="18">
        <v>0</v>
      </c>
      <c r="BH47" s="18">
        <v>3589</v>
      </c>
      <c r="BI47" s="18">
        <v>160697</v>
      </c>
      <c r="BJ47" s="18">
        <v>0</v>
      </c>
      <c r="BK47" s="72">
        <v>194522</v>
      </c>
      <c r="BN47" s="18">
        <f t="shared" si="20"/>
        <v>22887</v>
      </c>
      <c r="BP47" s="18">
        <f t="shared" si="27"/>
        <v>6249</v>
      </c>
      <c r="BQ47" s="18">
        <f t="shared" si="28"/>
        <v>9894</v>
      </c>
      <c r="BR47" s="18">
        <f t="shared" si="29"/>
        <v>3816</v>
      </c>
      <c r="BS47" s="18">
        <f t="shared" si="30"/>
        <v>2152</v>
      </c>
      <c r="BT47" s="18">
        <f t="shared" si="31"/>
        <v>776</v>
      </c>
      <c r="BU47" s="18"/>
      <c r="BV47" s="8">
        <f t="shared" si="32"/>
        <v>171635</v>
      </c>
    </row>
    <row r="48" spans="1:74" ht="10.5">
      <c r="A48" s="25">
        <v>43831</v>
      </c>
      <c r="B48" s="18">
        <v>85</v>
      </c>
      <c r="C48" s="18">
        <v>39</v>
      </c>
      <c r="D48" s="18">
        <v>20</v>
      </c>
      <c r="E48" s="18">
        <v>4558</v>
      </c>
      <c r="F48" s="18">
        <v>125</v>
      </c>
      <c r="G48" s="18">
        <v>1001</v>
      </c>
      <c r="H48" s="18">
        <v>1691</v>
      </c>
      <c r="I48" s="72">
        <v>7519</v>
      </c>
      <c r="K48" s="18">
        <v>340</v>
      </c>
      <c r="L48" s="18">
        <v>95</v>
      </c>
      <c r="M48" s="18">
        <v>80</v>
      </c>
      <c r="N48" s="18">
        <v>4286</v>
      </c>
      <c r="O48" s="18">
        <v>434</v>
      </c>
      <c r="P48" s="18">
        <v>6377</v>
      </c>
      <c r="Q48" s="18">
        <v>1728</v>
      </c>
      <c r="R48" s="72">
        <v>13340</v>
      </c>
      <c r="T48" s="18">
        <v>140</v>
      </c>
      <c r="U48" s="18">
        <v>4</v>
      </c>
      <c r="V48" s="18">
        <v>3</v>
      </c>
      <c r="W48" s="18">
        <v>49</v>
      </c>
      <c r="X48" s="18">
        <v>19</v>
      </c>
      <c r="Y48" s="18">
        <v>50</v>
      </c>
      <c r="Z48" s="18">
        <v>71</v>
      </c>
      <c r="AA48" s="72">
        <v>336</v>
      </c>
      <c r="AC48" s="18">
        <v>232</v>
      </c>
      <c r="AD48" s="18">
        <v>149</v>
      </c>
      <c r="AE48" s="18">
        <v>32</v>
      </c>
      <c r="AF48" s="18">
        <v>1014</v>
      </c>
      <c r="AG48" s="18">
        <v>339</v>
      </c>
      <c r="AH48" s="18">
        <v>3131</v>
      </c>
      <c r="AI48" s="18">
        <v>2654</v>
      </c>
      <c r="AJ48" s="72">
        <v>7551</v>
      </c>
      <c r="AL48" s="18">
        <v>87</v>
      </c>
      <c r="AM48" s="18">
        <v>51</v>
      </c>
      <c r="AN48" s="18">
        <v>31</v>
      </c>
      <c r="AO48" s="18">
        <v>745</v>
      </c>
      <c r="AP48" s="18">
        <v>135</v>
      </c>
      <c r="AQ48" s="18">
        <v>633</v>
      </c>
      <c r="AR48" s="18">
        <v>2283</v>
      </c>
      <c r="AS48" s="72">
        <v>3965</v>
      </c>
      <c r="AU48" s="18">
        <v>43</v>
      </c>
      <c r="AV48" s="18">
        <v>27</v>
      </c>
      <c r="AW48" s="18">
        <v>11</v>
      </c>
      <c r="AX48" s="18">
        <v>970</v>
      </c>
      <c r="AY48" s="18">
        <v>39</v>
      </c>
      <c r="AZ48" s="18">
        <v>289</v>
      </c>
      <c r="BA48" s="18">
        <v>128</v>
      </c>
      <c r="BB48" s="72">
        <v>1507</v>
      </c>
      <c r="BD48" s="18">
        <v>15341</v>
      </c>
      <c r="BE48" s="18">
        <v>6912</v>
      </c>
      <c r="BF48" s="18">
        <v>5253</v>
      </c>
      <c r="BG48" s="18">
        <v>83771</v>
      </c>
      <c r="BH48" s="18">
        <v>15181</v>
      </c>
      <c r="BI48" s="18">
        <v>106310</v>
      </c>
      <c r="BJ48" s="18">
        <v>93573</v>
      </c>
      <c r="BK48" s="72">
        <v>326341</v>
      </c>
      <c r="BN48" s="18">
        <f t="shared" si="20"/>
        <v>33882</v>
      </c>
      <c r="BP48" s="18">
        <f t="shared" si="27"/>
        <v>7519</v>
      </c>
      <c r="BQ48" s="18">
        <f t="shared" si="28"/>
        <v>13340</v>
      </c>
      <c r="BR48" s="18">
        <f t="shared" si="29"/>
        <v>7551</v>
      </c>
      <c r="BS48" s="18">
        <f t="shared" si="30"/>
        <v>3965</v>
      </c>
      <c r="BT48" s="18">
        <f t="shared" si="31"/>
        <v>1507</v>
      </c>
      <c r="BU48" s="18"/>
      <c r="BV48" s="8">
        <f t="shared" si="32"/>
        <v>292459</v>
      </c>
    </row>
    <row r="49" spans="1:74" ht="10.5">
      <c r="A49" s="25">
        <v>43862</v>
      </c>
      <c r="B49" s="18">
        <v>178</v>
      </c>
      <c r="C49" s="18">
        <v>68</v>
      </c>
      <c r="D49" s="18">
        <v>19</v>
      </c>
      <c r="E49" s="18">
        <v>3086</v>
      </c>
      <c r="F49" s="18">
        <v>97</v>
      </c>
      <c r="G49" s="18">
        <v>538</v>
      </c>
      <c r="H49" s="18">
        <v>638</v>
      </c>
      <c r="I49" s="72">
        <v>4624</v>
      </c>
      <c r="K49" s="18">
        <v>623</v>
      </c>
      <c r="L49" s="18">
        <v>89</v>
      </c>
      <c r="M49" s="18">
        <v>55</v>
      </c>
      <c r="N49" s="18">
        <v>2624</v>
      </c>
      <c r="O49" s="18">
        <v>226</v>
      </c>
      <c r="P49" s="18">
        <v>2033</v>
      </c>
      <c r="Q49" s="18">
        <v>1159</v>
      </c>
      <c r="R49" s="72">
        <v>6809</v>
      </c>
      <c r="T49" s="18">
        <v>206</v>
      </c>
      <c r="U49" s="18">
        <v>6</v>
      </c>
      <c r="V49" s="18">
        <v>10</v>
      </c>
      <c r="W49" s="18">
        <v>27</v>
      </c>
      <c r="X49" s="18">
        <v>18</v>
      </c>
      <c r="Y49" s="18">
        <v>74</v>
      </c>
      <c r="Z49" s="18">
        <v>17</v>
      </c>
      <c r="AA49" s="72">
        <v>358</v>
      </c>
      <c r="AC49" s="18">
        <v>230</v>
      </c>
      <c r="AD49" s="18">
        <v>67</v>
      </c>
      <c r="AE49" s="18">
        <v>17</v>
      </c>
      <c r="AF49" s="18">
        <v>628</v>
      </c>
      <c r="AG49" s="18">
        <v>116</v>
      </c>
      <c r="AH49" s="18">
        <v>568</v>
      </c>
      <c r="AI49" s="18">
        <v>1391</v>
      </c>
      <c r="AJ49" s="72">
        <v>3017</v>
      </c>
      <c r="AL49" s="18">
        <v>84</v>
      </c>
      <c r="AM49" s="18">
        <v>26</v>
      </c>
      <c r="AN49" s="18">
        <v>20</v>
      </c>
      <c r="AO49" s="18">
        <v>210</v>
      </c>
      <c r="AP49" s="18">
        <v>74</v>
      </c>
      <c r="AQ49" s="18">
        <v>255</v>
      </c>
      <c r="AR49" s="18">
        <v>801</v>
      </c>
      <c r="AS49" s="72">
        <v>1470</v>
      </c>
      <c r="AU49" s="18">
        <v>110</v>
      </c>
      <c r="AV49" s="18">
        <v>14</v>
      </c>
      <c r="AW49" s="18">
        <v>7</v>
      </c>
      <c r="AX49" s="18">
        <v>225</v>
      </c>
      <c r="AY49" s="18">
        <v>28</v>
      </c>
      <c r="AZ49" s="18">
        <v>110</v>
      </c>
      <c r="BA49" s="18">
        <v>41</v>
      </c>
      <c r="BB49" s="72">
        <v>535</v>
      </c>
      <c r="BD49" s="18">
        <v>24570</v>
      </c>
      <c r="BE49" s="18">
        <v>5707</v>
      </c>
      <c r="BF49" s="18">
        <v>4115</v>
      </c>
      <c r="BG49" s="18">
        <v>44954</v>
      </c>
      <c r="BH49" s="18">
        <v>10378</v>
      </c>
      <c r="BI49" s="18">
        <v>48574</v>
      </c>
      <c r="BJ49" s="18">
        <v>52243</v>
      </c>
      <c r="BK49" s="72">
        <v>190541</v>
      </c>
      <c r="BN49" s="18">
        <f t="shared" si="20"/>
        <v>16455</v>
      </c>
      <c r="BP49" s="18">
        <f t="shared" si="27"/>
        <v>4624</v>
      </c>
      <c r="BQ49" s="18">
        <f t="shared" si="28"/>
        <v>6809</v>
      </c>
      <c r="BR49" s="18">
        <f t="shared" si="29"/>
        <v>3017</v>
      </c>
      <c r="BS49" s="18">
        <f t="shared" si="30"/>
        <v>1470</v>
      </c>
      <c r="BT49" s="18">
        <f t="shared" si="31"/>
        <v>535</v>
      </c>
      <c r="BU49" s="18"/>
      <c r="BV49" s="8">
        <f t="shared" si="32"/>
        <v>174086</v>
      </c>
    </row>
    <row r="50" spans="1:74" ht="10.5">
      <c r="A50" s="25">
        <v>43891</v>
      </c>
      <c r="B50" s="18">
        <v>160</v>
      </c>
      <c r="C50" s="18">
        <v>13</v>
      </c>
      <c r="D50" s="18">
        <v>25</v>
      </c>
      <c r="E50" s="18">
        <v>2946</v>
      </c>
      <c r="F50" s="18">
        <v>795</v>
      </c>
      <c r="G50" s="18">
        <v>349</v>
      </c>
      <c r="H50" s="18">
        <v>450</v>
      </c>
      <c r="I50" s="72">
        <v>4738</v>
      </c>
      <c r="K50" s="18">
        <v>509</v>
      </c>
      <c r="L50" s="18">
        <v>131</v>
      </c>
      <c r="M50" s="18">
        <v>42</v>
      </c>
      <c r="N50" s="18">
        <v>1777</v>
      </c>
      <c r="O50" s="18">
        <v>1380</v>
      </c>
      <c r="P50" s="18">
        <v>1963</v>
      </c>
      <c r="Q50" s="18">
        <v>534</v>
      </c>
      <c r="R50" s="72">
        <v>6336</v>
      </c>
      <c r="T50" s="18">
        <v>164</v>
      </c>
      <c r="U50" s="18">
        <v>0</v>
      </c>
      <c r="V50" s="18">
        <v>5</v>
      </c>
      <c r="W50" s="18">
        <v>14</v>
      </c>
      <c r="X50" s="18">
        <v>18</v>
      </c>
      <c r="Y50" s="18">
        <v>65</v>
      </c>
      <c r="Z50" s="18">
        <v>6</v>
      </c>
      <c r="AA50" s="72">
        <v>272</v>
      </c>
      <c r="AC50" s="18">
        <v>167</v>
      </c>
      <c r="AD50" s="18">
        <v>74</v>
      </c>
      <c r="AE50" s="18">
        <v>7</v>
      </c>
      <c r="AF50" s="18">
        <v>347</v>
      </c>
      <c r="AG50" s="18">
        <v>371</v>
      </c>
      <c r="AH50" s="18">
        <v>590</v>
      </c>
      <c r="AI50" s="18">
        <v>714</v>
      </c>
      <c r="AJ50" s="72">
        <v>2270</v>
      </c>
      <c r="AL50" s="18">
        <v>69</v>
      </c>
      <c r="AM50" s="18">
        <v>14</v>
      </c>
      <c r="AN50" s="18">
        <v>9</v>
      </c>
      <c r="AO50" s="18">
        <v>93</v>
      </c>
      <c r="AP50" s="18">
        <v>178</v>
      </c>
      <c r="AQ50" s="18">
        <v>134</v>
      </c>
      <c r="AR50" s="18">
        <v>458</v>
      </c>
      <c r="AS50" s="72">
        <v>955</v>
      </c>
      <c r="AU50" s="18">
        <v>54</v>
      </c>
      <c r="AV50" s="18">
        <v>7</v>
      </c>
      <c r="AW50" s="18">
        <v>8</v>
      </c>
      <c r="AX50" s="18">
        <v>197</v>
      </c>
      <c r="AY50" s="18">
        <v>66</v>
      </c>
      <c r="AZ50" s="18">
        <v>85</v>
      </c>
      <c r="BA50" s="18">
        <v>26</v>
      </c>
      <c r="BB50" s="72">
        <v>443</v>
      </c>
      <c r="BD50" s="18">
        <v>15817</v>
      </c>
      <c r="BE50" s="18">
        <v>3671</v>
      </c>
      <c r="BF50" s="18">
        <v>3294</v>
      </c>
      <c r="BG50" s="18">
        <v>35593</v>
      </c>
      <c r="BH50" s="18">
        <v>21737</v>
      </c>
      <c r="BI50" s="18">
        <v>23790</v>
      </c>
      <c r="BJ50" s="18">
        <v>32819</v>
      </c>
      <c r="BK50" s="72">
        <v>136721</v>
      </c>
      <c r="BN50" s="18">
        <f t="shared" si="20"/>
        <v>14742</v>
      </c>
      <c r="BP50" s="18">
        <f t="shared" si="27"/>
        <v>4738</v>
      </c>
      <c r="BQ50" s="18">
        <f t="shared" si="28"/>
        <v>6336</v>
      </c>
      <c r="BR50" s="18">
        <f t="shared" si="29"/>
        <v>2270</v>
      </c>
      <c r="BS50" s="18">
        <f t="shared" si="30"/>
        <v>955</v>
      </c>
      <c r="BT50" s="18">
        <f t="shared" si="31"/>
        <v>443</v>
      </c>
      <c r="BU50" s="18"/>
      <c r="BV50" s="8">
        <f t="shared" si="32"/>
        <v>121979</v>
      </c>
    </row>
    <row r="51" spans="1:74" ht="10.5">
      <c r="A51" s="25">
        <v>43922</v>
      </c>
      <c r="B51" s="18">
        <v>3</v>
      </c>
      <c r="C51" s="18">
        <v>0</v>
      </c>
      <c r="D51" s="18">
        <v>0</v>
      </c>
      <c r="E51" s="18">
        <v>1</v>
      </c>
      <c r="F51" s="18">
        <v>13</v>
      </c>
      <c r="G51" s="18">
        <v>0</v>
      </c>
      <c r="H51" s="18">
        <v>6</v>
      </c>
      <c r="I51" s="72">
        <v>23</v>
      </c>
      <c r="K51" s="18">
        <v>8</v>
      </c>
      <c r="L51" s="18">
        <v>0</v>
      </c>
      <c r="M51" s="18">
        <v>0</v>
      </c>
      <c r="N51" s="18">
        <v>0</v>
      </c>
      <c r="O51" s="18">
        <v>69</v>
      </c>
      <c r="P51" s="18">
        <v>35</v>
      </c>
      <c r="Q51" s="18">
        <v>3</v>
      </c>
      <c r="R51" s="72">
        <v>115</v>
      </c>
      <c r="T51" s="18">
        <v>3</v>
      </c>
      <c r="U51" s="18">
        <v>0</v>
      </c>
      <c r="V51" s="18">
        <v>0</v>
      </c>
      <c r="W51" s="18">
        <v>0</v>
      </c>
      <c r="X51" s="18">
        <v>0</v>
      </c>
      <c r="Y51" s="18">
        <v>2</v>
      </c>
      <c r="Z51" s="18">
        <v>0</v>
      </c>
      <c r="AA51" s="72">
        <v>5</v>
      </c>
      <c r="AC51" s="18">
        <v>1</v>
      </c>
      <c r="AD51" s="18">
        <v>0</v>
      </c>
      <c r="AE51" s="18">
        <v>1</v>
      </c>
      <c r="AF51" s="18">
        <v>11</v>
      </c>
      <c r="AG51" s="18">
        <v>9</v>
      </c>
      <c r="AH51" s="18">
        <v>18</v>
      </c>
      <c r="AI51" s="18">
        <v>85</v>
      </c>
      <c r="AJ51" s="72">
        <v>125</v>
      </c>
      <c r="AL51" s="18">
        <v>0</v>
      </c>
      <c r="AM51" s="18">
        <v>0</v>
      </c>
      <c r="AN51" s="18">
        <v>0</v>
      </c>
      <c r="AO51" s="18">
        <v>16</v>
      </c>
      <c r="AP51" s="18">
        <v>29</v>
      </c>
      <c r="AQ51" s="18">
        <v>16</v>
      </c>
      <c r="AR51" s="18">
        <v>64</v>
      </c>
      <c r="AS51" s="72">
        <v>125</v>
      </c>
      <c r="AU51" s="18">
        <v>0</v>
      </c>
      <c r="AV51" s="18">
        <v>0</v>
      </c>
      <c r="AW51" s="18">
        <v>0</v>
      </c>
      <c r="AX51" s="18">
        <v>0</v>
      </c>
      <c r="AY51" s="18">
        <v>1</v>
      </c>
      <c r="AZ51" s="18">
        <v>1</v>
      </c>
      <c r="BA51" s="18">
        <v>2</v>
      </c>
      <c r="BB51" s="72">
        <v>4</v>
      </c>
      <c r="BD51" s="18">
        <v>426</v>
      </c>
      <c r="BE51" s="18">
        <v>5</v>
      </c>
      <c r="BF51" s="18">
        <v>130</v>
      </c>
      <c r="BG51" s="18">
        <v>396</v>
      </c>
      <c r="BH51" s="18">
        <v>1204</v>
      </c>
      <c r="BI51" s="18">
        <v>579</v>
      </c>
      <c r="BJ51" s="18">
        <v>1295</v>
      </c>
      <c r="BK51" s="72">
        <v>4035</v>
      </c>
      <c r="BN51" s="18">
        <f t="shared" si="20"/>
        <v>392</v>
      </c>
      <c r="BP51" s="18">
        <f t="shared" si="27"/>
        <v>23</v>
      </c>
      <c r="BQ51" s="18">
        <f t="shared" si="28"/>
        <v>115</v>
      </c>
      <c r="BR51" s="18">
        <f t="shared" si="29"/>
        <v>125</v>
      </c>
      <c r="BS51" s="18">
        <f t="shared" si="30"/>
        <v>125</v>
      </c>
      <c r="BT51" s="18">
        <f t="shared" si="31"/>
        <v>4</v>
      </c>
      <c r="BU51" s="18"/>
      <c r="BV51" s="8">
        <f t="shared" si="32"/>
        <v>3643</v>
      </c>
    </row>
    <row r="52" spans="1:74" ht="10.5">
      <c r="A52" s="25">
        <v>43952</v>
      </c>
      <c r="B52" s="18">
        <v>2</v>
      </c>
      <c r="C52" s="18">
        <v>0</v>
      </c>
      <c r="D52" s="18">
        <v>0</v>
      </c>
      <c r="E52" s="18">
        <v>7</v>
      </c>
      <c r="F52" s="18">
        <v>7</v>
      </c>
      <c r="G52" s="18">
        <v>5</v>
      </c>
      <c r="H52" s="18">
        <v>22</v>
      </c>
      <c r="I52" s="72">
        <v>43</v>
      </c>
      <c r="K52" s="18">
        <v>0</v>
      </c>
      <c r="L52" s="18">
        <v>0</v>
      </c>
      <c r="M52" s="18">
        <v>1</v>
      </c>
      <c r="N52" s="18">
        <v>2</v>
      </c>
      <c r="O52" s="18">
        <v>0</v>
      </c>
      <c r="P52" s="18">
        <v>0</v>
      </c>
      <c r="Q52" s="18">
        <v>3</v>
      </c>
      <c r="R52" s="72">
        <v>6</v>
      </c>
      <c r="T52" s="18">
        <v>23</v>
      </c>
      <c r="U52" s="18">
        <v>0</v>
      </c>
      <c r="V52" s="18">
        <v>0</v>
      </c>
      <c r="W52" s="18">
        <v>0</v>
      </c>
      <c r="X52" s="18">
        <v>1</v>
      </c>
      <c r="Y52" s="18">
        <v>5</v>
      </c>
      <c r="Z52" s="18">
        <v>0</v>
      </c>
      <c r="AA52" s="72">
        <v>29</v>
      </c>
      <c r="AC52" s="18">
        <v>5</v>
      </c>
      <c r="AD52" s="18">
        <v>1</v>
      </c>
      <c r="AE52" s="18">
        <v>2</v>
      </c>
      <c r="AF52" s="18">
        <v>12</v>
      </c>
      <c r="AG52" s="18">
        <v>4</v>
      </c>
      <c r="AH52" s="18">
        <v>12</v>
      </c>
      <c r="AI52" s="18">
        <v>84</v>
      </c>
      <c r="AJ52" s="72">
        <v>120</v>
      </c>
      <c r="AL52" s="18">
        <v>0</v>
      </c>
      <c r="AM52" s="18">
        <v>0</v>
      </c>
      <c r="AN52" s="18">
        <v>0</v>
      </c>
      <c r="AO52" s="18">
        <v>2</v>
      </c>
      <c r="AP52" s="18">
        <v>3</v>
      </c>
      <c r="AQ52" s="18">
        <v>5</v>
      </c>
      <c r="AR52" s="18">
        <v>21</v>
      </c>
      <c r="AS52" s="72">
        <v>31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0</v>
      </c>
      <c r="BA52" s="18">
        <v>0</v>
      </c>
      <c r="BB52" s="72">
        <v>0</v>
      </c>
      <c r="BD52" s="18">
        <v>408</v>
      </c>
      <c r="BE52" s="18">
        <v>2</v>
      </c>
      <c r="BF52" s="18">
        <v>91</v>
      </c>
      <c r="BG52" s="18">
        <v>295</v>
      </c>
      <c r="BH52" s="18">
        <v>262</v>
      </c>
      <c r="BI52" s="18">
        <v>432</v>
      </c>
      <c r="BJ52" s="18">
        <v>1136</v>
      </c>
      <c r="BK52" s="72">
        <v>2626</v>
      </c>
      <c r="BN52" s="18">
        <f t="shared" ref="BN52:BN56" si="33">I52+R52+AJ52+AS52+BB52</f>
        <v>200</v>
      </c>
      <c r="BP52" s="18">
        <f t="shared" ref="BP52:BP56" si="34">I52</f>
        <v>43</v>
      </c>
      <c r="BQ52" s="18">
        <f t="shared" ref="BQ52:BQ56" si="35">R52</f>
        <v>6</v>
      </c>
      <c r="BR52" s="18">
        <f t="shared" ref="BR52:BR56" si="36">AJ52</f>
        <v>120</v>
      </c>
      <c r="BS52" s="18">
        <f t="shared" ref="BS52:BS56" si="37">AS52</f>
        <v>31</v>
      </c>
      <c r="BT52" s="18">
        <f t="shared" ref="BT52:BT56" si="38">BB52</f>
        <v>0</v>
      </c>
      <c r="BU52" s="18"/>
      <c r="BV52" s="8">
        <f t="shared" ref="BV52:BV56" si="39">+BK52-BN52</f>
        <v>2426</v>
      </c>
    </row>
    <row r="53" spans="1:74" ht="10.5">
      <c r="A53" s="25">
        <v>43983</v>
      </c>
      <c r="B53" s="18">
        <v>2</v>
      </c>
      <c r="C53" s="18">
        <v>0</v>
      </c>
      <c r="D53" s="18">
        <v>0</v>
      </c>
      <c r="E53" s="18">
        <v>0</v>
      </c>
      <c r="F53" s="18">
        <v>0</v>
      </c>
      <c r="G53" s="18">
        <v>10</v>
      </c>
      <c r="H53" s="18">
        <v>15</v>
      </c>
      <c r="I53" s="72">
        <v>27</v>
      </c>
      <c r="K53" s="18">
        <v>4</v>
      </c>
      <c r="L53" s="18">
        <v>0</v>
      </c>
      <c r="M53" s="18">
        <v>2</v>
      </c>
      <c r="N53" s="18">
        <v>4</v>
      </c>
      <c r="O53" s="18">
        <v>1</v>
      </c>
      <c r="P53" s="18">
        <v>6</v>
      </c>
      <c r="Q53" s="18">
        <v>37</v>
      </c>
      <c r="R53" s="72">
        <v>54</v>
      </c>
      <c r="T53" s="18">
        <v>23</v>
      </c>
      <c r="U53" s="18">
        <v>0</v>
      </c>
      <c r="V53" s="18">
        <v>0</v>
      </c>
      <c r="W53" s="18">
        <v>0</v>
      </c>
      <c r="X53" s="18">
        <v>0</v>
      </c>
      <c r="Y53" s="18">
        <v>10</v>
      </c>
      <c r="Z53" s="18">
        <v>0</v>
      </c>
      <c r="AA53" s="72">
        <v>33</v>
      </c>
      <c r="AC53" s="18">
        <v>3</v>
      </c>
      <c r="AD53" s="18">
        <v>1</v>
      </c>
      <c r="AE53" s="18">
        <v>0</v>
      </c>
      <c r="AF53" s="18">
        <v>1</v>
      </c>
      <c r="AG53" s="18">
        <v>3</v>
      </c>
      <c r="AH53" s="18">
        <v>3</v>
      </c>
      <c r="AI53" s="18">
        <v>22</v>
      </c>
      <c r="AJ53" s="72">
        <v>33</v>
      </c>
      <c r="AL53" s="18">
        <v>2</v>
      </c>
      <c r="AM53" s="18">
        <v>0</v>
      </c>
      <c r="AN53" s="18">
        <v>0</v>
      </c>
      <c r="AO53" s="18">
        <v>4</v>
      </c>
      <c r="AP53" s="18">
        <v>0</v>
      </c>
      <c r="AQ53" s="18">
        <v>1</v>
      </c>
      <c r="AR53" s="18">
        <v>18</v>
      </c>
      <c r="AS53" s="72">
        <v>25</v>
      </c>
      <c r="AU53" s="18">
        <v>1</v>
      </c>
      <c r="AV53" s="18">
        <v>0</v>
      </c>
      <c r="AW53" s="18">
        <v>0</v>
      </c>
      <c r="AX53" s="18">
        <v>0</v>
      </c>
      <c r="AY53" s="18">
        <v>0</v>
      </c>
      <c r="AZ53" s="18">
        <v>0</v>
      </c>
      <c r="BA53" s="18">
        <v>0</v>
      </c>
      <c r="BB53" s="72">
        <v>1</v>
      </c>
      <c r="BD53" s="18">
        <v>481</v>
      </c>
      <c r="BE53" s="18">
        <v>12</v>
      </c>
      <c r="BF53" s="18">
        <v>99</v>
      </c>
      <c r="BG53" s="18">
        <v>427</v>
      </c>
      <c r="BH53" s="18">
        <v>348</v>
      </c>
      <c r="BI53" s="18">
        <v>629</v>
      </c>
      <c r="BJ53" s="18">
        <v>2478</v>
      </c>
      <c r="BK53" s="72">
        <v>4474</v>
      </c>
      <c r="BN53" s="18">
        <f t="shared" si="33"/>
        <v>140</v>
      </c>
      <c r="BP53" s="18">
        <f t="shared" si="34"/>
        <v>27</v>
      </c>
      <c r="BQ53" s="18">
        <f t="shared" si="35"/>
        <v>54</v>
      </c>
      <c r="BR53" s="18">
        <f t="shared" si="36"/>
        <v>33</v>
      </c>
      <c r="BS53" s="18">
        <f t="shared" si="37"/>
        <v>25</v>
      </c>
      <c r="BT53" s="18">
        <f t="shared" si="38"/>
        <v>1</v>
      </c>
      <c r="BU53" s="18"/>
      <c r="BV53" s="8">
        <f t="shared" si="39"/>
        <v>4334</v>
      </c>
    </row>
    <row r="54" spans="1:74" ht="10.5">
      <c r="A54" s="25">
        <v>44013</v>
      </c>
      <c r="B54" s="18">
        <v>0</v>
      </c>
      <c r="C54" s="18">
        <v>0</v>
      </c>
      <c r="D54" s="18">
        <v>0</v>
      </c>
      <c r="E54" s="18">
        <v>1</v>
      </c>
      <c r="F54" s="18">
        <v>2</v>
      </c>
      <c r="G54" s="18">
        <v>40</v>
      </c>
      <c r="H54" s="18">
        <v>14</v>
      </c>
      <c r="I54" s="72">
        <v>57</v>
      </c>
      <c r="K54" s="18">
        <v>2</v>
      </c>
      <c r="L54" s="18">
        <v>0</v>
      </c>
      <c r="M54" s="18">
        <v>1</v>
      </c>
      <c r="N54" s="18">
        <v>11</v>
      </c>
      <c r="O54" s="18">
        <v>2</v>
      </c>
      <c r="P54" s="18">
        <v>4</v>
      </c>
      <c r="Q54" s="18">
        <v>17</v>
      </c>
      <c r="R54" s="72">
        <v>37</v>
      </c>
      <c r="T54" s="18">
        <v>17</v>
      </c>
      <c r="U54" s="18">
        <v>0</v>
      </c>
      <c r="V54" s="18">
        <v>0</v>
      </c>
      <c r="W54" s="18">
        <v>0</v>
      </c>
      <c r="X54" s="18">
        <v>0</v>
      </c>
      <c r="Y54" s="18">
        <v>6</v>
      </c>
      <c r="Z54" s="18">
        <v>0</v>
      </c>
      <c r="AA54" s="72">
        <v>23</v>
      </c>
      <c r="AC54" s="18">
        <v>1</v>
      </c>
      <c r="AD54" s="18">
        <v>0</v>
      </c>
      <c r="AE54" s="18">
        <v>1</v>
      </c>
      <c r="AF54" s="18">
        <v>2</v>
      </c>
      <c r="AG54" s="18">
        <v>3</v>
      </c>
      <c r="AH54" s="18">
        <v>11</v>
      </c>
      <c r="AI54" s="18">
        <v>20</v>
      </c>
      <c r="AJ54" s="72">
        <v>38</v>
      </c>
      <c r="AL54" s="18">
        <v>1</v>
      </c>
      <c r="AM54" s="18">
        <v>0</v>
      </c>
      <c r="AN54" s="18">
        <v>3</v>
      </c>
      <c r="AO54" s="18">
        <v>2</v>
      </c>
      <c r="AP54" s="18">
        <v>1</v>
      </c>
      <c r="AQ54" s="18">
        <v>6</v>
      </c>
      <c r="AR54" s="18">
        <v>8</v>
      </c>
      <c r="AS54" s="72">
        <v>21</v>
      </c>
      <c r="AU54" s="18">
        <v>0</v>
      </c>
      <c r="AV54" s="18">
        <v>0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72">
        <v>0</v>
      </c>
      <c r="BD54" s="18">
        <v>388</v>
      </c>
      <c r="BE54" s="18">
        <v>2</v>
      </c>
      <c r="BF54" s="18">
        <v>114</v>
      </c>
      <c r="BG54" s="18">
        <v>231</v>
      </c>
      <c r="BH54" s="18">
        <v>263</v>
      </c>
      <c r="BI54" s="18">
        <v>606</v>
      </c>
      <c r="BJ54" s="18">
        <v>1503</v>
      </c>
      <c r="BK54" s="72">
        <v>3107</v>
      </c>
      <c r="BN54" s="18">
        <f t="shared" si="33"/>
        <v>153</v>
      </c>
      <c r="BP54" s="18">
        <f t="shared" si="34"/>
        <v>57</v>
      </c>
      <c r="BQ54" s="18">
        <f t="shared" si="35"/>
        <v>37</v>
      </c>
      <c r="BR54" s="18">
        <f t="shared" si="36"/>
        <v>38</v>
      </c>
      <c r="BS54" s="18">
        <f t="shared" si="37"/>
        <v>21</v>
      </c>
      <c r="BT54" s="18">
        <f t="shared" si="38"/>
        <v>0</v>
      </c>
      <c r="BU54" s="18"/>
      <c r="BV54" s="8">
        <f t="shared" si="39"/>
        <v>2954</v>
      </c>
    </row>
    <row r="55" spans="1:74" ht="10.5">
      <c r="A55" s="25">
        <v>44044</v>
      </c>
      <c r="B55" s="18">
        <v>9</v>
      </c>
      <c r="C55" s="18">
        <v>0</v>
      </c>
      <c r="D55" s="18">
        <v>0</v>
      </c>
      <c r="E55" s="18">
        <v>1</v>
      </c>
      <c r="F55" s="18">
        <v>3</v>
      </c>
      <c r="G55" s="18">
        <v>31</v>
      </c>
      <c r="H55" s="18">
        <v>41</v>
      </c>
      <c r="I55" s="72">
        <v>85</v>
      </c>
      <c r="K55" s="18">
        <v>1</v>
      </c>
      <c r="L55" s="18">
        <v>0</v>
      </c>
      <c r="M55" s="18">
        <v>0</v>
      </c>
      <c r="N55" s="18">
        <v>2</v>
      </c>
      <c r="O55" s="18">
        <v>4</v>
      </c>
      <c r="P55" s="18">
        <v>8</v>
      </c>
      <c r="Q55" s="18">
        <v>11</v>
      </c>
      <c r="R55" s="72">
        <v>26</v>
      </c>
      <c r="T55" s="18">
        <v>18</v>
      </c>
      <c r="U55" s="18">
        <v>0</v>
      </c>
      <c r="V55" s="18">
        <v>0</v>
      </c>
      <c r="W55" s="18">
        <v>0</v>
      </c>
      <c r="X55" s="18">
        <v>1</v>
      </c>
      <c r="Y55" s="18">
        <v>6</v>
      </c>
      <c r="Z55" s="18">
        <v>0</v>
      </c>
      <c r="AA55" s="72">
        <v>25</v>
      </c>
      <c r="AC55" s="18">
        <v>0</v>
      </c>
      <c r="AD55" s="18">
        <v>0</v>
      </c>
      <c r="AE55" s="18">
        <v>0</v>
      </c>
      <c r="AF55" s="18">
        <v>2</v>
      </c>
      <c r="AG55" s="18">
        <v>5</v>
      </c>
      <c r="AH55" s="18">
        <v>10</v>
      </c>
      <c r="AI55" s="18">
        <v>21</v>
      </c>
      <c r="AJ55" s="72">
        <v>38</v>
      </c>
      <c r="AL55" s="18">
        <v>0</v>
      </c>
      <c r="AM55" s="18">
        <v>0</v>
      </c>
      <c r="AN55" s="18">
        <v>13</v>
      </c>
      <c r="AO55" s="18">
        <v>1</v>
      </c>
      <c r="AP55" s="18">
        <v>1</v>
      </c>
      <c r="AQ55" s="18">
        <v>1</v>
      </c>
      <c r="AR55" s="18">
        <v>7</v>
      </c>
      <c r="AS55" s="72">
        <v>23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72">
        <v>0</v>
      </c>
      <c r="BD55" s="18">
        <v>458</v>
      </c>
      <c r="BE55" s="18">
        <v>16</v>
      </c>
      <c r="BF55" s="18">
        <v>92</v>
      </c>
      <c r="BG55" s="18">
        <v>185</v>
      </c>
      <c r="BH55" s="18">
        <v>368</v>
      </c>
      <c r="BI55" s="18">
        <v>678</v>
      </c>
      <c r="BJ55" s="18">
        <v>1498</v>
      </c>
      <c r="BK55" s="72">
        <v>3295</v>
      </c>
      <c r="BN55" s="18">
        <f t="shared" si="33"/>
        <v>172</v>
      </c>
      <c r="BP55" s="18">
        <f t="shared" si="34"/>
        <v>85</v>
      </c>
      <c r="BQ55" s="18">
        <f t="shared" si="35"/>
        <v>26</v>
      </c>
      <c r="BR55" s="18">
        <f t="shared" si="36"/>
        <v>38</v>
      </c>
      <c r="BS55" s="18">
        <f t="shared" si="37"/>
        <v>23</v>
      </c>
      <c r="BT55" s="18">
        <f t="shared" si="38"/>
        <v>0</v>
      </c>
      <c r="BU55" s="18"/>
      <c r="BV55" s="8">
        <f t="shared" si="39"/>
        <v>3123</v>
      </c>
    </row>
    <row r="56" spans="1:74" ht="10.5">
      <c r="A56" s="25">
        <v>44075</v>
      </c>
      <c r="B56" s="18">
        <v>3</v>
      </c>
      <c r="C56" s="18">
        <v>2</v>
      </c>
      <c r="D56" s="18">
        <v>1</v>
      </c>
      <c r="E56" s="18">
        <v>2</v>
      </c>
      <c r="F56" s="18">
        <v>3</v>
      </c>
      <c r="G56" s="18">
        <v>8</v>
      </c>
      <c r="H56" s="18">
        <v>6</v>
      </c>
      <c r="I56" s="72">
        <v>25</v>
      </c>
      <c r="K56" s="18">
        <v>4</v>
      </c>
      <c r="L56" s="18">
        <v>0</v>
      </c>
      <c r="M56" s="18">
        <v>0</v>
      </c>
      <c r="N56" s="18">
        <v>1</v>
      </c>
      <c r="O56" s="18">
        <v>2</v>
      </c>
      <c r="P56" s="18">
        <v>5</v>
      </c>
      <c r="Q56" s="18">
        <v>7</v>
      </c>
      <c r="R56" s="72">
        <v>19</v>
      </c>
      <c r="T56" s="18">
        <v>20</v>
      </c>
      <c r="U56" s="18">
        <v>0</v>
      </c>
      <c r="V56" s="18">
        <v>0</v>
      </c>
      <c r="W56" s="18">
        <v>0</v>
      </c>
      <c r="X56" s="18">
        <v>0</v>
      </c>
      <c r="Y56" s="18">
        <v>2</v>
      </c>
      <c r="Z56" s="18">
        <v>1</v>
      </c>
      <c r="AA56" s="72">
        <v>23</v>
      </c>
      <c r="AC56" s="18">
        <v>0</v>
      </c>
      <c r="AD56" s="18">
        <v>0</v>
      </c>
      <c r="AE56" s="18">
        <v>0</v>
      </c>
      <c r="AF56" s="18">
        <v>2</v>
      </c>
      <c r="AG56" s="18">
        <v>3</v>
      </c>
      <c r="AH56" s="18">
        <v>1</v>
      </c>
      <c r="AI56" s="18">
        <v>5</v>
      </c>
      <c r="AJ56" s="72">
        <v>11</v>
      </c>
      <c r="AL56" s="18">
        <v>0</v>
      </c>
      <c r="AM56" s="18">
        <v>0</v>
      </c>
      <c r="AN56" s="18">
        <v>2</v>
      </c>
      <c r="AO56" s="18">
        <v>0</v>
      </c>
      <c r="AP56" s="18">
        <v>3</v>
      </c>
      <c r="AQ56" s="18">
        <v>2</v>
      </c>
      <c r="AR56" s="18">
        <v>1</v>
      </c>
      <c r="AS56" s="72">
        <v>8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72">
        <v>0</v>
      </c>
      <c r="BD56" s="18">
        <v>459</v>
      </c>
      <c r="BE56" s="18">
        <v>11</v>
      </c>
      <c r="BF56" s="18">
        <v>52</v>
      </c>
      <c r="BG56" s="18">
        <v>191</v>
      </c>
      <c r="BH56" s="18">
        <v>224</v>
      </c>
      <c r="BI56" s="18">
        <v>542</v>
      </c>
      <c r="BJ56" s="18">
        <v>1244</v>
      </c>
      <c r="BK56" s="72">
        <v>2723</v>
      </c>
      <c r="BN56" s="18">
        <f t="shared" si="33"/>
        <v>63</v>
      </c>
      <c r="BP56" s="18">
        <f t="shared" si="34"/>
        <v>25</v>
      </c>
      <c r="BQ56" s="18">
        <f t="shared" si="35"/>
        <v>19</v>
      </c>
      <c r="BR56" s="18">
        <f t="shared" si="36"/>
        <v>11</v>
      </c>
      <c r="BS56" s="18">
        <f t="shared" si="37"/>
        <v>8</v>
      </c>
      <c r="BT56" s="18">
        <f t="shared" si="38"/>
        <v>0</v>
      </c>
      <c r="BU56" s="18"/>
      <c r="BV56" s="8">
        <f t="shared" si="39"/>
        <v>2660</v>
      </c>
    </row>
    <row r="57" spans="1:74" ht="10.5">
      <c r="A57" s="25">
        <v>44105</v>
      </c>
      <c r="B57" s="18">
        <v>5</v>
      </c>
      <c r="C57" s="18">
        <v>0</v>
      </c>
      <c r="D57" s="18">
        <v>0</v>
      </c>
      <c r="E57" s="18">
        <v>3</v>
      </c>
      <c r="F57" s="18">
        <v>0</v>
      </c>
      <c r="G57" s="18">
        <v>12</v>
      </c>
      <c r="H57" s="18">
        <v>11</v>
      </c>
      <c r="I57" s="72">
        <v>31</v>
      </c>
      <c r="K57" s="18">
        <v>7</v>
      </c>
      <c r="L57" s="18">
        <v>0</v>
      </c>
      <c r="M57" s="18">
        <v>0</v>
      </c>
      <c r="N57" s="18">
        <v>2</v>
      </c>
      <c r="O57" s="18">
        <v>1</v>
      </c>
      <c r="P57" s="18">
        <v>6</v>
      </c>
      <c r="Q57" s="18">
        <v>23</v>
      </c>
      <c r="R57" s="72">
        <v>39</v>
      </c>
      <c r="T57" s="18">
        <v>22</v>
      </c>
      <c r="U57" s="18">
        <v>0</v>
      </c>
      <c r="V57" s="18">
        <v>0</v>
      </c>
      <c r="W57" s="18">
        <v>0</v>
      </c>
      <c r="X57" s="18">
        <v>0</v>
      </c>
      <c r="Y57" s="18">
        <v>7</v>
      </c>
      <c r="Z57" s="18">
        <v>0</v>
      </c>
      <c r="AA57" s="72">
        <v>29</v>
      </c>
      <c r="AC57" s="18">
        <v>2</v>
      </c>
      <c r="AD57" s="18">
        <v>1</v>
      </c>
      <c r="AE57" s="18">
        <v>0</v>
      </c>
      <c r="AF57" s="18">
        <v>2</v>
      </c>
      <c r="AG57" s="18">
        <v>3</v>
      </c>
      <c r="AH57" s="18">
        <v>3</v>
      </c>
      <c r="AI57" s="18">
        <v>7</v>
      </c>
      <c r="AJ57" s="72">
        <v>18</v>
      </c>
      <c r="AL57" s="18">
        <v>0</v>
      </c>
      <c r="AM57" s="18">
        <v>0</v>
      </c>
      <c r="AN57" s="18">
        <v>0</v>
      </c>
      <c r="AO57" s="18">
        <v>0</v>
      </c>
      <c r="AP57" s="18">
        <v>0</v>
      </c>
      <c r="AQ57" s="18">
        <v>0</v>
      </c>
      <c r="AR57" s="18">
        <v>10</v>
      </c>
      <c r="AS57" s="72">
        <v>10</v>
      </c>
      <c r="AU57" s="18">
        <v>1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0</v>
      </c>
      <c r="BB57" s="72">
        <v>1</v>
      </c>
      <c r="BD57" s="18">
        <v>490</v>
      </c>
      <c r="BE57" s="18">
        <v>3</v>
      </c>
      <c r="BF57" s="18">
        <v>56</v>
      </c>
      <c r="BG57" s="18">
        <v>189</v>
      </c>
      <c r="BH57" s="18">
        <v>255</v>
      </c>
      <c r="BI57" s="18">
        <v>548</v>
      </c>
      <c r="BJ57" s="18">
        <v>1386</v>
      </c>
      <c r="BK57" s="72">
        <v>2927</v>
      </c>
      <c r="BN57" s="18">
        <f t="shared" ref="BN57:BN63" si="40">I57+R57+AJ57+AS57+BB57</f>
        <v>99</v>
      </c>
      <c r="BP57" s="18">
        <f t="shared" ref="BP57:BP63" si="41">I57</f>
        <v>31</v>
      </c>
      <c r="BQ57" s="18">
        <f t="shared" ref="BQ57:BQ63" si="42">R57</f>
        <v>39</v>
      </c>
      <c r="BR57" s="18">
        <f t="shared" ref="BR57:BR63" si="43">AJ57</f>
        <v>18</v>
      </c>
      <c r="BS57" s="18">
        <f t="shared" ref="BS57:BS63" si="44">AS57</f>
        <v>10</v>
      </c>
      <c r="BT57" s="18">
        <f t="shared" ref="BT57:BT63" si="45">BB57</f>
        <v>1</v>
      </c>
      <c r="BU57" s="18"/>
      <c r="BV57" s="8">
        <f t="shared" ref="BV57:BV63" si="46">+BK57-BN57</f>
        <v>2828</v>
      </c>
    </row>
    <row r="58" spans="1:74" ht="10.5">
      <c r="A58" s="25">
        <v>44136</v>
      </c>
      <c r="B58" s="18">
        <v>4</v>
      </c>
      <c r="C58" s="18">
        <v>0</v>
      </c>
      <c r="D58" s="18">
        <v>1</v>
      </c>
      <c r="E58" s="18">
        <v>4</v>
      </c>
      <c r="F58" s="18">
        <v>4</v>
      </c>
      <c r="G58" s="18">
        <v>3</v>
      </c>
      <c r="H58" s="18">
        <v>8</v>
      </c>
      <c r="I58" s="72">
        <v>24</v>
      </c>
      <c r="K58" s="18">
        <v>5</v>
      </c>
      <c r="L58" s="18">
        <v>0</v>
      </c>
      <c r="M58" s="18">
        <v>0</v>
      </c>
      <c r="N58" s="18">
        <v>0</v>
      </c>
      <c r="O58" s="18">
        <v>0</v>
      </c>
      <c r="P58" s="18">
        <v>5</v>
      </c>
      <c r="Q58" s="18">
        <v>3</v>
      </c>
      <c r="R58" s="72">
        <v>13</v>
      </c>
      <c r="T58" s="18">
        <v>10</v>
      </c>
      <c r="U58" s="18">
        <v>0</v>
      </c>
      <c r="V58" s="18">
        <v>0</v>
      </c>
      <c r="W58" s="18">
        <v>0</v>
      </c>
      <c r="X58" s="18">
        <v>1</v>
      </c>
      <c r="Y58" s="18">
        <v>4</v>
      </c>
      <c r="Z58" s="18">
        <v>0</v>
      </c>
      <c r="AA58" s="72">
        <v>15</v>
      </c>
      <c r="AC58" s="18">
        <v>3</v>
      </c>
      <c r="AD58" s="18">
        <v>0</v>
      </c>
      <c r="AE58" s="18">
        <v>0</v>
      </c>
      <c r="AF58" s="18">
        <v>0</v>
      </c>
      <c r="AG58" s="18">
        <v>1</v>
      </c>
      <c r="AH58" s="18">
        <v>2</v>
      </c>
      <c r="AI58" s="18">
        <v>5</v>
      </c>
      <c r="AJ58" s="72">
        <v>11</v>
      </c>
      <c r="AL58" s="18">
        <v>1</v>
      </c>
      <c r="AM58" s="18">
        <v>0</v>
      </c>
      <c r="AN58" s="18">
        <v>2</v>
      </c>
      <c r="AO58" s="18">
        <v>0</v>
      </c>
      <c r="AP58" s="18">
        <v>0</v>
      </c>
      <c r="AQ58" s="18">
        <v>0</v>
      </c>
      <c r="AR58" s="18">
        <v>4</v>
      </c>
      <c r="AS58" s="72">
        <v>7</v>
      </c>
      <c r="AU58" s="18">
        <v>0</v>
      </c>
      <c r="AV58" s="18">
        <v>0</v>
      </c>
      <c r="AW58" s="18">
        <v>0</v>
      </c>
      <c r="AX58" s="18">
        <v>0</v>
      </c>
      <c r="AY58" s="18">
        <v>0</v>
      </c>
      <c r="AZ58" s="18">
        <v>1</v>
      </c>
      <c r="BA58" s="18">
        <v>0</v>
      </c>
      <c r="BB58" s="72">
        <v>1</v>
      </c>
      <c r="BD58" s="18">
        <v>550</v>
      </c>
      <c r="BE58" s="18">
        <v>1</v>
      </c>
      <c r="BF58" s="18">
        <v>121</v>
      </c>
      <c r="BG58" s="18">
        <v>99</v>
      </c>
      <c r="BH58" s="18">
        <v>212</v>
      </c>
      <c r="BI58" s="18">
        <v>407</v>
      </c>
      <c r="BJ58" s="18">
        <v>1078</v>
      </c>
      <c r="BK58" s="72">
        <v>2468</v>
      </c>
      <c r="BN58" s="18">
        <f t="shared" si="40"/>
        <v>56</v>
      </c>
      <c r="BP58" s="18">
        <f t="shared" si="41"/>
        <v>24</v>
      </c>
      <c r="BQ58" s="18">
        <f t="shared" si="42"/>
        <v>13</v>
      </c>
      <c r="BR58" s="18">
        <f t="shared" si="43"/>
        <v>11</v>
      </c>
      <c r="BS58" s="18">
        <f t="shared" si="44"/>
        <v>7</v>
      </c>
      <c r="BT58" s="18">
        <f t="shared" si="45"/>
        <v>1</v>
      </c>
      <c r="BU58" s="18"/>
      <c r="BV58" s="8">
        <f t="shared" si="46"/>
        <v>2412</v>
      </c>
    </row>
    <row r="59" spans="1:74" ht="10.5">
      <c r="A59" s="25">
        <v>44166</v>
      </c>
      <c r="B59" s="18">
        <v>2</v>
      </c>
      <c r="C59" s="18">
        <v>0</v>
      </c>
      <c r="D59" s="18">
        <v>1</v>
      </c>
      <c r="E59" s="18">
        <v>4</v>
      </c>
      <c r="F59" s="18">
        <v>2</v>
      </c>
      <c r="G59" s="18">
        <v>21</v>
      </c>
      <c r="H59" s="18">
        <v>10</v>
      </c>
      <c r="I59" s="72">
        <v>40</v>
      </c>
      <c r="K59" s="18">
        <v>10</v>
      </c>
      <c r="L59" s="18">
        <v>0</v>
      </c>
      <c r="M59" s="18">
        <v>0</v>
      </c>
      <c r="N59" s="18">
        <v>1</v>
      </c>
      <c r="O59" s="18">
        <v>5</v>
      </c>
      <c r="P59" s="18">
        <v>10</v>
      </c>
      <c r="Q59" s="18">
        <v>9</v>
      </c>
      <c r="R59" s="72">
        <v>35</v>
      </c>
      <c r="T59" s="18">
        <v>19</v>
      </c>
      <c r="U59" s="18">
        <v>0</v>
      </c>
      <c r="V59" s="18">
        <v>0</v>
      </c>
      <c r="W59" s="18">
        <v>0</v>
      </c>
      <c r="X59" s="18">
        <v>3</v>
      </c>
      <c r="Y59" s="18">
        <v>8</v>
      </c>
      <c r="Z59" s="18">
        <v>0</v>
      </c>
      <c r="AA59" s="72">
        <v>30</v>
      </c>
      <c r="AC59" s="18">
        <v>1</v>
      </c>
      <c r="AD59" s="18">
        <v>0</v>
      </c>
      <c r="AE59" s="18">
        <v>1</v>
      </c>
      <c r="AF59" s="18">
        <v>0</v>
      </c>
      <c r="AG59" s="18">
        <v>2</v>
      </c>
      <c r="AH59" s="18">
        <v>10</v>
      </c>
      <c r="AI59" s="18">
        <v>4</v>
      </c>
      <c r="AJ59" s="72">
        <v>18</v>
      </c>
      <c r="AL59" s="18">
        <v>0</v>
      </c>
      <c r="AM59" s="18">
        <v>0</v>
      </c>
      <c r="AN59" s="18">
        <v>1</v>
      </c>
      <c r="AO59" s="18">
        <v>0</v>
      </c>
      <c r="AP59" s="18">
        <v>1</v>
      </c>
      <c r="AQ59" s="18">
        <v>1</v>
      </c>
      <c r="AR59" s="18">
        <v>8</v>
      </c>
      <c r="AS59" s="72">
        <v>11</v>
      </c>
      <c r="AU59" s="18">
        <v>1</v>
      </c>
      <c r="AV59" s="18">
        <v>0</v>
      </c>
      <c r="AW59" s="18">
        <v>0</v>
      </c>
      <c r="AX59" s="18">
        <v>0</v>
      </c>
      <c r="AY59" s="18">
        <v>0</v>
      </c>
      <c r="AZ59" s="18">
        <v>1</v>
      </c>
      <c r="BA59" s="18">
        <v>0</v>
      </c>
      <c r="BB59" s="72">
        <v>2</v>
      </c>
      <c r="BD59" s="18">
        <v>426</v>
      </c>
      <c r="BE59" s="18">
        <v>16</v>
      </c>
      <c r="BF59" s="18">
        <v>91</v>
      </c>
      <c r="BG59" s="18">
        <v>163</v>
      </c>
      <c r="BH59" s="18">
        <v>241</v>
      </c>
      <c r="BI59" s="18">
        <v>539</v>
      </c>
      <c r="BJ59" s="18">
        <v>1159</v>
      </c>
      <c r="BK59" s="72">
        <v>2635</v>
      </c>
      <c r="BN59" s="18">
        <f t="shared" si="40"/>
        <v>106</v>
      </c>
      <c r="BP59" s="18">
        <f t="shared" si="41"/>
        <v>40</v>
      </c>
      <c r="BQ59" s="18">
        <f t="shared" si="42"/>
        <v>35</v>
      </c>
      <c r="BR59" s="18">
        <f t="shared" si="43"/>
        <v>18</v>
      </c>
      <c r="BS59" s="18">
        <f t="shared" si="44"/>
        <v>11</v>
      </c>
      <c r="BT59" s="18">
        <f t="shared" si="45"/>
        <v>2</v>
      </c>
      <c r="BU59" s="18"/>
      <c r="BV59" s="8">
        <f t="shared" si="46"/>
        <v>2529</v>
      </c>
    </row>
    <row r="60" spans="1:74" ht="10.5">
      <c r="A60" s="25">
        <v>44197</v>
      </c>
      <c r="B60" s="18">
        <v>4</v>
      </c>
      <c r="C60" s="18">
        <v>0</v>
      </c>
      <c r="D60" s="18">
        <v>0</v>
      </c>
      <c r="E60" s="18">
        <v>10</v>
      </c>
      <c r="F60" s="18">
        <v>8</v>
      </c>
      <c r="G60" s="18">
        <v>33</v>
      </c>
      <c r="H60" s="18">
        <v>59</v>
      </c>
      <c r="I60" s="72">
        <v>114</v>
      </c>
      <c r="K60" s="18">
        <v>5</v>
      </c>
      <c r="L60" s="18">
        <v>0</v>
      </c>
      <c r="M60" s="18">
        <v>0</v>
      </c>
      <c r="N60" s="18">
        <v>2</v>
      </c>
      <c r="O60" s="18">
        <v>0</v>
      </c>
      <c r="P60" s="18">
        <v>9</v>
      </c>
      <c r="Q60" s="18">
        <v>17</v>
      </c>
      <c r="R60" s="72">
        <v>33</v>
      </c>
      <c r="T60" s="18">
        <v>12</v>
      </c>
      <c r="U60" s="18">
        <v>0</v>
      </c>
      <c r="V60" s="18">
        <v>0</v>
      </c>
      <c r="W60" s="18">
        <v>0</v>
      </c>
      <c r="X60" s="18">
        <v>1</v>
      </c>
      <c r="Y60" s="18">
        <v>4</v>
      </c>
      <c r="Z60" s="18">
        <v>2</v>
      </c>
      <c r="AA60" s="72">
        <v>19</v>
      </c>
      <c r="AC60" s="18">
        <v>5</v>
      </c>
      <c r="AD60" s="18">
        <v>0</v>
      </c>
      <c r="AE60" s="18">
        <v>1</v>
      </c>
      <c r="AF60" s="18">
        <v>0</v>
      </c>
      <c r="AG60" s="18">
        <v>24</v>
      </c>
      <c r="AH60" s="18">
        <v>6</v>
      </c>
      <c r="AI60" s="18">
        <v>13</v>
      </c>
      <c r="AJ60" s="72">
        <v>49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5</v>
      </c>
      <c r="AS60" s="72">
        <v>5</v>
      </c>
      <c r="AU60" s="18">
        <v>0</v>
      </c>
      <c r="AV60" s="18">
        <v>0</v>
      </c>
      <c r="AW60" s="18">
        <v>0</v>
      </c>
      <c r="AX60" s="18">
        <v>0</v>
      </c>
      <c r="AY60" s="18">
        <v>0</v>
      </c>
      <c r="AZ60" s="18">
        <v>1</v>
      </c>
      <c r="BA60" s="18">
        <v>1</v>
      </c>
      <c r="BB60" s="72">
        <v>2</v>
      </c>
      <c r="BD60" s="18">
        <v>301</v>
      </c>
      <c r="BE60" s="18">
        <v>4</v>
      </c>
      <c r="BF60" s="18">
        <v>59</v>
      </c>
      <c r="BG60" s="18">
        <v>193</v>
      </c>
      <c r="BH60" s="18">
        <v>243</v>
      </c>
      <c r="BI60" s="18">
        <v>457</v>
      </c>
      <c r="BJ60" s="18">
        <v>2335</v>
      </c>
      <c r="BK60" s="72">
        <v>3592</v>
      </c>
      <c r="BN60" s="18">
        <f t="shared" si="40"/>
        <v>203</v>
      </c>
      <c r="BP60" s="18">
        <f t="shared" si="41"/>
        <v>114</v>
      </c>
      <c r="BQ60" s="18">
        <f t="shared" si="42"/>
        <v>33</v>
      </c>
      <c r="BR60" s="18">
        <f t="shared" si="43"/>
        <v>49</v>
      </c>
      <c r="BS60" s="18">
        <f t="shared" si="44"/>
        <v>5</v>
      </c>
      <c r="BT60" s="18">
        <f t="shared" si="45"/>
        <v>2</v>
      </c>
      <c r="BU60" s="18"/>
      <c r="BV60" s="8">
        <f t="shared" si="46"/>
        <v>3389</v>
      </c>
    </row>
    <row r="61" spans="1:74" ht="10.5">
      <c r="A61" s="25">
        <v>44228</v>
      </c>
      <c r="B61" s="18">
        <v>15</v>
      </c>
      <c r="C61" s="18">
        <v>0</v>
      </c>
      <c r="D61" s="18">
        <v>0</v>
      </c>
      <c r="E61" s="18">
        <v>11</v>
      </c>
      <c r="F61" s="18">
        <v>11</v>
      </c>
      <c r="G61" s="18">
        <v>21</v>
      </c>
      <c r="H61" s="18">
        <v>80</v>
      </c>
      <c r="I61" s="72">
        <v>138</v>
      </c>
      <c r="K61" s="18">
        <v>4</v>
      </c>
      <c r="L61" s="18">
        <v>1</v>
      </c>
      <c r="M61" s="18">
        <v>1</v>
      </c>
      <c r="N61" s="18">
        <v>6</v>
      </c>
      <c r="O61" s="18">
        <v>6</v>
      </c>
      <c r="P61" s="18">
        <v>4</v>
      </c>
      <c r="Q61" s="18">
        <v>15</v>
      </c>
      <c r="R61" s="72">
        <v>37</v>
      </c>
      <c r="T61" s="18">
        <v>9</v>
      </c>
      <c r="U61" s="18">
        <v>0</v>
      </c>
      <c r="V61" s="18">
        <v>0</v>
      </c>
      <c r="W61" s="18">
        <v>0</v>
      </c>
      <c r="X61" s="18">
        <v>0</v>
      </c>
      <c r="Y61" s="18">
        <v>5</v>
      </c>
      <c r="Z61" s="18">
        <v>1</v>
      </c>
      <c r="AA61" s="72">
        <v>15</v>
      </c>
      <c r="AC61" s="18">
        <v>4</v>
      </c>
      <c r="AD61" s="18">
        <v>0</v>
      </c>
      <c r="AE61" s="18">
        <v>1</v>
      </c>
      <c r="AF61" s="18">
        <v>1</v>
      </c>
      <c r="AG61" s="18">
        <v>0</v>
      </c>
      <c r="AH61" s="18">
        <v>5</v>
      </c>
      <c r="AI61" s="18">
        <v>20</v>
      </c>
      <c r="AJ61" s="72">
        <v>31</v>
      </c>
      <c r="AL61" s="18">
        <v>0</v>
      </c>
      <c r="AM61" s="18">
        <v>0</v>
      </c>
      <c r="AN61" s="18">
        <v>2</v>
      </c>
      <c r="AO61" s="18">
        <v>0</v>
      </c>
      <c r="AP61" s="18">
        <v>0</v>
      </c>
      <c r="AQ61" s="18">
        <v>4</v>
      </c>
      <c r="AR61" s="18">
        <v>2</v>
      </c>
      <c r="AS61" s="72">
        <v>8</v>
      </c>
      <c r="AU61" s="18">
        <v>1</v>
      </c>
      <c r="AV61" s="18">
        <v>0</v>
      </c>
      <c r="AW61" s="18">
        <v>0</v>
      </c>
      <c r="AX61" s="18">
        <v>2</v>
      </c>
      <c r="AY61" s="18">
        <v>19</v>
      </c>
      <c r="AZ61" s="18">
        <v>1</v>
      </c>
      <c r="BA61" s="18">
        <v>0</v>
      </c>
      <c r="BB61" s="72">
        <v>23</v>
      </c>
      <c r="BD61" s="18">
        <v>335</v>
      </c>
      <c r="BE61" s="18">
        <v>9</v>
      </c>
      <c r="BF61" s="18">
        <v>58</v>
      </c>
      <c r="BG61" s="18">
        <v>142</v>
      </c>
      <c r="BH61" s="18">
        <v>220</v>
      </c>
      <c r="BI61" s="18">
        <v>417</v>
      </c>
      <c r="BJ61" s="18">
        <v>1852</v>
      </c>
      <c r="BK61" s="72">
        <v>3033</v>
      </c>
      <c r="BN61" s="18">
        <f t="shared" si="40"/>
        <v>237</v>
      </c>
      <c r="BP61" s="18">
        <f t="shared" si="41"/>
        <v>138</v>
      </c>
      <c r="BQ61" s="18">
        <f t="shared" si="42"/>
        <v>37</v>
      </c>
      <c r="BR61" s="18">
        <f t="shared" si="43"/>
        <v>31</v>
      </c>
      <c r="BS61" s="18">
        <f t="shared" si="44"/>
        <v>8</v>
      </c>
      <c r="BT61" s="18">
        <f t="shared" si="45"/>
        <v>23</v>
      </c>
      <c r="BU61" s="18"/>
      <c r="BV61" s="8">
        <f t="shared" si="46"/>
        <v>2796</v>
      </c>
    </row>
    <row r="62" spans="1:74" ht="10.5">
      <c r="A62" s="25">
        <v>44256</v>
      </c>
      <c r="B62" s="18">
        <v>19</v>
      </c>
      <c r="C62" s="18">
        <v>1</v>
      </c>
      <c r="D62" s="18">
        <v>1</v>
      </c>
      <c r="E62" s="18">
        <v>5</v>
      </c>
      <c r="F62" s="18">
        <v>13</v>
      </c>
      <c r="G62" s="18">
        <v>15</v>
      </c>
      <c r="H62" s="18">
        <v>51</v>
      </c>
      <c r="I62" s="72">
        <v>105</v>
      </c>
      <c r="K62" s="18">
        <v>9</v>
      </c>
      <c r="L62" s="18">
        <v>0</v>
      </c>
      <c r="M62" s="18">
        <v>0</v>
      </c>
      <c r="N62" s="18">
        <v>0</v>
      </c>
      <c r="O62" s="18">
        <v>1</v>
      </c>
      <c r="P62" s="18">
        <v>5</v>
      </c>
      <c r="Q62" s="18">
        <v>15</v>
      </c>
      <c r="R62" s="72">
        <v>30</v>
      </c>
      <c r="T62" s="18">
        <v>26</v>
      </c>
      <c r="U62" s="18">
        <v>0</v>
      </c>
      <c r="V62" s="18">
        <v>0</v>
      </c>
      <c r="W62" s="18">
        <v>0</v>
      </c>
      <c r="X62" s="18">
        <v>0</v>
      </c>
      <c r="Y62" s="18">
        <v>3</v>
      </c>
      <c r="Z62" s="18">
        <v>0</v>
      </c>
      <c r="AA62" s="72">
        <v>29</v>
      </c>
      <c r="AC62" s="18">
        <v>2</v>
      </c>
      <c r="AD62" s="18">
        <v>0</v>
      </c>
      <c r="AE62" s="18">
        <v>0</v>
      </c>
      <c r="AF62" s="18">
        <v>0</v>
      </c>
      <c r="AG62" s="18">
        <v>1</v>
      </c>
      <c r="AH62" s="18">
        <v>4</v>
      </c>
      <c r="AI62" s="18">
        <v>4</v>
      </c>
      <c r="AJ62" s="72">
        <v>11</v>
      </c>
      <c r="AL62" s="18">
        <v>2</v>
      </c>
      <c r="AM62" s="18">
        <v>0</v>
      </c>
      <c r="AN62" s="18">
        <v>0</v>
      </c>
      <c r="AO62" s="18">
        <v>0</v>
      </c>
      <c r="AP62" s="18">
        <v>1</v>
      </c>
      <c r="AQ62" s="18">
        <v>3</v>
      </c>
      <c r="AR62" s="18">
        <v>3</v>
      </c>
      <c r="AS62" s="72">
        <v>9</v>
      </c>
      <c r="AU62" s="18">
        <v>0</v>
      </c>
      <c r="AV62" s="18">
        <v>0</v>
      </c>
      <c r="AW62" s="18">
        <v>0</v>
      </c>
      <c r="AX62" s="18">
        <v>0</v>
      </c>
      <c r="AY62" s="18">
        <v>2</v>
      </c>
      <c r="AZ62" s="18">
        <v>2</v>
      </c>
      <c r="BA62" s="18">
        <v>0</v>
      </c>
      <c r="BB62" s="72">
        <v>4</v>
      </c>
      <c r="BD62" s="18">
        <v>448</v>
      </c>
      <c r="BE62" s="18">
        <v>2</v>
      </c>
      <c r="BF62" s="18">
        <v>49</v>
      </c>
      <c r="BG62" s="18">
        <v>92</v>
      </c>
      <c r="BH62" s="18">
        <v>215</v>
      </c>
      <c r="BI62" s="18">
        <v>511</v>
      </c>
      <c r="BJ62" s="18">
        <v>1540</v>
      </c>
      <c r="BK62" s="72">
        <v>2857</v>
      </c>
      <c r="BN62" s="18">
        <f t="shared" si="40"/>
        <v>159</v>
      </c>
      <c r="BP62" s="18">
        <f t="shared" si="41"/>
        <v>105</v>
      </c>
      <c r="BQ62" s="18">
        <f t="shared" si="42"/>
        <v>30</v>
      </c>
      <c r="BR62" s="18">
        <f t="shared" si="43"/>
        <v>11</v>
      </c>
      <c r="BS62" s="18">
        <f t="shared" si="44"/>
        <v>9</v>
      </c>
      <c r="BT62" s="18">
        <f t="shared" si="45"/>
        <v>4</v>
      </c>
      <c r="BU62" s="18"/>
      <c r="BV62" s="8">
        <f t="shared" si="46"/>
        <v>2698</v>
      </c>
    </row>
    <row r="63" spans="1:74" ht="10.5">
      <c r="A63" s="25">
        <v>44287</v>
      </c>
      <c r="B63" s="18">
        <v>12</v>
      </c>
      <c r="C63" s="18">
        <v>0</v>
      </c>
      <c r="D63" s="18">
        <v>1</v>
      </c>
      <c r="E63" s="18">
        <v>15</v>
      </c>
      <c r="F63" s="18">
        <v>17</v>
      </c>
      <c r="G63" s="18">
        <v>29</v>
      </c>
      <c r="H63" s="18">
        <v>98</v>
      </c>
      <c r="I63" s="72">
        <v>172</v>
      </c>
      <c r="K63" s="18">
        <v>4</v>
      </c>
      <c r="L63" s="18">
        <v>0</v>
      </c>
      <c r="M63" s="18">
        <v>3</v>
      </c>
      <c r="N63" s="18">
        <v>2</v>
      </c>
      <c r="O63" s="18">
        <v>2</v>
      </c>
      <c r="P63" s="18">
        <v>6</v>
      </c>
      <c r="Q63" s="18">
        <v>18</v>
      </c>
      <c r="R63" s="72">
        <v>35</v>
      </c>
      <c r="T63" s="18">
        <v>16</v>
      </c>
      <c r="U63" s="18">
        <v>0</v>
      </c>
      <c r="V63" s="18">
        <v>0</v>
      </c>
      <c r="W63" s="18">
        <v>0</v>
      </c>
      <c r="X63" s="18">
        <v>0</v>
      </c>
      <c r="Y63" s="18">
        <v>3</v>
      </c>
      <c r="Z63" s="18">
        <v>1</v>
      </c>
      <c r="AA63" s="72">
        <v>20</v>
      </c>
      <c r="AC63" s="18">
        <v>1</v>
      </c>
      <c r="AD63" s="18">
        <v>0</v>
      </c>
      <c r="AE63" s="18">
        <v>0</v>
      </c>
      <c r="AF63" s="18">
        <v>3</v>
      </c>
      <c r="AG63" s="18">
        <v>4</v>
      </c>
      <c r="AH63" s="18">
        <v>4</v>
      </c>
      <c r="AI63" s="18">
        <v>9</v>
      </c>
      <c r="AJ63" s="72">
        <v>21</v>
      </c>
      <c r="AL63" s="18">
        <v>3</v>
      </c>
      <c r="AM63" s="18">
        <v>0</v>
      </c>
      <c r="AN63" s="18">
        <v>0</v>
      </c>
      <c r="AO63" s="18">
        <v>1</v>
      </c>
      <c r="AP63" s="18">
        <v>0</v>
      </c>
      <c r="AQ63" s="18">
        <v>5</v>
      </c>
      <c r="AR63" s="18">
        <v>6</v>
      </c>
      <c r="AS63" s="72">
        <v>15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18">
        <v>0</v>
      </c>
      <c r="BA63" s="18">
        <v>0</v>
      </c>
      <c r="BB63" s="72">
        <v>0</v>
      </c>
      <c r="BD63" s="18">
        <v>1245</v>
      </c>
      <c r="BE63" s="18">
        <v>46</v>
      </c>
      <c r="BF63" s="18">
        <v>128</v>
      </c>
      <c r="BG63" s="18">
        <v>899</v>
      </c>
      <c r="BH63" s="18">
        <v>891</v>
      </c>
      <c r="BI63" s="18">
        <v>623</v>
      </c>
      <c r="BJ63" s="18">
        <v>6252</v>
      </c>
      <c r="BK63" s="72">
        <v>10084</v>
      </c>
      <c r="BN63" s="18">
        <f t="shared" si="40"/>
        <v>243</v>
      </c>
      <c r="BP63" s="18">
        <f t="shared" si="41"/>
        <v>172</v>
      </c>
      <c r="BQ63" s="18">
        <f t="shared" si="42"/>
        <v>35</v>
      </c>
      <c r="BR63" s="18">
        <f t="shared" si="43"/>
        <v>21</v>
      </c>
      <c r="BS63" s="18">
        <f t="shared" si="44"/>
        <v>15</v>
      </c>
      <c r="BT63" s="18">
        <f t="shared" si="45"/>
        <v>0</v>
      </c>
      <c r="BU63" s="18"/>
      <c r="BV63" s="8">
        <f t="shared" si="46"/>
        <v>9841</v>
      </c>
    </row>
    <row r="64" spans="1:74" ht="10.5">
      <c r="A64" s="25">
        <v>44317</v>
      </c>
      <c r="B64" s="18">
        <v>51</v>
      </c>
      <c r="C64" s="18">
        <v>0</v>
      </c>
      <c r="D64" s="18">
        <v>0</v>
      </c>
      <c r="E64" s="18">
        <v>253</v>
      </c>
      <c r="F64" s="18">
        <v>8</v>
      </c>
      <c r="G64" s="18">
        <v>18</v>
      </c>
      <c r="H64" s="18">
        <v>133</v>
      </c>
      <c r="I64" s="72">
        <v>463</v>
      </c>
      <c r="K64" s="18">
        <v>9</v>
      </c>
      <c r="L64" s="18">
        <v>0</v>
      </c>
      <c r="M64" s="18">
        <v>0</v>
      </c>
      <c r="N64" s="18">
        <v>3</v>
      </c>
      <c r="O64" s="18">
        <v>8</v>
      </c>
      <c r="P64" s="18">
        <v>6</v>
      </c>
      <c r="Q64" s="18">
        <v>17</v>
      </c>
      <c r="R64" s="72">
        <v>43</v>
      </c>
      <c r="T64" s="18">
        <v>11</v>
      </c>
      <c r="U64" s="18">
        <v>0</v>
      </c>
      <c r="V64" s="18">
        <v>0</v>
      </c>
      <c r="W64" s="18">
        <v>1</v>
      </c>
      <c r="X64" s="18">
        <v>0</v>
      </c>
      <c r="Y64" s="18">
        <v>4</v>
      </c>
      <c r="Z64" s="18">
        <v>1</v>
      </c>
      <c r="AA64" s="72">
        <v>17</v>
      </c>
      <c r="AC64" s="18">
        <v>1</v>
      </c>
      <c r="AD64" s="18">
        <v>0</v>
      </c>
      <c r="AE64" s="18">
        <v>0</v>
      </c>
      <c r="AF64" s="18">
        <v>0</v>
      </c>
      <c r="AG64" s="18">
        <v>1</v>
      </c>
      <c r="AH64" s="18">
        <v>2</v>
      </c>
      <c r="AI64" s="18">
        <v>5</v>
      </c>
      <c r="AJ64" s="72">
        <v>9</v>
      </c>
      <c r="AL64" s="18">
        <v>0</v>
      </c>
      <c r="AM64" s="18">
        <v>0</v>
      </c>
      <c r="AN64" s="18">
        <v>0</v>
      </c>
      <c r="AO64" s="18">
        <v>1</v>
      </c>
      <c r="AP64" s="18">
        <v>1</v>
      </c>
      <c r="AQ64" s="18">
        <v>2</v>
      </c>
      <c r="AR64" s="18">
        <v>2</v>
      </c>
      <c r="AS64" s="72">
        <v>6</v>
      </c>
      <c r="AU64" s="18">
        <v>0</v>
      </c>
      <c r="AV64" s="18">
        <v>0</v>
      </c>
      <c r="AW64" s="18">
        <v>0</v>
      </c>
      <c r="AX64" s="18">
        <v>1</v>
      </c>
      <c r="AY64" s="18">
        <v>0</v>
      </c>
      <c r="AZ64" s="18">
        <v>0</v>
      </c>
      <c r="BA64" s="18">
        <v>1</v>
      </c>
      <c r="BB64" s="72">
        <v>2</v>
      </c>
      <c r="BD64" s="18">
        <v>4095</v>
      </c>
      <c r="BE64" s="18">
        <v>305</v>
      </c>
      <c r="BF64" s="18">
        <v>278</v>
      </c>
      <c r="BG64" s="18">
        <v>2906</v>
      </c>
      <c r="BH64" s="18">
        <v>1747</v>
      </c>
      <c r="BI64" s="18">
        <v>1040</v>
      </c>
      <c r="BJ64" s="18">
        <v>18648</v>
      </c>
      <c r="BK64" s="72">
        <v>29019</v>
      </c>
      <c r="BN64" s="18">
        <f t="shared" ref="BN64:BN67" si="47">I64+R64+AJ64+AS64+BB64</f>
        <v>523</v>
      </c>
      <c r="BP64" s="18">
        <f t="shared" ref="BP64:BP67" si="48">I64</f>
        <v>463</v>
      </c>
      <c r="BQ64" s="18">
        <f t="shared" ref="BQ64:BQ67" si="49">R64</f>
        <v>43</v>
      </c>
      <c r="BR64" s="18">
        <f t="shared" ref="BR64:BR67" si="50">AJ64</f>
        <v>9</v>
      </c>
      <c r="BS64" s="18">
        <f t="shared" ref="BS64:BS67" si="51">AS64</f>
        <v>6</v>
      </c>
      <c r="BT64" s="18">
        <f t="shared" ref="BT64:BT67" si="52">BB64</f>
        <v>2</v>
      </c>
      <c r="BU64" s="18"/>
      <c r="BV64" s="8">
        <f t="shared" ref="BV64:BV67" si="53">+BK64-BN64</f>
        <v>28496</v>
      </c>
    </row>
    <row r="65" spans="1:74" ht="10.5">
      <c r="A65" s="25">
        <v>44348</v>
      </c>
      <c r="B65" s="18">
        <v>107</v>
      </c>
      <c r="C65" s="18">
        <v>4</v>
      </c>
      <c r="D65" s="18">
        <v>4</v>
      </c>
      <c r="E65" s="18">
        <v>3703</v>
      </c>
      <c r="F65" s="18">
        <v>31</v>
      </c>
      <c r="G65" s="18">
        <v>49</v>
      </c>
      <c r="H65" s="18">
        <v>407</v>
      </c>
      <c r="I65" s="72">
        <v>4305</v>
      </c>
      <c r="K65" s="18">
        <v>20</v>
      </c>
      <c r="L65" s="18">
        <v>0</v>
      </c>
      <c r="M65" s="18">
        <v>2</v>
      </c>
      <c r="N65" s="18">
        <v>2</v>
      </c>
      <c r="O65" s="18">
        <v>2</v>
      </c>
      <c r="P65" s="18">
        <v>12</v>
      </c>
      <c r="Q65" s="18">
        <v>22</v>
      </c>
      <c r="R65" s="72">
        <v>60</v>
      </c>
      <c r="T65" s="18">
        <v>18</v>
      </c>
      <c r="U65" s="18">
        <v>0</v>
      </c>
      <c r="V65" s="18">
        <v>0</v>
      </c>
      <c r="W65" s="18">
        <v>0</v>
      </c>
      <c r="X65" s="18">
        <v>4</v>
      </c>
      <c r="Y65" s="18">
        <v>1</v>
      </c>
      <c r="Z65" s="18">
        <v>0</v>
      </c>
      <c r="AA65" s="72">
        <v>23</v>
      </c>
      <c r="AC65" s="18">
        <v>6</v>
      </c>
      <c r="AD65" s="18">
        <v>0</v>
      </c>
      <c r="AE65" s="18">
        <v>0</v>
      </c>
      <c r="AF65" s="18">
        <v>0</v>
      </c>
      <c r="AG65" s="18">
        <v>5</v>
      </c>
      <c r="AH65" s="18">
        <v>3</v>
      </c>
      <c r="AI65" s="18">
        <v>7</v>
      </c>
      <c r="AJ65" s="72">
        <v>21</v>
      </c>
      <c r="AL65" s="18">
        <v>1</v>
      </c>
      <c r="AM65" s="18">
        <v>0</v>
      </c>
      <c r="AN65" s="18">
        <v>0</v>
      </c>
      <c r="AO65" s="18">
        <v>40</v>
      </c>
      <c r="AP65" s="18">
        <v>0</v>
      </c>
      <c r="AQ65" s="18">
        <v>4</v>
      </c>
      <c r="AR65" s="18">
        <v>4</v>
      </c>
      <c r="AS65" s="72">
        <v>49</v>
      </c>
      <c r="AU65" s="18">
        <v>3</v>
      </c>
      <c r="AV65" s="18">
        <v>0</v>
      </c>
      <c r="AW65" s="18">
        <v>0</v>
      </c>
      <c r="AX65" s="18">
        <v>0</v>
      </c>
      <c r="AY65" s="18">
        <v>0</v>
      </c>
      <c r="AZ65" s="18">
        <v>0</v>
      </c>
      <c r="BA65" s="18">
        <v>0</v>
      </c>
      <c r="BB65" s="72">
        <v>3</v>
      </c>
      <c r="BD65" s="18">
        <v>3571</v>
      </c>
      <c r="BE65" s="18">
        <v>325</v>
      </c>
      <c r="BF65" s="18">
        <v>325</v>
      </c>
      <c r="BG65" s="18">
        <v>7633</v>
      </c>
      <c r="BH65" s="18">
        <v>1262</v>
      </c>
      <c r="BI65" s="18">
        <v>1060</v>
      </c>
      <c r="BJ65" s="18">
        <v>15462</v>
      </c>
      <c r="BK65" s="72">
        <v>29638</v>
      </c>
      <c r="BN65" s="18">
        <f t="shared" si="47"/>
        <v>4438</v>
      </c>
      <c r="BP65" s="18">
        <f t="shared" si="48"/>
        <v>4305</v>
      </c>
      <c r="BQ65" s="18">
        <f t="shared" si="49"/>
        <v>60</v>
      </c>
      <c r="BR65" s="18">
        <f t="shared" si="50"/>
        <v>21</v>
      </c>
      <c r="BS65" s="18">
        <f t="shared" si="51"/>
        <v>49</v>
      </c>
      <c r="BT65" s="18">
        <f t="shared" si="52"/>
        <v>3</v>
      </c>
      <c r="BU65" s="18"/>
      <c r="BV65" s="8">
        <f t="shared" si="53"/>
        <v>25200</v>
      </c>
    </row>
    <row r="66" spans="1:74" ht="10.5">
      <c r="A66" s="25">
        <v>44378</v>
      </c>
      <c r="B66" s="18">
        <v>109</v>
      </c>
      <c r="C66" s="18">
        <v>29</v>
      </c>
      <c r="D66" s="18">
        <v>10</v>
      </c>
      <c r="E66" s="18">
        <v>9785</v>
      </c>
      <c r="F66" s="18">
        <v>72</v>
      </c>
      <c r="G66" s="18">
        <v>89</v>
      </c>
      <c r="H66" s="18">
        <v>564</v>
      </c>
      <c r="I66" s="72">
        <v>10658</v>
      </c>
      <c r="K66" s="18">
        <v>15</v>
      </c>
      <c r="L66" s="18">
        <v>0</v>
      </c>
      <c r="M66" s="18">
        <v>1</v>
      </c>
      <c r="N66" s="18">
        <v>1</v>
      </c>
      <c r="O66" s="18">
        <v>0</v>
      </c>
      <c r="P66" s="18">
        <v>6</v>
      </c>
      <c r="Q66" s="18">
        <v>6</v>
      </c>
      <c r="R66" s="72">
        <v>29</v>
      </c>
      <c r="T66" s="18">
        <v>17</v>
      </c>
      <c r="U66" s="18">
        <v>0</v>
      </c>
      <c r="V66" s="18">
        <v>0</v>
      </c>
      <c r="W66" s="18">
        <v>0</v>
      </c>
      <c r="X66" s="18">
        <v>2</v>
      </c>
      <c r="Y66" s="18">
        <v>2</v>
      </c>
      <c r="Z66" s="18">
        <v>0</v>
      </c>
      <c r="AA66" s="72">
        <v>21</v>
      </c>
      <c r="AC66" s="18">
        <v>4</v>
      </c>
      <c r="AD66" s="18">
        <v>0</v>
      </c>
      <c r="AE66" s="18">
        <v>0</v>
      </c>
      <c r="AF66" s="18">
        <v>0</v>
      </c>
      <c r="AG66" s="18">
        <v>0</v>
      </c>
      <c r="AH66" s="18">
        <v>3</v>
      </c>
      <c r="AI66" s="18">
        <v>2</v>
      </c>
      <c r="AJ66" s="72">
        <v>9</v>
      </c>
      <c r="AL66" s="18">
        <v>2</v>
      </c>
      <c r="AM66" s="18">
        <v>0</v>
      </c>
      <c r="AN66" s="18">
        <v>0</v>
      </c>
      <c r="AO66" s="18">
        <v>161</v>
      </c>
      <c r="AP66" s="18">
        <v>1</v>
      </c>
      <c r="AQ66" s="18">
        <v>3</v>
      </c>
      <c r="AR66" s="18">
        <v>12</v>
      </c>
      <c r="AS66" s="72">
        <v>179</v>
      </c>
      <c r="AU66" s="18">
        <v>3</v>
      </c>
      <c r="AV66" s="18">
        <v>0</v>
      </c>
      <c r="AW66" s="18">
        <v>0</v>
      </c>
      <c r="AX66" s="18">
        <v>0</v>
      </c>
      <c r="AY66" s="18">
        <v>5</v>
      </c>
      <c r="AZ66" s="18">
        <v>0</v>
      </c>
      <c r="BA66" s="18">
        <v>0</v>
      </c>
      <c r="BB66" s="72">
        <v>8</v>
      </c>
      <c r="BD66" s="18">
        <v>2236</v>
      </c>
      <c r="BE66" s="18">
        <v>83</v>
      </c>
      <c r="BF66" s="18">
        <v>176</v>
      </c>
      <c r="BG66" s="18">
        <v>13696</v>
      </c>
      <c r="BH66" s="18">
        <v>1135</v>
      </c>
      <c r="BI66" s="18">
        <v>1227</v>
      </c>
      <c r="BJ66" s="18">
        <v>17964</v>
      </c>
      <c r="BK66" s="72">
        <v>36517</v>
      </c>
      <c r="BN66" s="18">
        <f t="shared" si="47"/>
        <v>10883</v>
      </c>
      <c r="BP66" s="18">
        <f t="shared" si="48"/>
        <v>10658</v>
      </c>
      <c r="BQ66" s="18">
        <f t="shared" si="49"/>
        <v>29</v>
      </c>
      <c r="BR66" s="18">
        <f t="shared" si="50"/>
        <v>9</v>
      </c>
      <c r="BS66" s="18">
        <f t="shared" si="51"/>
        <v>179</v>
      </c>
      <c r="BT66" s="18">
        <f t="shared" si="52"/>
        <v>8</v>
      </c>
      <c r="BU66" s="18"/>
      <c r="BV66" s="8">
        <f t="shared" si="53"/>
        <v>25634</v>
      </c>
    </row>
    <row r="67" spans="1:74" ht="10.5">
      <c r="A67" s="25">
        <v>44409</v>
      </c>
      <c r="B67" s="18">
        <v>116</v>
      </c>
      <c r="C67" s="18">
        <v>42</v>
      </c>
      <c r="D67" s="18">
        <v>62</v>
      </c>
      <c r="E67" s="18">
        <v>7697</v>
      </c>
      <c r="F67" s="18">
        <v>51</v>
      </c>
      <c r="G67" s="18">
        <v>72</v>
      </c>
      <c r="H67" s="18">
        <v>414</v>
      </c>
      <c r="I67" s="72">
        <v>8454</v>
      </c>
      <c r="K67" s="18">
        <v>2</v>
      </c>
      <c r="L67" s="18">
        <v>0</v>
      </c>
      <c r="M67" s="18">
        <v>0</v>
      </c>
      <c r="N67" s="18">
        <v>4</v>
      </c>
      <c r="O67" s="18">
        <v>3</v>
      </c>
      <c r="P67" s="18">
        <v>1</v>
      </c>
      <c r="Q67" s="18">
        <v>0</v>
      </c>
      <c r="R67" s="72">
        <v>10</v>
      </c>
      <c r="T67" s="18">
        <v>13</v>
      </c>
      <c r="U67" s="18">
        <v>0</v>
      </c>
      <c r="V67" s="18">
        <v>0</v>
      </c>
      <c r="W67" s="18">
        <v>0</v>
      </c>
      <c r="X67" s="18">
        <v>1</v>
      </c>
      <c r="Y67" s="18">
        <v>1</v>
      </c>
      <c r="Z67" s="18">
        <v>0</v>
      </c>
      <c r="AA67" s="72">
        <v>15</v>
      </c>
      <c r="AC67" s="18">
        <v>0</v>
      </c>
      <c r="AD67" s="18">
        <v>0</v>
      </c>
      <c r="AE67" s="18">
        <v>0</v>
      </c>
      <c r="AF67" s="18">
        <v>0</v>
      </c>
      <c r="AG67" s="18">
        <v>0</v>
      </c>
      <c r="AH67" s="18">
        <v>4</v>
      </c>
      <c r="AI67" s="18">
        <v>2</v>
      </c>
      <c r="AJ67" s="72">
        <v>6</v>
      </c>
      <c r="AL67" s="18">
        <v>2</v>
      </c>
      <c r="AM67" s="18">
        <v>0</v>
      </c>
      <c r="AN67" s="18">
        <v>0</v>
      </c>
      <c r="AO67" s="18">
        <v>110</v>
      </c>
      <c r="AP67" s="18">
        <v>1</v>
      </c>
      <c r="AQ67" s="18">
        <v>2</v>
      </c>
      <c r="AR67" s="18">
        <v>9</v>
      </c>
      <c r="AS67" s="72">
        <v>124</v>
      </c>
      <c r="AU67" s="18">
        <v>0</v>
      </c>
      <c r="AV67" s="18">
        <v>0</v>
      </c>
      <c r="AW67" s="18">
        <v>2</v>
      </c>
      <c r="AX67" s="18">
        <v>0</v>
      </c>
      <c r="AY67" s="18">
        <v>2</v>
      </c>
      <c r="AZ67" s="18">
        <v>0</v>
      </c>
      <c r="BA67" s="18">
        <v>0</v>
      </c>
      <c r="BB67" s="72">
        <v>4</v>
      </c>
      <c r="BD67" s="18">
        <v>813</v>
      </c>
      <c r="BE67" s="18">
        <v>62</v>
      </c>
      <c r="BF67" s="18">
        <v>129</v>
      </c>
      <c r="BG67" s="18">
        <v>8403</v>
      </c>
      <c r="BH67" s="18">
        <v>591</v>
      </c>
      <c r="BI67" s="18">
        <v>767</v>
      </c>
      <c r="BJ67" s="18">
        <v>2633</v>
      </c>
      <c r="BK67" s="72">
        <v>13398</v>
      </c>
      <c r="BN67" s="18">
        <f t="shared" si="47"/>
        <v>8598</v>
      </c>
      <c r="BP67" s="18">
        <f t="shared" si="48"/>
        <v>8454</v>
      </c>
      <c r="BQ67" s="18">
        <f t="shared" si="49"/>
        <v>10</v>
      </c>
      <c r="BR67" s="18">
        <f t="shared" si="50"/>
        <v>6</v>
      </c>
      <c r="BS67" s="18">
        <f t="shared" si="51"/>
        <v>124</v>
      </c>
      <c r="BT67" s="18">
        <f t="shared" si="52"/>
        <v>4</v>
      </c>
      <c r="BU67" s="18"/>
      <c r="BV67" s="8">
        <f t="shared" si="53"/>
        <v>4800</v>
      </c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defaultColWidth="9" defaultRowHeight="10"/>
  <cols>
    <col min="1" max="1" width="9" style="6"/>
    <col min="2" max="9" width="11.58203125" style="6" customWidth="1"/>
    <col min="10" max="10" width="2.58203125" style="6" customWidth="1"/>
    <col min="11" max="18" width="11.58203125" style="6" customWidth="1"/>
    <col min="19" max="19" width="2.58203125" style="17" customWidth="1"/>
    <col min="20" max="27" width="11.58203125" style="6" customWidth="1"/>
    <col min="28" max="28" width="2.58203125" style="6" customWidth="1"/>
    <col min="29" max="36" width="11.58203125" style="6" customWidth="1"/>
    <col min="37" max="37" width="2.58203125" style="6" customWidth="1"/>
    <col min="38" max="45" width="11.58203125" style="6" customWidth="1"/>
    <col min="46" max="46" width="2.58203125" style="6" customWidth="1"/>
    <col min="47" max="54" width="11.58203125" style="6" customWidth="1"/>
    <col min="55" max="55" width="2.58203125" style="6" customWidth="1"/>
    <col min="56" max="63" width="11.58203125" style="6" customWidth="1"/>
    <col min="64" max="16384" width="9" style="6"/>
  </cols>
  <sheetData>
    <row r="1" spans="1:74" ht="14">
      <c r="A1" s="26" t="s">
        <v>57</v>
      </c>
      <c r="D1" s="114"/>
      <c r="E1" s="115"/>
    </row>
    <row r="2" spans="1:74" ht="10.5">
      <c r="A2" s="26" t="s">
        <v>17</v>
      </c>
    </row>
    <row r="3" spans="1:74">
      <c r="A3" s="6" t="s">
        <v>47</v>
      </c>
    </row>
    <row r="4" spans="1:74">
      <c r="A4" s="17"/>
    </row>
    <row r="5" spans="1:74" ht="10.5">
      <c r="B5" s="227" t="s">
        <v>39</v>
      </c>
      <c r="C5" s="227"/>
      <c r="D5" s="227"/>
      <c r="E5" s="227"/>
      <c r="F5" s="227"/>
      <c r="G5" s="227"/>
      <c r="H5" s="227"/>
      <c r="I5" s="227"/>
      <c r="J5" s="220"/>
      <c r="K5" s="227" t="s">
        <v>4</v>
      </c>
      <c r="L5" s="227"/>
      <c r="M5" s="227"/>
      <c r="N5" s="227"/>
      <c r="O5" s="227"/>
      <c r="P5" s="227"/>
      <c r="Q5" s="227"/>
      <c r="R5" s="227"/>
      <c r="S5" s="73"/>
      <c r="T5" s="227" t="s">
        <v>10</v>
      </c>
      <c r="U5" s="227"/>
      <c r="V5" s="227"/>
      <c r="W5" s="227"/>
      <c r="X5" s="227"/>
      <c r="Y5" s="227"/>
      <c r="Z5" s="227"/>
      <c r="AA5" s="227"/>
      <c r="AB5" s="220"/>
      <c r="AC5" s="227" t="s">
        <v>11</v>
      </c>
      <c r="AD5" s="227"/>
      <c r="AE5" s="227"/>
      <c r="AF5" s="227"/>
      <c r="AG5" s="227"/>
      <c r="AH5" s="227"/>
      <c r="AI5" s="227"/>
      <c r="AJ5" s="227"/>
      <c r="AK5" s="220"/>
      <c r="AL5" s="227" t="s">
        <v>13</v>
      </c>
      <c r="AM5" s="227"/>
      <c r="AN5" s="227"/>
      <c r="AO5" s="227"/>
      <c r="AP5" s="227"/>
      <c r="AQ5" s="227"/>
      <c r="AR5" s="227"/>
      <c r="AS5" s="227"/>
      <c r="AT5" s="220"/>
      <c r="AU5" s="227" t="s">
        <v>15</v>
      </c>
      <c r="AV5" s="227"/>
      <c r="AW5" s="227"/>
      <c r="AX5" s="227"/>
      <c r="AY5" s="227"/>
      <c r="AZ5" s="227"/>
      <c r="BA5" s="227"/>
      <c r="BB5" s="227"/>
      <c r="BC5" s="220"/>
      <c r="BD5" s="227" t="s">
        <v>48</v>
      </c>
      <c r="BE5" s="227"/>
      <c r="BF5" s="227"/>
      <c r="BG5" s="227"/>
      <c r="BH5" s="227"/>
      <c r="BI5" s="227"/>
      <c r="BJ5" s="227"/>
      <c r="BK5" s="227"/>
    </row>
    <row r="6" spans="1:74" ht="20">
      <c r="B6" s="69" t="s">
        <v>49</v>
      </c>
      <c r="C6" s="69" t="s">
        <v>50</v>
      </c>
      <c r="D6" s="69" t="s">
        <v>51</v>
      </c>
      <c r="E6" s="69" t="s">
        <v>52</v>
      </c>
      <c r="F6" s="69" t="s">
        <v>53</v>
      </c>
      <c r="G6" s="69" t="s">
        <v>54</v>
      </c>
      <c r="H6" s="69" t="s">
        <v>55</v>
      </c>
      <c r="I6" s="70" t="s">
        <v>35</v>
      </c>
      <c r="J6" s="69"/>
      <c r="K6" s="69" t="s">
        <v>49</v>
      </c>
      <c r="L6" s="69" t="s">
        <v>50</v>
      </c>
      <c r="M6" s="69" t="s">
        <v>51</v>
      </c>
      <c r="N6" s="69" t="s">
        <v>52</v>
      </c>
      <c r="O6" s="69" t="s">
        <v>53</v>
      </c>
      <c r="P6" s="69" t="s">
        <v>54</v>
      </c>
      <c r="Q6" s="69" t="s">
        <v>55</v>
      </c>
      <c r="R6" s="70" t="s">
        <v>35</v>
      </c>
      <c r="S6" s="73"/>
      <c r="T6" s="69" t="s">
        <v>49</v>
      </c>
      <c r="U6" s="69" t="s">
        <v>50</v>
      </c>
      <c r="V6" s="69" t="s">
        <v>51</v>
      </c>
      <c r="W6" s="69" t="s">
        <v>52</v>
      </c>
      <c r="X6" s="69" t="s">
        <v>53</v>
      </c>
      <c r="Y6" s="69" t="s">
        <v>54</v>
      </c>
      <c r="Z6" s="69" t="s">
        <v>55</v>
      </c>
      <c r="AA6" s="70" t="s">
        <v>35</v>
      </c>
      <c r="AB6" s="220"/>
      <c r="AC6" s="69" t="s">
        <v>49</v>
      </c>
      <c r="AD6" s="69" t="s">
        <v>50</v>
      </c>
      <c r="AE6" s="69" t="s">
        <v>51</v>
      </c>
      <c r="AF6" s="69" t="s">
        <v>52</v>
      </c>
      <c r="AG6" s="69" t="s">
        <v>53</v>
      </c>
      <c r="AH6" s="69" t="s">
        <v>54</v>
      </c>
      <c r="AI6" s="69" t="s">
        <v>55</v>
      </c>
      <c r="AJ6" s="70" t="s">
        <v>35</v>
      </c>
      <c r="AK6" s="220"/>
      <c r="AL6" s="69" t="s">
        <v>49</v>
      </c>
      <c r="AM6" s="69" t="s">
        <v>50</v>
      </c>
      <c r="AN6" s="69" t="s">
        <v>51</v>
      </c>
      <c r="AO6" s="69" t="s">
        <v>52</v>
      </c>
      <c r="AP6" s="69" t="s">
        <v>53</v>
      </c>
      <c r="AQ6" s="69" t="s">
        <v>54</v>
      </c>
      <c r="AR6" s="69" t="s">
        <v>55</v>
      </c>
      <c r="AS6" s="70" t="s">
        <v>35</v>
      </c>
      <c r="AT6" s="220"/>
      <c r="AU6" s="69" t="s">
        <v>49</v>
      </c>
      <c r="AV6" s="69" t="s">
        <v>50</v>
      </c>
      <c r="AW6" s="69" t="s">
        <v>51</v>
      </c>
      <c r="AX6" s="69" t="s">
        <v>52</v>
      </c>
      <c r="AY6" s="69" t="s">
        <v>53</v>
      </c>
      <c r="AZ6" s="69" t="s">
        <v>54</v>
      </c>
      <c r="BA6" s="69" t="s">
        <v>55</v>
      </c>
      <c r="BB6" s="70" t="s">
        <v>35</v>
      </c>
      <c r="BC6" s="220"/>
      <c r="BD6" s="69" t="s">
        <v>49</v>
      </c>
      <c r="BE6" s="69" t="s">
        <v>50</v>
      </c>
      <c r="BF6" s="69" t="s">
        <v>51</v>
      </c>
      <c r="BG6" s="69" t="s">
        <v>52</v>
      </c>
      <c r="BH6" s="69" t="s">
        <v>53</v>
      </c>
      <c r="BI6" s="69" t="s">
        <v>54</v>
      </c>
      <c r="BJ6" s="69" t="s">
        <v>55</v>
      </c>
      <c r="BK6" s="70" t="s">
        <v>35</v>
      </c>
      <c r="BN6" s="6" t="s">
        <v>56</v>
      </c>
      <c r="BP6" s="6" t="s">
        <v>19</v>
      </c>
      <c r="BQ6" s="6" t="s">
        <v>20</v>
      </c>
      <c r="BR6" s="6" t="s">
        <v>27</v>
      </c>
      <c r="BS6" s="6" t="s">
        <v>29</v>
      </c>
      <c r="BT6" s="6" t="s">
        <v>31</v>
      </c>
      <c r="BV6" s="6" t="s">
        <v>45</v>
      </c>
    </row>
    <row r="7" spans="1:74" ht="10.5">
      <c r="A7" s="7">
        <v>35796</v>
      </c>
      <c r="B7" s="6">
        <v>0</v>
      </c>
      <c r="C7" s="6">
        <v>0</v>
      </c>
      <c r="D7" s="6">
        <v>0</v>
      </c>
      <c r="E7" s="6">
        <v>361</v>
      </c>
      <c r="F7" s="6">
        <v>0</v>
      </c>
      <c r="G7" s="6">
        <v>38</v>
      </c>
      <c r="H7" s="6">
        <v>209</v>
      </c>
      <c r="I7" s="71">
        <v>608</v>
      </c>
      <c r="J7" s="11"/>
      <c r="K7" s="6">
        <v>304</v>
      </c>
      <c r="L7" s="6">
        <v>0</v>
      </c>
      <c r="M7" s="6">
        <v>0</v>
      </c>
      <c r="N7" s="8">
        <v>1368</v>
      </c>
      <c r="O7" s="6">
        <v>38</v>
      </c>
      <c r="P7" s="6">
        <v>76</v>
      </c>
      <c r="Q7" s="6">
        <v>608</v>
      </c>
      <c r="R7" s="72">
        <v>2394</v>
      </c>
      <c r="S7" s="74"/>
      <c r="T7" s="6">
        <v>152</v>
      </c>
      <c r="U7" s="6">
        <v>0</v>
      </c>
      <c r="V7" s="6">
        <v>0</v>
      </c>
      <c r="W7" s="6">
        <v>38</v>
      </c>
      <c r="X7" s="6">
        <v>0</v>
      </c>
      <c r="Y7" s="6">
        <v>0</v>
      </c>
      <c r="Z7" s="6">
        <v>19</v>
      </c>
      <c r="AA7" s="71">
        <v>209</v>
      </c>
      <c r="AC7" s="6">
        <v>38</v>
      </c>
      <c r="AD7" s="6">
        <v>0</v>
      </c>
      <c r="AE7" s="6">
        <v>0</v>
      </c>
      <c r="AF7" s="6">
        <v>209</v>
      </c>
      <c r="AG7" s="6">
        <v>38</v>
      </c>
      <c r="AH7" s="6">
        <v>114</v>
      </c>
      <c r="AI7" s="6">
        <v>836</v>
      </c>
      <c r="AJ7" s="72">
        <v>1235</v>
      </c>
      <c r="AK7" s="8"/>
      <c r="AL7" s="6">
        <v>38</v>
      </c>
      <c r="AM7" s="6">
        <v>0</v>
      </c>
      <c r="AN7" s="6">
        <v>0</v>
      </c>
      <c r="AO7" s="6">
        <v>19</v>
      </c>
      <c r="AP7" s="6">
        <v>0</v>
      </c>
      <c r="AQ7" s="6">
        <v>19</v>
      </c>
      <c r="AR7" s="6">
        <v>76</v>
      </c>
      <c r="AS7" s="71">
        <v>152</v>
      </c>
      <c r="AU7" s="6">
        <v>38</v>
      </c>
      <c r="AV7" s="6">
        <v>0</v>
      </c>
      <c r="AW7" s="6">
        <v>0</v>
      </c>
      <c r="AX7" s="6">
        <v>304</v>
      </c>
      <c r="AY7" s="6">
        <v>0</v>
      </c>
      <c r="AZ7" s="6">
        <v>0</v>
      </c>
      <c r="BA7" s="6">
        <v>19</v>
      </c>
      <c r="BB7" s="71">
        <v>361</v>
      </c>
      <c r="BD7" s="8">
        <v>12198</v>
      </c>
      <c r="BE7" s="6">
        <v>0</v>
      </c>
      <c r="BF7" s="6">
        <v>0</v>
      </c>
      <c r="BG7" s="8">
        <v>25840</v>
      </c>
      <c r="BH7" s="8">
        <v>1577</v>
      </c>
      <c r="BI7" s="8">
        <v>2413</v>
      </c>
      <c r="BJ7" s="8">
        <v>17708</v>
      </c>
      <c r="BK7" s="72">
        <v>59736</v>
      </c>
      <c r="BN7" s="8">
        <f>I7+R7+AJ7+AS7+BB7</f>
        <v>4750</v>
      </c>
      <c r="BP7" s="6">
        <f>I7</f>
        <v>608</v>
      </c>
      <c r="BQ7" s="8">
        <f>R7</f>
        <v>2394</v>
      </c>
      <c r="BR7" s="8">
        <f>AJ7</f>
        <v>1235</v>
      </c>
      <c r="BS7" s="6">
        <f>AS7</f>
        <v>152</v>
      </c>
      <c r="BT7" s="6">
        <f>BB7</f>
        <v>361</v>
      </c>
      <c r="BV7" s="8">
        <f t="shared" ref="BV7:BV70" si="0">+BK7-BN7</f>
        <v>54986</v>
      </c>
    </row>
    <row r="8" spans="1:74" ht="10.5">
      <c r="A8" s="7">
        <v>35827</v>
      </c>
      <c r="B8" s="6">
        <v>64</v>
      </c>
      <c r="C8" s="6">
        <v>0</v>
      </c>
      <c r="D8" s="6">
        <v>0</v>
      </c>
      <c r="E8" s="6">
        <v>272</v>
      </c>
      <c r="F8" s="6">
        <v>0</v>
      </c>
      <c r="G8" s="6">
        <v>0</v>
      </c>
      <c r="H8" s="6">
        <v>112</v>
      </c>
      <c r="I8" s="71">
        <v>448</v>
      </c>
      <c r="J8" s="11"/>
      <c r="K8" s="6">
        <v>384</v>
      </c>
      <c r="L8" s="6">
        <v>0</v>
      </c>
      <c r="M8" s="6">
        <v>0</v>
      </c>
      <c r="N8" s="6">
        <v>752</v>
      </c>
      <c r="O8" s="6">
        <v>0</v>
      </c>
      <c r="P8" s="6">
        <v>96</v>
      </c>
      <c r="Q8" s="6">
        <v>224</v>
      </c>
      <c r="R8" s="72">
        <v>1456</v>
      </c>
      <c r="S8" s="74"/>
      <c r="T8" s="6">
        <v>64</v>
      </c>
      <c r="U8" s="6">
        <v>0</v>
      </c>
      <c r="V8" s="6">
        <v>0</v>
      </c>
      <c r="W8" s="6">
        <v>16</v>
      </c>
      <c r="X8" s="6">
        <v>0</v>
      </c>
      <c r="Y8" s="6">
        <v>0</v>
      </c>
      <c r="Z8" s="6">
        <v>0</v>
      </c>
      <c r="AA8" s="71">
        <v>80</v>
      </c>
      <c r="AC8" s="6">
        <v>224</v>
      </c>
      <c r="AD8" s="6">
        <v>0</v>
      </c>
      <c r="AE8" s="6">
        <v>0</v>
      </c>
      <c r="AF8" s="6">
        <v>192</v>
      </c>
      <c r="AG8" s="6">
        <v>64</v>
      </c>
      <c r="AH8" s="6">
        <v>176</v>
      </c>
      <c r="AI8" s="6">
        <v>352</v>
      </c>
      <c r="AJ8" s="72">
        <v>1008</v>
      </c>
      <c r="AK8" s="8"/>
      <c r="AL8" s="6">
        <v>48</v>
      </c>
      <c r="AM8" s="6">
        <v>0</v>
      </c>
      <c r="AN8" s="6">
        <v>0</v>
      </c>
      <c r="AO8" s="6">
        <v>32</v>
      </c>
      <c r="AP8" s="6">
        <v>0</v>
      </c>
      <c r="AQ8" s="6">
        <v>32</v>
      </c>
      <c r="AR8" s="6">
        <v>112</v>
      </c>
      <c r="AS8" s="71">
        <v>224</v>
      </c>
      <c r="AU8" s="6">
        <v>16</v>
      </c>
      <c r="AV8" s="6">
        <v>0</v>
      </c>
      <c r="AW8" s="6">
        <v>0</v>
      </c>
      <c r="AX8" s="6">
        <v>64</v>
      </c>
      <c r="AY8" s="6">
        <v>0</v>
      </c>
      <c r="AZ8" s="6">
        <v>0</v>
      </c>
      <c r="BA8" s="6">
        <v>16</v>
      </c>
      <c r="BB8" s="71">
        <v>96</v>
      </c>
      <c r="BD8" s="8">
        <v>17248</v>
      </c>
      <c r="BE8" s="6">
        <v>0</v>
      </c>
      <c r="BF8" s="6">
        <v>0</v>
      </c>
      <c r="BG8" s="8">
        <v>20528</v>
      </c>
      <c r="BH8" s="8">
        <v>1536</v>
      </c>
      <c r="BI8" s="8">
        <v>2256</v>
      </c>
      <c r="BJ8" s="8">
        <v>14112</v>
      </c>
      <c r="BK8" s="72">
        <v>55680</v>
      </c>
      <c r="BN8" s="8">
        <f t="shared" ref="BN8:BN71" si="1">I8+R8+AJ8+AS8+BB8</f>
        <v>3232</v>
      </c>
      <c r="BP8" s="6">
        <f t="shared" ref="BP8:BP71" si="2">I8</f>
        <v>448</v>
      </c>
      <c r="BQ8" s="8">
        <f t="shared" ref="BQ8:BQ71" si="3">R8</f>
        <v>1456</v>
      </c>
      <c r="BR8" s="8">
        <f t="shared" ref="BR8:BR71" si="4">AJ8</f>
        <v>1008</v>
      </c>
      <c r="BS8" s="6">
        <f t="shared" ref="BS8:BS71" si="5">AS8</f>
        <v>224</v>
      </c>
      <c r="BT8" s="6">
        <f t="shared" ref="BT8:BT71" si="6">BB8</f>
        <v>96</v>
      </c>
      <c r="BV8" s="8">
        <f t="shared" si="0"/>
        <v>52448</v>
      </c>
    </row>
    <row r="9" spans="1:74" ht="10.5">
      <c r="A9" s="7">
        <v>35855</v>
      </c>
      <c r="B9" s="6">
        <v>85</v>
      </c>
      <c r="C9" s="6">
        <v>0</v>
      </c>
      <c r="D9" s="6">
        <v>0</v>
      </c>
      <c r="E9" s="6">
        <v>306</v>
      </c>
      <c r="F9" s="6">
        <v>34</v>
      </c>
      <c r="G9" s="6">
        <v>34</v>
      </c>
      <c r="H9" s="6">
        <v>85</v>
      </c>
      <c r="I9" s="71">
        <v>544</v>
      </c>
      <c r="J9" s="11"/>
      <c r="K9" s="6">
        <v>646</v>
      </c>
      <c r="L9" s="6">
        <v>0</v>
      </c>
      <c r="M9" s="6">
        <v>0</v>
      </c>
      <c r="N9" s="8">
        <v>1785</v>
      </c>
      <c r="O9" s="6">
        <v>51</v>
      </c>
      <c r="P9" s="6">
        <v>170</v>
      </c>
      <c r="Q9" s="6">
        <v>340</v>
      </c>
      <c r="R9" s="72">
        <v>2992</v>
      </c>
      <c r="S9" s="74"/>
      <c r="T9" s="6">
        <v>85</v>
      </c>
      <c r="U9" s="6">
        <v>0</v>
      </c>
      <c r="V9" s="6">
        <v>0</v>
      </c>
      <c r="W9" s="6">
        <v>0</v>
      </c>
      <c r="X9" s="6">
        <v>0</v>
      </c>
      <c r="Y9" s="6">
        <v>17</v>
      </c>
      <c r="Z9" s="6">
        <v>0</v>
      </c>
      <c r="AA9" s="71">
        <v>102</v>
      </c>
      <c r="AC9" s="6">
        <v>153</v>
      </c>
      <c r="AD9" s="6">
        <v>0</v>
      </c>
      <c r="AE9" s="6">
        <v>0</v>
      </c>
      <c r="AF9" s="6">
        <v>102</v>
      </c>
      <c r="AG9" s="6">
        <v>34</v>
      </c>
      <c r="AH9" s="6">
        <v>51</v>
      </c>
      <c r="AI9" s="6">
        <v>340</v>
      </c>
      <c r="AJ9" s="71">
        <v>680</v>
      </c>
      <c r="AL9" s="6">
        <v>187</v>
      </c>
      <c r="AM9" s="6">
        <v>0</v>
      </c>
      <c r="AN9" s="6">
        <v>0</v>
      </c>
      <c r="AO9" s="6">
        <v>34</v>
      </c>
      <c r="AP9" s="6">
        <v>0</v>
      </c>
      <c r="AQ9" s="6">
        <v>17</v>
      </c>
      <c r="AR9" s="6">
        <v>68</v>
      </c>
      <c r="AS9" s="71">
        <v>306</v>
      </c>
      <c r="AU9" s="6">
        <v>34</v>
      </c>
      <c r="AV9" s="6">
        <v>0</v>
      </c>
      <c r="AW9" s="6">
        <v>0</v>
      </c>
      <c r="AX9" s="6">
        <v>85</v>
      </c>
      <c r="AY9" s="6">
        <v>0</v>
      </c>
      <c r="AZ9" s="6">
        <v>0</v>
      </c>
      <c r="BA9" s="6">
        <v>0</v>
      </c>
      <c r="BB9" s="71">
        <v>119</v>
      </c>
      <c r="BD9" s="8">
        <v>20876</v>
      </c>
      <c r="BE9" s="6">
        <v>0</v>
      </c>
      <c r="BF9" s="6">
        <v>0</v>
      </c>
      <c r="BG9" s="8">
        <v>30906</v>
      </c>
      <c r="BH9" s="8">
        <v>2074</v>
      </c>
      <c r="BI9" s="8">
        <v>2584</v>
      </c>
      <c r="BJ9" s="8">
        <v>18785</v>
      </c>
      <c r="BK9" s="72">
        <v>75225</v>
      </c>
      <c r="BN9" s="8">
        <f t="shared" si="1"/>
        <v>4641</v>
      </c>
      <c r="BP9" s="6">
        <f t="shared" si="2"/>
        <v>544</v>
      </c>
      <c r="BQ9" s="8">
        <f t="shared" si="3"/>
        <v>2992</v>
      </c>
      <c r="BR9" s="8">
        <f t="shared" si="4"/>
        <v>680</v>
      </c>
      <c r="BS9" s="6">
        <f t="shared" si="5"/>
        <v>306</v>
      </c>
      <c r="BT9" s="6">
        <f t="shared" si="6"/>
        <v>119</v>
      </c>
      <c r="BV9" s="8">
        <f t="shared" si="0"/>
        <v>70584</v>
      </c>
    </row>
    <row r="10" spans="1:74" ht="10.5">
      <c r="A10" s="7">
        <v>35886</v>
      </c>
      <c r="B10" s="6">
        <v>160</v>
      </c>
      <c r="C10" s="6">
        <v>0</v>
      </c>
      <c r="D10" s="6">
        <v>0</v>
      </c>
      <c r="E10" s="6">
        <v>528</v>
      </c>
      <c r="F10" s="6">
        <v>16</v>
      </c>
      <c r="G10" s="6">
        <v>48</v>
      </c>
      <c r="H10" s="6">
        <v>80</v>
      </c>
      <c r="I10" s="71">
        <v>832</v>
      </c>
      <c r="J10" s="11"/>
      <c r="K10" s="6">
        <v>672</v>
      </c>
      <c r="L10" s="6">
        <v>0</v>
      </c>
      <c r="M10" s="6">
        <v>0</v>
      </c>
      <c r="N10" s="8">
        <v>4224</v>
      </c>
      <c r="O10" s="6">
        <v>80</v>
      </c>
      <c r="P10" s="6">
        <v>80</v>
      </c>
      <c r="Q10" s="6">
        <v>800</v>
      </c>
      <c r="R10" s="72">
        <v>5856</v>
      </c>
      <c r="S10" s="74"/>
      <c r="T10" s="6">
        <v>80</v>
      </c>
      <c r="U10" s="6">
        <v>0</v>
      </c>
      <c r="V10" s="6">
        <v>0</v>
      </c>
      <c r="W10" s="6">
        <v>0</v>
      </c>
      <c r="X10" s="6">
        <v>0</v>
      </c>
      <c r="Y10" s="6">
        <v>16</v>
      </c>
      <c r="Z10" s="6">
        <v>32</v>
      </c>
      <c r="AA10" s="71">
        <v>128</v>
      </c>
      <c r="AC10" s="6">
        <v>80</v>
      </c>
      <c r="AD10" s="6">
        <v>0</v>
      </c>
      <c r="AE10" s="6">
        <v>0</v>
      </c>
      <c r="AF10" s="6">
        <v>224</v>
      </c>
      <c r="AG10" s="6">
        <v>48</v>
      </c>
      <c r="AH10" s="6">
        <v>48</v>
      </c>
      <c r="AI10" s="6">
        <v>304</v>
      </c>
      <c r="AJ10" s="71">
        <v>704</v>
      </c>
      <c r="AL10" s="6">
        <v>96</v>
      </c>
      <c r="AM10" s="6">
        <v>0</v>
      </c>
      <c r="AN10" s="6">
        <v>0</v>
      </c>
      <c r="AO10" s="6">
        <v>160</v>
      </c>
      <c r="AP10" s="6">
        <v>0</v>
      </c>
      <c r="AQ10" s="6">
        <v>64</v>
      </c>
      <c r="AR10" s="6">
        <v>176</v>
      </c>
      <c r="AS10" s="71">
        <v>496</v>
      </c>
      <c r="AU10" s="6">
        <v>64</v>
      </c>
      <c r="AV10" s="6">
        <v>0</v>
      </c>
      <c r="AW10" s="6">
        <v>0</v>
      </c>
      <c r="AX10" s="6">
        <v>448</v>
      </c>
      <c r="AY10" s="6">
        <v>0</v>
      </c>
      <c r="AZ10" s="6">
        <v>0</v>
      </c>
      <c r="BA10" s="6">
        <v>0</v>
      </c>
      <c r="BB10" s="71">
        <v>512</v>
      </c>
      <c r="BD10" s="8">
        <v>18688</v>
      </c>
      <c r="BE10" s="6">
        <v>0</v>
      </c>
      <c r="BF10" s="6">
        <v>0</v>
      </c>
      <c r="BG10" s="8">
        <v>44432</v>
      </c>
      <c r="BH10" s="8">
        <v>2096</v>
      </c>
      <c r="BI10" s="8">
        <v>3552</v>
      </c>
      <c r="BJ10" s="8">
        <v>30368</v>
      </c>
      <c r="BK10" s="72">
        <v>99136</v>
      </c>
      <c r="BN10" s="8">
        <f t="shared" si="1"/>
        <v>8400</v>
      </c>
      <c r="BP10" s="6">
        <f t="shared" si="2"/>
        <v>832</v>
      </c>
      <c r="BQ10" s="8">
        <f t="shared" si="3"/>
        <v>5856</v>
      </c>
      <c r="BR10" s="8">
        <f t="shared" si="4"/>
        <v>704</v>
      </c>
      <c r="BS10" s="6">
        <f t="shared" si="5"/>
        <v>496</v>
      </c>
      <c r="BT10" s="6">
        <f t="shared" si="6"/>
        <v>512</v>
      </c>
      <c r="BV10" s="8">
        <f t="shared" si="0"/>
        <v>90736</v>
      </c>
    </row>
    <row r="11" spans="1:74" ht="10.5">
      <c r="A11" s="7">
        <v>35916</v>
      </c>
      <c r="B11" s="6">
        <v>210</v>
      </c>
      <c r="C11" s="6">
        <v>0</v>
      </c>
      <c r="D11" s="6">
        <v>0</v>
      </c>
      <c r="E11" s="6">
        <v>574</v>
      </c>
      <c r="F11" s="6">
        <v>28</v>
      </c>
      <c r="G11" s="6">
        <v>0</v>
      </c>
      <c r="H11" s="6">
        <v>98</v>
      </c>
      <c r="I11" s="71">
        <v>910</v>
      </c>
      <c r="J11" s="11"/>
      <c r="K11" s="6">
        <v>532</v>
      </c>
      <c r="L11" s="6">
        <v>0</v>
      </c>
      <c r="M11" s="6">
        <v>0</v>
      </c>
      <c r="N11" s="8">
        <v>4774</v>
      </c>
      <c r="O11" s="6">
        <v>14</v>
      </c>
      <c r="P11" s="6">
        <v>112</v>
      </c>
      <c r="Q11" s="6">
        <v>518</v>
      </c>
      <c r="R11" s="72">
        <v>5950</v>
      </c>
      <c r="S11" s="74"/>
      <c r="T11" s="6">
        <v>56</v>
      </c>
      <c r="U11" s="6">
        <v>0</v>
      </c>
      <c r="V11" s="6">
        <v>0</v>
      </c>
      <c r="W11" s="6">
        <v>0</v>
      </c>
      <c r="X11" s="6">
        <v>0</v>
      </c>
      <c r="Y11" s="6">
        <v>14</v>
      </c>
      <c r="Z11" s="6">
        <v>28</v>
      </c>
      <c r="AA11" s="71">
        <v>98</v>
      </c>
      <c r="AC11" s="6">
        <v>238</v>
      </c>
      <c r="AD11" s="6">
        <v>0</v>
      </c>
      <c r="AE11" s="6">
        <v>0</v>
      </c>
      <c r="AF11" s="6">
        <v>350</v>
      </c>
      <c r="AG11" s="6">
        <v>28</v>
      </c>
      <c r="AH11" s="6">
        <v>154</v>
      </c>
      <c r="AI11" s="6">
        <v>476</v>
      </c>
      <c r="AJ11" s="72">
        <v>1246</v>
      </c>
      <c r="AK11" s="8"/>
      <c r="AL11" s="6">
        <v>112</v>
      </c>
      <c r="AM11" s="6">
        <v>0</v>
      </c>
      <c r="AN11" s="6">
        <v>0</v>
      </c>
      <c r="AO11" s="6">
        <v>182</v>
      </c>
      <c r="AP11" s="6">
        <v>14</v>
      </c>
      <c r="AQ11" s="6">
        <v>56</v>
      </c>
      <c r="AR11" s="6">
        <v>140</v>
      </c>
      <c r="AS11" s="71">
        <v>504</v>
      </c>
      <c r="AU11" s="6">
        <v>28</v>
      </c>
      <c r="AV11" s="6">
        <v>0</v>
      </c>
      <c r="AW11" s="6">
        <v>0</v>
      </c>
      <c r="AX11" s="6">
        <v>266</v>
      </c>
      <c r="AY11" s="6">
        <v>14</v>
      </c>
      <c r="AZ11" s="6">
        <v>0</v>
      </c>
      <c r="BA11" s="6">
        <v>28</v>
      </c>
      <c r="BB11" s="71">
        <v>336</v>
      </c>
      <c r="BD11" s="8">
        <v>21896</v>
      </c>
      <c r="BE11" s="6">
        <v>0</v>
      </c>
      <c r="BF11" s="6">
        <v>0</v>
      </c>
      <c r="BG11" s="8">
        <v>45318</v>
      </c>
      <c r="BH11" s="8">
        <v>2506</v>
      </c>
      <c r="BI11" s="8">
        <v>2926</v>
      </c>
      <c r="BJ11" s="8">
        <v>28336</v>
      </c>
      <c r="BK11" s="72">
        <v>100982</v>
      </c>
      <c r="BN11" s="8">
        <f t="shared" si="1"/>
        <v>8946</v>
      </c>
      <c r="BP11" s="6">
        <f t="shared" si="2"/>
        <v>910</v>
      </c>
      <c r="BQ11" s="8">
        <f t="shared" si="3"/>
        <v>5950</v>
      </c>
      <c r="BR11" s="8">
        <f t="shared" si="4"/>
        <v>1246</v>
      </c>
      <c r="BS11" s="6">
        <f t="shared" si="5"/>
        <v>504</v>
      </c>
      <c r="BT11" s="6">
        <f t="shared" si="6"/>
        <v>336</v>
      </c>
      <c r="BV11" s="8">
        <f t="shared" si="0"/>
        <v>92036</v>
      </c>
    </row>
    <row r="12" spans="1:74" ht="10.5">
      <c r="A12" s="7">
        <v>35947</v>
      </c>
      <c r="B12" s="6">
        <v>91</v>
      </c>
      <c r="C12" s="6">
        <v>0</v>
      </c>
      <c r="D12" s="6">
        <v>0</v>
      </c>
      <c r="E12" s="6">
        <v>988</v>
      </c>
      <c r="F12" s="6">
        <v>13</v>
      </c>
      <c r="G12" s="6">
        <v>39</v>
      </c>
      <c r="H12" s="6">
        <v>156</v>
      </c>
      <c r="I12" s="72">
        <v>1287</v>
      </c>
      <c r="J12" s="56"/>
      <c r="K12" s="6">
        <v>650</v>
      </c>
      <c r="L12" s="6">
        <v>0</v>
      </c>
      <c r="M12" s="6">
        <v>0</v>
      </c>
      <c r="N12" s="8">
        <v>7488</v>
      </c>
      <c r="O12" s="6">
        <v>130</v>
      </c>
      <c r="P12" s="6">
        <v>91</v>
      </c>
      <c r="Q12" s="6">
        <v>845</v>
      </c>
      <c r="R12" s="72">
        <v>9204</v>
      </c>
      <c r="S12" s="74"/>
      <c r="T12" s="6">
        <v>65</v>
      </c>
      <c r="U12" s="6">
        <v>0</v>
      </c>
      <c r="V12" s="6">
        <v>0</v>
      </c>
      <c r="W12" s="6">
        <v>26</v>
      </c>
      <c r="X12" s="6">
        <v>13</v>
      </c>
      <c r="Y12" s="6">
        <v>0</v>
      </c>
      <c r="Z12" s="6">
        <v>52</v>
      </c>
      <c r="AA12" s="71">
        <v>156</v>
      </c>
      <c r="AC12" s="6">
        <v>65</v>
      </c>
      <c r="AD12" s="6">
        <v>0</v>
      </c>
      <c r="AE12" s="6">
        <v>0</v>
      </c>
      <c r="AF12" s="6">
        <v>208</v>
      </c>
      <c r="AG12" s="6">
        <v>39</v>
      </c>
      <c r="AH12" s="6">
        <v>143</v>
      </c>
      <c r="AI12" s="6">
        <v>377</v>
      </c>
      <c r="AJ12" s="71">
        <v>832</v>
      </c>
      <c r="AL12" s="6">
        <v>52</v>
      </c>
      <c r="AM12" s="6">
        <v>0</v>
      </c>
      <c r="AN12" s="6">
        <v>0</v>
      </c>
      <c r="AO12" s="6">
        <v>377</v>
      </c>
      <c r="AP12" s="6">
        <v>39</v>
      </c>
      <c r="AQ12" s="6">
        <v>65</v>
      </c>
      <c r="AR12" s="6">
        <v>247</v>
      </c>
      <c r="AS12" s="71">
        <v>780</v>
      </c>
      <c r="AU12" s="6">
        <v>52</v>
      </c>
      <c r="AV12" s="6">
        <v>0</v>
      </c>
      <c r="AW12" s="6">
        <v>0</v>
      </c>
      <c r="AX12" s="6">
        <v>585</v>
      </c>
      <c r="AY12" s="6">
        <v>13</v>
      </c>
      <c r="AZ12" s="6">
        <v>13</v>
      </c>
      <c r="BA12" s="6">
        <v>52</v>
      </c>
      <c r="BB12" s="71">
        <v>715</v>
      </c>
      <c r="BD12" s="8">
        <v>19669</v>
      </c>
      <c r="BE12" s="6">
        <v>0</v>
      </c>
      <c r="BF12" s="6">
        <v>0</v>
      </c>
      <c r="BG12" s="8">
        <v>62348</v>
      </c>
      <c r="BH12" s="8">
        <v>2639</v>
      </c>
      <c r="BI12" s="8">
        <v>2717</v>
      </c>
      <c r="BJ12" s="8">
        <v>34411</v>
      </c>
      <c r="BK12" s="72">
        <v>121784</v>
      </c>
      <c r="BN12" s="8">
        <f t="shared" si="1"/>
        <v>12818</v>
      </c>
      <c r="BP12" s="6">
        <f t="shared" si="2"/>
        <v>1287</v>
      </c>
      <c r="BQ12" s="8">
        <f t="shared" si="3"/>
        <v>9204</v>
      </c>
      <c r="BR12" s="8">
        <f t="shared" si="4"/>
        <v>832</v>
      </c>
      <c r="BS12" s="6">
        <f t="shared" si="5"/>
        <v>780</v>
      </c>
      <c r="BT12" s="6">
        <f t="shared" si="6"/>
        <v>715</v>
      </c>
      <c r="BV12" s="8">
        <f t="shared" si="0"/>
        <v>108966</v>
      </c>
    </row>
    <row r="13" spans="1:74" ht="10.5">
      <c r="A13" s="7">
        <v>35977</v>
      </c>
      <c r="B13" s="6">
        <v>96</v>
      </c>
      <c r="C13" s="6">
        <v>0</v>
      </c>
      <c r="D13" s="6">
        <v>0</v>
      </c>
      <c r="E13" s="6">
        <v>992</v>
      </c>
      <c r="F13" s="6">
        <v>80</v>
      </c>
      <c r="G13" s="6">
        <v>0</v>
      </c>
      <c r="H13" s="6">
        <v>192</v>
      </c>
      <c r="I13" s="72">
        <v>1360</v>
      </c>
      <c r="J13" s="56"/>
      <c r="K13" s="6">
        <v>592</v>
      </c>
      <c r="L13" s="6">
        <v>0</v>
      </c>
      <c r="M13" s="6">
        <v>0</v>
      </c>
      <c r="N13" s="8">
        <v>6576</v>
      </c>
      <c r="O13" s="6">
        <v>96</v>
      </c>
      <c r="P13" s="6">
        <v>144</v>
      </c>
      <c r="Q13" s="6">
        <v>528</v>
      </c>
      <c r="R13" s="72">
        <v>7936</v>
      </c>
      <c r="S13" s="74"/>
      <c r="T13" s="6">
        <v>112</v>
      </c>
      <c r="U13" s="6">
        <v>0</v>
      </c>
      <c r="V13" s="6">
        <v>0</v>
      </c>
      <c r="W13" s="6">
        <v>48</v>
      </c>
      <c r="X13" s="6">
        <v>0</v>
      </c>
      <c r="Y13" s="6">
        <v>32</v>
      </c>
      <c r="Z13" s="6">
        <v>16</v>
      </c>
      <c r="AA13" s="71">
        <v>208</v>
      </c>
      <c r="AC13" s="6">
        <v>224</v>
      </c>
      <c r="AD13" s="6">
        <v>0</v>
      </c>
      <c r="AE13" s="6">
        <v>0</v>
      </c>
      <c r="AF13" s="6">
        <v>464</v>
      </c>
      <c r="AG13" s="6">
        <v>0</v>
      </c>
      <c r="AH13" s="6">
        <v>176</v>
      </c>
      <c r="AI13" s="6">
        <v>400</v>
      </c>
      <c r="AJ13" s="72">
        <v>1264</v>
      </c>
      <c r="AK13" s="8"/>
      <c r="AL13" s="6">
        <v>48</v>
      </c>
      <c r="AM13" s="6">
        <v>0</v>
      </c>
      <c r="AN13" s="6">
        <v>0</v>
      </c>
      <c r="AO13" s="6">
        <v>368</v>
      </c>
      <c r="AP13" s="6">
        <v>0</v>
      </c>
      <c r="AQ13" s="6">
        <v>112</v>
      </c>
      <c r="AR13" s="6">
        <v>144</v>
      </c>
      <c r="AS13" s="71">
        <v>672</v>
      </c>
      <c r="AU13" s="6">
        <v>16</v>
      </c>
      <c r="AV13" s="6">
        <v>0</v>
      </c>
      <c r="AW13" s="6">
        <v>0</v>
      </c>
      <c r="AX13" s="6">
        <v>448</v>
      </c>
      <c r="AY13" s="6">
        <v>16</v>
      </c>
      <c r="AZ13" s="6">
        <v>0</v>
      </c>
      <c r="BA13" s="6">
        <v>64</v>
      </c>
      <c r="BB13" s="71">
        <v>544</v>
      </c>
      <c r="BD13" s="8">
        <v>20640</v>
      </c>
      <c r="BE13" s="6">
        <v>0</v>
      </c>
      <c r="BF13" s="6">
        <v>0</v>
      </c>
      <c r="BG13" s="8">
        <v>67440</v>
      </c>
      <c r="BH13" s="8">
        <v>2976</v>
      </c>
      <c r="BI13" s="8">
        <v>4112</v>
      </c>
      <c r="BJ13" s="8">
        <v>30000</v>
      </c>
      <c r="BK13" s="72">
        <v>125168</v>
      </c>
      <c r="BN13" s="8">
        <f t="shared" si="1"/>
        <v>11776</v>
      </c>
      <c r="BP13" s="6">
        <f t="shared" si="2"/>
        <v>1360</v>
      </c>
      <c r="BQ13" s="8">
        <f t="shared" si="3"/>
        <v>7936</v>
      </c>
      <c r="BR13" s="8">
        <f t="shared" si="4"/>
        <v>1264</v>
      </c>
      <c r="BS13" s="6">
        <f t="shared" si="5"/>
        <v>672</v>
      </c>
      <c r="BT13" s="6">
        <f t="shared" si="6"/>
        <v>544</v>
      </c>
      <c r="BV13" s="8">
        <f t="shared" si="0"/>
        <v>113392</v>
      </c>
    </row>
    <row r="14" spans="1:74" ht="10.5">
      <c r="A14" s="7">
        <v>36008</v>
      </c>
      <c r="B14" s="6">
        <v>176</v>
      </c>
      <c r="C14" s="6">
        <v>0</v>
      </c>
      <c r="D14" s="6">
        <v>0</v>
      </c>
      <c r="E14" s="8">
        <v>1248</v>
      </c>
      <c r="F14" s="6">
        <v>0</v>
      </c>
      <c r="G14" s="6">
        <v>0</v>
      </c>
      <c r="H14" s="6">
        <v>192</v>
      </c>
      <c r="I14" s="72">
        <v>1616</v>
      </c>
      <c r="J14" s="56"/>
      <c r="K14" s="6">
        <v>752</v>
      </c>
      <c r="L14" s="6">
        <v>0</v>
      </c>
      <c r="M14" s="6">
        <v>0</v>
      </c>
      <c r="N14" s="8">
        <v>6624</v>
      </c>
      <c r="O14" s="6">
        <v>112</v>
      </c>
      <c r="P14" s="6">
        <v>304</v>
      </c>
      <c r="Q14" s="6">
        <v>640</v>
      </c>
      <c r="R14" s="72">
        <v>8432</v>
      </c>
      <c r="S14" s="74"/>
      <c r="T14" s="6">
        <v>80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16</v>
      </c>
      <c r="AA14" s="71">
        <v>96</v>
      </c>
      <c r="AC14" s="6">
        <v>176</v>
      </c>
      <c r="AD14" s="6">
        <v>0</v>
      </c>
      <c r="AE14" s="6">
        <v>0</v>
      </c>
      <c r="AF14" s="6">
        <v>432</v>
      </c>
      <c r="AG14" s="6">
        <v>16</v>
      </c>
      <c r="AH14" s="6">
        <v>128</v>
      </c>
      <c r="AI14" s="6">
        <v>432</v>
      </c>
      <c r="AJ14" s="72">
        <v>1184</v>
      </c>
      <c r="AK14" s="8"/>
      <c r="AL14" s="6">
        <v>32</v>
      </c>
      <c r="AM14" s="6">
        <v>0</v>
      </c>
      <c r="AN14" s="6">
        <v>0</v>
      </c>
      <c r="AO14" s="6">
        <v>240</v>
      </c>
      <c r="AP14" s="6">
        <v>16</v>
      </c>
      <c r="AQ14" s="6">
        <v>128</v>
      </c>
      <c r="AR14" s="6">
        <v>64</v>
      </c>
      <c r="AS14" s="71">
        <v>480</v>
      </c>
      <c r="AU14" s="6">
        <v>32</v>
      </c>
      <c r="AV14" s="6">
        <v>0</v>
      </c>
      <c r="AW14" s="6">
        <v>0</v>
      </c>
      <c r="AX14" s="6">
        <v>592</v>
      </c>
      <c r="AY14" s="6">
        <v>48</v>
      </c>
      <c r="AZ14" s="6">
        <v>0</v>
      </c>
      <c r="BA14" s="6">
        <v>16</v>
      </c>
      <c r="BB14" s="71">
        <v>688</v>
      </c>
      <c r="BD14" s="8">
        <v>22688</v>
      </c>
      <c r="BE14" s="6">
        <v>0</v>
      </c>
      <c r="BF14" s="6">
        <v>0</v>
      </c>
      <c r="BG14" s="8">
        <v>55904</v>
      </c>
      <c r="BH14" s="8">
        <v>2528</v>
      </c>
      <c r="BI14" s="8">
        <v>3440</v>
      </c>
      <c r="BJ14" s="8">
        <v>23584</v>
      </c>
      <c r="BK14" s="72">
        <v>108144</v>
      </c>
      <c r="BN14" s="8">
        <f t="shared" si="1"/>
        <v>12400</v>
      </c>
      <c r="BP14" s="6">
        <f t="shared" si="2"/>
        <v>1616</v>
      </c>
      <c r="BQ14" s="8">
        <f t="shared" si="3"/>
        <v>8432</v>
      </c>
      <c r="BR14" s="8">
        <f t="shared" si="4"/>
        <v>1184</v>
      </c>
      <c r="BS14" s="6">
        <f t="shared" si="5"/>
        <v>480</v>
      </c>
      <c r="BT14" s="6">
        <f t="shared" si="6"/>
        <v>688</v>
      </c>
      <c r="BV14" s="8">
        <f t="shared" si="0"/>
        <v>95744</v>
      </c>
    </row>
    <row r="15" spans="1:74" ht="10.5">
      <c r="A15" s="7">
        <v>36039</v>
      </c>
      <c r="B15" s="6">
        <v>80</v>
      </c>
      <c r="C15" s="6">
        <v>0</v>
      </c>
      <c r="D15" s="6">
        <v>0</v>
      </c>
      <c r="E15" s="8">
        <v>1280</v>
      </c>
      <c r="F15" s="6">
        <v>32</v>
      </c>
      <c r="G15" s="6">
        <v>32</v>
      </c>
      <c r="H15" s="6">
        <v>208</v>
      </c>
      <c r="I15" s="72">
        <v>1632</v>
      </c>
      <c r="J15" s="56"/>
      <c r="K15" s="6">
        <v>752</v>
      </c>
      <c r="L15" s="6">
        <v>0</v>
      </c>
      <c r="M15" s="6">
        <v>0</v>
      </c>
      <c r="N15" s="8">
        <v>6384</v>
      </c>
      <c r="O15" s="6">
        <v>96</v>
      </c>
      <c r="P15" s="6">
        <v>160</v>
      </c>
      <c r="Q15" s="6">
        <v>512</v>
      </c>
      <c r="R15" s="72">
        <v>7904</v>
      </c>
      <c r="S15" s="74"/>
      <c r="T15" s="6">
        <v>112</v>
      </c>
      <c r="U15" s="6">
        <v>0</v>
      </c>
      <c r="V15" s="6">
        <v>0</v>
      </c>
      <c r="W15" s="6">
        <v>16</v>
      </c>
      <c r="X15" s="6">
        <v>0</v>
      </c>
      <c r="Y15" s="6">
        <v>16</v>
      </c>
      <c r="Z15" s="6">
        <v>16</v>
      </c>
      <c r="AA15" s="71">
        <v>160</v>
      </c>
      <c r="AC15" s="6">
        <v>112</v>
      </c>
      <c r="AD15" s="6">
        <v>0</v>
      </c>
      <c r="AE15" s="6">
        <v>0</v>
      </c>
      <c r="AF15" s="6">
        <v>448</v>
      </c>
      <c r="AG15" s="6">
        <v>16</v>
      </c>
      <c r="AH15" s="6">
        <v>128</v>
      </c>
      <c r="AI15" s="6">
        <v>432</v>
      </c>
      <c r="AJ15" s="72">
        <v>1136</v>
      </c>
      <c r="AK15" s="8"/>
      <c r="AL15" s="6">
        <v>80</v>
      </c>
      <c r="AM15" s="6">
        <v>0</v>
      </c>
      <c r="AN15" s="6">
        <v>0</v>
      </c>
      <c r="AO15" s="6">
        <v>400</v>
      </c>
      <c r="AP15" s="6">
        <v>16</v>
      </c>
      <c r="AQ15" s="6">
        <v>16</v>
      </c>
      <c r="AR15" s="6">
        <v>112</v>
      </c>
      <c r="AS15" s="71">
        <v>624</v>
      </c>
      <c r="AU15" s="6">
        <v>64</v>
      </c>
      <c r="AV15" s="6">
        <v>0</v>
      </c>
      <c r="AW15" s="6">
        <v>0</v>
      </c>
      <c r="AX15" s="6">
        <v>608</v>
      </c>
      <c r="AY15" s="6">
        <v>0</v>
      </c>
      <c r="AZ15" s="6">
        <v>32</v>
      </c>
      <c r="BA15" s="6">
        <v>16</v>
      </c>
      <c r="BB15" s="71">
        <v>720</v>
      </c>
      <c r="BD15" s="8">
        <v>20224</v>
      </c>
      <c r="BE15" s="6">
        <v>0</v>
      </c>
      <c r="BF15" s="6">
        <v>0</v>
      </c>
      <c r="BG15" s="8">
        <v>66016</v>
      </c>
      <c r="BH15" s="8">
        <v>2432</v>
      </c>
      <c r="BI15" s="8">
        <v>2896</v>
      </c>
      <c r="BJ15" s="8">
        <v>31504</v>
      </c>
      <c r="BK15" s="72">
        <v>123072</v>
      </c>
      <c r="BN15" s="8">
        <f t="shared" si="1"/>
        <v>12016</v>
      </c>
      <c r="BP15" s="6">
        <f t="shared" si="2"/>
        <v>1632</v>
      </c>
      <c r="BQ15" s="8">
        <f t="shared" si="3"/>
        <v>7904</v>
      </c>
      <c r="BR15" s="8">
        <f t="shared" si="4"/>
        <v>1136</v>
      </c>
      <c r="BS15" s="6">
        <f t="shared" si="5"/>
        <v>624</v>
      </c>
      <c r="BT15" s="6">
        <f t="shared" si="6"/>
        <v>720</v>
      </c>
      <c r="BV15" s="8">
        <f t="shared" si="0"/>
        <v>111056</v>
      </c>
    </row>
    <row r="16" spans="1:74" ht="10.5">
      <c r="A16" s="7">
        <v>36069</v>
      </c>
      <c r="B16" s="6">
        <v>119</v>
      </c>
      <c r="C16" s="6">
        <v>0</v>
      </c>
      <c r="D16" s="6">
        <v>0</v>
      </c>
      <c r="E16" s="6">
        <v>901</v>
      </c>
      <c r="F16" s="6">
        <v>0</v>
      </c>
      <c r="G16" s="6">
        <v>17</v>
      </c>
      <c r="H16" s="6">
        <v>68</v>
      </c>
      <c r="I16" s="72">
        <v>1105</v>
      </c>
      <c r="J16" s="56"/>
      <c r="K16" s="6">
        <v>816</v>
      </c>
      <c r="L16" s="6">
        <v>0</v>
      </c>
      <c r="M16" s="6">
        <v>0</v>
      </c>
      <c r="N16" s="8">
        <v>4675</v>
      </c>
      <c r="O16" s="6">
        <v>85</v>
      </c>
      <c r="P16" s="6">
        <v>34</v>
      </c>
      <c r="Q16" s="6">
        <v>493</v>
      </c>
      <c r="R16" s="72">
        <v>6103</v>
      </c>
      <c r="S16" s="74"/>
      <c r="T16" s="6">
        <v>102</v>
      </c>
      <c r="U16" s="6">
        <v>0</v>
      </c>
      <c r="V16" s="6">
        <v>0</v>
      </c>
      <c r="W16" s="6">
        <v>68</v>
      </c>
      <c r="X16" s="6">
        <v>0</v>
      </c>
      <c r="Y16" s="6">
        <v>17</v>
      </c>
      <c r="Z16" s="6">
        <v>17</v>
      </c>
      <c r="AA16" s="71">
        <v>204</v>
      </c>
      <c r="AC16" s="6">
        <v>204</v>
      </c>
      <c r="AD16" s="6">
        <v>0</v>
      </c>
      <c r="AE16" s="6">
        <v>0</v>
      </c>
      <c r="AF16" s="6">
        <v>255</v>
      </c>
      <c r="AG16" s="6">
        <v>34</v>
      </c>
      <c r="AH16" s="6">
        <v>68</v>
      </c>
      <c r="AI16" s="6">
        <v>357</v>
      </c>
      <c r="AJ16" s="71">
        <v>918</v>
      </c>
      <c r="AL16" s="6">
        <v>68</v>
      </c>
      <c r="AM16" s="6">
        <v>0</v>
      </c>
      <c r="AN16" s="6">
        <v>0</v>
      </c>
      <c r="AO16" s="6">
        <v>170</v>
      </c>
      <c r="AP16" s="6">
        <v>17</v>
      </c>
      <c r="AQ16" s="6">
        <v>0</v>
      </c>
      <c r="AR16" s="6">
        <v>85</v>
      </c>
      <c r="AS16" s="71">
        <v>340</v>
      </c>
      <c r="AU16" s="6">
        <v>102</v>
      </c>
      <c r="AV16" s="6">
        <v>0</v>
      </c>
      <c r="AW16" s="6">
        <v>0</v>
      </c>
      <c r="AX16" s="6">
        <v>442</v>
      </c>
      <c r="AY16" s="6">
        <v>0</v>
      </c>
      <c r="AZ16" s="6">
        <v>0</v>
      </c>
      <c r="BA16" s="6">
        <v>68</v>
      </c>
      <c r="BB16" s="71">
        <v>612</v>
      </c>
      <c r="BD16" s="8">
        <v>22695</v>
      </c>
      <c r="BE16" s="6">
        <v>0</v>
      </c>
      <c r="BF16" s="6">
        <v>0</v>
      </c>
      <c r="BG16" s="8">
        <v>50677</v>
      </c>
      <c r="BH16" s="8">
        <v>2346</v>
      </c>
      <c r="BI16" s="8">
        <v>2584</v>
      </c>
      <c r="BJ16" s="8">
        <v>24429</v>
      </c>
      <c r="BK16" s="72">
        <v>102731</v>
      </c>
      <c r="BN16" s="8">
        <f t="shared" si="1"/>
        <v>9078</v>
      </c>
      <c r="BP16" s="6">
        <f t="shared" si="2"/>
        <v>1105</v>
      </c>
      <c r="BQ16" s="8">
        <f t="shared" si="3"/>
        <v>6103</v>
      </c>
      <c r="BR16" s="8">
        <f t="shared" si="4"/>
        <v>918</v>
      </c>
      <c r="BS16" s="6">
        <f t="shared" si="5"/>
        <v>340</v>
      </c>
      <c r="BT16" s="6">
        <f t="shared" si="6"/>
        <v>612</v>
      </c>
      <c r="BV16" s="8">
        <f t="shared" si="0"/>
        <v>93653</v>
      </c>
    </row>
    <row r="17" spans="1:74" ht="10.5">
      <c r="A17" s="7">
        <v>36100</v>
      </c>
      <c r="B17" s="6">
        <v>153</v>
      </c>
      <c r="C17" s="6">
        <v>0</v>
      </c>
      <c r="D17" s="6">
        <v>0</v>
      </c>
      <c r="E17" s="6">
        <v>408</v>
      </c>
      <c r="F17" s="6">
        <v>17</v>
      </c>
      <c r="G17" s="6">
        <v>0</v>
      </c>
      <c r="H17" s="6">
        <v>170</v>
      </c>
      <c r="I17" s="71">
        <v>748</v>
      </c>
      <c r="J17" s="11"/>
      <c r="K17" s="6">
        <v>544</v>
      </c>
      <c r="L17" s="6">
        <v>0</v>
      </c>
      <c r="M17" s="6">
        <v>0</v>
      </c>
      <c r="N17" s="8">
        <v>2958</v>
      </c>
      <c r="O17" s="6">
        <v>34</v>
      </c>
      <c r="P17" s="6">
        <v>85</v>
      </c>
      <c r="Q17" s="6">
        <v>493</v>
      </c>
      <c r="R17" s="72">
        <v>4114</v>
      </c>
      <c r="S17" s="74"/>
      <c r="T17" s="6">
        <v>136</v>
      </c>
      <c r="U17" s="6">
        <v>0</v>
      </c>
      <c r="V17" s="6">
        <v>0</v>
      </c>
      <c r="W17" s="6">
        <v>34</v>
      </c>
      <c r="X17" s="6">
        <v>0</v>
      </c>
      <c r="Y17" s="6">
        <v>17</v>
      </c>
      <c r="Z17" s="6">
        <v>0</v>
      </c>
      <c r="AA17" s="71">
        <v>187</v>
      </c>
      <c r="AC17" s="6">
        <v>85</v>
      </c>
      <c r="AD17" s="6">
        <v>0</v>
      </c>
      <c r="AE17" s="6">
        <v>0</v>
      </c>
      <c r="AF17" s="6">
        <v>170</v>
      </c>
      <c r="AG17" s="6">
        <v>85</v>
      </c>
      <c r="AH17" s="6">
        <v>68</v>
      </c>
      <c r="AI17" s="6">
        <v>459</v>
      </c>
      <c r="AJ17" s="71">
        <v>867</v>
      </c>
      <c r="AL17" s="6">
        <v>51</v>
      </c>
      <c r="AM17" s="6">
        <v>0</v>
      </c>
      <c r="AN17" s="6">
        <v>0</v>
      </c>
      <c r="AO17" s="6">
        <v>85</v>
      </c>
      <c r="AP17" s="6">
        <v>0</v>
      </c>
      <c r="AQ17" s="6">
        <v>34</v>
      </c>
      <c r="AR17" s="6">
        <v>221</v>
      </c>
      <c r="AS17" s="71">
        <v>391</v>
      </c>
      <c r="AU17" s="6">
        <v>34</v>
      </c>
      <c r="AV17" s="6">
        <v>0</v>
      </c>
      <c r="AW17" s="6">
        <v>0</v>
      </c>
      <c r="AX17" s="6">
        <v>272</v>
      </c>
      <c r="AY17" s="6">
        <v>0</v>
      </c>
      <c r="AZ17" s="6">
        <v>17</v>
      </c>
      <c r="BA17" s="6">
        <v>0</v>
      </c>
      <c r="BB17" s="71">
        <v>323</v>
      </c>
      <c r="BD17" s="8">
        <v>22032</v>
      </c>
      <c r="BE17" s="6">
        <v>0</v>
      </c>
      <c r="BF17" s="6">
        <v>0</v>
      </c>
      <c r="BG17" s="8">
        <v>35819</v>
      </c>
      <c r="BH17" s="8">
        <v>2329</v>
      </c>
      <c r="BI17" s="8">
        <v>2771</v>
      </c>
      <c r="BJ17" s="8">
        <v>26435</v>
      </c>
      <c r="BK17" s="72">
        <v>89386</v>
      </c>
      <c r="BN17" s="8">
        <f t="shared" si="1"/>
        <v>6443</v>
      </c>
      <c r="BP17" s="6">
        <f t="shared" si="2"/>
        <v>748</v>
      </c>
      <c r="BQ17" s="8">
        <f t="shared" si="3"/>
        <v>4114</v>
      </c>
      <c r="BR17" s="8">
        <f t="shared" si="4"/>
        <v>867</v>
      </c>
      <c r="BS17" s="6">
        <f t="shared" si="5"/>
        <v>391</v>
      </c>
      <c r="BT17" s="6">
        <f t="shared" si="6"/>
        <v>323</v>
      </c>
      <c r="BV17" s="8">
        <f t="shared" si="0"/>
        <v>82943</v>
      </c>
    </row>
    <row r="18" spans="1:74" ht="10.5">
      <c r="A18" s="7">
        <v>36130</v>
      </c>
      <c r="B18" s="6">
        <v>0</v>
      </c>
      <c r="C18" s="6">
        <v>0</v>
      </c>
      <c r="D18" s="6">
        <v>0</v>
      </c>
      <c r="E18" s="6">
        <v>532</v>
      </c>
      <c r="F18" s="6">
        <v>19</v>
      </c>
      <c r="G18" s="6">
        <v>38</v>
      </c>
      <c r="H18" s="6">
        <v>551</v>
      </c>
      <c r="I18" s="72">
        <v>1140</v>
      </c>
      <c r="J18" s="56"/>
      <c r="K18" s="6">
        <v>437</v>
      </c>
      <c r="L18" s="6">
        <v>0</v>
      </c>
      <c r="M18" s="6">
        <v>0</v>
      </c>
      <c r="N18" s="8">
        <v>2204</v>
      </c>
      <c r="O18" s="6">
        <v>19</v>
      </c>
      <c r="P18" s="6">
        <v>152</v>
      </c>
      <c r="Q18" s="8">
        <v>1292</v>
      </c>
      <c r="R18" s="72">
        <v>4104</v>
      </c>
      <c r="S18" s="74"/>
      <c r="T18" s="6">
        <v>76</v>
      </c>
      <c r="U18" s="6">
        <v>0</v>
      </c>
      <c r="V18" s="6">
        <v>0</v>
      </c>
      <c r="W18" s="6">
        <v>38</v>
      </c>
      <c r="X18" s="6">
        <v>0</v>
      </c>
      <c r="Y18" s="6">
        <v>0</v>
      </c>
      <c r="Z18" s="6">
        <v>19</v>
      </c>
      <c r="AA18" s="71">
        <v>133</v>
      </c>
      <c r="AC18" s="6">
        <v>114</v>
      </c>
      <c r="AD18" s="6">
        <v>0</v>
      </c>
      <c r="AE18" s="6">
        <v>0</v>
      </c>
      <c r="AF18" s="6">
        <v>608</v>
      </c>
      <c r="AG18" s="6">
        <v>38</v>
      </c>
      <c r="AH18" s="6">
        <v>57</v>
      </c>
      <c r="AI18" s="8">
        <v>1634</v>
      </c>
      <c r="AJ18" s="72">
        <v>2451</v>
      </c>
      <c r="AK18" s="8"/>
      <c r="AL18" s="6">
        <v>38</v>
      </c>
      <c r="AM18" s="6">
        <v>0</v>
      </c>
      <c r="AN18" s="6">
        <v>0</v>
      </c>
      <c r="AO18" s="6">
        <v>361</v>
      </c>
      <c r="AP18" s="6">
        <v>0</v>
      </c>
      <c r="AQ18" s="6">
        <v>0</v>
      </c>
      <c r="AR18" s="6">
        <v>703</v>
      </c>
      <c r="AS18" s="72">
        <v>1102</v>
      </c>
      <c r="AT18" s="8"/>
      <c r="AU18" s="6">
        <v>38</v>
      </c>
      <c r="AV18" s="6">
        <v>0</v>
      </c>
      <c r="AW18" s="6">
        <v>0</v>
      </c>
      <c r="AX18" s="6">
        <v>133</v>
      </c>
      <c r="AY18" s="6">
        <v>19</v>
      </c>
      <c r="AZ18" s="6">
        <v>0</v>
      </c>
      <c r="BA18" s="6">
        <v>19</v>
      </c>
      <c r="BB18" s="71">
        <v>209</v>
      </c>
      <c r="BD18" s="8">
        <v>11685</v>
      </c>
      <c r="BE18" s="6">
        <v>0</v>
      </c>
      <c r="BF18" s="6">
        <v>0</v>
      </c>
      <c r="BG18" s="8">
        <v>41781</v>
      </c>
      <c r="BH18" s="8">
        <v>2869</v>
      </c>
      <c r="BI18" s="8">
        <v>2185</v>
      </c>
      <c r="BJ18" s="8">
        <v>46854</v>
      </c>
      <c r="BK18" s="72">
        <v>105374</v>
      </c>
      <c r="BN18" s="8">
        <f t="shared" si="1"/>
        <v>9006</v>
      </c>
      <c r="BP18" s="6">
        <f t="shared" si="2"/>
        <v>1140</v>
      </c>
      <c r="BQ18" s="8">
        <f t="shared" si="3"/>
        <v>4104</v>
      </c>
      <c r="BR18" s="8">
        <f t="shared" si="4"/>
        <v>2451</v>
      </c>
      <c r="BS18" s="6">
        <f t="shared" si="5"/>
        <v>1102</v>
      </c>
      <c r="BT18" s="6">
        <f t="shared" si="6"/>
        <v>209</v>
      </c>
      <c r="BV18" s="8">
        <f t="shared" si="0"/>
        <v>96368</v>
      </c>
    </row>
    <row r="19" spans="1:74" ht="10.5">
      <c r="A19" s="7">
        <v>36161</v>
      </c>
      <c r="B19" s="6">
        <v>60</v>
      </c>
      <c r="C19" s="6">
        <v>0</v>
      </c>
      <c r="D19" s="6">
        <v>0</v>
      </c>
      <c r="E19" s="6">
        <v>320</v>
      </c>
      <c r="F19" s="6">
        <v>0</v>
      </c>
      <c r="G19" s="6">
        <v>80</v>
      </c>
      <c r="H19" s="6">
        <v>180</v>
      </c>
      <c r="I19" s="71">
        <v>640</v>
      </c>
      <c r="J19" s="11"/>
      <c r="K19" s="6">
        <v>540</v>
      </c>
      <c r="L19" s="6">
        <v>0</v>
      </c>
      <c r="M19" s="6">
        <v>0</v>
      </c>
      <c r="N19" s="8">
        <v>1820</v>
      </c>
      <c r="O19" s="6">
        <v>80</v>
      </c>
      <c r="P19" s="6">
        <v>80</v>
      </c>
      <c r="Q19" s="6">
        <v>900</v>
      </c>
      <c r="R19" s="72">
        <v>3420</v>
      </c>
      <c r="S19" s="74"/>
      <c r="T19" s="6">
        <v>100</v>
      </c>
      <c r="U19" s="6">
        <v>0</v>
      </c>
      <c r="V19" s="6">
        <v>0</v>
      </c>
      <c r="W19" s="6">
        <v>0</v>
      </c>
      <c r="X19" s="6">
        <v>0</v>
      </c>
      <c r="Y19" s="6">
        <v>20</v>
      </c>
      <c r="Z19" s="6">
        <v>20</v>
      </c>
      <c r="AA19" s="71">
        <v>140</v>
      </c>
      <c r="AC19" s="6">
        <v>100</v>
      </c>
      <c r="AD19" s="6">
        <v>0</v>
      </c>
      <c r="AE19" s="6">
        <v>0</v>
      </c>
      <c r="AF19" s="6">
        <v>200</v>
      </c>
      <c r="AG19" s="6">
        <v>20</v>
      </c>
      <c r="AH19" s="6">
        <v>20</v>
      </c>
      <c r="AI19" s="6">
        <v>760</v>
      </c>
      <c r="AJ19" s="72">
        <v>1100</v>
      </c>
      <c r="AK19" s="8"/>
      <c r="AL19" s="6">
        <v>80</v>
      </c>
      <c r="AM19" s="6">
        <v>0</v>
      </c>
      <c r="AN19" s="6">
        <v>0</v>
      </c>
      <c r="AO19" s="6">
        <v>40</v>
      </c>
      <c r="AP19" s="6">
        <v>0</v>
      </c>
      <c r="AQ19" s="6">
        <v>20</v>
      </c>
      <c r="AR19" s="6">
        <v>120</v>
      </c>
      <c r="AS19" s="71">
        <v>260</v>
      </c>
      <c r="AU19" s="6">
        <v>20</v>
      </c>
      <c r="AV19" s="6">
        <v>0</v>
      </c>
      <c r="AW19" s="6">
        <v>0</v>
      </c>
      <c r="AX19" s="6">
        <v>300</v>
      </c>
      <c r="AY19" s="6">
        <v>20</v>
      </c>
      <c r="AZ19" s="6">
        <v>0</v>
      </c>
      <c r="BA19" s="6">
        <v>40</v>
      </c>
      <c r="BB19" s="71">
        <v>380</v>
      </c>
      <c r="BD19" s="8">
        <v>13080</v>
      </c>
      <c r="BE19" s="6">
        <v>0</v>
      </c>
      <c r="BF19" s="6">
        <v>0</v>
      </c>
      <c r="BG19" s="8">
        <v>28440</v>
      </c>
      <c r="BH19" s="8">
        <v>1960</v>
      </c>
      <c r="BI19" s="8">
        <v>2580</v>
      </c>
      <c r="BJ19" s="8">
        <v>20100</v>
      </c>
      <c r="BK19" s="72">
        <v>66160</v>
      </c>
      <c r="BN19" s="8">
        <f t="shared" si="1"/>
        <v>5800</v>
      </c>
      <c r="BP19" s="6">
        <f t="shared" si="2"/>
        <v>640</v>
      </c>
      <c r="BQ19" s="8">
        <f t="shared" si="3"/>
        <v>3420</v>
      </c>
      <c r="BR19" s="8">
        <f t="shared" si="4"/>
        <v>1100</v>
      </c>
      <c r="BS19" s="6">
        <f t="shared" si="5"/>
        <v>260</v>
      </c>
      <c r="BT19" s="6">
        <f t="shared" si="6"/>
        <v>380</v>
      </c>
      <c r="BV19" s="8">
        <f t="shared" si="0"/>
        <v>60360</v>
      </c>
    </row>
    <row r="20" spans="1:74" ht="10.5">
      <c r="A20" s="7">
        <v>36192</v>
      </c>
      <c r="B20" s="6">
        <v>119</v>
      </c>
      <c r="C20" s="6">
        <v>0</v>
      </c>
      <c r="D20" s="6">
        <v>0</v>
      </c>
      <c r="E20" s="6">
        <v>187</v>
      </c>
      <c r="F20" s="6">
        <v>17</v>
      </c>
      <c r="G20" s="6">
        <v>17</v>
      </c>
      <c r="H20" s="6">
        <v>187</v>
      </c>
      <c r="I20" s="71">
        <v>527</v>
      </c>
      <c r="J20" s="11"/>
      <c r="K20" s="6">
        <v>799</v>
      </c>
      <c r="L20" s="6">
        <v>0</v>
      </c>
      <c r="M20" s="6">
        <v>0</v>
      </c>
      <c r="N20" s="8">
        <v>1173</v>
      </c>
      <c r="O20" s="6">
        <v>68</v>
      </c>
      <c r="P20" s="6">
        <v>119</v>
      </c>
      <c r="Q20" s="6">
        <v>255</v>
      </c>
      <c r="R20" s="72">
        <v>2414</v>
      </c>
      <c r="S20" s="74"/>
      <c r="T20" s="6">
        <v>17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34</v>
      </c>
      <c r="AA20" s="71">
        <v>51</v>
      </c>
      <c r="AC20" s="6">
        <v>170</v>
      </c>
      <c r="AD20" s="6">
        <v>0</v>
      </c>
      <c r="AE20" s="6">
        <v>0</v>
      </c>
      <c r="AF20" s="6">
        <v>85</v>
      </c>
      <c r="AG20" s="6">
        <v>0</v>
      </c>
      <c r="AH20" s="6">
        <v>119</v>
      </c>
      <c r="AI20" s="6">
        <v>306</v>
      </c>
      <c r="AJ20" s="71">
        <v>680</v>
      </c>
      <c r="AL20" s="6">
        <v>85</v>
      </c>
      <c r="AM20" s="6">
        <v>0</v>
      </c>
      <c r="AN20" s="6">
        <v>0</v>
      </c>
      <c r="AO20" s="6">
        <v>51</v>
      </c>
      <c r="AP20" s="6">
        <v>34</v>
      </c>
      <c r="AQ20" s="6">
        <v>34</v>
      </c>
      <c r="AR20" s="6">
        <v>68</v>
      </c>
      <c r="AS20" s="71">
        <v>272</v>
      </c>
      <c r="AU20" s="6">
        <v>51</v>
      </c>
      <c r="AV20" s="6">
        <v>0</v>
      </c>
      <c r="AW20" s="6">
        <v>0</v>
      </c>
      <c r="AX20" s="6">
        <v>102</v>
      </c>
      <c r="AY20" s="6">
        <v>0</v>
      </c>
      <c r="AZ20" s="6">
        <v>17</v>
      </c>
      <c r="BA20" s="6">
        <v>0</v>
      </c>
      <c r="BB20" s="71">
        <v>170</v>
      </c>
      <c r="BD20" s="8">
        <v>19754</v>
      </c>
      <c r="BE20" s="6">
        <v>0</v>
      </c>
      <c r="BF20" s="6">
        <v>0</v>
      </c>
      <c r="BG20" s="8">
        <v>18292</v>
      </c>
      <c r="BH20" s="8">
        <v>1632</v>
      </c>
      <c r="BI20" s="8">
        <v>2125</v>
      </c>
      <c r="BJ20" s="8">
        <v>15385</v>
      </c>
      <c r="BK20" s="72">
        <v>57188</v>
      </c>
      <c r="BN20" s="8">
        <f t="shared" si="1"/>
        <v>4063</v>
      </c>
      <c r="BP20" s="6">
        <f t="shared" si="2"/>
        <v>527</v>
      </c>
      <c r="BQ20" s="8">
        <f t="shared" si="3"/>
        <v>2414</v>
      </c>
      <c r="BR20" s="8">
        <f t="shared" si="4"/>
        <v>680</v>
      </c>
      <c r="BS20" s="6">
        <f t="shared" si="5"/>
        <v>272</v>
      </c>
      <c r="BT20" s="6">
        <f t="shared" si="6"/>
        <v>170</v>
      </c>
      <c r="BV20" s="8">
        <f t="shared" si="0"/>
        <v>53125</v>
      </c>
    </row>
    <row r="21" spans="1:74" ht="10.5">
      <c r="A21" s="7">
        <v>36220</v>
      </c>
      <c r="B21" s="6">
        <v>51</v>
      </c>
      <c r="C21" s="6">
        <v>0</v>
      </c>
      <c r="D21" s="6">
        <v>0</v>
      </c>
      <c r="E21" s="6">
        <v>357</v>
      </c>
      <c r="F21" s="6">
        <v>17</v>
      </c>
      <c r="G21" s="6">
        <v>0</v>
      </c>
      <c r="H21" s="6">
        <v>136</v>
      </c>
      <c r="I21" s="71">
        <v>561</v>
      </c>
      <c r="J21" s="11"/>
      <c r="K21" s="6">
        <v>629</v>
      </c>
      <c r="L21" s="6">
        <v>0</v>
      </c>
      <c r="M21" s="6">
        <v>0</v>
      </c>
      <c r="N21" s="8">
        <v>2533</v>
      </c>
      <c r="O21" s="6">
        <v>51</v>
      </c>
      <c r="P21" s="6">
        <v>102</v>
      </c>
      <c r="Q21" s="6">
        <v>612</v>
      </c>
      <c r="R21" s="72">
        <v>3927</v>
      </c>
      <c r="S21" s="74"/>
      <c r="T21" s="6">
        <v>51</v>
      </c>
      <c r="U21" s="6">
        <v>0</v>
      </c>
      <c r="V21" s="6">
        <v>0</v>
      </c>
      <c r="W21" s="6">
        <v>34</v>
      </c>
      <c r="X21" s="6">
        <v>0</v>
      </c>
      <c r="Y21" s="6">
        <v>34</v>
      </c>
      <c r="Z21" s="6">
        <v>17</v>
      </c>
      <c r="AA21" s="71">
        <v>136</v>
      </c>
      <c r="AC21" s="6">
        <v>119</v>
      </c>
      <c r="AD21" s="6">
        <v>0</v>
      </c>
      <c r="AE21" s="6">
        <v>0</v>
      </c>
      <c r="AF21" s="6">
        <v>102</v>
      </c>
      <c r="AG21" s="6">
        <v>34</v>
      </c>
      <c r="AH21" s="6">
        <v>119</v>
      </c>
      <c r="AI21" s="6">
        <v>153</v>
      </c>
      <c r="AJ21" s="71">
        <v>527</v>
      </c>
      <c r="AL21" s="6">
        <v>153</v>
      </c>
      <c r="AM21" s="6">
        <v>0</v>
      </c>
      <c r="AN21" s="6">
        <v>0</v>
      </c>
      <c r="AO21" s="6">
        <v>102</v>
      </c>
      <c r="AP21" s="6">
        <v>34</v>
      </c>
      <c r="AQ21" s="6">
        <v>34</v>
      </c>
      <c r="AR21" s="6">
        <v>136</v>
      </c>
      <c r="AS21" s="71">
        <v>459</v>
      </c>
      <c r="AU21" s="6">
        <v>102</v>
      </c>
      <c r="AV21" s="6">
        <v>0</v>
      </c>
      <c r="AW21" s="6">
        <v>0</v>
      </c>
      <c r="AX21" s="6">
        <v>187</v>
      </c>
      <c r="AY21" s="6">
        <v>0</v>
      </c>
      <c r="AZ21" s="6">
        <v>0</v>
      </c>
      <c r="BA21" s="6">
        <v>34</v>
      </c>
      <c r="BB21" s="71">
        <v>323</v>
      </c>
      <c r="BD21" s="8">
        <v>20672</v>
      </c>
      <c r="BE21" s="6">
        <v>0</v>
      </c>
      <c r="BF21" s="6">
        <v>0</v>
      </c>
      <c r="BG21" s="8">
        <v>34357</v>
      </c>
      <c r="BH21" s="8">
        <v>1989</v>
      </c>
      <c r="BI21" s="8">
        <v>3196</v>
      </c>
      <c r="BJ21" s="8">
        <v>26027</v>
      </c>
      <c r="BK21" s="72">
        <v>86241</v>
      </c>
      <c r="BN21" s="8">
        <f t="shared" si="1"/>
        <v>5797</v>
      </c>
      <c r="BP21" s="6">
        <f t="shared" si="2"/>
        <v>561</v>
      </c>
      <c r="BQ21" s="8">
        <f t="shared" si="3"/>
        <v>3927</v>
      </c>
      <c r="BR21" s="8">
        <f t="shared" si="4"/>
        <v>527</v>
      </c>
      <c r="BS21" s="6">
        <f t="shared" si="5"/>
        <v>459</v>
      </c>
      <c r="BT21" s="6">
        <f t="shared" si="6"/>
        <v>323</v>
      </c>
      <c r="BV21" s="8">
        <f t="shared" si="0"/>
        <v>80444</v>
      </c>
    </row>
    <row r="22" spans="1:74" ht="10.5">
      <c r="A22" s="7">
        <v>36251</v>
      </c>
      <c r="B22" s="6">
        <v>51</v>
      </c>
      <c r="C22" s="6">
        <v>0</v>
      </c>
      <c r="D22" s="6">
        <v>0</v>
      </c>
      <c r="E22" s="6">
        <v>646</v>
      </c>
      <c r="F22" s="6">
        <v>0</v>
      </c>
      <c r="G22" s="6">
        <v>17</v>
      </c>
      <c r="H22" s="6">
        <v>170</v>
      </c>
      <c r="I22" s="71">
        <v>884</v>
      </c>
      <c r="J22" s="11"/>
      <c r="K22" s="6">
        <v>442</v>
      </c>
      <c r="L22" s="6">
        <v>0</v>
      </c>
      <c r="M22" s="6">
        <v>0</v>
      </c>
      <c r="N22" s="8">
        <v>3604</v>
      </c>
      <c r="O22" s="6">
        <v>85</v>
      </c>
      <c r="P22" s="6">
        <v>136</v>
      </c>
      <c r="Q22" s="6">
        <v>476</v>
      </c>
      <c r="R22" s="72">
        <v>4743</v>
      </c>
      <c r="S22" s="74"/>
      <c r="T22" s="6">
        <v>68</v>
      </c>
      <c r="U22" s="6">
        <v>0</v>
      </c>
      <c r="V22" s="6">
        <v>0</v>
      </c>
      <c r="W22" s="6">
        <v>0</v>
      </c>
      <c r="X22" s="6">
        <v>0</v>
      </c>
      <c r="Y22" s="6">
        <v>34</v>
      </c>
      <c r="Z22" s="6">
        <v>17</v>
      </c>
      <c r="AA22" s="71">
        <v>119</v>
      </c>
      <c r="AC22" s="6">
        <v>153</v>
      </c>
      <c r="AD22" s="6">
        <v>0</v>
      </c>
      <c r="AE22" s="6">
        <v>0</v>
      </c>
      <c r="AF22" s="6">
        <v>170</v>
      </c>
      <c r="AG22" s="6">
        <v>17</v>
      </c>
      <c r="AH22" s="6">
        <v>68</v>
      </c>
      <c r="AI22" s="6">
        <v>255</v>
      </c>
      <c r="AJ22" s="71">
        <v>663</v>
      </c>
      <c r="AL22" s="6">
        <v>51</v>
      </c>
      <c r="AM22" s="6">
        <v>0</v>
      </c>
      <c r="AN22" s="6">
        <v>0</v>
      </c>
      <c r="AO22" s="6">
        <v>255</v>
      </c>
      <c r="AP22" s="6">
        <v>17</v>
      </c>
      <c r="AQ22" s="6">
        <v>51</v>
      </c>
      <c r="AR22" s="6">
        <v>136</v>
      </c>
      <c r="AS22" s="71">
        <v>510</v>
      </c>
      <c r="AU22" s="6">
        <v>0</v>
      </c>
      <c r="AV22" s="6">
        <v>0</v>
      </c>
      <c r="AW22" s="6">
        <v>0</v>
      </c>
      <c r="AX22" s="6">
        <v>289</v>
      </c>
      <c r="AY22" s="6">
        <v>17</v>
      </c>
      <c r="AZ22" s="6">
        <v>0</v>
      </c>
      <c r="BA22" s="6">
        <v>17</v>
      </c>
      <c r="BB22" s="71">
        <v>323</v>
      </c>
      <c r="BD22" s="8">
        <v>19958</v>
      </c>
      <c r="BE22" s="6">
        <v>0</v>
      </c>
      <c r="BF22" s="6">
        <v>0</v>
      </c>
      <c r="BG22" s="8">
        <v>43112</v>
      </c>
      <c r="BH22" s="8">
        <v>2057</v>
      </c>
      <c r="BI22" s="8">
        <v>3230</v>
      </c>
      <c r="BJ22" s="8">
        <v>26078</v>
      </c>
      <c r="BK22" s="72">
        <v>94435</v>
      </c>
      <c r="BN22" s="8">
        <f t="shared" si="1"/>
        <v>7123</v>
      </c>
      <c r="BP22" s="6">
        <f t="shared" si="2"/>
        <v>884</v>
      </c>
      <c r="BQ22" s="8">
        <f t="shared" si="3"/>
        <v>4743</v>
      </c>
      <c r="BR22" s="8">
        <f t="shared" si="4"/>
        <v>663</v>
      </c>
      <c r="BS22" s="6">
        <f t="shared" si="5"/>
        <v>510</v>
      </c>
      <c r="BT22" s="6">
        <f t="shared" si="6"/>
        <v>323</v>
      </c>
      <c r="BV22" s="8">
        <f t="shared" si="0"/>
        <v>87312</v>
      </c>
    </row>
    <row r="23" spans="1:74" ht="10.5">
      <c r="A23" s="7">
        <v>36281</v>
      </c>
      <c r="B23" s="6">
        <v>70</v>
      </c>
      <c r="C23" s="6">
        <v>0</v>
      </c>
      <c r="D23" s="6">
        <v>0</v>
      </c>
      <c r="E23" s="6">
        <v>728</v>
      </c>
      <c r="F23" s="6">
        <v>14</v>
      </c>
      <c r="G23" s="6">
        <v>56</v>
      </c>
      <c r="H23" s="6">
        <v>126</v>
      </c>
      <c r="I23" s="71">
        <v>994</v>
      </c>
      <c r="J23" s="11"/>
      <c r="K23" s="6">
        <v>938</v>
      </c>
      <c r="L23" s="6">
        <v>0</v>
      </c>
      <c r="M23" s="6">
        <v>0</v>
      </c>
      <c r="N23" s="8">
        <v>4564</v>
      </c>
      <c r="O23" s="6">
        <v>84</v>
      </c>
      <c r="P23" s="6">
        <v>140</v>
      </c>
      <c r="Q23" s="6">
        <v>616</v>
      </c>
      <c r="R23" s="72">
        <v>6342</v>
      </c>
      <c r="S23" s="74"/>
      <c r="T23" s="6">
        <v>84</v>
      </c>
      <c r="U23" s="6">
        <v>0</v>
      </c>
      <c r="V23" s="6">
        <v>0</v>
      </c>
      <c r="W23" s="6">
        <v>28</v>
      </c>
      <c r="X23" s="6">
        <v>0</v>
      </c>
      <c r="Y23" s="6">
        <v>14</v>
      </c>
      <c r="Z23" s="6">
        <v>14</v>
      </c>
      <c r="AA23" s="71">
        <v>140</v>
      </c>
      <c r="AC23" s="6">
        <v>350</v>
      </c>
      <c r="AD23" s="6">
        <v>0</v>
      </c>
      <c r="AE23" s="6">
        <v>0</v>
      </c>
      <c r="AF23" s="6">
        <v>644</v>
      </c>
      <c r="AG23" s="6">
        <v>70</v>
      </c>
      <c r="AH23" s="6">
        <v>182</v>
      </c>
      <c r="AI23" s="6">
        <v>588</v>
      </c>
      <c r="AJ23" s="72">
        <v>1834</v>
      </c>
      <c r="AK23" s="8"/>
      <c r="AL23" s="6">
        <v>126</v>
      </c>
      <c r="AM23" s="6">
        <v>0</v>
      </c>
      <c r="AN23" s="6">
        <v>0</v>
      </c>
      <c r="AO23" s="6">
        <v>168</v>
      </c>
      <c r="AP23" s="6">
        <v>0</v>
      </c>
      <c r="AQ23" s="6">
        <v>126</v>
      </c>
      <c r="AR23" s="6">
        <v>140</v>
      </c>
      <c r="AS23" s="71">
        <v>560</v>
      </c>
      <c r="AU23" s="6">
        <v>14</v>
      </c>
      <c r="AV23" s="6">
        <v>0</v>
      </c>
      <c r="AW23" s="6">
        <v>0</v>
      </c>
      <c r="AX23" s="6">
        <v>280</v>
      </c>
      <c r="AY23" s="6">
        <v>14</v>
      </c>
      <c r="AZ23" s="6">
        <v>14</v>
      </c>
      <c r="BA23" s="6">
        <v>0</v>
      </c>
      <c r="BB23" s="71">
        <v>322</v>
      </c>
      <c r="BD23" s="8">
        <v>24262</v>
      </c>
      <c r="BE23" s="6">
        <v>0</v>
      </c>
      <c r="BF23" s="6">
        <v>0</v>
      </c>
      <c r="BG23" s="8">
        <v>40138</v>
      </c>
      <c r="BH23" s="8">
        <v>2142</v>
      </c>
      <c r="BI23" s="8">
        <v>3304</v>
      </c>
      <c r="BJ23" s="8">
        <v>26656</v>
      </c>
      <c r="BK23" s="72">
        <v>96502</v>
      </c>
      <c r="BN23" s="8">
        <f t="shared" si="1"/>
        <v>10052</v>
      </c>
      <c r="BP23" s="6">
        <f t="shared" si="2"/>
        <v>994</v>
      </c>
      <c r="BQ23" s="8">
        <f t="shared" si="3"/>
        <v>6342</v>
      </c>
      <c r="BR23" s="8">
        <f t="shared" si="4"/>
        <v>1834</v>
      </c>
      <c r="BS23" s="6">
        <f t="shared" si="5"/>
        <v>560</v>
      </c>
      <c r="BT23" s="6">
        <f t="shared" si="6"/>
        <v>322</v>
      </c>
      <c r="BV23" s="8">
        <f t="shared" si="0"/>
        <v>86450</v>
      </c>
    </row>
    <row r="24" spans="1:74" ht="10.5">
      <c r="A24" s="7">
        <v>36312</v>
      </c>
      <c r="B24" s="6">
        <v>30</v>
      </c>
      <c r="C24" s="6">
        <v>0</v>
      </c>
      <c r="D24" s="6">
        <v>0</v>
      </c>
      <c r="E24" s="8">
        <v>1410</v>
      </c>
      <c r="F24" s="6">
        <v>30</v>
      </c>
      <c r="G24" s="6">
        <v>60</v>
      </c>
      <c r="H24" s="6">
        <v>270</v>
      </c>
      <c r="I24" s="72">
        <v>1800</v>
      </c>
      <c r="J24" s="56"/>
      <c r="K24" s="6">
        <v>900</v>
      </c>
      <c r="L24" s="6">
        <v>0</v>
      </c>
      <c r="M24" s="6">
        <v>0</v>
      </c>
      <c r="N24" s="8">
        <v>8415</v>
      </c>
      <c r="O24" s="6">
        <v>150</v>
      </c>
      <c r="P24" s="6">
        <v>180</v>
      </c>
      <c r="Q24" s="6">
        <v>855</v>
      </c>
      <c r="R24" s="72">
        <v>10500</v>
      </c>
      <c r="S24" s="74"/>
      <c r="T24" s="6">
        <v>45</v>
      </c>
      <c r="U24" s="6">
        <v>0</v>
      </c>
      <c r="V24" s="6">
        <v>0</v>
      </c>
      <c r="W24" s="6">
        <v>0</v>
      </c>
      <c r="X24" s="6">
        <v>0</v>
      </c>
      <c r="Y24" s="6">
        <v>15</v>
      </c>
      <c r="Z24" s="6">
        <v>30</v>
      </c>
      <c r="AA24" s="71">
        <v>90</v>
      </c>
      <c r="AC24" s="6">
        <v>180</v>
      </c>
      <c r="AD24" s="6">
        <v>0</v>
      </c>
      <c r="AE24" s="6">
        <v>0</v>
      </c>
      <c r="AF24" s="6">
        <v>390</v>
      </c>
      <c r="AG24" s="6">
        <v>60</v>
      </c>
      <c r="AH24" s="6">
        <v>135</v>
      </c>
      <c r="AI24" s="6">
        <v>390</v>
      </c>
      <c r="AJ24" s="72">
        <v>1155</v>
      </c>
      <c r="AK24" s="8"/>
      <c r="AL24" s="6">
        <v>75</v>
      </c>
      <c r="AM24" s="6">
        <v>0</v>
      </c>
      <c r="AN24" s="6">
        <v>0</v>
      </c>
      <c r="AO24" s="6">
        <v>330</v>
      </c>
      <c r="AP24" s="6">
        <v>15</v>
      </c>
      <c r="AQ24" s="6">
        <v>30</v>
      </c>
      <c r="AR24" s="6">
        <v>180</v>
      </c>
      <c r="AS24" s="71">
        <v>630</v>
      </c>
      <c r="AU24" s="6">
        <v>60</v>
      </c>
      <c r="AV24" s="6">
        <v>0</v>
      </c>
      <c r="AW24" s="6">
        <v>0</v>
      </c>
      <c r="AX24" s="6">
        <v>570</v>
      </c>
      <c r="AY24" s="6">
        <v>0</v>
      </c>
      <c r="AZ24" s="6">
        <v>15</v>
      </c>
      <c r="BA24" s="6">
        <v>45</v>
      </c>
      <c r="BB24" s="71">
        <v>690</v>
      </c>
      <c r="BD24" s="8">
        <v>20505</v>
      </c>
      <c r="BE24" s="6">
        <v>0</v>
      </c>
      <c r="BF24" s="6">
        <v>0</v>
      </c>
      <c r="BG24" s="8">
        <v>65025</v>
      </c>
      <c r="BH24" s="8">
        <v>2580</v>
      </c>
      <c r="BI24" s="8">
        <v>3300</v>
      </c>
      <c r="BJ24" s="8">
        <v>35760</v>
      </c>
      <c r="BK24" s="72">
        <v>127170</v>
      </c>
      <c r="BN24" s="8">
        <f t="shared" si="1"/>
        <v>14775</v>
      </c>
      <c r="BP24" s="6">
        <f t="shared" si="2"/>
        <v>1800</v>
      </c>
      <c r="BQ24" s="8">
        <f t="shared" si="3"/>
        <v>10500</v>
      </c>
      <c r="BR24" s="8">
        <f t="shared" si="4"/>
        <v>1155</v>
      </c>
      <c r="BS24" s="6">
        <f t="shared" si="5"/>
        <v>630</v>
      </c>
      <c r="BT24" s="6">
        <f t="shared" si="6"/>
        <v>690</v>
      </c>
      <c r="BV24" s="8">
        <f t="shared" si="0"/>
        <v>112395</v>
      </c>
    </row>
    <row r="25" spans="1:74" ht="10.5">
      <c r="A25" s="7">
        <v>36342</v>
      </c>
      <c r="B25" s="6">
        <v>54</v>
      </c>
      <c r="C25" s="6">
        <v>0</v>
      </c>
      <c r="D25" s="6">
        <v>0</v>
      </c>
      <c r="E25" s="8">
        <v>1098</v>
      </c>
      <c r="F25" s="6">
        <v>54</v>
      </c>
      <c r="G25" s="6">
        <v>54</v>
      </c>
      <c r="H25" s="6">
        <v>180</v>
      </c>
      <c r="I25" s="72">
        <v>1440</v>
      </c>
      <c r="J25" s="56"/>
      <c r="K25" s="6">
        <v>756</v>
      </c>
      <c r="L25" s="6">
        <v>0</v>
      </c>
      <c r="M25" s="6">
        <v>0</v>
      </c>
      <c r="N25" s="8">
        <v>6426</v>
      </c>
      <c r="O25" s="6">
        <v>126</v>
      </c>
      <c r="P25" s="6">
        <v>198</v>
      </c>
      <c r="Q25" s="6">
        <v>702</v>
      </c>
      <c r="R25" s="72">
        <v>8208</v>
      </c>
      <c r="S25" s="74"/>
      <c r="T25" s="6">
        <v>72</v>
      </c>
      <c r="U25" s="6">
        <v>0</v>
      </c>
      <c r="V25" s="6">
        <v>0</v>
      </c>
      <c r="W25" s="6">
        <v>0</v>
      </c>
      <c r="X25" s="6">
        <v>0</v>
      </c>
      <c r="Y25" s="6">
        <v>18</v>
      </c>
      <c r="Z25" s="6">
        <v>36</v>
      </c>
      <c r="AA25" s="71">
        <v>126</v>
      </c>
      <c r="AC25" s="6">
        <v>162</v>
      </c>
      <c r="AD25" s="6">
        <v>0</v>
      </c>
      <c r="AE25" s="6">
        <v>0</v>
      </c>
      <c r="AF25" s="6">
        <v>342</v>
      </c>
      <c r="AG25" s="6">
        <v>18</v>
      </c>
      <c r="AH25" s="6">
        <v>90</v>
      </c>
      <c r="AI25" s="6">
        <v>522</v>
      </c>
      <c r="AJ25" s="72">
        <v>1134</v>
      </c>
      <c r="AK25" s="8"/>
      <c r="AL25" s="6">
        <v>54</v>
      </c>
      <c r="AM25" s="6">
        <v>0</v>
      </c>
      <c r="AN25" s="6">
        <v>0</v>
      </c>
      <c r="AO25" s="6">
        <v>270</v>
      </c>
      <c r="AP25" s="6">
        <v>36</v>
      </c>
      <c r="AQ25" s="6">
        <v>18</v>
      </c>
      <c r="AR25" s="6">
        <v>162</v>
      </c>
      <c r="AS25" s="71">
        <v>540</v>
      </c>
      <c r="AU25" s="6">
        <v>144</v>
      </c>
      <c r="AV25" s="6">
        <v>0</v>
      </c>
      <c r="AW25" s="6">
        <v>0</v>
      </c>
      <c r="AX25" s="6">
        <v>558</v>
      </c>
      <c r="AY25" s="6">
        <v>18</v>
      </c>
      <c r="AZ25" s="6">
        <v>18</v>
      </c>
      <c r="BA25" s="6">
        <v>0</v>
      </c>
      <c r="BB25" s="71">
        <v>738</v>
      </c>
      <c r="BD25" s="8">
        <v>21402</v>
      </c>
      <c r="BE25" s="6">
        <v>0</v>
      </c>
      <c r="BF25" s="6">
        <v>0</v>
      </c>
      <c r="BG25" s="8">
        <v>55908</v>
      </c>
      <c r="BH25" s="8">
        <v>2232</v>
      </c>
      <c r="BI25" s="8">
        <v>3564</v>
      </c>
      <c r="BJ25" s="8">
        <v>28422</v>
      </c>
      <c r="BK25" s="72">
        <v>111528</v>
      </c>
      <c r="BN25" s="8">
        <f t="shared" si="1"/>
        <v>12060</v>
      </c>
      <c r="BP25" s="6">
        <f t="shared" si="2"/>
        <v>1440</v>
      </c>
      <c r="BQ25" s="8">
        <f t="shared" si="3"/>
        <v>8208</v>
      </c>
      <c r="BR25" s="8">
        <f t="shared" si="4"/>
        <v>1134</v>
      </c>
      <c r="BS25" s="6">
        <f t="shared" si="5"/>
        <v>540</v>
      </c>
      <c r="BT25" s="6">
        <f t="shared" si="6"/>
        <v>738</v>
      </c>
      <c r="BV25" s="8">
        <f t="shared" si="0"/>
        <v>99468</v>
      </c>
    </row>
    <row r="26" spans="1:74" ht="10.5">
      <c r="A26" s="7">
        <v>36373</v>
      </c>
      <c r="B26" s="6">
        <v>34</v>
      </c>
      <c r="C26" s="6">
        <v>0</v>
      </c>
      <c r="D26" s="6">
        <v>0</v>
      </c>
      <c r="E26" s="8">
        <v>1428</v>
      </c>
      <c r="F26" s="6">
        <v>17</v>
      </c>
      <c r="G26" s="6">
        <v>51</v>
      </c>
      <c r="H26" s="6">
        <v>153</v>
      </c>
      <c r="I26" s="72">
        <v>1683</v>
      </c>
      <c r="J26" s="56"/>
      <c r="K26" s="6">
        <v>476</v>
      </c>
      <c r="L26" s="6">
        <v>0</v>
      </c>
      <c r="M26" s="6">
        <v>0</v>
      </c>
      <c r="N26" s="8">
        <v>5865</v>
      </c>
      <c r="O26" s="6">
        <v>51</v>
      </c>
      <c r="P26" s="6">
        <v>102</v>
      </c>
      <c r="Q26" s="6">
        <v>544</v>
      </c>
      <c r="R26" s="72">
        <v>7038</v>
      </c>
      <c r="S26" s="74"/>
      <c r="T26" s="6">
        <v>85</v>
      </c>
      <c r="U26" s="6">
        <v>0</v>
      </c>
      <c r="V26" s="6">
        <v>0</v>
      </c>
      <c r="W26" s="6">
        <v>0</v>
      </c>
      <c r="X26" s="6">
        <v>0</v>
      </c>
      <c r="Y26" s="6">
        <v>17</v>
      </c>
      <c r="Z26" s="6">
        <v>17</v>
      </c>
      <c r="AA26" s="71">
        <v>119</v>
      </c>
      <c r="AC26" s="6">
        <v>170</v>
      </c>
      <c r="AD26" s="6">
        <v>0</v>
      </c>
      <c r="AE26" s="6">
        <v>0</v>
      </c>
      <c r="AF26" s="6">
        <v>459</v>
      </c>
      <c r="AG26" s="6">
        <v>17</v>
      </c>
      <c r="AH26" s="6">
        <v>187</v>
      </c>
      <c r="AI26" s="6">
        <v>476</v>
      </c>
      <c r="AJ26" s="72">
        <v>1309</v>
      </c>
      <c r="AK26" s="8"/>
      <c r="AL26" s="6">
        <v>102</v>
      </c>
      <c r="AM26" s="6">
        <v>0</v>
      </c>
      <c r="AN26" s="6">
        <v>0</v>
      </c>
      <c r="AO26" s="6">
        <v>204</v>
      </c>
      <c r="AP26" s="6">
        <v>34</v>
      </c>
      <c r="AQ26" s="6">
        <v>17</v>
      </c>
      <c r="AR26" s="6">
        <v>170</v>
      </c>
      <c r="AS26" s="71">
        <v>527</v>
      </c>
      <c r="AU26" s="6">
        <v>102</v>
      </c>
      <c r="AV26" s="6">
        <v>0</v>
      </c>
      <c r="AW26" s="6">
        <v>0</v>
      </c>
      <c r="AX26" s="6">
        <v>714</v>
      </c>
      <c r="AY26" s="6">
        <v>0</v>
      </c>
      <c r="AZ26" s="6">
        <v>17</v>
      </c>
      <c r="BA26" s="6">
        <v>17</v>
      </c>
      <c r="BB26" s="71">
        <v>850</v>
      </c>
      <c r="BD26" s="8">
        <v>22389</v>
      </c>
      <c r="BE26" s="6">
        <v>0</v>
      </c>
      <c r="BF26" s="6">
        <v>0</v>
      </c>
      <c r="BG26" s="8">
        <v>59109</v>
      </c>
      <c r="BH26" s="8">
        <v>2737</v>
      </c>
      <c r="BI26" s="8">
        <v>3417</v>
      </c>
      <c r="BJ26" s="8">
        <v>26027</v>
      </c>
      <c r="BK26" s="72">
        <v>113679</v>
      </c>
      <c r="BN26" s="8">
        <f t="shared" si="1"/>
        <v>11407</v>
      </c>
      <c r="BP26" s="6">
        <f t="shared" si="2"/>
        <v>1683</v>
      </c>
      <c r="BQ26" s="8">
        <f t="shared" si="3"/>
        <v>7038</v>
      </c>
      <c r="BR26" s="8">
        <f t="shared" si="4"/>
        <v>1309</v>
      </c>
      <c r="BS26" s="6">
        <f t="shared" si="5"/>
        <v>527</v>
      </c>
      <c r="BT26" s="6">
        <f t="shared" si="6"/>
        <v>850</v>
      </c>
      <c r="BV26" s="8">
        <f t="shared" si="0"/>
        <v>102272</v>
      </c>
    </row>
    <row r="27" spans="1:74" ht="10.5">
      <c r="A27" s="7">
        <v>36404</v>
      </c>
      <c r="B27" s="6">
        <v>51</v>
      </c>
      <c r="C27" s="6">
        <v>0</v>
      </c>
      <c r="D27" s="6">
        <v>0</v>
      </c>
      <c r="E27" s="8">
        <v>1173</v>
      </c>
      <c r="F27" s="6">
        <v>17</v>
      </c>
      <c r="G27" s="6">
        <v>85</v>
      </c>
      <c r="H27" s="6">
        <v>136</v>
      </c>
      <c r="I27" s="72">
        <v>1462</v>
      </c>
      <c r="J27" s="56"/>
      <c r="K27" s="6">
        <v>544</v>
      </c>
      <c r="L27" s="6">
        <v>0</v>
      </c>
      <c r="M27" s="6">
        <v>0</v>
      </c>
      <c r="N27" s="8">
        <v>6205</v>
      </c>
      <c r="O27" s="6">
        <v>68</v>
      </c>
      <c r="P27" s="6">
        <v>255</v>
      </c>
      <c r="Q27" s="6">
        <v>612</v>
      </c>
      <c r="R27" s="72">
        <v>7684</v>
      </c>
      <c r="S27" s="74"/>
      <c r="T27" s="6">
        <v>51</v>
      </c>
      <c r="U27" s="6">
        <v>0</v>
      </c>
      <c r="V27" s="6">
        <v>0</v>
      </c>
      <c r="W27" s="6">
        <v>17</v>
      </c>
      <c r="X27" s="6">
        <v>0</v>
      </c>
      <c r="Y27" s="6">
        <v>17</v>
      </c>
      <c r="Z27" s="6">
        <v>17</v>
      </c>
      <c r="AA27" s="71">
        <v>102</v>
      </c>
      <c r="AC27" s="6">
        <v>221</v>
      </c>
      <c r="AD27" s="6">
        <v>0</v>
      </c>
      <c r="AE27" s="6">
        <v>0</v>
      </c>
      <c r="AF27" s="6">
        <v>527</v>
      </c>
      <c r="AG27" s="6">
        <v>0</v>
      </c>
      <c r="AH27" s="6">
        <v>85</v>
      </c>
      <c r="AI27" s="6">
        <v>527</v>
      </c>
      <c r="AJ27" s="72">
        <v>1360</v>
      </c>
      <c r="AK27" s="8"/>
      <c r="AL27" s="6">
        <v>119</v>
      </c>
      <c r="AM27" s="6">
        <v>0</v>
      </c>
      <c r="AN27" s="6">
        <v>0</v>
      </c>
      <c r="AO27" s="6">
        <v>289</v>
      </c>
      <c r="AP27" s="6">
        <v>17</v>
      </c>
      <c r="AQ27" s="6">
        <v>34</v>
      </c>
      <c r="AR27" s="6">
        <v>153</v>
      </c>
      <c r="AS27" s="71">
        <v>612</v>
      </c>
      <c r="AU27" s="6">
        <v>102</v>
      </c>
      <c r="AV27" s="6">
        <v>0</v>
      </c>
      <c r="AW27" s="6">
        <v>0</v>
      </c>
      <c r="AX27" s="6">
        <v>714</v>
      </c>
      <c r="AY27" s="6">
        <v>0</v>
      </c>
      <c r="AZ27" s="6">
        <v>17</v>
      </c>
      <c r="BA27" s="6">
        <v>68</v>
      </c>
      <c r="BB27" s="71">
        <v>901</v>
      </c>
      <c r="BD27" s="8">
        <v>23171</v>
      </c>
      <c r="BE27" s="6">
        <v>0</v>
      </c>
      <c r="BF27" s="6">
        <v>0</v>
      </c>
      <c r="BG27" s="8">
        <v>68085</v>
      </c>
      <c r="BH27" s="8">
        <v>2584</v>
      </c>
      <c r="BI27" s="8">
        <v>3536</v>
      </c>
      <c r="BJ27" s="8">
        <v>32657</v>
      </c>
      <c r="BK27" s="72">
        <v>130033</v>
      </c>
      <c r="BN27" s="8">
        <f t="shared" si="1"/>
        <v>12019</v>
      </c>
      <c r="BP27" s="6">
        <f t="shared" si="2"/>
        <v>1462</v>
      </c>
      <c r="BQ27" s="8">
        <f t="shared" si="3"/>
        <v>7684</v>
      </c>
      <c r="BR27" s="8">
        <f t="shared" si="4"/>
        <v>1360</v>
      </c>
      <c r="BS27" s="6">
        <f t="shared" si="5"/>
        <v>612</v>
      </c>
      <c r="BT27" s="6">
        <f t="shared" si="6"/>
        <v>901</v>
      </c>
      <c r="BV27" s="8">
        <f t="shared" si="0"/>
        <v>118014</v>
      </c>
    </row>
    <row r="28" spans="1:74" ht="10.5">
      <c r="A28" s="7">
        <v>36434</v>
      </c>
      <c r="B28" s="6">
        <v>18</v>
      </c>
      <c r="C28" s="6">
        <v>0</v>
      </c>
      <c r="D28" s="6">
        <v>0</v>
      </c>
      <c r="E28" s="8">
        <v>1170</v>
      </c>
      <c r="F28" s="6">
        <v>0</v>
      </c>
      <c r="G28" s="6">
        <v>18</v>
      </c>
      <c r="H28" s="6">
        <v>108</v>
      </c>
      <c r="I28" s="72">
        <v>1314</v>
      </c>
      <c r="J28" s="56"/>
      <c r="K28" s="6">
        <v>774</v>
      </c>
      <c r="L28" s="6">
        <v>0</v>
      </c>
      <c r="M28" s="6">
        <v>0</v>
      </c>
      <c r="N28" s="8">
        <v>5148</v>
      </c>
      <c r="O28" s="6">
        <v>162</v>
      </c>
      <c r="P28" s="6">
        <v>54</v>
      </c>
      <c r="Q28" s="6">
        <v>648</v>
      </c>
      <c r="R28" s="72">
        <v>6786</v>
      </c>
      <c r="S28" s="74"/>
      <c r="T28" s="6">
        <v>108</v>
      </c>
      <c r="U28" s="6">
        <v>0</v>
      </c>
      <c r="V28" s="6">
        <v>0</v>
      </c>
      <c r="W28" s="6">
        <v>0</v>
      </c>
      <c r="X28" s="6">
        <v>18</v>
      </c>
      <c r="Y28" s="6">
        <v>0</v>
      </c>
      <c r="Z28" s="6">
        <v>36</v>
      </c>
      <c r="AA28" s="71">
        <v>162</v>
      </c>
      <c r="AC28" s="6">
        <v>180</v>
      </c>
      <c r="AD28" s="6">
        <v>0</v>
      </c>
      <c r="AE28" s="6">
        <v>0</v>
      </c>
      <c r="AF28" s="6">
        <v>378</v>
      </c>
      <c r="AG28" s="6">
        <v>36</v>
      </c>
      <c r="AH28" s="6">
        <v>72</v>
      </c>
      <c r="AI28" s="6">
        <v>450</v>
      </c>
      <c r="AJ28" s="72">
        <v>1116</v>
      </c>
      <c r="AK28" s="8"/>
      <c r="AL28" s="6">
        <v>72</v>
      </c>
      <c r="AM28" s="6">
        <v>0</v>
      </c>
      <c r="AN28" s="6">
        <v>0</v>
      </c>
      <c r="AO28" s="6">
        <v>270</v>
      </c>
      <c r="AP28" s="6">
        <v>36</v>
      </c>
      <c r="AQ28" s="6">
        <v>18</v>
      </c>
      <c r="AR28" s="6">
        <v>108</v>
      </c>
      <c r="AS28" s="71">
        <v>504</v>
      </c>
      <c r="AU28" s="6">
        <v>54</v>
      </c>
      <c r="AV28" s="6">
        <v>0</v>
      </c>
      <c r="AW28" s="6">
        <v>0</v>
      </c>
      <c r="AX28" s="6">
        <v>522</v>
      </c>
      <c r="AY28" s="6">
        <v>0</v>
      </c>
      <c r="AZ28" s="6">
        <v>0</v>
      </c>
      <c r="BA28" s="6">
        <v>0</v>
      </c>
      <c r="BB28" s="71">
        <v>576</v>
      </c>
      <c r="BD28" s="8">
        <v>23886</v>
      </c>
      <c r="BE28" s="6">
        <v>0</v>
      </c>
      <c r="BF28" s="6">
        <v>0</v>
      </c>
      <c r="BG28" s="8">
        <v>54234</v>
      </c>
      <c r="BH28" s="8">
        <v>2538</v>
      </c>
      <c r="BI28" s="8">
        <v>2988</v>
      </c>
      <c r="BJ28" s="8">
        <v>25110</v>
      </c>
      <c r="BK28" s="72">
        <v>108756</v>
      </c>
      <c r="BN28" s="8">
        <f t="shared" si="1"/>
        <v>10296</v>
      </c>
      <c r="BP28" s="6">
        <f t="shared" si="2"/>
        <v>1314</v>
      </c>
      <c r="BQ28" s="8">
        <f t="shared" si="3"/>
        <v>6786</v>
      </c>
      <c r="BR28" s="8">
        <f t="shared" si="4"/>
        <v>1116</v>
      </c>
      <c r="BS28" s="6">
        <f t="shared" si="5"/>
        <v>504</v>
      </c>
      <c r="BT28" s="6">
        <f t="shared" si="6"/>
        <v>576</v>
      </c>
      <c r="BV28" s="8">
        <f t="shared" si="0"/>
        <v>98460</v>
      </c>
    </row>
    <row r="29" spans="1:74" ht="10.5">
      <c r="A29" s="7">
        <v>36465</v>
      </c>
      <c r="B29" s="6">
        <v>162</v>
      </c>
      <c r="C29" s="6">
        <v>0</v>
      </c>
      <c r="D29" s="6">
        <v>0</v>
      </c>
      <c r="E29" s="6">
        <v>828</v>
      </c>
      <c r="F29" s="6">
        <v>18</v>
      </c>
      <c r="G29" s="6">
        <v>18</v>
      </c>
      <c r="H29" s="6">
        <v>234</v>
      </c>
      <c r="I29" s="72">
        <v>1260</v>
      </c>
      <c r="J29" s="56"/>
      <c r="K29" s="6">
        <v>774</v>
      </c>
      <c r="L29" s="6">
        <v>0</v>
      </c>
      <c r="M29" s="6">
        <v>0</v>
      </c>
      <c r="N29" s="8">
        <v>2538</v>
      </c>
      <c r="O29" s="6">
        <v>54</v>
      </c>
      <c r="P29" s="6">
        <v>36</v>
      </c>
      <c r="Q29" s="6">
        <v>504</v>
      </c>
      <c r="R29" s="72">
        <v>3906</v>
      </c>
      <c r="S29" s="74"/>
      <c r="T29" s="6">
        <v>108</v>
      </c>
      <c r="U29" s="6">
        <v>0</v>
      </c>
      <c r="V29" s="6">
        <v>0</v>
      </c>
      <c r="W29" s="6">
        <v>72</v>
      </c>
      <c r="X29" s="6">
        <v>0</v>
      </c>
      <c r="Y29" s="6">
        <v>0</v>
      </c>
      <c r="Z29" s="6">
        <v>0</v>
      </c>
      <c r="AA29" s="71">
        <v>180</v>
      </c>
      <c r="AC29" s="6">
        <v>252</v>
      </c>
      <c r="AD29" s="6">
        <v>0</v>
      </c>
      <c r="AE29" s="6">
        <v>0</v>
      </c>
      <c r="AF29" s="6">
        <v>342</v>
      </c>
      <c r="AG29" s="6">
        <v>90</v>
      </c>
      <c r="AH29" s="6">
        <v>126</v>
      </c>
      <c r="AI29" s="6">
        <v>432</v>
      </c>
      <c r="AJ29" s="72">
        <v>1242</v>
      </c>
      <c r="AK29" s="8"/>
      <c r="AL29" s="6">
        <v>72</v>
      </c>
      <c r="AM29" s="6">
        <v>0</v>
      </c>
      <c r="AN29" s="6">
        <v>0</v>
      </c>
      <c r="AO29" s="6">
        <v>144</v>
      </c>
      <c r="AP29" s="6">
        <v>0</v>
      </c>
      <c r="AQ29" s="6">
        <v>0</v>
      </c>
      <c r="AR29" s="6">
        <v>180</v>
      </c>
      <c r="AS29" s="71">
        <v>396</v>
      </c>
      <c r="AU29" s="6">
        <v>90</v>
      </c>
      <c r="AV29" s="6">
        <v>0</v>
      </c>
      <c r="AW29" s="6">
        <v>0</v>
      </c>
      <c r="AX29" s="6">
        <v>288</v>
      </c>
      <c r="AY29" s="6">
        <v>0</v>
      </c>
      <c r="AZ29" s="6">
        <v>0</v>
      </c>
      <c r="BA29" s="6">
        <v>36</v>
      </c>
      <c r="BB29" s="71">
        <v>414</v>
      </c>
      <c r="BD29" s="8">
        <v>22680</v>
      </c>
      <c r="BE29" s="6">
        <v>0</v>
      </c>
      <c r="BF29" s="6">
        <v>0</v>
      </c>
      <c r="BG29" s="8">
        <v>38934</v>
      </c>
      <c r="BH29" s="8">
        <v>2538</v>
      </c>
      <c r="BI29" s="8">
        <v>2826</v>
      </c>
      <c r="BJ29" s="8">
        <v>27180</v>
      </c>
      <c r="BK29" s="72">
        <v>94158</v>
      </c>
      <c r="BN29" s="8">
        <f t="shared" si="1"/>
        <v>7218</v>
      </c>
      <c r="BP29" s="6">
        <f t="shared" si="2"/>
        <v>1260</v>
      </c>
      <c r="BQ29" s="8">
        <f t="shared" si="3"/>
        <v>3906</v>
      </c>
      <c r="BR29" s="8">
        <f t="shared" si="4"/>
        <v>1242</v>
      </c>
      <c r="BS29" s="6">
        <f t="shared" si="5"/>
        <v>396</v>
      </c>
      <c r="BT29" s="6">
        <f t="shared" si="6"/>
        <v>414</v>
      </c>
      <c r="BV29" s="8">
        <f t="shared" si="0"/>
        <v>86940</v>
      </c>
    </row>
    <row r="30" spans="1:74" ht="10.5">
      <c r="A30" s="7">
        <v>36495</v>
      </c>
      <c r="B30" s="6">
        <v>60</v>
      </c>
      <c r="C30" s="6">
        <v>0</v>
      </c>
      <c r="D30" s="6">
        <v>0</v>
      </c>
      <c r="E30" s="6">
        <v>580</v>
      </c>
      <c r="F30" s="6">
        <v>0</v>
      </c>
      <c r="G30" s="6">
        <v>0</v>
      </c>
      <c r="H30" s="6">
        <v>680</v>
      </c>
      <c r="I30" s="72">
        <v>1320</v>
      </c>
      <c r="J30" s="56"/>
      <c r="K30" s="6">
        <v>580</v>
      </c>
      <c r="L30" s="6">
        <v>0</v>
      </c>
      <c r="M30" s="6">
        <v>0</v>
      </c>
      <c r="N30" s="8">
        <v>2140</v>
      </c>
      <c r="O30" s="6">
        <v>80</v>
      </c>
      <c r="P30" s="6">
        <v>60</v>
      </c>
      <c r="Q30" s="8">
        <v>1000</v>
      </c>
      <c r="R30" s="72">
        <v>3860</v>
      </c>
      <c r="S30" s="74"/>
      <c r="T30" s="6">
        <v>60</v>
      </c>
      <c r="U30" s="6">
        <v>0</v>
      </c>
      <c r="V30" s="6">
        <v>0</v>
      </c>
      <c r="W30" s="6">
        <v>20</v>
      </c>
      <c r="X30" s="6">
        <v>0</v>
      </c>
      <c r="Y30" s="6">
        <v>0</v>
      </c>
      <c r="Z30" s="6">
        <v>100</v>
      </c>
      <c r="AA30" s="71">
        <v>180</v>
      </c>
      <c r="AC30" s="6">
        <v>60</v>
      </c>
      <c r="AD30" s="6">
        <v>0</v>
      </c>
      <c r="AE30" s="6">
        <v>0</v>
      </c>
      <c r="AF30" s="8">
        <v>1000</v>
      </c>
      <c r="AG30" s="6">
        <v>40</v>
      </c>
      <c r="AH30" s="6">
        <v>140</v>
      </c>
      <c r="AI30" s="8">
        <v>1960</v>
      </c>
      <c r="AJ30" s="72">
        <v>3200</v>
      </c>
      <c r="AK30" s="8"/>
      <c r="AL30" s="6">
        <v>60</v>
      </c>
      <c r="AM30" s="6">
        <v>0</v>
      </c>
      <c r="AN30" s="6">
        <v>0</v>
      </c>
      <c r="AO30" s="6">
        <v>620</v>
      </c>
      <c r="AP30" s="6">
        <v>20</v>
      </c>
      <c r="AQ30" s="6">
        <v>80</v>
      </c>
      <c r="AR30" s="6">
        <v>980</v>
      </c>
      <c r="AS30" s="72">
        <v>1760</v>
      </c>
      <c r="AT30" s="8"/>
      <c r="AU30" s="6">
        <v>40</v>
      </c>
      <c r="AV30" s="6">
        <v>0</v>
      </c>
      <c r="AW30" s="6">
        <v>0</v>
      </c>
      <c r="AX30" s="6">
        <v>240</v>
      </c>
      <c r="AY30" s="6">
        <v>0</v>
      </c>
      <c r="AZ30" s="6">
        <v>20</v>
      </c>
      <c r="BA30" s="6">
        <v>60</v>
      </c>
      <c r="BB30" s="71">
        <v>360</v>
      </c>
      <c r="BD30" s="8">
        <v>11620</v>
      </c>
      <c r="BE30" s="6">
        <v>0</v>
      </c>
      <c r="BF30" s="6">
        <v>0</v>
      </c>
      <c r="BG30" s="8">
        <v>37300</v>
      </c>
      <c r="BH30" s="8">
        <v>2360</v>
      </c>
      <c r="BI30" s="8">
        <v>2420</v>
      </c>
      <c r="BJ30" s="8">
        <v>44960</v>
      </c>
      <c r="BK30" s="72">
        <v>98660</v>
      </c>
      <c r="BN30" s="8">
        <f t="shared" si="1"/>
        <v>10500</v>
      </c>
      <c r="BP30" s="6">
        <f t="shared" si="2"/>
        <v>1320</v>
      </c>
      <c r="BQ30" s="8">
        <f t="shared" si="3"/>
        <v>3860</v>
      </c>
      <c r="BR30" s="8">
        <f t="shared" si="4"/>
        <v>3200</v>
      </c>
      <c r="BS30" s="6">
        <f t="shared" si="5"/>
        <v>1760</v>
      </c>
      <c r="BT30" s="6">
        <f t="shared" si="6"/>
        <v>360</v>
      </c>
      <c r="BV30" s="8">
        <f t="shared" si="0"/>
        <v>88160</v>
      </c>
    </row>
    <row r="31" spans="1:74" ht="10.5">
      <c r="A31" s="7">
        <v>36526</v>
      </c>
      <c r="B31" s="6">
        <v>42</v>
      </c>
      <c r="C31" s="6">
        <v>0</v>
      </c>
      <c r="D31" s="6">
        <v>0</v>
      </c>
      <c r="E31" s="6">
        <v>567</v>
      </c>
      <c r="F31" s="6">
        <v>21</v>
      </c>
      <c r="G31" s="6">
        <v>21</v>
      </c>
      <c r="H31" s="6">
        <v>147</v>
      </c>
      <c r="I31" s="71">
        <v>798</v>
      </c>
      <c r="J31" s="11"/>
      <c r="K31" s="6">
        <v>420</v>
      </c>
      <c r="L31" s="6">
        <v>0</v>
      </c>
      <c r="M31" s="6">
        <v>0</v>
      </c>
      <c r="N31" s="8">
        <v>1491</v>
      </c>
      <c r="O31" s="6">
        <v>63</v>
      </c>
      <c r="P31" s="6">
        <v>63</v>
      </c>
      <c r="Q31" s="6">
        <v>735</v>
      </c>
      <c r="R31" s="72">
        <v>2772</v>
      </c>
      <c r="S31" s="74"/>
      <c r="T31" s="6">
        <v>147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71">
        <v>147</v>
      </c>
      <c r="AC31" s="6">
        <v>105</v>
      </c>
      <c r="AD31" s="6">
        <v>0</v>
      </c>
      <c r="AE31" s="6">
        <v>0</v>
      </c>
      <c r="AF31" s="6">
        <v>336</v>
      </c>
      <c r="AG31" s="6">
        <v>0</v>
      </c>
      <c r="AH31" s="6">
        <v>189</v>
      </c>
      <c r="AI31" s="6">
        <v>672</v>
      </c>
      <c r="AJ31" s="72">
        <v>1302</v>
      </c>
      <c r="AK31" s="8"/>
      <c r="AL31" s="6">
        <v>42</v>
      </c>
      <c r="AM31" s="6">
        <v>0</v>
      </c>
      <c r="AN31" s="6">
        <v>0</v>
      </c>
      <c r="AO31" s="6">
        <v>21</v>
      </c>
      <c r="AP31" s="6">
        <v>0</v>
      </c>
      <c r="AQ31" s="6">
        <v>21</v>
      </c>
      <c r="AR31" s="6">
        <v>189</v>
      </c>
      <c r="AS31" s="71">
        <v>273</v>
      </c>
      <c r="AU31" s="6">
        <v>0</v>
      </c>
      <c r="AV31" s="6">
        <v>0</v>
      </c>
      <c r="AW31" s="6">
        <v>0</v>
      </c>
      <c r="AX31" s="6">
        <v>294</v>
      </c>
      <c r="AY31" s="6">
        <v>0</v>
      </c>
      <c r="AZ31" s="6">
        <v>0</v>
      </c>
      <c r="BA31" s="6">
        <v>0</v>
      </c>
      <c r="BB31" s="71">
        <v>294</v>
      </c>
      <c r="BD31" s="8">
        <v>14343</v>
      </c>
      <c r="BE31" s="6">
        <v>0</v>
      </c>
      <c r="BF31" s="6">
        <v>0</v>
      </c>
      <c r="BG31" s="8">
        <v>26313</v>
      </c>
      <c r="BH31" s="8">
        <v>1701</v>
      </c>
      <c r="BI31" s="8">
        <v>3129</v>
      </c>
      <c r="BJ31" s="8">
        <v>20370</v>
      </c>
      <c r="BK31" s="72">
        <v>65856</v>
      </c>
      <c r="BN31" s="8">
        <f t="shared" si="1"/>
        <v>5439</v>
      </c>
      <c r="BP31" s="6">
        <f t="shared" si="2"/>
        <v>798</v>
      </c>
      <c r="BQ31" s="8">
        <f t="shared" si="3"/>
        <v>2772</v>
      </c>
      <c r="BR31" s="8">
        <f t="shared" si="4"/>
        <v>1302</v>
      </c>
      <c r="BS31" s="6">
        <f t="shared" si="5"/>
        <v>273</v>
      </c>
      <c r="BT31" s="6">
        <f t="shared" si="6"/>
        <v>294</v>
      </c>
      <c r="BV31" s="8">
        <f t="shared" si="0"/>
        <v>60417</v>
      </c>
    </row>
    <row r="32" spans="1:74" ht="10.5">
      <c r="A32" s="7">
        <v>36557</v>
      </c>
      <c r="B32" s="6">
        <v>76</v>
      </c>
      <c r="C32" s="6">
        <v>0</v>
      </c>
      <c r="D32" s="6">
        <v>0</v>
      </c>
      <c r="E32" s="6">
        <v>361</v>
      </c>
      <c r="F32" s="6">
        <v>0</v>
      </c>
      <c r="G32" s="6">
        <v>19</v>
      </c>
      <c r="H32" s="6">
        <v>95</v>
      </c>
      <c r="I32" s="71">
        <v>551</v>
      </c>
      <c r="J32" s="11"/>
      <c r="K32" s="6">
        <v>456</v>
      </c>
      <c r="L32" s="6">
        <v>0</v>
      </c>
      <c r="M32" s="6">
        <v>0</v>
      </c>
      <c r="N32" s="8">
        <v>1235</v>
      </c>
      <c r="O32" s="6">
        <v>38</v>
      </c>
      <c r="P32" s="6">
        <v>152</v>
      </c>
      <c r="Q32" s="6">
        <v>456</v>
      </c>
      <c r="R32" s="72">
        <v>2337</v>
      </c>
      <c r="S32" s="74"/>
      <c r="T32" s="6">
        <v>38</v>
      </c>
      <c r="U32" s="6">
        <v>0</v>
      </c>
      <c r="V32" s="6">
        <v>0</v>
      </c>
      <c r="W32" s="6">
        <v>0</v>
      </c>
      <c r="X32" s="6">
        <v>0</v>
      </c>
      <c r="Y32" s="6">
        <v>19</v>
      </c>
      <c r="Z32" s="6">
        <v>19</v>
      </c>
      <c r="AA32" s="71">
        <v>76</v>
      </c>
      <c r="AC32" s="6">
        <v>114</v>
      </c>
      <c r="AD32" s="6">
        <v>0</v>
      </c>
      <c r="AE32" s="6">
        <v>0</v>
      </c>
      <c r="AF32" s="6">
        <v>171</v>
      </c>
      <c r="AG32" s="6">
        <v>0</v>
      </c>
      <c r="AH32" s="6">
        <v>95</v>
      </c>
      <c r="AI32" s="6">
        <v>304</v>
      </c>
      <c r="AJ32" s="71">
        <v>684</v>
      </c>
      <c r="AL32" s="6">
        <v>133</v>
      </c>
      <c r="AM32" s="6">
        <v>0</v>
      </c>
      <c r="AN32" s="6">
        <v>0</v>
      </c>
      <c r="AO32" s="6">
        <v>57</v>
      </c>
      <c r="AP32" s="6">
        <v>0</v>
      </c>
      <c r="AQ32" s="6">
        <v>57</v>
      </c>
      <c r="AR32" s="6">
        <v>152</v>
      </c>
      <c r="AS32" s="71">
        <v>399</v>
      </c>
      <c r="AU32" s="6">
        <v>95</v>
      </c>
      <c r="AV32" s="6">
        <v>0</v>
      </c>
      <c r="AW32" s="6">
        <v>0</v>
      </c>
      <c r="AX32" s="6">
        <v>76</v>
      </c>
      <c r="AY32" s="6">
        <v>0</v>
      </c>
      <c r="AZ32" s="6">
        <v>0</v>
      </c>
      <c r="BA32" s="6">
        <v>0</v>
      </c>
      <c r="BB32" s="71">
        <v>171</v>
      </c>
      <c r="BD32" s="8">
        <v>20615</v>
      </c>
      <c r="BE32" s="6">
        <v>0</v>
      </c>
      <c r="BF32" s="6">
        <v>0</v>
      </c>
      <c r="BG32" s="8">
        <v>19779</v>
      </c>
      <c r="BH32" s="8">
        <v>1634</v>
      </c>
      <c r="BI32" s="8">
        <v>3097</v>
      </c>
      <c r="BJ32" s="8">
        <v>16682</v>
      </c>
      <c r="BK32" s="72">
        <v>61807</v>
      </c>
      <c r="BN32" s="8">
        <f t="shared" si="1"/>
        <v>4142</v>
      </c>
      <c r="BP32" s="6">
        <f t="shared" si="2"/>
        <v>551</v>
      </c>
      <c r="BQ32" s="8">
        <f t="shared" si="3"/>
        <v>2337</v>
      </c>
      <c r="BR32" s="8">
        <f t="shared" si="4"/>
        <v>684</v>
      </c>
      <c r="BS32" s="6">
        <f t="shared" si="5"/>
        <v>399</v>
      </c>
      <c r="BT32" s="6">
        <f t="shared" si="6"/>
        <v>171</v>
      </c>
      <c r="BV32" s="8">
        <f t="shared" si="0"/>
        <v>57665</v>
      </c>
    </row>
    <row r="33" spans="1:74" ht="10.5">
      <c r="A33" s="7">
        <v>36586</v>
      </c>
      <c r="B33" s="6">
        <v>95</v>
      </c>
      <c r="C33" s="6">
        <v>0</v>
      </c>
      <c r="D33" s="6">
        <v>0</v>
      </c>
      <c r="E33" s="6">
        <v>608</v>
      </c>
      <c r="F33" s="6">
        <v>0</v>
      </c>
      <c r="G33" s="6">
        <v>0</v>
      </c>
      <c r="H33" s="6">
        <v>152</v>
      </c>
      <c r="I33" s="71">
        <v>855</v>
      </c>
      <c r="J33" s="11"/>
      <c r="K33" s="6">
        <v>646</v>
      </c>
      <c r="L33" s="6">
        <v>0</v>
      </c>
      <c r="M33" s="6">
        <v>0</v>
      </c>
      <c r="N33" s="8">
        <v>2451</v>
      </c>
      <c r="O33" s="6">
        <v>38</v>
      </c>
      <c r="P33" s="6">
        <v>95</v>
      </c>
      <c r="Q33" s="6">
        <v>323</v>
      </c>
      <c r="R33" s="72">
        <v>3553</v>
      </c>
      <c r="S33" s="74"/>
      <c r="T33" s="6">
        <v>152</v>
      </c>
      <c r="U33" s="6">
        <v>0</v>
      </c>
      <c r="V33" s="6">
        <v>0</v>
      </c>
      <c r="W33" s="6">
        <v>0</v>
      </c>
      <c r="X33" s="6">
        <v>19</v>
      </c>
      <c r="Y33" s="6">
        <v>0</v>
      </c>
      <c r="Z33" s="6">
        <v>0</v>
      </c>
      <c r="AA33" s="71">
        <v>171</v>
      </c>
      <c r="AC33" s="6">
        <v>209</v>
      </c>
      <c r="AD33" s="6">
        <v>0</v>
      </c>
      <c r="AE33" s="6">
        <v>0</v>
      </c>
      <c r="AF33" s="6">
        <v>76</v>
      </c>
      <c r="AG33" s="6">
        <v>38</v>
      </c>
      <c r="AH33" s="6">
        <v>152</v>
      </c>
      <c r="AI33" s="6">
        <v>285</v>
      </c>
      <c r="AJ33" s="71">
        <v>760</v>
      </c>
      <c r="AL33" s="6">
        <v>133</v>
      </c>
      <c r="AM33" s="6">
        <v>0</v>
      </c>
      <c r="AN33" s="6">
        <v>0</v>
      </c>
      <c r="AO33" s="6">
        <v>95</v>
      </c>
      <c r="AP33" s="6">
        <v>0</v>
      </c>
      <c r="AQ33" s="6">
        <v>57</v>
      </c>
      <c r="AR33" s="6">
        <v>57</v>
      </c>
      <c r="AS33" s="71">
        <v>342</v>
      </c>
      <c r="AU33" s="6">
        <v>38</v>
      </c>
      <c r="AV33" s="6">
        <v>0</v>
      </c>
      <c r="AW33" s="6">
        <v>0</v>
      </c>
      <c r="AX33" s="6">
        <v>342</v>
      </c>
      <c r="AY33" s="6">
        <v>0</v>
      </c>
      <c r="AZ33" s="6">
        <v>0</v>
      </c>
      <c r="BA33" s="6">
        <v>19</v>
      </c>
      <c r="BB33" s="71">
        <v>399</v>
      </c>
      <c r="BD33" s="8">
        <v>25289</v>
      </c>
      <c r="BE33" s="6">
        <v>0</v>
      </c>
      <c r="BF33" s="6">
        <v>0</v>
      </c>
      <c r="BG33" s="8">
        <v>34238</v>
      </c>
      <c r="BH33" s="8">
        <v>1729</v>
      </c>
      <c r="BI33" s="8">
        <v>3363</v>
      </c>
      <c r="BJ33" s="8">
        <v>25042</v>
      </c>
      <c r="BK33" s="72">
        <v>89661</v>
      </c>
      <c r="BN33" s="8">
        <f t="shared" si="1"/>
        <v>5909</v>
      </c>
      <c r="BP33" s="6">
        <f t="shared" si="2"/>
        <v>855</v>
      </c>
      <c r="BQ33" s="8">
        <f t="shared" si="3"/>
        <v>3553</v>
      </c>
      <c r="BR33" s="8">
        <f t="shared" si="4"/>
        <v>760</v>
      </c>
      <c r="BS33" s="6">
        <f t="shared" si="5"/>
        <v>342</v>
      </c>
      <c r="BT33" s="6">
        <f t="shared" si="6"/>
        <v>399</v>
      </c>
      <c r="BV33" s="8">
        <f t="shared" si="0"/>
        <v>83752</v>
      </c>
    </row>
    <row r="34" spans="1:74" ht="10.5">
      <c r="A34" s="7">
        <v>36617</v>
      </c>
      <c r="B34" s="6">
        <v>57</v>
      </c>
      <c r="C34" s="6">
        <v>0</v>
      </c>
      <c r="D34" s="6">
        <v>0</v>
      </c>
      <c r="E34" s="8">
        <v>1273</v>
      </c>
      <c r="F34" s="6">
        <v>0</v>
      </c>
      <c r="G34" s="6">
        <v>57</v>
      </c>
      <c r="H34" s="6">
        <v>76</v>
      </c>
      <c r="I34" s="72">
        <v>1463</v>
      </c>
      <c r="J34" s="56"/>
      <c r="K34" s="6">
        <v>418</v>
      </c>
      <c r="L34" s="6">
        <v>0</v>
      </c>
      <c r="M34" s="6">
        <v>0</v>
      </c>
      <c r="N34" s="8">
        <v>4769</v>
      </c>
      <c r="O34" s="6">
        <v>114</v>
      </c>
      <c r="P34" s="6">
        <v>152</v>
      </c>
      <c r="Q34" s="6">
        <v>893</v>
      </c>
      <c r="R34" s="72">
        <v>6346</v>
      </c>
      <c r="S34" s="74"/>
      <c r="T34" s="6">
        <v>19</v>
      </c>
      <c r="U34" s="6">
        <v>0</v>
      </c>
      <c r="V34" s="6">
        <v>0</v>
      </c>
      <c r="W34" s="6">
        <v>0</v>
      </c>
      <c r="X34" s="6">
        <v>19</v>
      </c>
      <c r="Y34" s="6">
        <v>19</v>
      </c>
      <c r="Z34" s="6">
        <v>19</v>
      </c>
      <c r="AA34" s="71">
        <v>76</v>
      </c>
      <c r="AC34" s="6">
        <v>171</v>
      </c>
      <c r="AD34" s="6">
        <v>0</v>
      </c>
      <c r="AE34" s="6">
        <v>0</v>
      </c>
      <c r="AF34" s="6">
        <v>513</v>
      </c>
      <c r="AG34" s="6">
        <v>38</v>
      </c>
      <c r="AH34" s="6">
        <v>57</v>
      </c>
      <c r="AI34" s="6">
        <v>608</v>
      </c>
      <c r="AJ34" s="72">
        <v>1387</v>
      </c>
      <c r="AK34" s="8"/>
      <c r="AL34" s="6">
        <v>95</v>
      </c>
      <c r="AM34" s="6">
        <v>0</v>
      </c>
      <c r="AN34" s="6">
        <v>0</v>
      </c>
      <c r="AO34" s="6">
        <v>171</v>
      </c>
      <c r="AP34" s="6">
        <v>19</v>
      </c>
      <c r="AQ34" s="6">
        <v>57</v>
      </c>
      <c r="AR34" s="6">
        <v>190</v>
      </c>
      <c r="AS34" s="71">
        <v>532</v>
      </c>
      <c r="AU34" s="6">
        <v>19</v>
      </c>
      <c r="AV34" s="6">
        <v>0</v>
      </c>
      <c r="AW34" s="6">
        <v>0</v>
      </c>
      <c r="AX34" s="6">
        <v>589</v>
      </c>
      <c r="AY34" s="6">
        <v>19</v>
      </c>
      <c r="AZ34" s="6">
        <v>0</v>
      </c>
      <c r="BA34" s="6">
        <v>38</v>
      </c>
      <c r="BB34" s="71">
        <v>665</v>
      </c>
      <c r="BD34" s="8">
        <v>20900</v>
      </c>
      <c r="BE34" s="6">
        <v>0</v>
      </c>
      <c r="BF34" s="6">
        <v>0</v>
      </c>
      <c r="BG34" s="8">
        <v>60021</v>
      </c>
      <c r="BH34" s="8">
        <v>2641</v>
      </c>
      <c r="BI34" s="8">
        <v>3648</v>
      </c>
      <c r="BJ34" s="8">
        <v>36499</v>
      </c>
      <c r="BK34" s="72">
        <v>123709</v>
      </c>
      <c r="BN34" s="8">
        <f t="shared" si="1"/>
        <v>10393</v>
      </c>
      <c r="BP34" s="6">
        <f t="shared" si="2"/>
        <v>1463</v>
      </c>
      <c r="BQ34" s="8">
        <f t="shared" si="3"/>
        <v>6346</v>
      </c>
      <c r="BR34" s="8">
        <f t="shared" si="4"/>
        <v>1387</v>
      </c>
      <c r="BS34" s="6">
        <f t="shared" si="5"/>
        <v>532</v>
      </c>
      <c r="BT34" s="6">
        <f t="shared" si="6"/>
        <v>665</v>
      </c>
      <c r="BV34" s="8">
        <f t="shared" si="0"/>
        <v>113316</v>
      </c>
    </row>
    <row r="35" spans="1:74" ht="10.5">
      <c r="A35" s="7">
        <v>36647</v>
      </c>
      <c r="B35" s="6">
        <v>285</v>
      </c>
      <c r="C35" s="6">
        <v>0</v>
      </c>
      <c r="D35" s="6">
        <v>0</v>
      </c>
      <c r="E35" s="8">
        <v>1200</v>
      </c>
      <c r="F35" s="6">
        <v>15</v>
      </c>
      <c r="G35" s="6">
        <v>15</v>
      </c>
      <c r="H35" s="6">
        <v>60</v>
      </c>
      <c r="I35" s="72">
        <v>1575</v>
      </c>
      <c r="J35" s="56"/>
      <c r="K35" s="6">
        <v>630</v>
      </c>
      <c r="L35" s="6">
        <v>0</v>
      </c>
      <c r="M35" s="6">
        <v>0</v>
      </c>
      <c r="N35" s="8">
        <v>4005</v>
      </c>
      <c r="O35" s="6">
        <v>60</v>
      </c>
      <c r="P35" s="6">
        <v>150</v>
      </c>
      <c r="Q35" s="6">
        <v>225</v>
      </c>
      <c r="R35" s="72">
        <v>5070</v>
      </c>
      <c r="S35" s="74"/>
      <c r="T35" s="6">
        <v>45</v>
      </c>
      <c r="U35" s="6">
        <v>0</v>
      </c>
      <c r="V35" s="6">
        <v>0</v>
      </c>
      <c r="W35" s="6">
        <v>0</v>
      </c>
      <c r="X35" s="6">
        <v>0</v>
      </c>
      <c r="Y35" s="6">
        <v>30</v>
      </c>
      <c r="Z35" s="6">
        <v>0</v>
      </c>
      <c r="AA35" s="71">
        <v>75</v>
      </c>
      <c r="AC35" s="6">
        <v>420</v>
      </c>
      <c r="AD35" s="6">
        <v>0</v>
      </c>
      <c r="AE35" s="6">
        <v>0</v>
      </c>
      <c r="AF35" s="6">
        <v>180</v>
      </c>
      <c r="AG35" s="6">
        <v>0</v>
      </c>
      <c r="AH35" s="6">
        <v>150</v>
      </c>
      <c r="AI35" s="6">
        <v>495</v>
      </c>
      <c r="AJ35" s="72">
        <v>1245</v>
      </c>
      <c r="AK35" s="8"/>
      <c r="AL35" s="6">
        <v>105</v>
      </c>
      <c r="AM35" s="6">
        <v>0</v>
      </c>
      <c r="AN35" s="6">
        <v>0</v>
      </c>
      <c r="AO35" s="6">
        <v>165</v>
      </c>
      <c r="AP35" s="6">
        <v>15</v>
      </c>
      <c r="AQ35" s="6">
        <v>120</v>
      </c>
      <c r="AR35" s="6">
        <v>270</v>
      </c>
      <c r="AS35" s="71">
        <v>675</v>
      </c>
      <c r="AU35" s="6">
        <v>225</v>
      </c>
      <c r="AV35" s="6">
        <v>0</v>
      </c>
      <c r="AW35" s="6">
        <v>0</v>
      </c>
      <c r="AX35" s="6">
        <v>465</v>
      </c>
      <c r="AY35" s="6">
        <v>15</v>
      </c>
      <c r="AZ35" s="6">
        <v>15</v>
      </c>
      <c r="BA35" s="6">
        <v>15</v>
      </c>
      <c r="BB35" s="71">
        <v>735</v>
      </c>
      <c r="BD35" s="8">
        <v>27945</v>
      </c>
      <c r="BE35" s="6">
        <v>0</v>
      </c>
      <c r="BF35" s="6">
        <v>0</v>
      </c>
      <c r="BG35" s="8">
        <v>44505</v>
      </c>
      <c r="BH35" s="8">
        <v>1935</v>
      </c>
      <c r="BI35" s="8">
        <v>3600</v>
      </c>
      <c r="BJ35" s="8">
        <v>28245</v>
      </c>
      <c r="BK35" s="72">
        <v>106230</v>
      </c>
      <c r="BN35" s="8">
        <f t="shared" si="1"/>
        <v>9300</v>
      </c>
      <c r="BP35" s="6">
        <f t="shared" si="2"/>
        <v>1575</v>
      </c>
      <c r="BQ35" s="8">
        <f t="shared" si="3"/>
        <v>5070</v>
      </c>
      <c r="BR35" s="8">
        <f t="shared" si="4"/>
        <v>1245</v>
      </c>
      <c r="BS35" s="6">
        <f t="shared" si="5"/>
        <v>675</v>
      </c>
      <c r="BT35" s="6">
        <f t="shared" si="6"/>
        <v>735</v>
      </c>
      <c r="BV35" s="8">
        <f t="shared" si="0"/>
        <v>96930</v>
      </c>
    </row>
    <row r="36" spans="1:74" ht="10.5">
      <c r="A36" s="7">
        <v>36678</v>
      </c>
      <c r="B36" s="6">
        <v>48</v>
      </c>
      <c r="C36" s="6">
        <v>0</v>
      </c>
      <c r="D36" s="6">
        <v>0</v>
      </c>
      <c r="E36" s="8">
        <v>1584</v>
      </c>
      <c r="F36" s="6">
        <v>32</v>
      </c>
      <c r="G36" s="6">
        <v>32</v>
      </c>
      <c r="H36" s="6">
        <v>176</v>
      </c>
      <c r="I36" s="72">
        <v>1872</v>
      </c>
      <c r="J36" s="56"/>
      <c r="K36" s="6">
        <v>160</v>
      </c>
      <c r="L36" s="6">
        <v>0</v>
      </c>
      <c r="M36" s="6">
        <v>0</v>
      </c>
      <c r="N36" s="8">
        <v>1536</v>
      </c>
      <c r="O36" s="6">
        <v>32</v>
      </c>
      <c r="P36" s="6">
        <v>32</v>
      </c>
      <c r="Q36" s="6">
        <v>304</v>
      </c>
      <c r="R36" s="72">
        <v>2064</v>
      </c>
      <c r="S36" s="74"/>
      <c r="T36" s="6">
        <v>160</v>
      </c>
      <c r="U36" s="6">
        <v>0</v>
      </c>
      <c r="V36" s="6">
        <v>0</v>
      </c>
      <c r="W36" s="6">
        <v>32</v>
      </c>
      <c r="X36" s="6">
        <v>0</v>
      </c>
      <c r="Y36" s="6">
        <v>16</v>
      </c>
      <c r="Z36" s="6">
        <v>48</v>
      </c>
      <c r="AA36" s="71">
        <v>256</v>
      </c>
      <c r="AC36" s="6">
        <v>176</v>
      </c>
      <c r="AD36" s="6">
        <v>0</v>
      </c>
      <c r="AE36" s="6">
        <v>0</v>
      </c>
      <c r="AF36" s="6">
        <v>496</v>
      </c>
      <c r="AG36" s="6">
        <v>16</v>
      </c>
      <c r="AH36" s="6">
        <v>112</v>
      </c>
      <c r="AI36" s="6">
        <v>448</v>
      </c>
      <c r="AJ36" s="72">
        <v>1248</v>
      </c>
      <c r="AK36" s="8"/>
      <c r="AL36" s="6">
        <v>128</v>
      </c>
      <c r="AM36" s="6">
        <v>0</v>
      </c>
      <c r="AN36" s="6">
        <v>0</v>
      </c>
      <c r="AO36" s="6">
        <v>320</v>
      </c>
      <c r="AP36" s="6">
        <v>16</v>
      </c>
      <c r="AQ36" s="6">
        <v>48</v>
      </c>
      <c r="AR36" s="6">
        <v>272</v>
      </c>
      <c r="AS36" s="71">
        <v>784</v>
      </c>
      <c r="AU36" s="6">
        <v>80</v>
      </c>
      <c r="AV36" s="6">
        <v>0</v>
      </c>
      <c r="AW36" s="6">
        <v>0</v>
      </c>
      <c r="AX36" s="6">
        <v>656</v>
      </c>
      <c r="AY36" s="6">
        <v>0</v>
      </c>
      <c r="AZ36" s="6">
        <v>16</v>
      </c>
      <c r="BA36" s="6">
        <v>32</v>
      </c>
      <c r="BB36" s="71">
        <v>784</v>
      </c>
      <c r="BD36" s="8">
        <v>23248</v>
      </c>
      <c r="BE36" s="6">
        <v>0</v>
      </c>
      <c r="BF36" s="6">
        <v>0</v>
      </c>
      <c r="BG36" s="8">
        <v>59840</v>
      </c>
      <c r="BH36" s="8">
        <v>2912</v>
      </c>
      <c r="BI36" s="8">
        <v>3664</v>
      </c>
      <c r="BJ36" s="8">
        <v>36416</v>
      </c>
      <c r="BK36" s="72">
        <v>126080</v>
      </c>
      <c r="BN36" s="8">
        <f t="shared" si="1"/>
        <v>6752</v>
      </c>
      <c r="BP36" s="6">
        <f t="shared" si="2"/>
        <v>1872</v>
      </c>
      <c r="BQ36" s="8">
        <f t="shared" si="3"/>
        <v>2064</v>
      </c>
      <c r="BR36" s="8">
        <f t="shared" si="4"/>
        <v>1248</v>
      </c>
      <c r="BS36" s="6">
        <f t="shared" si="5"/>
        <v>784</v>
      </c>
      <c r="BT36" s="6">
        <f t="shared" si="6"/>
        <v>784</v>
      </c>
      <c r="BV36" s="8">
        <f t="shared" si="0"/>
        <v>119328</v>
      </c>
    </row>
    <row r="37" spans="1:74" ht="10.5">
      <c r="A37" s="7">
        <v>36708</v>
      </c>
      <c r="B37" s="6">
        <v>114</v>
      </c>
      <c r="C37" s="6">
        <v>0</v>
      </c>
      <c r="D37" s="6">
        <v>0</v>
      </c>
      <c r="E37" s="8">
        <v>2261</v>
      </c>
      <c r="F37" s="6">
        <v>38</v>
      </c>
      <c r="G37" s="6">
        <v>76</v>
      </c>
      <c r="H37" s="6">
        <v>266</v>
      </c>
      <c r="I37" s="72">
        <v>2755</v>
      </c>
      <c r="J37" s="56"/>
      <c r="K37" s="6">
        <v>304</v>
      </c>
      <c r="L37" s="6">
        <v>0</v>
      </c>
      <c r="M37" s="6">
        <v>0</v>
      </c>
      <c r="N37" s="8">
        <v>1273</v>
      </c>
      <c r="O37" s="6">
        <v>19</v>
      </c>
      <c r="P37" s="6">
        <v>133</v>
      </c>
      <c r="Q37" s="6">
        <v>247</v>
      </c>
      <c r="R37" s="72">
        <v>1976</v>
      </c>
      <c r="S37" s="74"/>
      <c r="T37" s="6">
        <v>19</v>
      </c>
      <c r="U37" s="6">
        <v>0</v>
      </c>
      <c r="V37" s="6">
        <v>0</v>
      </c>
      <c r="W37" s="6">
        <v>0</v>
      </c>
      <c r="X37" s="6">
        <v>0</v>
      </c>
      <c r="Y37" s="6">
        <v>19</v>
      </c>
      <c r="Z37" s="6">
        <v>57</v>
      </c>
      <c r="AA37" s="71">
        <v>95</v>
      </c>
      <c r="AC37" s="6">
        <v>228</v>
      </c>
      <c r="AD37" s="6">
        <v>0</v>
      </c>
      <c r="AE37" s="6">
        <v>0</v>
      </c>
      <c r="AF37" s="6">
        <v>627</v>
      </c>
      <c r="AG37" s="6">
        <v>57</v>
      </c>
      <c r="AH37" s="6">
        <v>247</v>
      </c>
      <c r="AI37" s="6">
        <v>551</v>
      </c>
      <c r="AJ37" s="72">
        <v>1710</v>
      </c>
      <c r="AK37" s="8"/>
      <c r="AL37" s="6">
        <v>76</v>
      </c>
      <c r="AM37" s="6">
        <v>0</v>
      </c>
      <c r="AN37" s="6">
        <v>0</v>
      </c>
      <c r="AO37" s="6">
        <v>456</v>
      </c>
      <c r="AP37" s="6">
        <v>19</v>
      </c>
      <c r="AQ37" s="6">
        <v>38</v>
      </c>
      <c r="AR37" s="6">
        <v>76</v>
      </c>
      <c r="AS37" s="71">
        <v>665</v>
      </c>
      <c r="AU37" s="6">
        <v>57</v>
      </c>
      <c r="AV37" s="6">
        <v>0</v>
      </c>
      <c r="AW37" s="6">
        <v>0</v>
      </c>
      <c r="AX37" s="6">
        <v>722</v>
      </c>
      <c r="AY37" s="6">
        <v>0</v>
      </c>
      <c r="AZ37" s="6">
        <v>19</v>
      </c>
      <c r="BA37" s="6">
        <v>38</v>
      </c>
      <c r="BB37" s="71">
        <v>836</v>
      </c>
      <c r="BD37" s="8">
        <v>24073</v>
      </c>
      <c r="BE37" s="6">
        <v>0</v>
      </c>
      <c r="BF37" s="6">
        <v>0</v>
      </c>
      <c r="BG37" s="8">
        <v>62814</v>
      </c>
      <c r="BH37" s="8">
        <v>3230</v>
      </c>
      <c r="BI37" s="8">
        <v>4199</v>
      </c>
      <c r="BJ37" s="8">
        <v>30248</v>
      </c>
      <c r="BK37" s="72">
        <v>124564</v>
      </c>
      <c r="BN37" s="8">
        <f t="shared" si="1"/>
        <v>7942</v>
      </c>
      <c r="BP37" s="6">
        <f t="shared" si="2"/>
        <v>2755</v>
      </c>
      <c r="BQ37" s="8">
        <f t="shared" si="3"/>
        <v>1976</v>
      </c>
      <c r="BR37" s="8">
        <f t="shared" si="4"/>
        <v>1710</v>
      </c>
      <c r="BS37" s="6">
        <f t="shared" si="5"/>
        <v>665</v>
      </c>
      <c r="BT37" s="6">
        <f t="shared" si="6"/>
        <v>836</v>
      </c>
      <c r="BV37" s="8">
        <f t="shared" si="0"/>
        <v>116622</v>
      </c>
    </row>
    <row r="38" spans="1:74" ht="10.5">
      <c r="A38" s="7">
        <v>36739</v>
      </c>
      <c r="B38" s="6">
        <v>54</v>
      </c>
      <c r="C38" s="6">
        <v>0</v>
      </c>
      <c r="D38" s="6">
        <v>0</v>
      </c>
      <c r="E38" s="8">
        <v>1818</v>
      </c>
      <c r="F38" s="6">
        <v>0</v>
      </c>
      <c r="G38" s="6">
        <v>18</v>
      </c>
      <c r="H38" s="6">
        <v>108</v>
      </c>
      <c r="I38" s="72">
        <v>1998</v>
      </c>
      <c r="J38" s="56"/>
      <c r="K38" s="6">
        <v>342</v>
      </c>
      <c r="L38" s="6">
        <v>0</v>
      </c>
      <c r="M38" s="6">
        <v>0</v>
      </c>
      <c r="N38" s="6">
        <v>612</v>
      </c>
      <c r="O38" s="6">
        <v>54</v>
      </c>
      <c r="P38" s="6">
        <v>90</v>
      </c>
      <c r="Q38" s="6">
        <v>414</v>
      </c>
      <c r="R38" s="72">
        <v>1512</v>
      </c>
      <c r="S38" s="74"/>
      <c r="T38" s="6">
        <v>54</v>
      </c>
      <c r="U38" s="6">
        <v>0</v>
      </c>
      <c r="V38" s="6">
        <v>0</v>
      </c>
      <c r="W38" s="6">
        <v>54</v>
      </c>
      <c r="X38" s="6">
        <v>0</v>
      </c>
      <c r="Y38" s="6">
        <v>18</v>
      </c>
      <c r="Z38" s="6">
        <v>0</v>
      </c>
      <c r="AA38" s="71">
        <v>126</v>
      </c>
      <c r="AC38" s="6">
        <v>288</v>
      </c>
      <c r="AD38" s="6">
        <v>0</v>
      </c>
      <c r="AE38" s="6">
        <v>0</v>
      </c>
      <c r="AF38" s="6">
        <v>486</v>
      </c>
      <c r="AG38" s="6">
        <v>90</v>
      </c>
      <c r="AH38" s="6">
        <v>198</v>
      </c>
      <c r="AI38" s="6">
        <v>612</v>
      </c>
      <c r="AJ38" s="72">
        <v>1674</v>
      </c>
      <c r="AK38" s="8"/>
      <c r="AL38" s="6">
        <v>162</v>
      </c>
      <c r="AM38" s="6">
        <v>0</v>
      </c>
      <c r="AN38" s="6">
        <v>0</v>
      </c>
      <c r="AO38" s="6">
        <v>342</v>
      </c>
      <c r="AP38" s="6">
        <v>18</v>
      </c>
      <c r="AQ38" s="6">
        <v>0</v>
      </c>
      <c r="AR38" s="6">
        <v>198</v>
      </c>
      <c r="AS38" s="71">
        <v>720</v>
      </c>
      <c r="AU38" s="6">
        <v>36</v>
      </c>
      <c r="AV38" s="6">
        <v>0</v>
      </c>
      <c r="AW38" s="6">
        <v>0</v>
      </c>
      <c r="AX38" s="6">
        <v>666</v>
      </c>
      <c r="AY38" s="6">
        <v>36</v>
      </c>
      <c r="AZ38" s="6">
        <v>0</v>
      </c>
      <c r="BA38" s="6">
        <v>54</v>
      </c>
      <c r="BB38" s="71">
        <v>792</v>
      </c>
      <c r="BD38" s="8">
        <v>23202</v>
      </c>
      <c r="BE38" s="6">
        <v>0</v>
      </c>
      <c r="BF38" s="6">
        <v>0</v>
      </c>
      <c r="BG38" s="8">
        <v>49608</v>
      </c>
      <c r="BH38" s="8">
        <v>3438</v>
      </c>
      <c r="BI38" s="8">
        <v>4446</v>
      </c>
      <c r="BJ38" s="8">
        <v>29268</v>
      </c>
      <c r="BK38" s="72">
        <v>109962</v>
      </c>
      <c r="BN38" s="8">
        <f t="shared" si="1"/>
        <v>6696</v>
      </c>
      <c r="BP38" s="6">
        <f t="shared" si="2"/>
        <v>1998</v>
      </c>
      <c r="BQ38" s="8">
        <f t="shared" si="3"/>
        <v>1512</v>
      </c>
      <c r="BR38" s="8">
        <f t="shared" si="4"/>
        <v>1674</v>
      </c>
      <c r="BS38" s="6">
        <f t="shared" si="5"/>
        <v>720</v>
      </c>
      <c r="BT38" s="6">
        <f t="shared" si="6"/>
        <v>792</v>
      </c>
      <c r="BV38" s="8">
        <f t="shared" si="0"/>
        <v>103266</v>
      </c>
    </row>
    <row r="39" spans="1:74" ht="10.5">
      <c r="A39" s="7">
        <v>36770</v>
      </c>
      <c r="B39" s="6">
        <v>95</v>
      </c>
      <c r="C39" s="6">
        <v>0</v>
      </c>
      <c r="D39" s="6">
        <v>0</v>
      </c>
      <c r="E39" s="8">
        <v>1957</v>
      </c>
      <c r="F39" s="6">
        <v>38</v>
      </c>
      <c r="G39" s="6">
        <v>19</v>
      </c>
      <c r="H39" s="6">
        <v>190</v>
      </c>
      <c r="I39" s="72">
        <v>2299</v>
      </c>
      <c r="J39" s="56"/>
      <c r="K39" s="6">
        <v>323</v>
      </c>
      <c r="L39" s="6">
        <v>0</v>
      </c>
      <c r="M39" s="6">
        <v>0</v>
      </c>
      <c r="N39" s="8">
        <v>4655</v>
      </c>
      <c r="O39" s="6">
        <v>171</v>
      </c>
      <c r="P39" s="6">
        <v>171</v>
      </c>
      <c r="Q39" s="6">
        <v>703</v>
      </c>
      <c r="R39" s="72">
        <v>6023</v>
      </c>
      <c r="S39" s="74"/>
      <c r="T39" s="6">
        <v>114</v>
      </c>
      <c r="U39" s="6">
        <v>0</v>
      </c>
      <c r="V39" s="6">
        <v>0</v>
      </c>
      <c r="W39" s="6">
        <v>19</v>
      </c>
      <c r="X39" s="6">
        <v>38</v>
      </c>
      <c r="Y39" s="6">
        <v>19</v>
      </c>
      <c r="Z39" s="6">
        <v>19</v>
      </c>
      <c r="AA39" s="71">
        <v>209</v>
      </c>
      <c r="AC39" s="6">
        <v>76</v>
      </c>
      <c r="AD39" s="6">
        <v>0</v>
      </c>
      <c r="AE39" s="6">
        <v>0</v>
      </c>
      <c r="AF39" s="6">
        <v>627</v>
      </c>
      <c r="AG39" s="6">
        <v>95</v>
      </c>
      <c r="AH39" s="6">
        <v>190</v>
      </c>
      <c r="AI39" s="6">
        <v>380</v>
      </c>
      <c r="AJ39" s="72">
        <v>1368</v>
      </c>
      <c r="AK39" s="8"/>
      <c r="AL39" s="6">
        <v>57</v>
      </c>
      <c r="AM39" s="6">
        <v>0</v>
      </c>
      <c r="AN39" s="6">
        <v>0</v>
      </c>
      <c r="AO39" s="6">
        <v>399</v>
      </c>
      <c r="AP39" s="6">
        <v>38</v>
      </c>
      <c r="AQ39" s="6">
        <v>57</v>
      </c>
      <c r="AR39" s="6">
        <v>190</v>
      </c>
      <c r="AS39" s="71">
        <v>741</v>
      </c>
      <c r="AU39" s="6">
        <v>38</v>
      </c>
      <c r="AV39" s="6">
        <v>0</v>
      </c>
      <c r="AW39" s="6">
        <v>0</v>
      </c>
      <c r="AX39" s="6">
        <v>589</v>
      </c>
      <c r="AY39" s="6">
        <v>19</v>
      </c>
      <c r="AZ39" s="6">
        <v>0</v>
      </c>
      <c r="BA39" s="6">
        <v>38</v>
      </c>
      <c r="BB39" s="71">
        <v>684</v>
      </c>
      <c r="BD39" s="8">
        <v>19361</v>
      </c>
      <c r="BE39" s="6">
        <v>0</v>
      </c>
      <c r="BF39" s="6">
        <v>0</v>
      </c>
      <c r="BG39" s="8">
        <v>63802</v>
      </c>
      <c r="BH39" s="8">
        <v>7239</v>
      </c>
      <c r="BI39" s="8">
        <v>5073</v>
      </c>
      <c r="BJ39" s="8">
        <v>32547</v>
      </c>
      <c r="BK39" s="72">
        <v>128022</v>
      </c>
      <c r="BN39" s="8">
        <f t="shared" si="1"/>
        <v>11115</v>
      </c>
      <c r="BP39" s="6">
        <f t="shared" si="2"/>
        <v>2299</v>
      </c>
      <c r="BQ39" s="8">
        <f t="shared" si="3"/>
        <v>6023</v>
      </c>
      <c r="BR39" s="8">
        <f t="shared" si="4"/>
        <v>1368</v>
      </c>
      <c r="BS39" s="6">
        <f t="shared" si="5"/>
        <v>741</v>
      </c>
      <c r="BT39" s="6">
        <f t="shared" si="6"/>
        <v>684</v>
      </c>
      <c r="BV39" s="8">
        <f t="shared" si="0"/>
        <v>116907</v>
      </c>
    </row>
    <row r="40" spans="1:74" ht="10.5">
      <c r="A40" s="7">
        <v>36800</v>
      </c>
      <c r="B40" s="6">
        <v>80</v>
      </c>
      <c r="C40" s="6">
        <v>20</v>
      </c>
      <c r="D40" s="6">
        <v>0</v>
      </c>
      <c r="E40" s="8">
        <v>1440</v>
      </c>
      <c r="F40" s="6">
        <v>80</v>
      </c>
      <c r="G40" s="6">
        <v>60</v>
      </c>
      <c r="H40" s="6">
        <v>100</v>
      </c>
      <c r="I40" s="72">
        <v>1780</v>
      </c>
      <c r="J40" s="56"/>
      <c r="K40" s="6">
        <v>520</v>
      </c>
      <c r="L40" s="6">
        <v>40</v>
      </c>
      <c r="M40" s="6">
        <v>0</v>
      </c>
      <c r="N40" s="8">
        <v>4840</v>
      </c>
      <c r="O40" s="6">
        <v>160</v>
      </c>
      <c r="P40" s="6">
        <v>80</v>
      </c>
      <c r="Q40" s="6">
        <v>640</v>
      </c>
      <c r="R40" s="72">
        <v>6280</v>
      </c>
      <c r="S40" s="74"/>
      <c r="T40" s="6">
        <v>100</v>
      </c>
      <c r="U40" s="6">
        <v>0</v>
      </c>
      <c r="V40" s="6">
        <v>0</v>
      </c>
      <c r="W40" s="6">
        <v>0</v>
      </c>
      <c r="X40" s="6">
        <v>0</v>
      </c>
      <c r="Y40" s="6">
        <v>20</v>
      </c>
      <c r="Z40" s="6">
        <v>0</v>
      </c>
      <c r="AA40" s="71">
        <v>120</v>
      </c>
      <c r="AC40" s="6">
        <v>140</v>
      </c>
      <c r="AD40" s="6">
        <v>0</v>
      </c>
      <c r="AE40" s="6">
        <v>20</v>
      </c>
      <c r="AF40" s="6">
        <v>320</v>
      </c>
      <c r="AG40" s="6">
        <v>80</v>
      </c>
      <c r="AH40" s="6">
        <v>120</v>
      </c>
      <c r="AI40" s="6">
        <v>300</v>
      </c>
      <c r="AJ40" s="71">
        <v>980</v>
      </c>
      <c r="AL40" s="6">
        <v>180</v>
      </c>
      <c r="AM40" s="6">
        <v>20</v>
      </c>
      <c r="AN40" s="6">
        <v>0</v>
      </c>
      <c r="AO40" s="6">
        <v>240</v>
      </c>
      <c r="AP40" s="6">
        <v>20</v>
      </c>
      <c r="AQ40" s="6">
        <v>40</v>
      </c>
      <c r="AR40" s="6">
        <v>60</v>
      </c>
      <c r="AS40" s="71">
        <v>560</v>
      </c>
      <c r="AU40" s="6">
        <v>60</v>
      </c>
      <c r="AV40" s="6">
        <v>20</v>
      </c>
      <c r="AW40" s="6">
        <v>40</v>
      </c>
      <c r="AX40" s="6">
        <v>420</v>
      </c>
      <c r="AY40" s="6">
        <v>0</v>
      </c>
      <c r="AZ40" s="6">
        <v>40</v>
      </c>
      <c r="BA40" s="6">
        <v>0</v>
      </c>
      <c r="BB40" s="71">
        <v>580</v>
      </c>
      <c r="BD40" s="8">
        <v>24580</v>
      </c>
      <c r="BE40" s="8">
        <v>1760</v>
      </c>
      <c r="BF40" s="6">
        <v>300</v>
      </c>
      <c r="BG40" s="8">
        <v>46100</v>
      </c>
      <c r="BH40" s="8">
        <v>5600</v>
      </c>
      <c r="BI40" s="8">
        <v>3920</v>
      </c>
      <c r="BJ40" s="8">
        <v>27820</v>
      </c>
      <c r="BK40" s="72">
        <v>110080</v>
      </c>
      <c r="BN40" s="8">
        <f t="shared" si="1"/>
        <v>10180</v>
      </c>
      <c r="BP40" s="6">
        <f t="shared" si="2"/>
        <v>1780</v>
      </c>
      <c r="BQ40" s="8">
        <f t="shared" si="3"/>
        <v>6280</v>
      </c>
      <c r="BR40" s="8">
        <f t="shared" si="4"/>
        <v>980</v>
      </c>
      <c r="BS40" s="6">
        <f t="shared" si="5"/>
        <v>560</v>
      </c>
      <c r="BT40" s="6">
        <f t="shared" si="6"/>
        <v>580</v>
      </c>
      <c r="BV40" s="8">
        <f t="shared" si="0"/>
        <v>99900</v>
      </c>
    </row>
    <row r="41" spans="1:74" ht="10.5">
      <c r="A41" s="7">
        <v>36831</v>
      </c>
      <c r="B41" s="6">
        <v>160</v>
      </c>
      <c r="C41" s="6">
        <v>0</v>
      </c>
      <c r="D41" s="6">
        <v>0</v>
      </c>
      <c r="E41" s="6">
        <v>960</v>
      </c>
      <c r="F41" s="6">
        <v>20</v>
      </c>
      <c r="G41" s="6">
        <v>40</v>
      </c>
      <c r="H41" s="6">
        <v>220</v>
      </c>
      <c r="I41" s="72">
        <v>1400</v>
      </c>
      <c r="J41" s="56"/>
      <c r="K41" s="6">
        <v>340</v>
      </c>
      <c r="L41" s="6">
        <v>40</v>
      </c>
      <c r="M41" s="6">
        <v>60</v>
      </c>
      <c r="N41" s="8">
        <v>3900</v>
      </c>
      <c r="O41" s="6">
        <v>140</v>
      </c>
      <c r="P41" s="6">
        <v>80</v>
      </c>
      <c r="Q41" s="6">
        <v>520</v>
      </c>
      <c r="R41" s="72">
        <v>5080</v>
      </c>
      <c r="S41" s="74"/>
      <c r="T41" s="6">
        <v>100</v>
      </c>
      <c r="U41" s="6">
        <v>0</v>
      </c>
      <c r="V41" s="6">
        <v>0</v>
      </c>
      <c r="W41" s="6">
        <v>40</v>
      </c>
      <c r="X41" s="6">
        <v>0</v>
      </c>
      <c r="Y41" s="6">
        <v>20</v>
      </c>
      <c r="Z41" s="6">
        <v>20</v>
      </c>
      <c r="AA41" s="71">
        <v>180</v>
      </c>
      <c r="AC41" s="6">
        <v>160</v>
      </c>
      <c r="AD41" s="6">
        <v>20</v>
      </c>
      <c r="AE41" s="6">
        <v>20</v>
      </c>
      <c r="AF41" s="6">
        <v>280</v>
      </c>
      <c r="AG41" s="6">
        <v>60</v>
      </c>
      <c r="AH41" s="6">
        <v>140</v>
      </c>
      <c r="AI41" s="6">
        <v>440</v>
      </c>
      <c r="AJ41" s="72">
        <v>1120</v>
      </c>
      <c r="AK41" s="8"/>
      <c r="AL41" s="6">
        <v>100</v>
      </c>
      <c r="AM41" s="6">
        <v>0</v>
      </c>
      <c r="AN41" s="6">
        <v>0</v>
      </c>
      <c r="AO41" s="6">
        <v>160</v>
      </c>
      <c r="AP41" s="6">
        <v>40</v>
      </c>
      <c r="AQ41" s="6">
        <v>0</v>
      </c>
      <c r="AR41" s="6">
        <v>120</v>
      </c>
      <c r="AS41" s="71">
        <v>420</v>
      </c>
      <c r="AU41" s="6">
        <v>80</v>
      </c>
      <c r="AV41" s="6">
        <v>0</v>
      </c>
      <c r="AW41" s="6">
        <v>20</v>
      </c>
      <c r="AX41" s="6">
        <v>160</v>
      </c>
      <c r="AY41" s="6">
        <v>0</v>
      </c>
      <c r="AZ41" s="6">
        <v>20</v>
      </c>
      <c r="BA41" s="6">
        <v>40</v>
      </c>
      <c r="BB41" s="71">
        <v>320</v>
      </c>
      <c r="BD41" s="8">
        <v>22800</v>
      </c>
      <c r="BE41" s="8">
        <v>3380</v>
      </c>
      <c r="BF41" s="8">
        <v>1140</v>
      </c>
      <c r="BG41" s="8">
        <v>44800</v>
      </c>
      <c r="BH41" s="8">
        <v>4940</v>
      </c>
      <c r="BI41" s="8">
        <v>2900</v>
      </c>
      <c r="BJ41" s="8">
        <v>32960</v>
      </c>
      <c r="BK41" s="72">
        <v>112920</v>
      </c>
      <c r="BN41" s="8">
        <f t="shared" si="1"/>
        <v>8340</v>
      </c>
      <c r="BP41" s="6">
        <f t="shared" si="2"/>
        <v>1400</v>
      </c>
      <c r="BQ41" s="8">
        <f t="shared" si="3"/>
        <v>5080</v>
      </c>
      <c r="BR41" s="8">
        <f t="shared" si="4"/>
        <v>1120</v>
      </c>
      <c r="BS41" s="6">
        <f t="shared" si="5"/>
        <v>420</v>
      </c>
      <c r="BT41" s="6">
        <f t="shared" si="6"/>
        <v>320</v>
      </c>
      <c r="BV41" s="8">
        <f t="shared" si="0"/>
        <v>104580</v>
      </c>
    </row>
    <row r="42" spans="1:74" ht="10.5">
      <c r="A42" s="7">
        <v>36861</v>
      </c>
      <c r="B42" s="6">
        <v>42</v>
      </c>
      <c r="C42" s="6">
        <v>21</v>
      </c>
      <c r="D42" s="6">
        <v>0</v>
      </c>
      <c r="E42" s="6">
        <v>903</v>
      </c>
      <c r="F42" s="6">
        <v>21</v>
      </c>
      <c r="G42" s="6">
        <v>21</v>
      </c>
      <c r="H42" s="6">
        <v>462</v>
      </c>
      <c r="I42" s="72">
        <v>1470</v>
      </c>
      <c r="J42" s="56"/>
      <c r="K42" s="6">
        <v>126</v>
      </c>
      <c r="L42" s="6">
        <v>42</v>
      </c>
      <c r="M42" s="6">
        <v>42</v>
      </c>
      <c r="N42" s="8">
        <v>1785</v>
      </c>
      <c r="O42" s="6">
        <v>126</v>
      </c>
      <c r="P42" s="6">
        <v>105</v>
      </c>
      <c r="Q42" s="8">
        <v>1197</v>
      </c>
      <c r="R42" s="72">
        <v>3423</v>
      </c>
      <c r="S42" s="74"/>
      <c r="T42" s="6">
        <v>63</v>
      </c>
      <c r="U42" s="6">
        <v>0</v>
      </c>
      <c r="V42" s="6">
        <v>0</v>
      </c>
      <c r="W42" s="6">
        <v>63</v>
      </c>
      <c r="X42" s="6">
        <v>0</v>
      </c>
      <c r="Y42" s="6">
        <v>0</v>
      </c>
      <c r="Z42" s="6">
        <v>63</v>
      </c>
      <c r="AA42" s="71">
        <v>189</v>
      </c>
      <c r="AC42" s="6">
        <v>42</v>
      </c>
      <c r="AD42" s="6">
        <v>21</v>
      </c>
      <c r="AE42" s="6">
        <v>21</v>
      </c>
      <c r="AF42" s="6">
        <v>693</v>
      </c>
      <c r="AG42" s="6">
        <v>126</v>
      </c>
      <c r="AH42" s="6">
        <v>63</v>
      </c>
      <c r="AI42" s="8">
        <v>1638</v>
      </c>
      <c r="AJ42" s="72">
        <v>2604</v>
      </c>
      <c r="AK42" s="8"/>
      <c r="AL42" s="6">
        <v>21</v>
      </c>
      <c r="AM42" s="6">
        <v>42</v>
      </c>
      <c r="AN42" s="6">
        <v>0</v>
      </c>
      <c r="AO42" s="6">
        <v>294</v>
      </c>
      <c r="AP42" s="6">
        <v>21</v>
      </c>
      <c r="AQ42" s="6">
        <v>42</v>
      </c>
      <c r="AR42" s="6">
        <v>567</v>
      </c>
      <c r="AS42" s="71">
        <v>987</v>
      </c>
      <c r="AU42" s="6">
        <v>21</v>
      </c>
      <c r="AV42" s="6">
        <v>0</v>
      </c>
      <c r="AW42" s="6">
        <v>0</v>
      </c>
      <c r="AX42" s="6">
        <v>462</v>
      </c>
      <c r="AY42" s="6">
        <v>21</v>
      </c>
      <c r="AZ42" s="6">
        <v>21</v>
      </c>
      <c r="BA42" s="6">
        <v>21</v>
      </c>
      <c r="BB42" s="71">
        <v>546</v>
      </c>
      <c r="BD42" s="8">
        <v>13083</v>
      </c>
      <c r="BE42" s="8">
        <v>1134</v>
      </c>
      <c r="BF42" s="6">
        <v>945</v>
      </c>
      <c r="BG42" s="8">
        <v>43008</v>
      </c>
      <c r="BH42" s="8">
        <v>5649</v>
      </c>
      <c r="BI42" s="8">
        <v>2058</v>
      </c>
      <c r="BJ42" s="8">
        <v>58023</v>
      </c>
      <c r="BK42" s="72">
        <v>123900</v>
      </c>
      <c r="BN42" s="8">
        <f t="shared" si="1"/>
        <v>9030</v>
      </c>
      <c r="BP42" s="6">
        <f t="shared" si="2"/>
        <v>1470</v>
      </c>
      <c r="BQ42" s="8">
        <f t="shared" si="3"/>
        <v>3423</v>
      </c>
      <c r="BR42" s="8">
        <f t="shared" si="4"/>
        <v>2604</v>
      </c>
      <c r="BS42" s="6">
        <f t="shared" si="5"/>
        <v>987</v>
      </c>
      <c r="BT42" s="6">
        <f t="shared" si="6"/>
        <v>546</v>
      </c>
      <c r="BV42" s="8">
        <f t="shared" si="0"/>
        <v>114870</v>
      </c>
    </row>
    <row r="43" spans="1:74" ht="10.5">
      <c r="A43" s="7">
        <v>36892</v>
      </c>
      <c r="B43" s="6">
        <v>96</v>
      </c>
      <c r="C43" s="6">
        <v>0</v>
      </c>
      <c r="D43" s="6">
        <v>0</v>
      </c>
      <c r="E43" s="6">
        <v>840</v>
      </c>
      <c r="F43" s="6">
        <v>0</v>
      </c>
      <c r="G43" s="6">
        <v>24</v>
      </c>
      <c r="H43" s="6">
        <v>288</v>
      </c>
      <c r="I43" s="72">
        <v>1248</v>
      </c>
      <c r="J43" s="56"/>
      <c r="K43" s="6">
        <v>384</v>
      </c>
      <c r="L43" s="6">
        <v>72</v>
      </c>
      <c r="M43" s="6">
        <v>0</v>
      </c>
      <c r="N43" s="8">
        <v>1224</v>
      </c>
      <c r="O43" s="6">
        <v>120</v>
      </c>
      <c r="P43" s="6">
        <v>144</v>
      </c>
      <c r="Q43" s="6">
        <v>864</v>
      </c>
      <c r="R43" s="72">
        <v>2808</v>
      </c>
      <c r="S43" s="74"/>
      <c r="T43" s="6">
        <v>72</v>
      </c>
      <c r="U43" s="6">
        <v>0</v>
      </c>
      <c r="V43" s="6">
        <v>0</v>
      </c>
      <c r="W43" s="6">
        <v>0</v>
      </c>
      <c r="X43" s="6">
        <v>0</v>
      </c>
      <c r="Y43" s="6">
        <v>48</v>
      </c>
      <c r="Z43" s="6">
        <v>0</v>
      </c>
      <c r="AA43" s="71">
        <v>120</v>
      </c>
      <c r="AC43" s="6">
        <v>192</v>
      </c>
      <c r="AD43" s="6">
        <v>0</v>
      </c>
      <c r="AE43" s="6">
        <v>24</v>
      </c>
      <c r="AF43" s="6">
        <v>168</v>
      </c>
      <c r="AG43" s="6">
        <v>72</v>
      </c>
      <c r="AH43" s="6">
        <v>96</v>
      </c>
      <c r="AI43" s="6">
        <v>552</v>
      </c>
      <c r="AJ43" s="72">
        <v>1104</v>
      </c>
      <c r="AK43" s="8"/>
      <c r="AL43" s="6">
        <v>72</v>
      </c>
      <c r="AM43" s="6">
        <v>0</v>
      </c>
      <c r="AN43" s="6">
        <v>0</v>
      </c>
      <c r="AO43" s="6">
        <v>144</v>
      </c>
      <c r="AP43" s="6">
        <v>0</v>
      </c>
      <c r="AQ43" s="6">
        <v>24</v>
      </c>
      <c r="AR43" s="6">
        <v>168</v>
      </c>
      <c r="AS43" s="71">
        <v>408</v>
      </c>
      <c r="AU43" s="6">
        <v>48</v>
      </c>
      <c r="AV43" s="6">
        <v>0</v>
      </c>
      <c r="AW43" s="6">
        <v>24</v>
      </c>
      <c r="AX43" s="6">
        <v>312</v>
      </c>
      <c r="AY43" s="6">
        <v>0</v>
      </c>
      <c r="AZ43" s="6">
        <v>0</v>
      </c>
      <c r="BA43" s="6">
        <v>0</v>
      </c>
      <c r="BB43" s="71">
        <v>384</v>
      </c>
      <c r="BD43" s="8">
        <v>14760</v>
      </c>
      <c r="BE43" s="8">
        <v>1296</v>
      </c>
      <c r="BF43" s="8">
        <v>1152</v>
      </c>
      <c r="BG43" s="8">
        <v>26448</v>
      </c>
      <c r="BH43" s="8">
        <v>2928</v>
      </c>
      <c r="BI43" s="8">
        <v>2688</v>
      </c>
      <c r="BJ43" s="8">
        <v>21648</v>
      </c>
      <c r="BK43" s="72">
        <v>70920</v>
      </c>
      <c r="BN43" s="8">
        <f t="shared" si="1"/>
        <v>5952</v>
      </c>
      <c r="BP43" s="6">
        <f t="shared" si="2"/>
        <v>1248</v>
      </c>
      <c r="BQ43" s="8">
        <f t="shared" si="3"/>
        <v>2808</v>
      </c>
      <c r="BR43" s="8">
        <f t="shared" si="4"/>
        <v>1104</v>
      </c>
      <c r="BS43" s="6">
        <f t="shared" si="5"/>
        <v>408</v>
      </c>
      <c r="BT43" s="6">
        <f t="shared" si="6"/>
        <v>384</v>
      </c>
      <c r="BV43" s="8">
        <f t="shared" si="0"/>
        <v>64968</v>
      </c>
    </row>
    <row r="44" spans="1:74" ht="10.5">
      <c r="A44" s="7">
        <v>36923</v>
      </c>
      <c r="B44" s="6">
        <v>189</v>
      </c>
      <c r="C44" s="6">
        <v>21</v>
      </c>
      <c r="D44" s="6">
        <v>0</v>
      </c>
      <c r="E44" s="6">
        <v>399</v>
      </c>
      <c r="F44" s="6">
        <v>21</v>
      </c>
      <c r="G44" s="6">
        <v>0</v>
      </c>
      <c r="H44" s="6">
        <v>105</v>
      </c>
      <c r="I44" s="71">
        <v>735</v>
      </c>
      <c r="J44" s="11"/>
      <c r="K44" s="6">
        <v>630</v>
      </c>
      <c r="L44" s="6">
        <v>21</v>
      </c>
      <c r="M44" s="6">
        <v>0</v>
      </c>
      <c r="N44" s="6">
        <v>882</v>
      </c>
      <c r="O44" s="6">
        <v>42</v>
      </c>
      <c r="P44" s="6">
        <v>21</v>
      </c>
      <c r="Q44" s="6">
        <v>357</v>
      </c>
      <c r="R44" s="72">
        <v>1953</v>
      </c>
      <c r="S44" s="74"/>
      <c r="T44" s="6">
        <v>42</v>
      </c>
      <c r="U44" s="6">
        <v>0</v>
      </c>
      <c r="V44" s="6">
        <v>0</v>
      </c>
      <c r="W44" s="6">
        <v>0</v>
      </c>
      <c r="X44" s="6">
        <v>0</v>
      </c>
      <c r="Y44" s="6">
        <v>42</v>
      </c>
      <c r="Z44" s="6">
        <v>0</v>
      </c>
      <c r="AA44" s="71">
        <v>84</v>
      </c>
      <c r="AC44" s="6">
        <v>147</v>
      </c>
      <c r="AD44" s="6">
        <v>21</v>
      </c>
      <c r="AE44" s="6">
        <v>0</v>
      </c>
      <c r="AF44" s="6">
        <v>147</v>
      </c>
      <c r="AG44" s="6">
        <v>42</v>
      </c>
      <c r="AH44" s="6">
        <v>147</v>
      </c>
      <c r="AI44" s="6">
        <v>420</v>
      </c>
      <c r="AJ44" s="71">
        <v>924</v>
      </c>
      <c r="AL44" s="6">
        <v>105</v>
      </c>
      <c r="AM44" s="6">
        <v>0</v>
      </c>
      <c r="AN44" s="6">
        <v>0</v>
      </c>
      <c r="AO44" s="6">
        <v>21</v>
      </c>
      <c r="AP44" s="6">
        <v>0</v>
      </c>
      <c r="AQ44" s="6">
        <v>21</v>
      </c>
      <c r="AR44" s="6">
        <v>147</v>
      </c>
      <c r="AS44" s="71">
        <v>294</v>
      </c>
      <c r="AU44" s="6">
        <v>105</v>
      </c>
      <c r="AV44" s="6">
        <v>0</v>
      </c>
      <c r="AW44" s="6">
        <v>0</v>
      </c>
      <c r="AX44" s="6">
        <v>126</v>
      </c>
      <c r="AY44" s="6">
        <v>0</v>
      </c>
      <c r="AZ44" s="6">
        <v>0</v>
      </c>
      <c r="BA44" s="6">
        <v>21</v>
      </c>
      <c r="BB44" s="71">
        <v>252</v>
      </c>
      <c r="BD44" s="8">
        <v>20559</v>
      </c>
      <c r="BE44" s="8">
        <v>2352</v>
      </c>
      <c r="BF44" s="6">
        <v>987</v>
      </c>
      <c r="BG44" s="8">
        <v>20454</v>
      </c>
      <c r="BH44" s="8">
        <v>3066</v>
      </c>
      <c r="BI44" s="8">
        <v>2268</v>
      </c>
      <c r="BJ44" s="8">
        <v>18543</v>
      </c>
      <c r="BK44" s="72">
        <v>68229</v>
      </c>
      <c r="BN44" s="8">
        <f t="shared" si="1"/>
        <v>4158</v>
      </c>
      <c r="BP44" s="6">
        <f t="shared" si="2"/>
        <v>735</v>
      </c>
      <c r="BQ44" s="8">
        <f t="shared" si="3"/>
        <v>1953</v>
      </c>
      <c r="BR44" s="8">
        <f t="shared" si="4"/>
        <v>924</v>
      </c>
      <c r="BS44" s="6">
        <f t="shared" si="5"/>
        <v>294</v>
      </c>
      <c r="BT44" s="6">
        <f t="shared" si="6"/>
        <v>252</v>
      </c>
      <c r="BV44" s="8">
        <f t="shared" si="0"/>
        <v>64071</v>
      </c>
    </row>
    <row r="45" spans="1:74" ht="10.5">
      <c r="A45" s="7">
        <v>36951</v>
      </c>
      <c r="B45" s="6">
        <v>189</v>
      </c>
      <c r="C45" s="6">
        <v>0</v>
      </c>
      <c r="D45" s="6">
        <v>0</v>
      </c>
      <c r="E45" s="6">
        <v>756</v>
      </c>
      <c r="F45" s="6">
        <v>42</v>
      </c>
      <c r="G45" s="6">
        <v>21</v>
      </c>
      <c r="H45" s="6">
        <v>189</v>
      </c>
      <c r="I45" s="72">
        <v>1197</v>
      </c>
      <c r="J45" s="56"/>
      <c r="K45" s="6">
        <v>315</v>
      </c>
      <c r="L45" s="6">
        <v>84</v>
      </c>
      <c r="M45" s="6">
        <v>21</v>
      </c>
      <c r="N45" s="8">
        <v>1785</v>
      </c>
      <c r="O45" s="6">
        <v>84</v>
      </c>
      <c r="P45" s="6">
        <v>105</v>
      </c>
      <c r="Q45" s="6">
        <v>378</v>
      </c>
      <c r="R45" s="72">
        <v>2772</v>
      </c>
      <c r="S45" s="74"/>
      <c r="T45" s="6">
        <v>105</v>
      </c>
      <c r="U45" s="6">
        <v>0</v>
      </c>
      <c r="V45" s="6">
        <v>0</v>
      </c>
      <c r="W45" s="6">
        <v>21</v>
      </c>
      <c r="X45" s="6">
        <v>0</v>
      </c>
      <c r="Y45" s="6">
        <v>0</v>
      </c>
      <c r="Z45" s="6">
        <v>0</v>
      </c>
      <c r="AA45" s="71">
        <v>126</v>
      </c>
      <c r="AC45" s="6">
        <v>210</v>
      </c>
      <c r="AD45" s="6">
        <v>0</v>
      </c>
      <c r="AE45" s="6">
        <v>21</v>
      </c>
      <c r="AF45" s="6">
        <v>168</v>
      </c>
      <c r="AG45" s="6">
        <v>21</v>
      </c>
      <c r="AH45" s="6">
        <v>42</v>
      </c>
      <c r="AI45" s="6">
        <v>168</v>
      </c>
      <c r="AJ45" s="71">
        <v>630</v>
      </c>
      <c r="AL45" s="6">
        <v>63</v>
      </c>
      <c r="AM45" s="6">
        <v>0</v>
      </c>
      <c r="AN45" s="6">
        <v>0</v>
      </c>
      <c r="AO45" s="6">
        <v>147</v>
      </c>
      <c r="AP45" s="6">
        <v>21</v>
      </c>
      <c r="AQ45" s="6">
        <v>0</v>
      </c>
      <c r="AR45" s="6">
        <v>84</v>
      </c>
      <c r="AS45" s="71">
        <v>315</v>
      </c>
      <c r="AU45" s="6">
        <v>63</v>
      </c>
      <c r="AV45" s="6">
        <v>21</v>
      </c>
      <c r="AW45" s="6">
        <v>0</v>
      </c>
      <c r="AX45" s="6">
        <v>252</v>
      </c>
      <c r="AY45" s="6">
        <v>21</v>
      </c>
      <c r="AZ45" s="6">
        <v>42</v>
      </c>
      <c r="BA45" s="6">
        <v>21</v>
      </c>
      <c r="BB45" s="71">
        <v>420</v>
      </c>
      <c r="BD45" s="8">
        <v>21756</v>
      </c>
      <c r="BE45" s="8">
        <v>2940</v>
      </c>
      <c r="BF45" s="8">
        <v>1071</v>
      </c>
      <c r="BG45" s="8">
        <v>32949</v>
      </c>
      <c r="BH45" s="8">
        <v>4368</v>
      </c>
      <c r="BI45" s="8">
        <v>2478</v>
      </c>
      <c r="BJ45" s="8">
        <v>25116</v>
      </c>
      <c r="BK45" s="72">
        <v>90678</v>
      </c>
      <c r="BN45" s="8">
        <f t="shared" si="1"/>
        <v>5334</v>
      </c>
      <c r="BP45" s="6">
        <f t="shared" si="2"/>
        <v>1197</v>
      </c>
      <c r="BQ45" s="8">
        <f t="shared" si="3"/>
        <v>2772</v>
      </c>
      <c r="BR45" s="8">
        <f t="shared" si="4"/>
        <v>630</v>
      </c>
      <c r="BS45" s="6">
        <f t="shared" si="5"/>
        <v>315</v>
      </c>
      <c r="BT45" s="6">
        <f t="shared" si="6"/>
        <v>420</v>
      </c>
      <c r="BV45" s="8">
        <f t="shared" si="0"/>
        <v>85344</v>
      </c>
    </row>
    <row r="46" spans="1:74" ht="10.5">
      <c r="A46" s="7">
        <v>36982</v>
      </c>
      <c r="B46" s="6">
        <v>84</v>
      </c>
      <c r="C46" s="6">
        <v>21</v>
      </c>
      <c r="D46" s="6">
        <v>42</v>
      </c>
      <c r="E46" s="8">
        <v>1260</v>
      </c>
      <c r="F46" s="6">
        <v>63</v>
      </c>
      <c r="G46" s="6">
        <v>0</v>
      </c>
      <c r="H46" s="6">
        <v>189</v>
      </c>
      <c r="I46" s="72">
        <v>1659</v>
      </c>
      <c r="J46" s="56"/>
      <c r="K46" s="6">
        <v>567</v>
      </c>
      <c r="L46" s="6">
        <v>126</v>
      </c>
      <c r="M46" s="6">
        <v>42</v>
      </c>
      <c r="N46" s="8">
        <v>3024</v>
      </c>
      <c r="O46" s="6">
        <v>189</v>
      </c>
      <c r="P46" s="6">
        <v>63</v>
      </c>
      <c r="Q46" s="6">
        <v>819</v>
      </c>
      <c r="R46" s="72">
        <v>4830</v>
      </c>
      <c r="S46" s="74"/>
      <c r="T46" s="6">
        <v>42</v>
      </c>
      <c r="U46" s="6">
        <v>0</v>
      </c>
      <c r="V46" s="6">
        <v>0</v>
      </c>
      <c r="W46" s="6">
        <v>0</v>
      </c>
      <c r="X46" s="6">
        <v>21</v>
      </c>
      <c r="Y46" s="6">
        <v>42</v>
      </c>
      <c r="Z46" s="6">
        <v>21</v>
      </c>
      <c r="AA46" s="71">
        <v>126</v>
      </c>
      <c r="AC46" s="6">
        <v>189</v>
      </c>
      <c r="AD46" s="6">
        <v>21</v>
      </c>
      <c r="AE46" s="6">
        <v>21</v>
      </c>
      <c r="AF46" s="6">
        <v>378</v>
      </c>
      <c r="AG46" s="6">
        <v>42</v>
      </c>
      <c r="AH46" s="6">
        <v>42</v>
      </c>
      <c r="AI46" s="6">
        <v>336</v>
      </c>
      <c r="AJ46" s="72">
        <v>1029</v>
      </c>
      <c r="AK46" s="8"/>
      <c r="AL46" s="6">
        <v>84</v>
      </c>
      <c r="AM46" s="6">
        <v>0</v>
      </c>
      <c r="AN46" s="6">
        <v>84</v>
      </c>
      <c r="AO46" s="6">
        <v>147</v>
      </c>
      <c r="AP46" s="6">
        <v>0</v>
      </c>
      <c r="AQ46" s="6">
        <v>147</v>
      </c>
      <c r="AR46" s="6">
        <v>189</v>
      </c>
      <c r="AS46" s="71">
        <v>651</v>
      </c>
      <c r="AU46" s="6">
        <v>42</v>
      </c>
      <c r="AV46" s="6">
        <v>0</v>
      </c>
      <c r="AW46" s="6">
        <v>0</v>
      </c>
      <c r="AX46" s="6">
        <v>315</v>
      </c>
      <c r="AY46" s="6">
        <v>0</v>
      </c>
      <c r="AZ46" s="6">
        <v>0</v>
      </c>
      <c r="BA46" s="6">
        <v>21</v>
      </c>
      <c r="BB46" s="71">
        <v>378</v>
      </c>
      <c r="BD46" s="8">
        <v>18459</v>
      </c>
      <c r="BE46" s="8">
        <v>2835</v>
      </c>
      <c r="BF46" s="8">
        <v>1596</v>
      </c>
      <c r="BG46" s="8">
        <v>46347</v>
      </c>
      <c r="BH46" s="8">
        <v>5880</v>
      </c>
      <c r="BI46" s="8">
        <v>3570</v>
      </c>
      <c r="BJ46" s="8">
        <v>35931</v>
      </c>
      <c r="BK46" s="72">
        <v>114618</v>
      </c>
      <c r="BN46" s="8">
        <f t="shared" si="1"/>
        <v>8547</v>
      </c>
      <c r="BP46" s="6">
        <f t="shared" si="2"/>
        <v>1659</v>
      </c>
      <c r="BQ46" s="8">
        <f t="shared" si="3"/>
        <v>4830</v>
      </c>
      <c r="BR46" s="8">
        <f t="shared" si="4"/>
        <v>1029</v>
      </c>
      <c r="BS46" s="6">
        <f t="shared" si="5"/>
        <v>651</v>
      </c>
      <c r="BT46" s="6">
        <f t="shared" si="6"/>
        <v>378</v>
      </c>
      <c r="BV46" s="8">
        <f t="shared" si="0"/>
        <v>106071</v>
      </c>
    </row>
    <row r="47" spans="1:74" ht="10.5">
      <c r="A47" s="7">
        <v>37012</v>
      </c>
      <c r="B47" s="6">
        <v>170</v>
      </c>
      <c r="C47" s="6">
        <v>34</v>
      </c>
      <c r="D47" s="6">
        <v>0</v>
      </c>
      <c r="E47" s="8">
        <v>1190</v>
      </c>
      <c r="F47" s="6">
        <v>51</v>
      </c>
      <c r="G47" s="6">
        <v>34</v>
      </c>
      <c r="H47" s="6">
        <v>170</v>
      </c>
      <c r="I47" s="72">
        <v>1649</v>
      </c>
      <c r="J47" s="56"/>
      <c r="K47" s="6">
        <v>544</v>
      </c>
      <c r="L47" s="6">
        <v>51</v>
      </c>
      <c r="M47" s="6">
        <v>17</v>
      </c>
      <c r="N47" s="8">
        <v>3128</v>
      </c>
      <c r="O47" s="6">
        <v>153</v>
      </c>
      <c r="P47" s="6">
        <v>238</v>
      </c>
      <c r="Q47" s="6">
        <v>391</v>
      </c>
      <c r="R47" s="72">
        <v>4522</v>
      </c>
      <c r="S47" s="74"/>
      <c r="T47" s="6">
        <v>68</v>
      </c>
      <c r="U47" s="6">
        <v>0</v>
      </c>
      <c r="V47" s="6">
        <v>17</v>
      </c>
      <c r="W47" s="6">
        <v>17</v>
      </c>
      <c r="X47" s="6">
        <v>17</v>
      </c>
      <c r="Y47" s="6">
        <v>0</v>
      </c>
      <c r="Z47" s="6">
        <v>0</v>
      </c>
      <c r="AA47" s="71">
        <v>119</v>
      </c>
      <c r="AC47" s="6">
        <v>187</v>
      </c>
      <c r="AD47" s="6">
        <v>136</v>
      </c>
      <c r="AE47" s="6">
        <v>0</v>
      </c>
      <c r="AF47" s="6">
        <v>289</v>
      </c>
      <c r="AG47" s="6">
        <v>17</v>
      </c>
      <c r="AH47" s="6">
        <v>136</v>
      </c>
      <c r="AI47" s="6">
        <v>442</v>
      </c>
      <c r="AJ47" s="72">
        <v>1207</v>
      </c>
      <c r="AK47" s="8"/>
      <c r="AL47" s="6">
        <v>153</v>
      </c>
      <c r="AM47" s="6">
        <v>17</v>
      </c>
      <c r="AN47" s="6">
        <v>34</v>
      </c>
      <c r="AO47" s="6">
        <v>221</v>
      </c>
      <c r="AP47" s="6">
        <v>17</v>
      </c>
      <c r="AQ47" s="6">
        <v>102</v>
      </c>
      <c r="AR47" s="6">
        <v>153</v>
      </c>
      <c r="AS47" s="71">
        <v>697</v>
      </c>
      <c r="AU47" s="6">
        <v>85</v>
      </c>
      <c r="AV47" s="6">
        <v>0</v>
      </c>
      <c r="AW47" s="6">
        <v>17</v>
      </c>
      <c r="AX47" s="6">
        <v>357</v>
      </c>
      <c r="AY47" s="6">
        <v>17</v>
      </c>
      <c r="AZ47" s="6">
        <v>17</v>
      </c>
      <c r="BA47" s="6">
        <v>34</v>
      </c>
      <c r="BB47" s="71">
        <v>527</v>
      </c>
      <c r="BD47" s="8">
        <v>24055</v>
      </c>
      <c r="BE47" s="8">
        <v>5763</v>
      </c>
      <c r="BF47" s="8">
        <v>1394</v>
      </c>
      <c r="BG47" s="8">
        <v>40375</v>
      </c>
      <c r="BH47" s="8">
        <v>4913</v>
      </c>
      <c r="BI47" s="8">
        <v>3281</v>
      </c>
      <c r="BJ47" s="8">
        <v>30124</v>
      </c>
      <c r="BK47" s="72">
        <v>109905</v>
      </c>
      <c r="BN47" s="8">
        <f t="shared" si="1"/>
        <v>8602</v>
      </c>
      <c r="BP47" s="6">
        <f t="shared" si="2"/>
        <v>1649</v>
      </c>
      <c r="BQ47" s="8">
        <f t="shared" si="3"/>
        <v>4522</v>
      </c>
      <c r="BR47" s="8">
        <f t="shared" si="4"/>
        <v>1207</v>
      </c>
      <c r="BS47" s="6">
        <f t="shared" si="5"/>
        <v>697</v>
      </c>
      <c r="BT47" s="6">
        <f t="shared" si="6"/>
        <v>527</v>
      </c>
      <c r="BV47" s="8">
        <f t="shared" si="0"/>
        <v>101303</v>
      </c>
    </row>
    <row r="48" spans="1:74" ht="10.5">
      <c r="A48" s="7">
        <v>37043</v>
      </c>
      <c r="B48" s="6">
        <v>119</v>
      </c>
      <c r="C48" s="6">
        <v>0</v>
      </c>
      <c r="D48" s="6">
        <v>34</v>
      </c>
      <c r="E48" s="8">
        <v>2040</v>
      </c>
      <c r="F48" s="6">
        <v>102</v>
      </c>
      <c r="G48" s="6">
        <v>34</v>
      </c>
      <c r="H48" s="6">
        <v>102</v>
      </c>
      <c r="I48" s="72">
        <v>2431</v>
      </c>
      <c r="J48" s="56"/>
      <c r="K48" s="6">
        <v>408</v>
      </c>
      <c r="L48" s="6">
        <v>153</v>
      </c>
      <c r="M48" s="6">
        <v>0</v>
      </c>
      <c r="N48" s="8">
        <v>6052</v>
      </c>
      <c r="O48" s="6">
        <v>323</v>
      </c>
      <c r="P48" s="6">
        <v>187</v>
      </c>
      <c r="Q48" s="6">
        <v>884</v>
      </c>
      <c r="R48" s="72">
        <v>8007</v>
      </c>
      <c r="S48" s="74"/>
      <c r="T48" s="6">
        <v>68</v>
      </c>
      <c r="U48" s="6">
        <v>0</v>
      </c>
      <c r="V48" s="6">
        <v>17</v>
      </c>
      <c r="W48" s="6">
        <v>34</v>
      </c>
      <c r="X48" s="6">
        <v>0</v>
      </c>
      <c r="Y48" s="6">
        <v>17</v>
      </c>
      <c r="Z48" s="6">
        <v>34</v>
      </c>
      <c r="AA48" s="71">
        <v>170</v>
      </c>
      <c r="AC48" s="6">
        <v>170</v>
      </c>
      <c r="AD48" s="6">
        <v>34</v>
      </c>
      <c r="AE48" s="6">
        <v>68</v>
      </c>
      <c r="AF48" s="6">
        <v>425</v>
      </c>
      <c r="AG48" s="6">
        <v>0</v>
      </c>
      <c r="AH48" s="6">
        <v>119</v>
      </c>
      <c r="AI48" s="6">
        <v>374</v>
      </c>
      <c r="AJ48" s="72">
        <v>1190</v>
      </c>
      <c r="AK48" s="8"/>
      <c r="AL48" s="6">
        <v>136</v>
      </c>
      <c r="AM48" s="6">
        <v>68</v>
      </c>
      <c r="AN48" s="6">
        <v>0</v>
      </c>
      <c r="AO48" s="6">
        <v>442</v>
      </c>
      <c r="AP48" s="6">
        <v>17</v>
      </c>
      <c r="AQ48" s="6">
        <v>17</v>
      </c>
      <c r="AR48" s="6">
        <v>153</v>
      </c>
      <c r="AS48" s="71">
        <v>833</v>
      </c>
      <c r="AU48" s="6">
        <v>17</v>
      </c>
      <c r="AV48" s="6">
        <v>34</v>
      </c>
      <c r="AW48" s="6">
        <v>17</v>
      </c>
      <c r="AX48" s="6">
        <v>612</v>
      </c>
      <c r="AY48" s="6">
        <v>85</v>
      </c>
      <c r="AZ48" s="6">
        <v>17</v>
      </c>
      <c r="BA48" s="6">
        <v>51</v>
      </c>
      <c r="BB48" s="71">
        <v>833</v>
      </c>
      <c r="BD48" s="8">
        <v>19142</v>
      </c>
      <c r="BE48" s="8">
        <v>3621</v>
      </c>
      <c r="BF48" s="8">
        <v>2091</v>
      </c>
      <c r="BG48" s="8">
        <v>62526</v>
      </c>
      <c r="BH48" s="8">
        <v>6749</v>
      </c>
      <c r="BI48" s="8">
        <v>2805</v>
      </c>
      <c r="BJ48" s="8">
        <v>38794</v>
      </c>
      <c r="BK48" s="72">
        <v>135728</v>
      </c>
      <c r="BN48" s="8">
        <f t="shared" si="1"/>
        <v>13294</v>
      </c>
      <c r="BP48" s="6">
        <f t="shared" si="2"/>
        <v>2431</v>
      </c>
      <c r="BQ48" s="8">
        <f t="shared" si="3"/>
        <v>8007</v>
      </c>
      <c r="BR48" s="8">
        <f t="shared" si="4"/>
        <v>1190</v>
      </c>
      <c r="BS48" s="6">
        <f t="shared" si="5"/>
        <v>833</v>
      </c>
      <c r="BT48" s="6">
        <f t="shared" si="6"/>
        <v>833</v>
      </c>
      <c r="BV48" s="8">
        <f t="shared" si="0"/>
        <v>122434</v>
      </c>
    </row>
    <row r="49" spans="1:74" ht="10.5">
      <c r="A49" s="7">
        <v>37073</v>
      </c>
      <c r="B49" s="6">
        <v>105</v>
      </c>
      <c r="C49" s="6">
        <v>42</v>
      </c>
      <c r="D49" s="6">
        <v>42</v>
      </c>
      <c r="E49" s="8">
        <v>1722</v>
      </c>
      <c r="F49" s="6">
        <v>42</v>
      </c>
      <c r="G49" s="6">
        <v>84</v>
      </c>
      <c r="H49" s="6">
        <v>189</v>
      </c>
      <c r="I49" s="72">
        <v>2226</v>
      </c>
      <c r="J49" s="56"/>
      <c r="K49" s="6">
        <v>609</v>
      </c>
      <c r="L49" s="6">
        <v>210</v>
      </c>
      <c r="M49" s="6">
        <v>0</v>
      </c>
      <c r="N49" s="8">
        <v>6216</v>
      </c>
      <c r="O49" s="6">
        <v>147</v>
      </c>
      <c r="P49" s="6">
        <v>42</v>
      </c>
      <c r="Q49" s="6">
        <v>651</v>
      </c>
      <c r="R49" s="72">
        <v>7875</v>
      </c>
      <c r="S49" s="74"/>
      <c r="T49" s="6">
        <v>105</v>
      </c>
      <c r="U49" s="6">
        <v>0</v>
      </c>
      <c r="V49" s="6">
        <v>0</v>
      </c>
      <c r="W49" s="6">
        <v>21</v>
      </c>
      <c r="X49" s="6">
        <v>0</v>
      </c>
      <c r="Y49" s="6">
        <v>0</v>
      </c>
      <c r="Z49" s="6">
        <v>21</v>
      </c>
      <c r="AA49" s="71">
        <v>147</v>
      </c>
      <c r="AC49" s="6">
        <v>126</v>
      </c>
      <c r="AD49" s="6">
        <v>84</v>
      </c>
      <c r="AE49" s="6">
        <v>0</v>
      </c>
      <c r="AF49" s="8">
        <v>1008</v>
      </c>
      <c r="AG49" s="6">
        <v>105</v>
      </c>
      <c r="AH49" s="6">
        <v>63</v>
      </c>
      <c r="AI49" s="6">
        <v>525</v>
      </c>
      <c r="AJ49" s="72">
        <v>1911</v>
      </c>
      <c r="AK49" s="8"/>
      <c r="AL49" s="6">
        <v>105</v>
      </c>
      <c r="AM49" s="6">
        <v>0</v>
      </c>
      <c r="AN49" s="6">
        <v>21</v>
      </c>
      <c r="AO49" s="6">
        <v>315</v>
      </c>
      <c r="AP49" s="6">
        <v>84</v>
      </c>
      <c r="AQ49" s="6">
        <v>63</v>
      </c>
      <c r="AR49" s="6">
        <v>294</v>
      </c>
      <c r="AS49" s="71">
        <v>882</v>
      </c>
      <c r="AU49" s="6">
        <v>105</v>
      </c>
      <c r="AV49" s="6">
        <v>21</v>
      </c>
      <c r="AW49" s="6">
        <v>0</v>
      </c>
      <c r="AX49" s="6">
        <v>315</v>
      </c>
      <c r="AY49" s="6">
        <v>0</v>
      </c>
      <c r="AZ49" s="6">
        <v>21</v>
      </c>
      <c r="BA49" s="6">
        <v>21</v>
      </c>
      <c r="BB49" s="71">
        <v>483</v>
      </c>
      <c r="BD49" s="8">
        <v>19866</v>
      </c>
      <c r="BE49" s="8">
        <v>3969</v>
      </c>
      <c r="BF49" s="8">
        <v>1428</v>
      </c>
      <c r="BG49" s="8">
        <v>56448</v>
      </c>
      <c r="BH49" s="8">
        <v>5460</v>
      </c>
      <c r="BI49" s="8">
        <v>2478</v>
      </c>
      <c r="BJ49" s="8">
        <v>31227</v>
      </c>
      <c r="BK49" s="72">
        <v>120876</v>
      </c>
      <c r="BN49" s="8">
        <f t="shared" si="1"/>
        <v>13377</v>
      </c>
      <c r="BP49" s="6">
        <f t="shared" si="2"/>
        <v>2226</v>
      </c>
      <c r="BQ49" s="8">
        <f t="shared" si="3"/>
        <v>7875</v>
      </c>
      <c r="BR49" s="8">
        <f t="shared" si="4"/>
        <v>1911</v>
      </c>
      <c r="BS49" s="6">
        <f t="shared" si="5"/>
        <v>882</v>
      </c>
      <c r="BT49" s="6">
        <f t="shared" si="6"/>
        <v>483</v>
      </c>
      <c r="BV49" s="8">
        <f t="shared" si="0"/>
        <v>107499</v>
      </c>
    </row>
    <row r="50" spans="1:74" ht="10.5">
      <c r="A50" s="7">
        <v>37104</v>
      </c>
      <c r="B50" s="6">
        <v>114</v>
      </c>
      <c r="C50" s="6">
        <v>19</v>
      </c>
      <c r="D50" s="6">
        <v>38</v>
      </c>
      <c r="E50" s="8">
        <v>1558</v>
      </c>
      <c r="F50" s="6">
        <v>38</v>
      </c>
      <c r="G50" s="6">
        <v>0</v>
      </c>
      <c r="H50" s="6">
        <v>57</v>
      </c>
      <c r="I50" s="72">
        <v>1824</v>
      </c>
      <c r="J50" s="56"/>
      <c r="K50" s="6">
        <v>551</v>
      </c>
      <c r="L50" s="6">
        <v>95</v>
      </c>
      <c r="M50" s="6">
        <v>38</v>
      </c>
      <c r="N50" s="8">
        <v>6479</v>
      </c>
      <c r="O50" s="6">
        <v>247</v>
      </c>
      <c r="P50" s="6">
        <v>0</v>
      </c>
      <c r="Q50" s="6">
        <v>513</v>
      </c>
      <c r="R50" s="72">
        <v>7923</v>
      </c>
      <c r="S50" s="74"/>
      <c r="T50" s="6">
        <v>95</v>
      </c>
      <c r="U50" s="6">
        <v>0</v>
      </c>
      <c r="V50" s="6">
        <v>0</v>
      </c>
      <c r="W50" s="6">
        <v>0</v>
      </c>
      <c r="X50" s="6">
        <v>0</v>
      </c>
      <c r="Y50" s="6">
        <v>19</v>
      </c>
      <c r="Z50" s="6">
        <v>19</v>
      </c>
      <c r="AA50" s="71">
        <v>133</v>
      </c>
      <c r="AC50" s="6">
        <v>228</v>
      </c>
      <c r="AD50" s="6">
        <v>0</v>
      </c>
      <c r="AE50" s="6">
        <v>19</v>
      </c>
      <c r="AF50" s="6">
        <v>513</v>
      </c>
      <c r="AG50" s="6">
        <v>19</v>
      </c>
      <c r="AH50" s="6">
        <v>76</v>
      </c>
      <c r="AI50" s="6">
        <v>380</v>
      </c>
      <c r="AJ50" s="72">
        <v>1235</v>
      </c>
      <c r="AK50" s="8"/>
      <c r="AL50" s="6">
        <v>114</v>
      </c>
      <c r="AM50" s="6">
        <v>0</v>
      </c>
      <c r="AN50" s="6">
        <v>19</v>
      </c>
      <c r="AO50" s="6">
        <v>266</v>
      </c>
      <c r="AP50" s="6">
        <v>0</v>
      </c>
      <c r="AQ50" s="6">
        <v>38</v>
      </c>
      <c r="AR50" s="6">
        <v>152</v>
      </c>
      <c r="AS50" s="71">
        <v>589</v>
      </c>
      <c r="AU50" s="6">
        <v>171</v>
      </c>
      <c r="AV50" s="6">
        <v>0</v>
      </c>
      <c r="AW50" s="6">
        <v>0</v>
      </c>
      <c r="AX50" s="6">
        <v>532</v>
      </c>
      <c r="AY50" s="6">
        <v>0</v>
      </c>
      <c r="AZ50" s="6">
        <v>19</v>
      </c>
      <c r="BA50" s="6">
        <v>38</v>
      </c>
      <c r="BB50" s="71">
        <v>760</v>
      </c>
      <c r="BD50" s="8">
        <v>21451</v>
      </c>
      <c r="BE50" s="8">
        <v>3458</v>
      </c>
      <c r="BF50" s="8">
        <v>1539</v>
      </c>
      <c r="BG50" s="8">
        <v>55765</v>
      </c>
      <c r="BH50" s="8">
        <v>5453</v>
      </c>
      <c r="BI50" s="8">
        <v>2280</v>
      </c>
      <c r="BJ50" s="8">
        <v>28082</v>
      </c>
      <c r="BK50" s="72">
        <v>118028</v>
      </c>
      <c r="BN50" s="8">
        <f t="shared" si="1"/>
        <v>12331</v>
      </c>
      <c r="BP50" s="6">
        <f t="shared" si="2"/>
        <v>1824</v>
      </c>
      <c r="BQ50" s="8">
        <f t="shared" si="3"/>
        <v>7923</v>
      </c>
      <c r="BR50" s="8">
        <f t="shared" si="4"/>
        <v>1235</v>
      </c>
      <c r="BS50" s="6">
        <f t="shared" si="5"/>
        <v>589</v>
      </c>
      <c r="BT50" s="6">
        <f t="shared" si="6"/>
        <v>760</v>
      </c>
      <c r="BV50" s="8">
        <f t="shared" si="0"/>
        <v>105697</v>
      </c>
    </row>
    <row r="51" spans="1:74" ht="10.5">
      <c r="A51" s="7">
        <v>37135</v>
      </c>
      <c r="B51" s="6">
        <v>152</v>
      </c>
      <c r="C51" s="6">
        <v>0</v>
      </c>
      <c r="D51" s="6">
        <v>57</v>
      </c>
      <c r="E51" s="8">
        <v>1786</v>
      </c>
      <c r="F51" s="6">
        <v>57</v>
      </c>
      <c r="G51" s="6">
        <v>19</v>
      </c>
      <c r="H51" s="6">
        <v>114</v>
      </c>
      <c r="I51" s="72">
        <v>2185</v>
      </c>
      <c r="J51" s="56"/>
      <c r="K51" s="6">
        <v>361</v>
      </c>
      <c r="L51" s="6">
        <v>95</v>
      </c>
      <c r="M51" s="6">
        <v>38</v>
      </c>
      <c r="N51" s="8">
        <v>6764</v>
      </c>
      <c r="O51" s="6">
        <v>247</v>
      </c>
      <c r="P51" s="6">
        <v>114</v>
      </c>
      <c r="Q51" s="6">
        <v>342</v>
      </c>
      <c r="R51" s="72">
        <v>7961</v>
      </c>
      <c r="S51" s="74"/>
      <c r="T51" s="6">
        <v>152</v>
      </c>
      <c r="U51" s="6">
        <v>38</v>
      </c>
      <c r="V51" s="6">
        <v>0</v>
      </c>
      <c r="W51" s="6">
        <v>19</v>
      </c>
      <c r="X51" s="6">
        <v>0</v>
      </c>
      <c r="Y51" s="6">
        <v>0</v>
      </c>
      <c r="Z51" s="6">
        <v>19</v>
      </c>
      <c r="AA51" s="71">
        <v>228</v>
      </c>
      <c r="AC51" s="6">
        <v>190</v>
      </c>
      <c r="AD51" s="6">
        <v>57</v>
      </c>
      <c r="AE51" s="6">
        <v>19</v>
      </c>
      <c r="AF51" s="6">
        <v>646</v>
      </c>
      <c r="AG51" s="6">
        <v>57</v>
      </c>
      <c r="AH51" s="6">
        <v>95</v>
      </c>
      <c r="AI51" s="6">
        <v>342</v>
      </c>
      <c r="AJ51" s="72">
        <v>1406</v>
      </c>
      <c r="AK51" s="8"/>
      <c r="AL51" s="6">
        <v>114</v>
      </c>
      <c r="AM51" s="6">
        <v>0</v>
      </c>
      <c r="AN51" s="6">
        <v>19</v>
      </c>
      <c r="AO51" s="6">
        <v>418</v>
      </c>
      <c r="AP51" s="6">
        <v>38</v>
      </c>
      <c r="AQ51" s="6">
        <v>38</v>
      </c>
      <c r="AR51" s="6">
        <v>228</v>
      </c>
      <c r="AS51" s="71">
        <v>855</v>
      </c>
      <c r="AU51" s="6">
        <v>76</v>
      </c>
      <c r="AV51" s="6">
        <v>57</v>
      </c>
      <c r="AW51" s="6">
        <v>0</v>
      </c>
      <c r="AX51" s="6">
        <v>589</v>
      </c>
      <c r="AY51" s="6">
        <v>0</v>
      </c>
      <c r="AZ51" s="6">
        <v>57</v>
      </c>
      <c r="BA51" s="6">
        <v>0</v>
      </c>
      <c r="BB51" s="71">
        <v>779</v>
      </c>
      <c r="BD51" s="8">
        <v>18145</v>
      </c>
      <c r="BE51" s="8">
        <v>4123</v>
      </c>
      <c r="BF51" s="8">
        <v>2242</v>
      </c>
      <c r="BG51" s="8">
        <v>69863</v>
      </c>
      <c r="BH51" s="8">
        <v>5776</v>
      </c>
      <c r="BI51" s="8">
        <v>2394</v>
      </c>
      <c r="BJ51" s="8">
        <v>34162</v>
      </c>
      <c r="BK51" s="72">
        <v>136705</v>
      </c>
      <c r="BN51" s="8">
        <f t="shared" si="1"/>
        <v>13186</v>
      </c>
      <c r="BP51" s="6">
        <f t="shared" si="2"/>
        <v>2185</v>
      </c>
      <c r="BQ51" s="8">
        <f t="shared" si="3"/>
        <v>7961</v>
      </c>
      <c r="BR51" s="8">
        <f t="shared" si="4"/>
        <v>1406</v>
      </c>
      <c r="BS51" s="6">
        <f t="shared" si="5"/>
        <v>855</v>
      </c>
      <c r="BT51" s="6">
        <f t="shared" si="6"/>
        <v>779</v>
      </c>
      <c r="BV51" s="8">
        <f t="shared" si="0"/>
        <v>123519</v>
      </c>
    </row>
    <row r="52" spans="1:74" ht="10.5">
      <c r="A52" s="7">
        <v>37165</v>
      </c>
      <c r="B52" s="6">
        <v>84</v>
      </c>
      <c r="C52" s="6">
        <v>21</v>
      </c>
      <c r="D52" s="6">
        <v>0</v>
      </c>
      <c r="E52" s="8">
        <v>1281</v>
      </c>
      <c r="F52" s="6">
        <v>42</v>
      </c>
      <c r="G52" s="6">
        <v>21</v>
      </c>
      <c r="H52" s="6">
        <v>210</v>
      </c>
      <c r="I52" s="72">
        <v>1659</v>
      </c>
      <c r="J52" s="56"/>
      <c r="K52" s="6">
        <v>567</v>
      </c>
      <c r="L52" s="6">
        <v>105</v>
      </c>
      <c r="M52" s="6">
        <v>21</v>
      </c>
      <c r="N52" s="8">
        <v>4662</v>
      </c>
      <c r="O52" s="6">
        <v>84</v>
      </c>
      <c r="P52" s="6">
        <v>84</v>
      </c>
      <c r="Q52" s="6">
        <v>567</v>
      </c>
      <c r="R52" s="72">
        <v>6090</v>
      </c>
      <c r="S52" s="74"/>
      <c r="T52" s="6">
        <v>147</v>
      </c>
      <c r="U52" s="6">
        <v>0</v>
      </c>
      <c r="V52" s="6">
        <v>0</v>
      </c>
      <c r="W52" s="6">
        <v>0</v>
      </c>
      <c r="X52" s="6">
        <v>42</v>
      </c>
      <c r="Y52" s="6">
        <v>0</v>
      </c>
      <c r="Z52" s="6">
        <v>0</v>
      </c>
      <c r="AA52" s="71">
        <v>189</v>
      </c>
      <c r="AC52" s="6">
        <v>168</v>
      </c>
      <c r="AD52" s="6">
        <v>0</v>
      </c>
      <c r="AE52" s="6">
        <v>21</v>
      </c>
      <c r="AF52" s="6">
        <v>357</v>
      </c>
      <c r="AG52" s="6">
        <v>42</v>
      </c>
      <c r="AH52" s="6">
        <v>84</v>
      </c>
      <c r="AI52" s="6">
        <v>231</v>
      </c>
      <c r="AJ52" s="71">
        <v>903</v>
      </c>
      <c r="AL52" s="6">
        <v>126</v>
      </c>
      <c r="AM52" s="6">
        <v>0</v>
      </c>
      <c r="AN52" s="6">
        <v>21</v>
      </c>
      <c r="AO52" s="6">
        <v>315</v>
      </c>
      <c r="AP52" s="6">
        <v>0</v>
      </c>
      <c r="AQ52" s="6">
        <v>42</v>
      </c>
      <c r="AR52" s="6">
        <v>126</v>
      </c>
      <c r="AS52" s="71">
        <v>630</v>
      </c>
      <c r="AU52" s="6">
        <v>105</v>
      </c>
      <c r="AV52" s="6">
        <v>0</v>
      </c>
      <c r="AW52" s="6">
        <v>84</v>
      </c>
      <c r="AX52" s="6">
        <v>357</v>
      </c>
      <c r="AY52" s="6">
        <v>42</v>
      </c>
      <c r="AZ52" s="6">
        <v>21</v>
      </c>
      <c r="BA52" s="6">
        <v>21</v>
      </c>
      <c r="BB52" s="71">
        <v>630</v>
      </c>
      <c r="BD52" s="8">
        <v>18753</v>
      </c>
      <c r="BE52" s="8">
        <v>4893</v>
      </c>
      <c r="BF52" s="8">
        <v>1638</v>
      </c>
      <c r="BG52" s="8">
        <v>43722</v>
      </c>
      <c r="BH52" s="8">
        <v>4326</v>
      </c>
      <c r="BI52" s="8">
        <v>2100</v>
      </c>
      <c r="BJ52" s="8">
        <v>25557</v>
      </c>
      <c r="BK52" s="72">
        <v>100989</v>
      </c>
      <c r="BN52" s="8">
        <f t="shared" si="1"/>
        <v>9912</v>
      </c>
      <c r="BP52" s="6">
        <f t="shared" si="2"/>
        <v>1659</v>
      </c>
      <c r="BQ52" s="8">
        <f t="shared" si="3"/>
        <v>6090</v>
      </c>
      <c r="BR52" s="8">
        <f t="shared" si="4"/>
        <v>903</v>
      </c>
      <c r="BS52" s="6">
        <f t="shared" si="5"/>
        <v>630</v>
      </c>
      <c r="BT52" s="6">
        <f t="shared" si="6"/>
        <v>630</v>
      </c>
      <c r="BV52" s="8">
        <f t="shared" si="0"/>
        <v>91077</v>
      </c>
    </row>
    <row r="53" spans="1:74" ht="10.5">
      <c r="A53" s="7">
        <v>37196</v>
      </c>
      <c r="B53" s="6">
        <v>114</v>
      </c>
      <c r="C53" s="6">
        <v>38</v>
      </c>
      <c r="D53" s="6">
        <v>19</v>
      </c>
      <c r="E53" s="8">
        <v>1102</v>
      </c>
      <c r="F53" s="6">
        <v>76</v>
      </c>
      <c r="G53" s="6">
        <v>0</v>
      </c>
      <c r="H53" s="6">
        <v>361</v>
      </c>
      <c r="I53" s="72">
        <v>1710</v>
      </c>
      <c r="J53" s="56"/>
      <c r="K53" s="6">
        <v>456</v>
      </c>
      <c r="L53" s="6">
        <v>95</v>
      </c>
      <c r="M53" s="6">
        <v>38</v>
      </c>
      <c r="N53" s="8">
        <v>2774</v>
      </c>
      <c r="O53" s="6">
        <v>133</v>
      </c>
      <c r="P53" s="6">
        <v>152</v>
      </c>
      <c r="Q53" s="6">
        <v>342</v>
      </c>
      <c r="R53" s="72">
        <v>3990</v>
      </c>
      <c r="S53" s="74"/>
      <c r="T53" s="6">
        <v>95</v>
      </c>
      <c r="U53" s="6">
        <v>0</v>
      </c>
      <c r="V53" s="6">
        <v>19</v>
      </c>
      <c r="W53" s="6">
        <v>38</v>
      </c>
      <c r="X53" s="6">
        <v>0</v>
      </c>
      <c r="Y53" s="6">
        <v>57</v>
      </c>
      <c r="Z53" s="6">
        <v>38</v>
      </c>
      <c r="AA53" s="71">
        <v>247</v>
      </c>
      <c r="AC53" s="6">
        <v>228</v>
      </c>
      <c r="AD53" s="6">
        <v>0</v>
      </c>
      <c r="AE53" s="6">
        <v>38</v>
      </c>
      <c r="AF53" s="6">
        <v>209</v>
      </c>
      <c r="AG53" s="6">
        <v>38</v>
      </c>
      <c r="AH53" s="6">
        <v>57</v>
      </c>
      <c r="AI53" s="6">
        <v>342</v>
      </c>
      <c r="AJ53" s="71">
        <v>912</v>
      </c>
      <c r="AL53" s="6">
        <v>95</v>
      </c>
      <c r="AM53" s="6">
        <v>0</v>
      </c>
      <c r="AN53" s="6">
        <v>0</v>
      </c>
      <c r="AO53" s="6">
        <v>114</v>
      </c>
      <c r="AP53" s="6">
        <v>0</v>
      </c>
      <c r="AQ53" s="6">
        <v>19</v>
      </c>
      <c r="AR53" s="6">
        <v>304</v>
      </c>
      <c r="AS53" s="71">
        <v>532</v>
      </c>
      <c r="AU53" s="6">
        <v>38</v>
      </c>
      <c r="AV53" s="6">
        <v>0</v>
      </c>
      <c r="AW53" s="6">
        <v>19</v>
      </c>
      <c r="AX53" s="6">
        <v>266</v>
      </c>
      <c r="AY53" s="6">
        <v>0</v>
      </c>
      <c r="AZ53" s="6">
        <v>0</v>
      </c>
      <c r="BA53" s="6">
        <v>38</v>
      </c>
      <c r="BB53" s="71">
        <v>361</v>
      </c>
      <c r="BD53" s="8">
        <v>18050</v>
      </c>
      <c r="BE53" s="8">
        <v>2831</v>
      </c>
      <c r="BF53" s="8">
        <v>2128</v>
      </c>
      <c r="BG53" s="8">
        <v>40090</v>
      </c>
      <c r="BH53" s="8">
        <v>5054</v>
      </c>
      <c r="BI53" s="8">
        <v>2660</v>
      </c>
      <c r="BJ53" s="8">
        <v>31084</v>
      </c>
      <c r="BK53" s="72">
        <v>101897</v>
      </c>
      <c r="BN53" s="8">
        <f t="shared" si="1"/>
        <v>7505</v>
      </c>
      <c r="BP53" s="6">
        <f t="shared" si="2"/>
        <v>1710</v>
      </c>
      <c r="BQ53" s="8">
        <f t="shared" si="3"/>
        <v>3990</v>
      </c>
      <c r="BR53" s="8">
        <f t="shared" si="4"/>
        <v>912</v>
      </c>
      <c r="BS53" s="6">
        <f t="shared" si="5"/>
        <v>532</v>
      </c>
      <c r="BT53" s="6">
        <f t="shared" si="6"/>
        <v>361</v>
      </c>
      <c r="BV53" s="8">
        <f t="shared" si="0"/>
        <v>94392</v>
      </c>
    </row>
    <row r="54" spans="1:74" ht="10.5">
      <c r="A54" s="7">
        <v>37226</v>
      </c>
      <c r="B54" s="6">
        <v>84</v>
      </c>
      <c r="C54" s="6">
        <v>0</v>
      </c>
      <c r="D54" s="6">
        <v>0</v>
      </c>
      <c r="E54" s="6">
        <v>840</v>
      </c>
      <c r="F54" s="6">
        <v>0</v>
      </c>
      <c r="G54" s="6">
        <v>42</v>
      </c>
      <c r="H54" s="6">
        <v>420</v>
      </c>
      <c r="I54" s="72">
        <v>1386</v>
      </c>
      <c r="J54" s="56"/>
      <c r="K54" s="6">
        <v>336</v>
      </c>
      <c r="L54" s="6">
        <v>21</v>
      </c>
      <c r="M54" s="6">
        <v>42</v>
      </c>
      <c r="N54" s="8">
        <v>2373</v>
      </c>
      <c r="O54" s="6">
        <v>84</v>
      </c>
      <c r="P54" s="6">
        <v>147</v>
      </c>
      <c r="Q54" s="8">
        <v>1344</v>
      </c>
      <c r="R54" s="72">
        <v>4347</v>
      </c>
      <c r="S54" s="74"/>
      <c r="T54" s="6">
        <v>21</v>
      </c>
      <c r="U54" s="6">
        <v>0</v>
      </c>
      <c r="V54" s="6">
        <v>0</v>
      </c>
      <c r="W54" s="6">
        <v>63</v>
      </c>
      <c r="X54" s="6">
        <v>0</v>
      </c>
      <c r="Y54" s="6">
        <v>0</v>
      </c>
      <c r="Z54" s="6">
        <v>21</v>
      </c>
      <c r="AA54" s="71">
        <v>105</v>
      </c>
      <c r="AC54" s="6">
        <v>168</v>
      </c>
      <c r="AD54" s="6">
        <v>0</v>
      </c>
      <c r="AE54" s="6">
        <v>0</v>
      </c>
      <c r="AF54" s="6">
        <v>357</v>
      </c>
      <c r="AG54" s="6">
        <v>105</v>
      </c>
      <c r="AH54" s="6">
        <v>105</v>
      </c>
      <c r="AI54" s="8">
        <v>1680</v>
      </c>
      <c r="AJ54" s="72">
        <v>2415</v>
      </c>
      <c r="AK54" s="8"/>
      <c r="AL54" s="6">
        <v>21</v>
      </c>
      <c r="AM54" s="6">
        <v>21</v>
      </c>
      <c r="AN54" s="6">
        <v>42</v>
      </c>
      <c r="AO54" s="6">
        <v>168</v>
      </c>
      <c r="AP54" s="6">
        <v>42</v>
      </c>
      <c r="AQ54" s="6">
        <v>21</v>
      </c>
      <c r="AR54" s="6">
        <v>924</v>
      </c>
      <c r="AS54" s="72">
        <v>1239</v>
      </c>
      <c r="AT54" s="8"/>
      <c r="AU54" s="6">
        <v>21</v>
      </c>
      <c r="AV54" s="6">
        <v>0</v>
      </c>
      <c r="AW54" s="6">
        <v>0</v>
      </c>
      <c r="AX54" s="6">
        <v>399</v>
      </c>
      <c r="AY54" s="6">
        <v>0</v>
      </c>
      <c r="AZ54" s="6">
        <v>0</v>
      </c>
      <c r="BA54" s="6">
        <v>84</v>
      </c>
      <c r="BB54" s="71">
        <v>504</v>
      </c>
      <c r="BD54" s="8">
        <v>10773</v>
      </c>
      <c r="BE54" s="8">
        <v>1029</v>
      </c>
      <c r="BF54" s="8">
        <v>1197</v>
      </c>
      <c r="BG54" s="8">
        <v>40614</v>
      </c>
      <c r="BH54" s="8">
        <v>5817</v>
      </c>
      <c r="BI54" s="8">
        <v>2772</v>
      </c>
      <c r="BJ54" s="8">
        <v>55818</v>
      </c>
      <c r="BK54" s="72">
        <v>118020</v>
      </c>
      <c r="BN54" s="8">
        <f t="shared" si="1"/>
        <v>9891</v>
      </c>
      <c r="BP54" s="6">
        <f t="shared" si="2"/>
        <v>1386</v>
      </c>
      <c r="BQ54" s="8">
        <f t="shared" si="3"/>
        <v>4347</v>
      </c>
      <c r="BR54" s="8">
        <f t="shared" si="4"/>
        <v>2415</v>
      </c>
      <c r="BS54" s="6">
        <f t="shared" si="5"/>
        <v>1239</v>
      </c>
      <c r="BT54" s="6">
        <f t="shared" si="6"/>
        <v>504</v>
      </c>
      <c r="BV54" s="8">
        <f t="shared" si="0"/>
        <v>108129</v>
      </c>
    </row>
    <row r="55" spans="1:74" ht="10.5">
      <c r="A55" s="7">
        <v>37257</v>
      </c>
      <c r="B55" s="6">
        <v>125</v>
      </c>
      <c r="C55" s="6">
        <v>25</v>
      </c>
      <c r="D55" s="6">
        <v>100</v>
      </c>
      <c r="E55" s="6">
        <v>650</v>
      </c>
      <c r="F55" s="6">
        <v>25</v>
      </c>
      <c r="G55" s="6">
        <v>25</v>
      </c>
      <c r="H55" s="6">
        <v>150</v>
      </c>
      <c r="I55" s="72">
        <v>1100</v>
      </c>
      <c r="J55" s="56"/>
      <c r="K55" s="6">
        <v>275</v>
      </c>
      <c r="L55" s="6">
        <v>25</v>
      </c>
      <c r="M55" s="6">
        <v>25</v>
      </c>
      <c r="N55" s="8">
        <v>1475</v>
      </c>
      <c r="O55" s="6">
        <v>100</v>
      </c>
      <c r="P55" s="6">
        <v>25</v>
      </c>
      <c r="Q55" s="6">
        <v>625</v>
      </c>
      <c r="R55" s="72">
        <v>2550</v>
      </c>
      <c r="S55" s="74"/>
      <c r="T55" s="6">
        <v>125</v>
      </c>
      <c r="U55" s="6">
        <v>0</v>
      </c>
      <c r="V55" s="6">
        <v>0</v>
      </c>
      <c r="W55" s="6">
        <v>0</v>
      </c>
      <c r="X55" s="6">
        <v>0</v>
      </c>
      <c r="Y55" s="6">
        <v>75</v>
      </c>
      <c r="Z55" s="6">
        <v>0</v>
      </c>
      <c r="AA55" s="71">
        <v>200</v>
      </c>
      <c r="AC55" s="6">
        <v>150</v>
      </c>
      <c r="AD55" s="6">
        <v>75</v>
      </c>
      <c r="AE55" s="6">
        <v>0</v>
      </c>
      <c r="AF55" s="6">
        <v>350</v>
      </c>
      <c r="AG55" s="6">
        <v>50</v>
      </c>
      <c r="AH55" s="6">
        <v>100</v>
      </c>
      <c r="AI55" s="6">
        <v>425</v>
      </c>
      <c r="AJ55" s="72">
        <v>1150</v>
      </c>
      <c r="AK55" s="8"/>
      <c r="AL55" s="6">
        <v>150</v>
      </c>
      <c r="AM55" s="6">
        <v>0</v>
      </c>
      <c r="AN55" s="6">
        <v>0</v>
      </c>
      <c r="AO55" s="6">
        <v>75</v>
      </c>
      <c r="AP55" s="6">
        <v>0</v>
      </c>
      <c r="AQ55" s="6">
        <v>50</v>
      </c>
      <c r="AR55" s="6">
        <v>200</v>
      </c>
      <c r="AS55" s="71">
        <v>475</v>
      </c>
      <c r="AU55" s="6">
        <v>25</v>
      </c>
      <c r="AV55" s="6">
        <v>0</v>
      </c>
      <c r="AW55" s="6">
        <v>0</v>
      </c>
      <c r="AX55" s="6">
        <v>300</v>
      </c>
      <c r="AY55" s="6">
        <v>0</v>
      </c>
      <c r="AZ55" s="6">
        <v>0</v>
      </c>
      <c r="BA55" s="6">
        <v>25</v>
      </c>
      <c r="BB55" s="71">
        <v>350</v>
      </c>
      <c r="BD55" s="8">
        <v>13225</v>
      </c>
      <c r="BE55" s="8">
        <v>1650</v>
      </c>
      <c r="BF55" s="8">
        <v>1075</v>
      </c>
      <c r="BG55" s="8">
        <v>24650</v>
      </c>
      <c r="BH55" s="8">
        <v>2800</v>
      </c>
      <c r="BI55" s="8">
        <v>2425</v>
      </c>
      <c r="BJ55" s="8">
        <v>20500</v>
      </c>
      <c r="BK55" s="72">
        <v>66325</v>
      </c>
      <c r="BN55" s="8">
        <f t="shared" si="1"/>
        <v>5625</v>
      </c>
      <c r="BP55" s="6">
        <f t="shared" si="2"/>
        <v>1100</v>
      </c>
      <c r="BQ55" s="8">
        <f t="shared" si="3"/>
        <v>2550</v>
      </c>
      <c r="BR55" s="8">
        <f t="shared" si="4"/>
        <v>1150</v>
      </c>
      <c r="BS55" s="6">
        <f t="shared" si="5"/>
        <v>475</v>
      </c>
      <c r="BT55" s="6">
        <f t="shared" si="6"/>
        <v>350</v>
      </c>
      <c r="BV55" s="8">
        <f t="shared" si="0"/>
        <v>60700</v>
      </c>
    </row>
    <row r="56" spans="1:74" ht="10.5">
      <c r="A56" s="7">
        <v>37288</v>
      </c>
      <c r="B56" s="6">
        <v>147</v>
      </c>
      <c r="C56" s="6">
        <v>21</v>
      </c>
      <c r="D56" s="6">
        <v>0</v>
      </c>
      <c r="E56" s="6">
        <v>546</v>
      </c>
      <c r="F56" s="6">
        <v>0</v>
      </c>
      <c r="G56" s="6">
        <v>42</v>
      </c>
      <c r="H56" s="6">
        <v>126</v>
      </c>
      <c r="I56" s="71">
        <v>882</v>
      </c>
      <c r="J56" s="11"/>
      <c r="K56" s="6">
        <v>378</v>
      </c>
      <c r="L56" s="6">
        <v>63</v>
      </c>
      <c r="M56" s="6">
        <v>0</v>
      </c>
      <c r="N56" s="8">
        <v>1218</v>
      </c>
      <c r="O56" s="6">
        <v>42</v>
      </c>
      <c r="P56" s="6">
        <v>63</v>
      </c>
      <c r="Q56" s="6">
        <v>336</v>
      </c>
      <c r="R56" s="72">
        <v>2100</v>
      </c>
      <c r="S56" s="74"/>
      <c r="T56" s="6">
        <v>63</v>
      </c>
      <c r="U56" s="6">
        <v>21</v>
      </c>
      <c r="V56" s="6">
        <v>21</v>
      </c>
      <c r="W56" s="6">
        <v>0</v>
      </c>
      <c r="X56" s="6">
        <v>0</v>
      </c>
      <c r="Y56" s="6">
        <v>0</v>
      </c>
      <c r="Z56" s="6">
        <v>21</v>
      </c>
      <c r="AA56" s="71">
        <v>126</v>
      </c>
      <c r="AC56" s="6">
        <v>126</v>
      </c>
      <c r="AD56" s="6">
        <v>21</v>
      </c>
      <c r="AE56" s="6">
        <v>42</v>
      </c>
      <c r="AF56" s="6">
        <v>105</v>
      </c>
      <c r="AG56" s="6">
        <v>21</v>
      </c>
      <c r="AH56" s="6">
        <v>189</v>
      </c>
      <c r="AI56" s="6">
        <v>441</v>
      </c>
      <c r="AJ56" s="71">
        <v>945</v>
      </c>
      <c r="AL56" s="6">
        <v>21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252</v>
      </c>
      <c r="AS56" s="71">
        <v>273</v>
      </c>
      <c r="AU56" s="6">
        <v>105</v>
      </c>
      <c r="AV56" s="6">
        <v>42</v>
      </c>
      <c r="AW56" s="6">
        <v>0</v>
      </c>
      <c r="AX56" s="6">
        <v>294</v>
      </c>
      <c r="AY56" s="6">
        <v>0</v>
      </c>
      <c r="AZ56" s="6">
        <v>0</v>
      </c>
      <c r="BA56" s="6">
        <v>0</v>
      </c>
      <c r="BB56" s="71">
        <v>441</v>
      </c>
      <c r="BD56" s="8">
        <v>16653</v>
      </c>
      <c r="BE56" s="8">
        <v>2373</v>
      </c>
      <c r="BF56" s="8">
        <v>1386</v>
      </c>
      <c r="BG56" s="8">
        <v>20055</v>
      </c>
      <c r="BH56" s="8">
        <v>2667</v>
      </c>
      <c r="BI56" s="8">
        <v>2541</v>
      </c>
      <c r="BJ56" s="8">
        <v>16968</v>
      </c>
      <c r="BK56" s="72">
        <v>62643</v>
      </c>
      <c r="BN56" s="8">
        <f t="shared" si="1"/>
        <v>4641</v>
      </c>
      <c r="BP56" s="6">
        <f t="shared" si="2"/>
        <v>882</v>
      </c>
      <c r="BQ56" s="8">
        <f t="shared" si="3"/>
        <v>2100</v>
      </c>
      <c r="BR56" s="8">
        <f t="shared" si="4"/>
        <v>945</v>
      </c>
      <c r="BS56" s="6">
        <f t="shared" si="5"/>
        <v>273</v>
      </c>
      <c r="BT56" s="6">
        <f t="shared" si="6"/>
        <v>441</v>
      </c>
      <c r="BV56" s="8">
        <f t="shared" si="0"/>
        <v>58002</v>
      </c>
    </row>
    <row r="57" spans="1:74" ht="10.5">
      <c r="A57" s="7">
        <v>37316</v>
      </c>
      <c r="B57" s="6">
        <v>22</v>
      </c>
      <c r="C57" s="6">
        <v>0</v>
      </c>
      <c r="D57" s="6">
        <v>0</v>
      </c>
      <c r="E57" s="6">
        <v>902</v>
      </c>
      <c r="F57" s="6">
        <v>44</v>
      </c>
      <c r="G57" s="6">
        <v>66</v>
      </c>
      <c r="H57" s="6">
        <v>110</v>
      </c>
      <c r="I57" s="72">
        <v>1144</v>
      </c>
      <c r="J57" s="56"/>
      <c r="K57" s="6">
        <v>418</v>
      </c>
      <c r="L57" s="6">
        <v>0</v>
      </c>
      <c r="M57" s="6">
        <v>22</v>
      </c>
      <c r="N57" s="8">
        <v>2662</v>
      </c>
      <c r="O57" s="6">
        <v>110</v>
      </c>
      <c r="P57" s="6">
        <v>132</v>
      </c>
      <c r="Q57" s="6">
        <v>704</v>
      </c>
      <c r="R57" s="72">
        <v>4048</v>
      </c>
      <c r="S57" s="74"/>
      <c r="T57" s="6">
        <v>110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71">
        <v>110</v>
      </c>
      <c r="AC57" s="6">
        <v>132</v>
      </c>
      <c r="AD57" s="6">
        <v>0</v>
      </c>
      <c r="AE57" s="6">
        <v>22</v>
      </c>
      <c r="AF57" s="6">
        <v>198</v>
      </c>
      <c r="AG57" s="6">
        <v>0</v>
      </c>
      <c r="AH57" s="6">
        <v>66</v>
      </c>
      <c r="AI57" s="6">
        <v>242</v>
      </c>
      <c r="AJ57" s="71">
        <v>660</v>
      </c>
      <c r="AL57" s="6">
        <v>66</v>
      </c>
      <c r="AM57" s="6">
        <v>22</v>
      </c>
      <c r="AN57" s="6">
        <v>0</v>
      </c>
      <c r="AO57" s="6">
        <v>110</v>
      </c>
      <c r="AP57" s="6">
        <v>22</v>
      </c>
      <c r="AQ57" s="6">
        <v>22</v>
      </c>
      <c r="AR57" s="6">
        <v>132</v>
      </c>
      <c r="AS57" s="71">
        <v>374</v>
      </c>
      <c r="AU57" s="6">
        <v>44</v>
      </c>
      <c r="AV57" s="6">
        <v>0</v>
      </c>
      <c r="AW57" s="6">
        <v>0</v>
      </c>
      <c r="AX57" s="6">
        <v>396</v>
      </c>
      <c r="AY57" s="6">
        <v>22</v>
      </c>
      <c r="AZ57" s="6">
        <v>0</v>
      </c>
      <c r="BA57" s="6">
        <v>132</v>
      </c>
      <c r="BB57" s="71">
        <v>594</v>
      </c>
      <c r="BD57" s="8">
        <v>17292</v>
      </c>
      <c r="BE57" s="8">
        <v>3256</v>
      </c>
      <c r="BF57" s="8">
        <v>1232</v>
      </c>
      <c r="BG57" s="8">
        <v>38676</v>
      </c>
      <c r="BH57" s="8">
        <v>4136</v>
      </c>
      <c r="BI57" s="8">
        <v>3432</v>
      </c>
      <c r="BJ57" s="8">
        <v>33110</v>
      </c>
      <c r="BK57" s="72">
        <v>101134</v>
      </c>
      <c r="BN57" s="8">
        <f t="shared" si="1"/>
        <v>6820</v>
      </c>
      <c r="BP57" s="6">
        <f t="shared" si="2"/>
        <v>1144</v>
      </c>
      <c r="BQ57" s="8">
        <f t="shared" si="3"/>
        <v>4048</v>
      </c>
      <c r="BR57" s="8">
        <f t="shared" si="4"/>
        <v>660</v>
      </c>
      <c r="BS57" s="6">
        <f t="shared" si="5"/>
        <v>374</v>
      </c>
      <c r="BT57" s="6">
        <f t="shared" si="6"/>
        <v>594</v>
      </c>
      <c r="BV57" s="8">
        <f t="shared" si="0"/>
        <v>94314</v>
      </c>
    </row>
    <row r="58" spans="1:74" ht="10.5">
      <c r="A58" s="7">
        <v>37347</v>
      </c>
      <c r="B58" s="6">
        <v>168</v>
      </c>
      <c r="C58" s="6">
        <v>21</v>
      </c>
      <c r="D58" s="6">
        <v>0</v>
      </c>
      <c r="E58" s="8">
        <v>1218</v>
      </c>
      <c r="F58" s="6">
        <v>105</v>
      </c>
      <c r="G58" s="6">
        <v>21</v>
      </c>
      <c r="H58" s="6">
        <v>168</v>
      </c>
      <c r="I58" s="72">
        <v>1701</v>
      </c>
      <c r="J58" s="56"/>
      <c r="K58" s="6">
        <v>567</v>
      </c>
      <c r="L58" s="6">
        <v>147</v>
      </c>
      <c r="M58" s="6">
        <v>0</v>
      </c>
      <c r="N58" s="8">
        <v>2205</v>
      </c>
      <c r="O58" s="6">
        <v>147</v>
      </c>
      <c r="P58" s="6">
        <v>147</v>
      </c>
      <c r="Q58" s="6">
        <v>630</v>
      </c>
      <c r="R58" s="72">
        <v>3843</v>
      </c>
      <c r="S58" s="74"/>
      <c r="T58" s="6">
        <v>42</v>
      </c>
      <c r="U58" s="6">
        <v>0</v>
      </c>
      <c r="V58" s="6">
        <v>0</v>
      </c>
      <c r="W58" s="6">
        <v>21</v>
      </c>
      <c r="X58" s="6">
        <v>0</v>
      </c>
      <c r="Y58" s="6">
        <v>0</v>
      </c>
      <c r="Z58" s="6">
        <v>0</v>
      </c>
      <c r="AA58" s="71">
        <v>63</v>
      </c>
      <c r="AC58" s="6">
        <v>189</v>
      </c>
      <c r="AD58" s="6">
        <v>21</v>
      </c>
      <c r="AE58" s="6">
        <v>0</v>
      </c>
      <c r="AF58" s="6">
        <v>126</v>
      </c>
      <c r="AG58" s="6">
        <v>63</v>
      </c>
      <c r="AH58" s="6">
        <v>21</v>
      </c>
      <c r="AI58" s="6">
        <v>189</v>
      </c>
      <c r="AJ58" s="71">
        <v>609</v>
      </c>
      <c r="AL58" s="6">
        <v>189</v>
      </c>
      <c r="AM58" s="6">
        <v>21</v>
      </c>
      <c r="AN58" s="6">
        <v>21</v>
      </c>
      <c r="AO58" s="6">
        <v>105</v>
      </c>
      <c r="AP58" s="6">
        <v>21</v>
      </c>
      <c r="AQ58" s="6">
        <v>63</v>
      </c>
      <c r="AR58" s="6">
        <v>189</v>
      </c>
      <c r="AS58" s="71">
        <v>609</v>
      </c>
      <c r="AU58" s="6">
        <v>42</v>
      </c>
      <c r="AV58" s="6">
        <v>0</v>
      </c>
      <c r="AW58" s="6">
        <v>0</v>
      </c>
      <c r="AX58" s="6">
        <v>231</v>
      </c>
      <c r="AY58" s="6">
        <v>0</v>
      </c>
      <c r="AZ58" s="6">
        <v>0</v>
      </c>
      <c r="BA58" s="6">
        <v>21</v>
      </c>
      <c r="BB58" s="71">
        <v>294</v>
      </c>
      <c r="BD58" s="8">
        <v>19593</v>
      </c>
      <c r="BE58" s="8">
        <v>3759</v>
      </c>
      <c r="BF58" s="8">
        <v>1512</v>
      </c>
      <c r="BG58" s="8">
        <v>37107</v>
      </c>
      <c r="BH58" s="8">
        <v>4389</v>
      </c>
      <c r="BI58" s="8">
        <v>3234</v>
      </c>
      <c r="BJ58" s="8">
        <v>25725</v>
      </c>
      <c r="BK58" s="72">
        <v>95319</v>
      </c>
      <c r="BN58" s="8">
        <f t="shared" si="1"/>
        <v>7056</v>
      </c>
      <c r="BP58" s="6">
        <f t="shared" si="2"/>
        <v>1701</v>
      </c>
      <c r="BQ58" s="8">
        <f t="shared" si="3"/>
        <v>3843</v>
      </c>
      <c r="BR58" s="8">
        <f t="shared" si="4"/>
        <v>609</v>
      </c>
      <c r="BS58" s="6">
        <f t="shared" si="5"/>
        <v>609</v>
      </c>
      <c r="BT58" s="6">
        <f t="shared" si="6"/>
        <v>294</v>
      </c>
      <c r="BV58" s="8">
        <f t="shared" si="0"/>
        <v>88263</v>
      </c>
    </row>
    <row r="59" spans="1:74" ht="10.5">
      <c r="A59" s="7">
        <v>37377</v>
      </c>
      <c r="B59" s="6">
        <v>180</v>
      </c>
      <c r="C59" s="6">
        <v>0</v>
      </c>
      <c r="D59" s="6">
        <v>36</v>
      </c>
      <c r="E59" s="8">
        <v>1422</v>
      </c>
      <c r="F59" s="6">
        <v>54</v>
      </c>
      <c r="G59" s="6">
        <v>18</v>
      </c>
      <c r="H59" s="6">
        <v>126</v>
      </c>
      <c r="I59" s="72">
        <v>1836</v>
      </c>
      <c r="J59" s="56"/>
      <c r="K59" s="6">
        <v>504</v>
      </c>
      <c r="L59" s="6">
        <v>108</v>
      </c>
      <c r="M59" s="6">
        <v>18</v>
      </c>
      <c r="N59" s="8">
        <v>5130</v>
      </c>
      <c r="O59" s="6">
        <v>180</v>
      </c>
      <c r="P59" s="6">
        <v>126</v>
      </c>
      <c r="Q59" s="6">
        <v>648</v>
      </c>
      <c r="R59" s="72">
        <v>6714</v>
      </c>
      <c r="S59" s="74"/>
      <c r="T59" s="6">
        <v>36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18</v>
      </c>
      <c r="AA59" s="71">
        <v>54</v>
      </c>
      <c r="AC59" s="6">
        <v>162</v>
      </c>
      <c r="AD59" s="6">
        <v>144</v>
      </c>
      <c r="AE59" s="6">
        <v>18</v>
      </c>
      <c r="AF59" s="6">
        <v>306</v>
      </c>
      <c r="AG59" s="6">
        <v>0</v>
      </c>
      <c r="AH59" s="6">
        <v>180</v>
      </c>
      <c r="AI59" s="6">
        <v>432</v>
      </c>
      <c r="AJ59" s="72">
        <v>1242</v>
      </c>
      <c r="AK59" s="8"/>
      <c r="AL59" s="6">
        <v>90</v>
      </c>
      <c r="AM59" s="6">
        <v>36</v>
      </c>
      <c r="AN59" s="6">
        <v>18</v>
      </c>
      <c r="AO59" s="6">
        <v>198</v>
      </c>
      <c r="AP59" s="6">
        <v>18</v>
      </c>
      <c r="AQ59" s="6">
        <v>54</v>
      </c>
      <c r="AR59" s="6">
        <v>90</v>
      </c>
      <c r="AS59" s="71">
        <v>504</v>
      </c>
      <c r="AU59" s="6">
        <v>54</v>
      </c>
      <c r="AV59" s="6">
        <v>0</v>
      </c>
      <c r="AW59" s="6">
        <v>0</v>
      </c>
      <c r="AX59" s="6">
        <v>432</v>
      </c>
      <c r="AY59" s="6">
        <v>36</v>
      </c>
      <c r="AZ59" s="6">
        <v>0</v>
      </c>
      <c r="BA59" s="6">
        <v>36</v>
      </c>
      <c r="BB59" s="71">
        <v>558</v>
      </c>
      <c r="BD59" s="8">
        <v>20718</v>
      </c>
      <c r="BE59" s="8">
        <v>5256</v>
      </c>
      <c r="BF59" s="8">
        <v>1440</v>
      </c>
      <c r="BG59" s="8">
        <v>43092</v>
      </c>
      <c r="BH59" s="8">
        <v>4824</v>
      </c>
      <c r="BI59" s="8">
        <v>2250</v>
      </c>
      <c r="BJ59" s="8">
        <v>31446</v>
      </c>
      <c r="BK59" s="72">
        <v>109026</v>
      </c>
      <c r="BN59" s="8">
        <f t="shared" si="1"/>
        <v>10854</v>
      </c>
      <c r="BP59" s="6">
        <f t="shared" si="2"/>
        <v>1836</v>
      </c>
      <c r="BQ59" s="8">
        <f t="shared" si="3"/>
        <v>6714</v>
      </c>
      <c r="BR59" s="8">
        <f t="shared" si="4"/>
        <v>1242</v>
      </c>
      <c r="BS59" s="6">
        <f t="shared" si="5"/>
        <v>504</v>
      </c>
      <c r="BT59" s="6">
        <f t="shared" si="6"/>
        <v>558</v>
      </c>
      <c r="BV59" s="8">
        <f t="shared" si="0"/>
        <v>98172</v>
      </c>
    </row>
    <row r="60" spans="1:74" ht="10.5">
      <c r="A60" s="7">
        <v>37408</v>
      </c>
      <c r="B60" s="6">
        <v>272</v>
      </c>
      <c r="C60" s="6">
        <v>0</v>
      </c>
      <c r="D60" s="6">
        <v>17</v>
      </c>
      <c r="E60" s="8">
        <v>2618</v>
      </c>
      <c r="F60" s="6">
        <v>153</v>
      </c>
      <c r="G60" s="6">
        <v>17</v>
      </c>
      <c r="H60" s="6">
        <v>204</v>
      </c>
      <c r="I60" s="72">
        <v>3281</v>
      </c>
      <c r="J60" s="56"/>
      <c r="K60" s="6">
        <v>612</v>
      </c>
      <c r="L60" s="6">
        <v>391</v>
      </c>
      <c r="M60" s="6">
        <v>51</v>
      </c>
      <c r="N60" s="8">
        <v>6868</v>
      </c>
      <c r="O60" s="6">
        <v>340</v>
      </c>
      <c r="P60" s="6">
        <v>221</v>
      </c>
      <c r="Q60" s="6">
        <v>799</v>
      </c>
      <c r="R60" s="72">
        <v>9282</v>
      </c>
      <c r="S60" s="74"/>
      <c r="T60" s="6">
        <v>34</v>
      </c>
      <c r="U60" s="6">
        <v>0</v>
      </c>
      <c r="V60" s="6">
        <v>0</v>
      </c>
      <c r="W60" s="6">
        <v>17</v>
      </c>
      <c r="X60" s="6">
        <v>17</v>
      </c>
      <c r="Y60" s="6">
        <v>17</v>
      </c>
      <c r="Z60" s="6">
        <v>34</v>
      </c>
      <c r="AA60" s="71">
        <v>119</v>
      </c>
      <c r="AC60" s="6">
        <v>255</v>
      </c>
      <c r="AD60" s="6">
        <v>85</v>
      </c>
      <c r="AE60" s="6">
        <v>34</v>
      </c>
      <c r="AF60" s="6">
        <v>527</v>
      </c>
      <c r="AG60" s="6">
        <v>68</v>
      </c>
      <c r="AH60" s="6">
        <v>34</v>
      </c>
      <c r="AI60" s="6">
        <v>306</v>
      </c>
      <c r="AJ60" s="72">
        <v>1309</v>
      </c>
      <c r="AK60" s="8"/>
      <c r="AL60" s="6">
        <v>153</v>
      </c>
      <c r="AM60" s="6">
        <v>68</v>
      </c>
      <c r="AN60" s="6">
        <v>68</v>
      </c>
      <c r="AO60" s="6">
        <v>476</v>
      </c>
      <c r="AP60" s="6">
        <v>17</v>
      </c>
      <c r="AQ60" s="6">
        <v>68</v>
      </c>
      <c r="AR60" s="6">
        <v>306</v>
      </c>
      <c r="AS60" s="72">
        <v>1156</v>
      </c>
      <c r="AT60" s="8"/>
      <c r="AU60" s="6">
        <v>51</v>
      </c>
      <c r="AV60" s="6">
        <v>34</v>
      </c>
      <c r="AW60" s="6">
        <v>17</v>
      </c>
      <c r="AX60" s="6">
        <v>748</v>
      </c>
      <c r="AY60" s="6">
        <v>0</v>
      </c>
      <c r="AZ60" s="6">
        <v>51</v>
      </c>
      <c r="BA60" s="6">
        <v>17</v>
      </c>
      <c r="BB60" s="71">
        <v>918</v>
      </c>
      <c r="BD60" s="8">
        <v>18275</v>
      </c>
      <c r="BE60" s="8">
        <v>3995</v>
      </c>
      <c r="BF60" s="8">
        <v>2159</v>
      </c>
      <c r="BG60" s="8">
        <v>64362</v>
      </c>
      <c r="BH60" s="8">
        <v>5780</v>
      </c>
      <c r="BI60" s="8">
        <v>3434</v>
      </c>
      <c r="BJ60" s="8">
        <v>37842</v>
      </c>
      <c r="BK60" s="72">
        <v>135847</v>
      </c>
      <c r="BN60" s="8">
        <f t="shared" si="1"/>
        <v>15946</v>
      </c>
      <c r="BP60" s="6">
        <f t="shared" si="2"/>
        <v>3281</v>
      </c>
      <c r="BQ60" s="8">
        <f t="shared" si="3"/>
        <v>9282</v>
      </c>
      <c r="BR60" s="8">
        <f t="shared" si="4"/>
        <v>1309</v>
      </c>
      <c r="BS60" s="6">
        <f t="shared" si="5"/>
        <v>1156</v>
      </c>
      <c r="BT60" s="6">
        <f t="shared" si="6"/>
        <v>918</v>
      </c>
      <c r="BV60" s="8">
        <f t="shared" si="0"/>
        <v>119901</v>
      </c>
    </row>
    <row r="61" spans="1:74" ht="10.5">
      <c r="A61" s="7">
        <v>37438</v>
      </c>
      <c r="B61" s="6">
        <v>189</v>
      </c>
      <c r="C61" s="6">
        <v>0</v>
      </c>
      <c r="D61" s="6">
        <v>21</v>
      </c>
      <c r="E61" s="8">
        <v>2247</v>
      </c>
      <c r="F61" s="6">
        <v>84</v>
      </c>
      <c r="G61" s="6">
        <v>63</v>
      </c>
      <c r="H61" s="6">
        <v>210</v>
      </c>
      <c r="I61" s="72">
        <v>2814</v>
      </c>
      <c r="J61" s="56"/>
      <c r="K61" s="6">
        <v>525</v>
      </c>
      <c r="L61" s="6">
        <v>399</v>
      </c>
      <c r="M61" s="6">
        <v>42</v>
      </c>
      <c r="N61" s="8">
        <v>6342</v>
      </c>
      <c r="O61" s="6">
        <v>189</v>
      </c>
      <c r="P61" s="6">
        <v>105</v>
      </c>
      <c r="Q61" s="6">
        <v>525</v>
      </c>
      <c r="R61" s="72">
        <v>8127</v>
      </c>
      <c r="S61" s="74"/>
      <c r="T61" s="6">
        <v>42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71">
        <v>42</v>
      </c>
      <c r="AC61" s="6">
        <v>168</v>
      </c>
      <c r="AD61" s="6">
        <v>84</v>
      </c>
      <c r="AE61" s="6">
        <v>21</v>
      </c>
      <c r="AF61" s="6">
        <v>420</v>
      </c>
      <c r="AG61" s="6">
        <v>21</v>
      </c>
      <c r="AH61" s="6">
        <v>105</v>
      </c>
      <c r="AI61" s="6">
        <v>336</v>
      </c>
      <c r="AJ61" s="72">
        <v>1155</v>
      </c>
      <c r="AK61" s="8"/>
      <c r="AL61" s="6">
        <v>63</v>
      </c>
      <c r="AM61" s="6">
        <v>21</v>
      </c>
      <c r="AN61" s="6">
        <v>63</v>
      </c>
      <c r="AO61" s="6">
        <v>189</v>
      </c>
      <c r="AP61" s="6">
        <v>0</v>
      </c>
      <c r="AQ61" s="6">
        <v>21</v>
      </c>
      <c r="AR61" s="6">
        <v>210</v>
      </c>
      <c r="AS61" s="71">
        <v>567</v>
      </c>
      <c r="AU61" s="6">
        <v>42</v>
      </c>
      <c r="AV61" s="6">
        <v>0</v>
      </c>
      <c r="AW61" s="6">
        <v>0</v>
      </c>
      <c r="AX61" s="6">
        <v>315</v>
      </c>
      <c r="AY61" s="6">
        <v>21</v>
      </c>
      <c r="AZ61" s="6">
        <v>0</v>
      </c>
      <c r="BA61" s="6">
        <v>42</v>
      </c>
      <c r="BB61" s="71">
        <v>420</v>
      </c>
      <c r="BD61" s="8">
        <v>17934</v>
      </c>
      <c r="BE61" s="8">
        <v>4305</v>
      </c>
      <c r="BF61" s="8">
        <v>1554</v>
      </c>
      <c r="BG61" s="8">
        <v>55293</v>
      </c>
      <c r="BH61" s="8">
        <v>5040</v>
      </c>
      <c r="BI61" s="8">
        <v>3318</v>
      </c>
      <c r="BJ61" s="8">
        <v>29484</v>
      </c>
      <c r="BK61" s="72">
        <v>116928</v>
      </c>
      <c r="BN61" s="8">
        <f t="shared" si="1"/>
        <v>13083</v>
      </c>
      <c r="BP61" s="6">
        <f t="shared" si="2"/>
        <v>2814</v>
      </c>
      <c r="BQ61" s="8">
        <f t="shared" si="3"/>
        <v>8127</v>
      </c>
      <c r="BR61" s="8">
        <f t="shared" si="4"/>
        <v>1155</v>
      </c>
      <c r="BS61" s="6">
        <f t="shared" si="5"/>
        <v>567</v>
      </c>
      <c r="BT61" s="6">
        <f t="shared" si="6"/>
        <v>420</v>
      </c>
      <c r="BV61" s="8">
        <f t="shared" si="0"/>
        <v>103845</v>
      </c>
    </row>
    <row r="62" spans="1:74" ht="10.5">
      <c r="A62" s="7">
        <v>37469</v>
      </c>
      <c r="B62" s="6">
        <v>80</v>
      </c>
      <c r="C62" s="6">
        <v>20</v>
      </c>
      <c r="D62" s="6">
        <v>0</v>
      </c>
      <c r="E62" s="8">
        <v>2900</v>
      </c>
      <c r="F62" s="6">
        <v>20</v>
      </c>
      <c r="G62" s="6">
        <v>20</v>
      </c>
      <c r="H62" s="6">
        <v>200</v>
      </c>
      <c r="I62" s="72">
        <v>3240</v>
      </c>
      <c r="J62" s="56"/>
      <c r="K62" s="6">
        <v>540</v>
      </c>
      <c r="L62" s="6">
        <v>400</v>
      </c>
      <c r="M62" s="6">
        <v>20</v>
      </c>
      <c r="N62" s="8">
        <v>6460</v>
      </c>
      <c r="O62" s="6">
        <v>260</v>
      </c>
      <c r="P62" s="6">
        <v>120</v>
      </c>
      <c r="Q62" s="6">
        <v>640</v>
      </c>
      <c r="R62" s="72">
        <v>8440</v>
      </c>
      <c r="S62" s="74"/>
      <c r="T62" s="6">
        <v>100</v>
      </c>
      <c r="U62" s="6">
        <v>0</v>
      </c>
      <c r="V62" s="6">
        <v>0</v>
      </c>
      <c r="W62" s="6">
        <v>20</v>
      </c>
      <c r="X62" s="6">
        <v>0</v>
      </c>
      <c r="Y62" s="6">
        <v>20</v>
      </c>
      <c r="Z62" s="6">
        <v>0</v>
      </c>
      <c r="AA62" s="71">
        <v>140</v>
      </c>
      <c r="AC62" s="6">
        <v>160</v>
      </c>
      <c r="AD62" s="6">
        <v>0</v>
      </c>
      <c r="AE62" s="6">
        <v>0</v>
      </c>
      <c r="AF62" s="6">
        <v>320</v>
      </c>
      <c r="AG62" s="6">
        <v>60</v>
      </c>
      <c r="AH62" s="6">
        <v>100</v>
      </c>
      <c r="AI62" s="6">
        <v>760</v>
      </c>
      <c r="AJ62" s="72">
        <v>1400</v>
      </c>
      <c r="AK62" s="8"/>
      <c r="AL62" s="6">
        <v>120</v>
      </c>
      <c r="AM62" s="6">
        <v>20</v>
      </c>
      <c r="AN62" s="6">
        <v>40</v>
      </c>
      <c r="AO62" s="6">
        <v>320</v>
      </c>
      <c r="AP62" s="6">
        <v>20</v>
      </c>
      <c r="AQ62" s="6">
        <v>20</v>
      </c>
      <c r="AR62" s="6">
        <v>280</v>
      </c>
      <c r="AS62" s="71">
        <v>820</v>
      </c>
      <c r="AU62" s="6">
        <v>80</v>
      </c>
      <c r="AV62" s="6">
        <v>20</v>
      </c>
      <c r="AW62" s="6">
        <v>20</v>
      </c>
      <c r="AX62" s="6">
        <v>480</v>
      </c>
      <c r="AY62" s="6">
        <v>20</v>
      </c>
      <c r="AZ62" s="6">
        <v>0</v>
      </c>
      <c r="BA62" s="6">
        <v>20</v>
      </c>
      <c r="BB62" s="71">
        <v>640</v>
      </c>
      <c r="BD62" s="8">
        <v>20160</v>
      </c>
      <c r="BE62" s="8">
        <v>4940</v>
      </c>
      <c r="BF62" s="8">
        <v>1040</v>
      </c>
      <c r="BG62" s="8">
        <v>57200</v>
      </c>
      <c r="BH62" s="8">
        <v>4760</v>
      </c>
      <c r="BI62" s="8">
        <v>3180</v>
      </c>
      <c r="BJ62" s="8">
        <v>29020</v>
      </c>
      <c r="BK62" s="72">
        <v>120300</v>
      </c>
      <c r="BN62" s="8">
        <f t="shared" si="1"/>
        <v>14540</v>
      </c>
      <c r="BP62" s="6">
        <f t="shared" si="2"/>
        <v>3240</v>
      </c>
      <c r="BQ62" s="8">
        <f t="shared" si="3"/>
        <v>8440</v>
      </c>
      <c r="BR62" s="8">
        <f t="shared" si="4"/>
        <v>1400</v>
      </c>
      <c r="BS62" s="6">
        <f t="shared" si="5"/>
        <v>820</v>
      </c>
      <c r="BT62" s="6">
        <f t="shared" si="6"/>
        <v>640</v>
      </c>
      <c r="BV62" s="8">
        <f t="shared" si="0"/>
        <v>105760</v>
      </c>
    </row>
    <row r="63" spans="1:74" ht="10.5">
      <c r="A63" s="7">
        <v>37500</v>
      </c>
      <c r="B63" s="6">
        <v>38</v>
      </c>
      <c r="C63" s="6">
        <v>0</v>
      </c>
      <c r="D63" s="6">
        <v>57</v>
      </c>
      <c r="E63" s="8">
        <v>2128</v>
      </c>
      <c r="F63" s="6">
        <v>19</v>
      </c>
      <c r="G63" s="6">
        <v>76</v>
      </c>
      <c r="H63" s="6">
        <v>209</v>
      </c>
      <c r="I63" s="72">
        <v>2527</v>
      </c>
      <c r="J63" s="56"/>
      <c r="K63" s="6">
        <v>513</v>
      </c>
      <c r="L63" s="6">
        <v>190</v>
      </c>
      <c r="M63" s="6">
        <v>19</v>
      </c>
      <c r="N63" s="8">
        <v>6194</v>
      </c>
      <c r="O63" s="6">
        <v>171</v>
      </c>
      <c r="P63" s="6">
        <v>114</v>
      </c>
      <c r="Q63" s="6">
        <v>684</v>
      </c>
      <c r="R63" s="72">
        <v>7885</v>
      </c>
      <c r="S63" s="74"/>
      <c r="T63" s="6">
        <v>38</v>
      </c>
      <c r="U63" s="6">
        <v>19</v>
      </c>
      <c r="V63" s="6">
        <v>0</v>
      </c>
      <c r="W63" s="6">
        <v>0</v>
      </c>
      <c r="X63" s="6">
        <v>19</v>
      </c>
      <c r="Y63" s="6">
        <v>0</v>
      </c>
      <c r="Z63" s="6">
        <v>0</v>
      </c>
      <c r="AA63" s="71">
        <v>76</v>
      </c>
      <c r="AC63" s="6">
        <v>114</v>
      </c>
      <c r="AD63" s="6">
        <v>38</v>
      </c>
      <c r="AE63" s="6">
        <v>38</v>
      </c>
      <c r="AF63" s="6">
        <v>285</v>
      </c>
      <c r="AG63" s="6">
        <v>19</v>
      </c>
      <c r="AH63" s="6">
        <v>76</v>
      </c>
      <c r="AI63" s="6">
        <v>418</v>
      </c>
      <c r="AJ63" s="71">
        <v>988</v>
      </c>
      <c r="AL63" s="6">
        <v>133</v>
      </c>
      <c r="AM63" s="6">
        <v>0</v>
      </c>
      <c r="AN63" s="6">
        <v>0</v>
      </c>
      <c r="AO63" s="6">
        <v>266</v>
      </c>
      <c r="AP63" s="6">
        <v>19</v>
      </c>
      <c r="AQ63" s="6">
        <v>19</v>
      </c>
      <c r="AR63" s="6">
        <v>133</v>
      </c>
      <c r="AS63" s="71">
        <v>570</v>
      </c>
      <c r="AU63" s="6">
        <v>38</v>
      </c>
      <c r="AV63" s="6">
        <v>0</v>
      </c>
      <c r="AW63" s="6">
        <v>19</v>
      </c>
      <c r="AX63" s="6">
        <v>589</v>
      </c>
      <c r="AY63" s="6">
        <v>19</v>
      </c>
      <c r="AZ63" s="6">
        <v>0</v>
      </c>
      <c r="BA63" s="6">
        <v>57</v>
      </c>
      <c r="BB63" s="71">
        <v>722</v>
      </c>
      <c r="BD63" s="8">
        <v>19380</v>
      </c>
      <c r="BE63" s="8">
        <v>4389</v>
      </c>
      <c r="BF63" s="8">
        <v>2470</v>
      </c>
      <c r="BG63" s="8">
        <v>66006</v>
      </c>
      <c r="BH63" s="8">
        <v>4921</v>
      </c>
      <c r="BI63" s="8">
        <v>3078</v>
      </c>
      <c r="BJ63" s="8">
        <v>36005</v>
      </c>
      <c r="BK63" s="72">
        <v>136249</v>
      </c>
      <c r="BN63" s="8">
        <f t="shared" si="1"/>
        <v>12692</v>
      </c>
      <c r="BP63" s="6">
        <f t="shared" si="2"/>
        <v>2527</v>
      </c>
      <c r="BQ63" s="8">
        <f t="shared" si="3"/>
        <v>7885</v>
      </c>
      <c r="BR63" s="8">
        <f t="shared" si="4"/>
        <v>988</v>
      </c>
      <c r="BS63" s="6">
        <f t="shared" si="5"/>
        <v>570</v>
      </c>
      <c r="BT63" s="6">
        <f t="shared" si="6"/>
        <v>722</v>
      </c>
      <c r="BV63" s="8">
        <f t="shared" si="0"/>
        <v>123557</v>
      </c>
    </row>
    <row r="64" spans="1:74" ht="10.5">
      <c r="A64" s="7">
        <v>37530</v>
      </c>
      <c r="B64" s="6">
        <v>176</v>
      </c>
      <c r="C64" s="6">
        <v>44</v>
      </c>
      <c r="D64" s="6">
        <v>22</v>
      </c>
      <c r="E64" s="8">
        <v>1760</v>
      </c>
      <c r="F64" s="6">
        <v>44</v>
      </c>
      <c r="G64" s="6">
        <v>88</v>
      </c>
      <c r="H64" s="6">
        <v>176</v>
      </c>
      <c r="I64" s="72">
        <v>2310</v>
      </c>
      <c r="J64" s="56"/>
      <c r="K64" s="6">
        <v>484</v>
      </c>
      <c r="L64" s="6">
        <v>154</v>
      </c>
      <c r="M64" s="6">
        <v>88</v>
      </c>
      <c r="N64" s="8">
        <v>4708</v>
      </c>
      <c r="O64" s="6">
        <v>154</v>
      </c>
      <c r="P64" s="6">
        <v>132</v>
      </c>
      <c r="Q64" s="6">
        <v>528</v>
      </c>
      <c r="R64" s="72">
        <v>6248</v>
      </c>
      <c r="S64" s="74"/>
      <c r="T64" s="6">
        <v>44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22</v>
      </c>
      <c r="AA64" s="71">
        <v>66</v>
      </c>
      <c r="AC64" s="6">
        <v>88</v>
      </c>
      <c r="AD64" s="6">
        <v>22</v>
      </c>
      <c r="AE64" s="6">
        <v>22</v>
      </c>
      <c r="AF64" s="6">
        <v>352</v>
      </c>
      <c r="AG64" s="6">
        <v>22</v>
      </c>
      <c r="AH64" s="6">
        <v>88</v>
      </c>
      <c r="AI64" s="6">
        <v>374</v>
      </c>
      <c r="AJ64" s="71">
        <v>968</v>
      </c>
      <c r="AL64" s="6">
        <v>154</v>
      </c>
      <c r="AM64" s="6">
        <v>0</v>
      </c>
      <c r="AN64" s="6">
        <v>0</v>
      </c>
      <c r="AO64" s="6">
        <v>66</v>
      </c>
      <c r="AP64" s="6">
        <v>0</v>
      </c>
      <c r="AQ64" s="6">
        <v>44</v>
      </c>
      <c r="AR64" s="6">
        <v>220</v>
      </c>
      <c r="AS64" s="71">
        <v>484</v>
      </c>
      <c r="AU64" s="6">
        <v>66</v>
      </c>
      <c r="AV64" s="6">
        <v>0</v>
      </c>
      <c r="AW64" s="6">
        <v>22</v>
      </c>
      <c r="AX64" s="6">
        <v>440</v>
      </c>
      <c r="AY64" s="6">
        <v>0</v>
      </c>
      <c r="AZ64" s="6">
        <v>0</v>
      </c>
      <c r="BA64" s="6">
        <v>88</v>
      </c>
      <c r="BB64" s="71">
        <v>616</v>
      </c>
      <c r="BD64" s="8">
        <v>19932</v>
      </c>
      <c r="BE64" s="8">
        <v>4708</v>
      </c>
      <c r="BF64" s="8">
        <v>1452</v>
      </c>
      <c r="BG64" s="8">
        <v>52470</v>
      </c>
      <c r="BH64" s="8">
        <v>5082</v>
      </c>
      <c r="BI64" s="8">
        <v>3234</v>
      </c>
      <c r="BJ64" s="8">
        <v>26796</v>
      </c>
      <c r="BK64" s="72">
        <v>113674</v>
      </c>
      <c r="BN64" s="8">
        <f t="shared" si="1"/>
        <v>10626</v>
      </c>
      <c r="BP64" s="6">
        <f t="shared" si="2"/>
        <v>2310</v>
      </c>
      <c r="BQ64" s="8">
        <f t="shared" si="3"/>
        <v>6248</v>
      </c>
      <c r="BR64" s="8">
        <f t="shared" si="4"/>
        <v>968</v>
      </c>
      <c r="BS64" s="6">
        <f t="shared" si="5"/>
        <v>484</v>
      </c>
      <c r="BT64" s="6">
        <f t="shared" si="6"/>
        <v>616</v>
      </c>
      <c r="BV64" s="8">
        <f t="shared" si="0"/>
        <v>103048</v>
      </c>
    </row>
    <row r="65" spans="1:74" ht="10.5">
      <c r="A65" s="7">
        <v>37561</v>
      </c>
      <c r="B65" s="6">
        <v>154</v>
      </c>
      <c r="C65" s="6">
        <v>0</v>
      </c>
      <c r="D65" s="6">
        <v>66</v>
      </c>
      <c r="E65" s="8">
        <v>1012</v>
      </c>
      <c r="F65" s="6">
        <v>0</v>
      </c>
      <c r="G65" s="6">
        <v>22</v>
      </c>
      <c r="H65" s="6">
        <v>198</v>
      </c>
      <c r="I65" s="72">
        <v>1452</v>
      </c>
      <c r="J65" s="56"/>
      <c r="K65" s="6">
        <v>418</v>
      </c>
      <c r="L65" s="6">
        <v>220</v>
      </c>
      <c r="M65" s="6">
        <v>44</v>
      </c>
      <c r="N65" s="8">
        <v>2354</v>
      </c>
      <c r="O65" s="6">
        <v>66</v>
      </c>
      <c r="P65" s="6">
        <v>154</v>
      </c>
      <c r="Q65" s="6">
        <v>462</v>
      </c>
      <c r="R65" s="72">
        <v>3718</v>
      </c>
      <c r="S65" s="74"/>
      <c r="T65" s="6">
        <v>66</v>
      </c>
      <c r="U65" s="6">
        <v>0</v>
      </c>
      <c r="V65" s="6">
        <v>0</v>
      </c>
      <c r="W65" s="6">
        <v>22</v>
      </c>
      <c r="X65" s="6">
        <v>0</v>
      </c>
      <c r="Y65" s="6">
        <v>0</v>
      </c>
      <c r="Z65" s="6">
        <v>22</v>
      </c>
      <c r="AA65" s="71">
        <v>110</v>
      </c>
      <c r="AC65" s="6">
        <v>154</v>
      </c>
      <c r="AD65" s="6">
        <v>0</v>
      </c>
      <c r="AE65" s="6">
        <v>0</v>
      </c>
      <c r="AF65" s="6">
        <v>154</v>
      </c>
      <c r="AG65" s="6">
        <v>22</v>
      </c>
      <c r="AH65" s="6">
        <v>66</v>
      </c>
      <c r="AI65" s="6">
        <v>616</v>
      </c>
      <c r="AJ65" s="72">
        <v>1012</v>
      </c>
      <c r="AK65" s="8"/>
      <c r="AL65" s="6">
        <v>66</v>
      </c>
      <c r="AM65" s="6">
        <v>0</v>
      </c>
      <c r="AN65" s="6">
        <v>22</v>
      </c>
      <c r="AO65" s="6">
        <v>110</v>
      </c>
      <c r="AP65" s="6">
        <v>22</v>
      </c>
      <c r="AQ65" s="6">
        <v>44</v>
      </c>
      <c r="AR65" s="6">
        <v>198</v>
      </c>
      <c r="AS65" s="71">
        <v>462</v>
      </c>
      <c r="AU65" s="6">
        <v>22</v>
      </c>
      <c r="AV65" s="6">
        <v>44</v>
      </c>
      <c r="AW65" s="6">
        <v>44</v>
      </c>
      <c r="AX65" s="6">
        <v>462</v>
      </c>
      <c r="AY65" s="6">
        <v>44</v>
      </c>
      <c r="AZ65" s="6">
        <v>44</v>
      </c>
      <c r="BA65" s="6">
        <v>0</v>
      </c>
      <c r="BB65" s="71">
        <v>660</v>
      </c>
      <c r="BD65" s="8">
        <v>18612</v>
      </c>
      <c r="BE65" s="8">
        <v>3982</v>
      </c>
      <c r="BF65" s="8">
        <v>2464</v>
      </c>
      <c r="BG65" s="8">
        <v>44484</v>
      </c>
      <c r="BH65" s="8">
        <v>4334</v>
      </c>
      <c r="BI65" s="8">
        <v>3322</v>
      </c>
      <c r="BJ65" s="8">
        <v>35024</v>
      </c>
      <c r="BK65" s="72">
        <v>112222</v>
      </c>
      <c r="BN65" s="8">
        <f t="shared" si="1"/>
        <v>7304</v>
      </c>
      <c r="BP65" s="6">
        <f t="shared" si="2"/>
        <v>1452</v>
      </c>
      <c r="BQ65" s="8">
        <f t="shared" si="3"/>
        <v>3718</v>
      </c>
      <c r="BR65" s="8">
        <f t="shared" si="4"/>
        <v>1012</v>
      </c>
      <c r="BS65" s="6">
        <f t="shared" si="5"/>
        <v>462</v>
      </c>
      <c r="BT65" s="6">
        <f t="shared" si="6"/>
        <v>660</v>
      </c>
      <c r="BV65" s="8">
        <f t="shared" si="0"/>
        <v>104918</v>
      </c>
    </row>
    <row r="66" spans="1:74" ht="10.5">
      <c r="A66" s="7">
        <v>37591</v>
      </c>
      <c r="B66" s="6">
        <v>96</v>
      </c>
      <c r="C66" s="6">
        <v>0</v>
      </c>
      <c r="D66" s="6">
        <v>0</v>
      </c>
      <c r="E66" s="6">
        <v>816</v>
      </c>
      <c r="F66" s="6">
        <v>48</v>
      </c>
      <c r="G66" s="6">
        <v>24</v>
      </c>
      <c r="H66" s="6">
        <v>696</v>
      </c>
      <c r="I66" s="72">
        <v>1680</v>
      </c>
      <c r="J66" s="56"/>
      <c r="K66" s="6">
        <v>384</v>
      </c>
      <c r="L66" s="6">
        <v>120</v>
      </c>
      <c r="M66" s="6">
        <v>24</v>
      </c>
      <c r="N66" s="8">
        <v>1920</v>
      </c>
      <c r="O66" s="6">
        <v>96</v>
      </c>
      <c r="P66" s="6">
        <v>168</v>
      </c>
      <c r="Q66" s="8">
        <v>1200</v>
      </c>
      <c r="R66" s="72">
        <v>3912</v>
      </c>
      <c r="S66" s="74"/>
      <c r="T66" s="6">
        <v>24</v>
      </c>
      <c r="U66" s="6">
        <v>0</v>
      </c>
      <c r="V66" s="6">
        <v>0</v>
      </c>
      <c r="W66" s="6">
        <v>24</v>
      </c>
      <c r="X66" s="6">
        <v>0</v>
      </c>
      <c r="Y66" s="6">
        <v>24</v>
      </c>
      <c r="Z66" s="6">
        <v>48</v>
      </c>
      <c r="AA66" s="71">
        <v>120</v>
      </c>
      <c r="AC66" s="6">
        <v>144</v>
      </c>
      <c r="AD66" s="6">
        <v>120</v>
      </c>
      <c r="AE66" s="6">
        <v>0</v>
      </c>
      <c r="AF66" s="6">
        <v>648</v>
      </c>
      <c r="AG66" s="6">
        <v>96</v>
      </c>
      <c r="AH66" s="6">
        <v>168</v>
      </c>
      <c r="AI66" s="8">
        <v>1704</v>
      </c>
      <c r="AJ66" s="72">
        <v>2880</v>
      </c>
      <c r="AK66" s="8"/>
      <c r="AL66" s="6">
        <v>48</v>
      </c>
      <c r="AM66" s="6">
        <v>24</v>
      </c>
      <c r="AN66" s="6">
        <v>0</v>
      </c>
      <c r="AO66" s="6">
        <v>264</v>
      </c>
      <c r="AP66" s="6">
        <v>24</v>
      </c>
      <c r="AQ66" s="6">
        <v>48</v>
      </c>
      <c r="AR66" s="6">
        <v>864</v>
      </c>
      <c r="AS66" s="72">
        <v>1272</v>
      </c>
      <c r="AT66" s="8"/>
      <c r="AU66" s="6">
        <v>72</v>
      </c>
      <c r="AV66" s="6">
        <v>0</v>
      </c>
      <c r="AW66" s="6">
        <v>0</v>
      </c>
      <c r="AX66" s="6">
        <v>336</v>
      </c>
      <c r="AY66" s="6">
        <v>0</v>
      </c>
      <c r="AZ66" s="6">
        <v>24</v>
      </c>
      <c r="BA66" s="6">
        <v>24</v>
      </c>
      <c r="BB66" s="71">
        <v>456</v>
      </c>
      <c r="BD66" s="8">
        <v>11496</v>
      </c>
      <c r="BE66" s="8">
        <v>1080</v>
      </c>
      <c r="BF66" s="8">
        <v>1752</v>
      </c>
      <c r="BG66" s="8">
        <v>43320</v>
      </c>
      <c r="BH66" s="8">
        <v>5520</v>
      </c>
      <c r="BI66" s="8">
        <v>3192</v>
      </c>
      <c r="BJ66" s="8">
        <v>56952</v>
      </c>
      <c r="BK66" s="72">
        <v>123312</v>
      </c>
      <c r="BN66" s="8">
        <f t="shared" si="1"/>
        <v>10200</v>
      </c>
      <c r="BP66" s="6">
        <f t="shared" si="2"/>
        <v>1680</v>
      </c>
      <c r="BQ66" s="8">
        <f t="shared" si="3"/>
        <v>3912</v>
      </c>
      <c r="BR66" s="8">
        <f t="shared" si="4"/>
        <v>2880</v>
      </c>
      <c r="BS66" s="6">
        <f t="shared" si="5"/>
        <v>1272</v>
      </c>
      <c r="BT66" s="6">
        <f t="shared" si="6"/>
        <v>456</v>
      </c>
      <c r="BV66" s="8">
        <f t="shared" si="0"/>
        <v>113112</v>
      </c>
    </row>
    <row r="67" spans="1:74" ht="10.5">
      <c r="A67" s="7">
        <v>37622</v>
      </c>
      <c r="B67" s="6">
        <v>135</v>
      </c>
      <c r="C67" s="6">
        <v>0</v>
      </c>
      <c r="D67" s="6">
        <v>0</v>
      </c>
      <c r="E67" s="6">
        <v>675</v>
      </c>
      <c r="F67" s="6">
        <v>0</v>
      </c>
      <c r="G67" s="6">
        <v>81</v>
      </c>
      <c r="H67" s="6">
        <v>81</v>
      </c>
      <c r="I67" s="71">
        <v>972</v>
      </c>
      <c r="J67" s="11"/>
      <c r="K67" s="6">
        <v>324</v>
      </c>
      <c r="L67" s="6">
        <v>0</v>
      </c>
      <c r="M67" s="6">
        <v>54</v>
      </c>
      <c r="N67" s="8">
        <v>1296</v>
      </c>
      <c r="O67" s="6">
        <v>27</v>
      </c>
      <c r="P67" s="6">
        <v>108</v>
      </c>
      <c r="Q67" s="6">
        <v>756</v>
      </c>
      <c r="R67" s="72">
        <v>2565</v>
      </c>
      <c r="S67" s="74"/>
      <c r="T67" s="6">
        <v>54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71">
        <v>54</v>
      </c>
      <c r="AC67" s="6">
        <v>108</v>
      </c>
      <c r="AD67" s="6">
        <v>54</v>
      </c>
      <c r="AE67" s="6">
        <v>0</v>
      </c>
      <c r="AF67" s="6">
        <v>351</v>
      </c>
      <c r="AG67" s="6">
        <v>27</v>
      </c>
      <c r="AH67" s="6">
        <v>108</v>
      </c>
      <c r="AI67" s="6">
        <v>756</v>
      </c>
      <c r="AJ67" s="72">
        <v>1404</v>
      </c>
      <c r="AK67" s="8"/>
      <c r="AL67" s="6">
        <v>108</v>
      </c>
      <c r="AM67" s="6">
        <v>27</v>
      </c>
      <c r="AN67" s="6">
        <v>0</v>
      </c>
      <c r="AO67" s="6">
        <v>81</v>
      </c>
      <c r="AP67" s="6">
        <v>27</v>
      </c>
      <c r="AQ67" s="6">
        <v>0</v>
      </c>
      <c r="AR67" s="6">
        <v>135</v>
      </c>
      <c r="AS67" s="71">
        <v>378</v>
      </c>
      <c r="AU67" s="6">
        <v>27</v>
      </c>
      <c r="AV67" s="6">
        <v>0</v>
      </c>
      <c r="AW67" s="6">
        <v>0</v>
      </c>
      <c r="AX67" s="6">
        <v>378</v>
      </c>
      <c r="AY67" s="6">
        <v>0</v>
      </c>
      <c r="AZ67" s="6">
        <v>0</v>
      </c>
      <c r="BA67" s="6">
        <v>54</v>
      </c>
      <c r="BB67" s="71">
        <v>459</v>
      </c>
      <c r="BD67" s="8">
        <v>12339</v>
      </c>
      <c r="BE67" s="8">
        <v>2025</v>
      </c>
      <c r="BF67" s="8">
        <v>1107</v>
      </c>
      <c r="BG67" s="8">
        <v>24003</v>
      </c>
      <c r="BH67" s="8">
        <v>3375</v>
      </c>
      <c r="BI67" s="8">
        <v>2592</v>
      </c>
      <c r="BJ67" s="8">
        <v>22464</v>
      </c>
      <c r="BK67" s="72">
        <v>67905</v>
      </c>
      <c r="BN67" s="8">
        <f t="shared" si="1"/>
        <v>5778</v>
      </c>
      <c r="BP67" s="6">
        <f t="shared" si="2"/>
        <v>972</v>
      </c>
      <c r="BQ67" s="8">
        <f t="shared" si="3"/>
        <v>2565</v>
      </c>
      <c r="BR67" s="8">
        <f t="shared" si="4"/>
        <v>1404</v>
      </c>
      <c r="BS67" s="6">
        <f t="shared" si="5"/>
        <v>378</v>
      </c>
      <c r="BT67" s="6">
        <f t="shared" si="6"/>
        <v>459</v>
      </c>
      <c r="BV67" s="8">
        <f t="shared" si="0"/>
        <v>62127</v>
      </c>
    </row>
    <row r="68" spans="1:74" ht="10.5">
      <c r="A68" s="7">
        <v>37653</v>
      </c>
      <c r="B68" s="6">
        <v>44</v>
      </c>
      <c r="C68" s="6">
        <v>0</v>
      </c>
      <c r="D68" s="6">
        <v>0</v>
      </c>
      <c r="E68" s="6">
        <v>704</v>
      </c>
      <c r="F68" s="6">
        <v>0</v>
      </c>
      <c r="G68" s="6">
        <v>22</v>
      </c>
      <c r="H68" s="6">
        <v>88</v>
      </c>
      <c r="I68" s="71">
        <v>858</v>
      </c>
      <c r="J68" s="11"/>
      <c r="K68" s="6">
        <v>396</v>
      </c>
      <c r="L68" s="6">
        <v>0</v>
      </c>
      <c r="M68" s="6">
        <v>44</v>
      </c>
      <c r="N68" s="8">
        <v>1056</v>
      </c>
      <c r="O68" s="6">
        <v>88</v>
      </c>
      <c r="P68" s="6">
        <v>132</v>
      </c>
      <c r="Q68" s="6">
        <v>418</v>
      </c>
      <c r="R68" s="72">
        <v>2134</v>
      </c>
      <c r="S68" s="74"/>
      <c r="T68" s="6">
        <v>88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71">
        <v>88</v>
      </c>
      <c r="AC68" s="6">
        <v>242</v>
      </c>
      <c r="AD68" s="6">
        <v>0</v>
      </c>
      <c r="AE68" s="6">
        <v>22</v>
      </c>
      <c r="AF68" s="6">
        <v>154</v>
      </c>
      <c r="AG68" s="6">
        <v>0</v>
      </c>
      <c r="AH68" s="6">
        <v>132</v>
      </c>
      <c r="AI68" s="6">
        <v>484</v>
      </c>
      <c r="AJ68" s="72">
        <v>1034</v>
      </c>
      <c r="AK68" s="8"/>
      <c r="AL68" s="6">
        <v>44</v>
      </c>
      <c r="AM68" s="6">
        <v>0</v>
      </c>
      <c r="AN68" s="6">
        <v>22</v>
      </c>
      <c r="AO68" s="6">
        <v>44</v>
      </c>
      <c r="AP68" s="6">
        <v>0</v>
      </c>
      <c r="AQ68" s="6">
        <v>44</v>
      </c>
      <c r="AR68" s="6">
        <v>176</v>
      </c>
      <c r="AS68" s="71">
        <v>330</v>
      </c>
      <c r="AU68" s="6">
        <v>22</v>
      </c>
      <c r="AV68" s="6">
        <v>44</v>
      </c>
      <c r="AW68" s="6">
        <v>0</v>
      </c>
      <c r="AX68" s="6">
        <v>220</v>
      </c>
      <c r="AY68" s="6">
        <v>0</v>
      </c>
      <c r="AZ68" s="6">
        <v>0</v>
      </c>
      <c r="BA68" s="6">
        <v>0</v>
      </c>
      <c r="BB68" s="71">
        <v>286</v>
      </c>
      <c r="BD68" s="8">
        <v>17270</v>
      </c>
      <c r="BE68" s="8">
        <v>2574</v>
      </c>
      <c r="BF68" s="8">
        <v>1232</v>
      </c>
      <c r="BG68" s="8">
        <v>20834</v>
      </c>
      <c r="BH68" s="8">
        <v>2728</v>
      </c>
      <c r="BI68" s="8">
        <v>2420</v>
      </c>
      <c r="BJ68" s="8">
        <v>16896</v>
      </c>
      <c r="BK68" s="72">
        <v>63954</v>
      </c>
      <c r="BN68" s="8">
        <f t="shared" si="1"/>
        <v>4642</v>
      </c>
      <c r="BP68" s="6">
        <f t="shared" si="2"/>
        <v>858</v>
      </c>
      <c r="BQ68" s="8">
        <f t="shared" si="3"/>
        <v>2134</v>
      </c>
      <c r="BR68" s="8">
        <f t="shared" si="4"/>
        <v>1034</v>
      </c>
      <c r="BS68" s="6">
        <f t="shared" si="5"/>
        <v>330</v>
      </c>
      <c r="BT68" s="6">
        <f t="shared" si="6"/>
        <v>286</v>
      </c>
      <c r="BV68" s="8">
        <f t="shared" si="0"/>
        <v>59312</v>
      </c>
    </row>
    <row r="69" spans="1:74" ht="10.5">
      <c r="A69" s="7">
        <v>37681</v>
      </c>
      <c r="B69" s="6">
        <v>115</v>
      </c>
      <c r="C69" s="6">
        <v>23</v>
      </c>
      <c r="D69" s="6">
        <v>0</v>
      </c>
      <c r="E69" s="8">
        <v>1058</v>
      </c>
      <c r="F69" s="6">
        <v>46</v>
      </c>
      <c r="G69" s="6">
        <v>0</v>
      </c>
      <c r="H69" s="6">
        <v>115</v>
      </c>
      <c r="I69" s="72">
        <v>1357</v>
      </c>
      <c r="J69" s="56"/>
      <c r="K69" s="6">
        <v>552</v>
      </c>
      <c r="L69" s="6">
        <v>115</v>
      </c>
      <c r="M69" s="6">
        <v>0</v>
      </c>
      <c r="N69" s="8">
        <v>1840</v>
      </c>
      <c r="O69" s="6">
        <v>69</v>
      </c>
      <c r="P69" s="6">
        <v>161</v>
      </c>
      <c r="Q69" s="6">
        <v>460</v>
      </c>
      <c r="R69" s="72">
        <v>3197</v>
      </c>
      <c r="S69" s="74"/>
      <c r="T69" s="6">
        <v>46</v>
      </c>
      <c r="U69" s="6">
        <v>0</v>
      </c>
      <c r="V69" s="6">
        <v>23</v>
      </c>
      <c r="W69" s="6">
        <v>0</v>
      </c>
      <c r="X69" s="6">
        <v>0</v>
      </c>
      <c r="Y69" s="6">
        <v>0</v>
      </c>
      <c r="Z69" s="6">
        <v>46</v>
      </c>
      <c r="AA69" s="71">
        <v>115</v>
      </c>
      <c r="AC69" s="6">
        <v>230</v>
      </c>
      <c r="AD69" s="6">
        <v>23</v>
      </c>
      <c r="AE69" s="6">
        <v>0</v>
      </c>
      <c r="AF69" s="6">
        <v>115</v>
      </c>
      <c r="AG69" s="6">
        <v>0</v>
      </c>
      <c r="AH69" s="6">
        <v>23</v>
      </c>
      <c r="AI69" s="6">
        <v>368</v>
      </c>
      <c r="AJ69" s="71">
        <v>759</v>
      </c>
      <c r="AL69" s="6">
        <v>207</v>
      </c>
      <c r="AM69" s="6">
        <v>0</v>
      </c>
      <c r="AN69" s="6">
        <v>0</v>
      </c>
      <c r="AO69" s="6">
        <v>161</v>
      </c>
      <c r="AP69" s="6">
        <v>23</v>
      </c>
      <c r="AQ69" s="6">
        <v>46</v>
      </c>
      <c r="AR69" s="6">
        <v>161</v>
      </c>
      <c r="AS69" s="71">
        <v>598</v>
      </c>
      <c r="AU69" s="6">
        <v>46</v>
      </c>
      <c r="AV69" s="6">
        <v>23</v>
      </c>
      <c r="AW69" s="6">
        <v>0</v>
      </c>
      <c r="AX69" s="6">
        <v>276</v>
      </c>
      <c r="AY69" s="6">
        <v>0</v>
      </c>
      <c r="AZ69" s="6">
        <v>23</v>
      </c>
      <c r="BA69" s="6">
        <v>46</v>
      </c>
      <c r="BB69" s="71">
        <v>414</v>
      </c>
      <c r="BD69" s="8">
        <v>19458</v>
      </c>
      <c r="BE69" s="8">
        <v>3335</v>
      </c>
      <c r="BF69" s="8">
        <v>1242</v>
      </c>
      <c r="BG69" s="8">
        <v>33143</v>
      </c>
      <c r="BH69" s="8">
        <v>3726</v>
      </c>
      <c r="BI69" s="8">
        <v>2622</v>
      </c>
      <c r="BJ69" s="8">
        <v>23920</v>
      </c>
      <c r="BK69" s="72">
        <v>87446</v>
      </c>
      <c r="BN69" s="8">
        <f t="shared" si="1"/>
        <v>6325</v>
      </c>
      <c r="BP69" s="6">
        <f t="shared" si="2"/>
        <v>1357</v>
      </c>
      <c r="BQ69" s="8">
        <f t="shared" si="3"/>
        <v>3197</v>
      </c>
      <c r="BR69" s="8">
        <f t="shared" si="4"/>
        <v>759</v>
      </c>
      <c r="BS69" s="6">
        <f t="shared" si="5"/>
        <v>598</v>
      </c>
      <c r="BT69" s="6">
        <f t="shared" si="6"/>
        <v>414</v>
      </c>
      <c r="BV69" s="8">
        <f t="shared" si="0"/>
        <v>81121</v>
      </c>
    </row>
    <row r="70" spans="1:74" ht="10.5">
      <c r="A70" s="7">
        <v>37712</v>
      </c>
      <c r="B70" s="6">
        <v>120</v>
      </c>
      <c r="C70" s="6">
        <v>0</v>
      </c>
      <c r="D70" s="6">
        <v>20</v>
      </c>
      <c r="E70" s="8">
        <v>1380</v>
      </c>
      <c r="F70" s="6">
        <v>40</v>
      </c>
      <c r="G70" s="6">
        <v>20</v>
      </c>
      <c r="H70" s="6">
        <v>140</v>
      </c>
      <c r="I70" s="72">
        <v>1720</v>
      </c>
      <c r="J70" s="56"/>
      <c r="K70" s="6">
        <v>580</v>
      </c>
      <c r="L70" s="6">
        <v>140</v>
      </c>
      <c r="M70" s="6">
        <v>20</v>
      </c>
      <c r="N70" s="8">
        <v>3260</v>
      </c>
      <c r="O70" s="6">
        <v>100</v>
      </c>
      <c r="P70" s="6">
        <v>160</v>
      </c>
      <c r="Q70" s="6">
        <v>800</v>
      </c>
      <c r="R70" s="72">
        <v>5060</v>
      </c>
      <c r="S70" s="74"/>
      <c r="T70" s="6">
        <v>80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20</v>
      </c>
      <c r="AA70" s="71">
        <v>100</v>
      </c>
      <c r="AC70" s="6">
        <v>160</v>
      </c>
      <c r="AD70" s="6">
        <v>20</v>
      </c>
      <c r="AE70" s="6">
        <v>0</v>
      </c>
      <c r="AF70" s="6">
        <v>280</v>
      </c>
      <c r="AG70" s="6">
        <v>20</v>
      </c>
      <c r="AH70" s="6">
        <v>140</v>
      </c>
      <c r="AI70" s="6">
        <v>460</v>
      </c>
      <c r="AJ70" s="72">
        <v>1080</v>
      </c>
      <c r="AK70" s="8"/>
      <c r="AL70" s="6">
        <v>120</v>
      </c>
      <c r="AM70" s="6">
        <v>0</v>
      </c>
      <c r="AN70" s="6">
        <v>0</v>
      </c>
      <c r="AO70" s="6">
        <v>460</v>
      </c>
      <c r="AP70" s="6">
        <v>0</v>
      </c>
      <c r="AQ70" s="6">
        <v>20</v>
      </c>
      <c r="AR70" s="6">
        <v>180</v>
      </c>
      <c r="AS70" s="71">
        <v>780</v>
      </c>
      <c r="AU70" s="6">
        <v>0</v>
      </c>
      <c r="AV70" s="6">
        <v>0</v>
      </c>
      <c r="AW70" s="6">
        <v>0</v>
      </c>
      <c r="AX70" s="6">
        <v>440</v>
      </c>
      <c r="AY70" s="6">
        <v>0</v>
      </c>
      <c r="AZ70" s="6">
        <v>0</v>
      </c>
      <c r="BA70" s="6">
        <v>40</v>
      </c>
      <c r="BB70" s="71">
        <v>480</v>
      </c>
      <c r="BD70" s="8">
        <v>15040</v>
      </c>
      <c r="BE70" s="8">
        <v>2800</v>
      </c>
      <c r="BF70" s="8">
        <v>1420</v>
      </c>
      <c r="BG70" s="8">
        <v>46100</v>
      </c>
      <c r="BH70" s="8">
        <v>3820</v>
      </c>
      <c r="BI70" s="8">
        <v>3620</v>
      </c>
      <c r="BJ70" s="8">
        <v>32420</v>
      </c>
      <c r="BK70" s="72">
        <v>105220</v>
      </c>
      <c r="BN70" s="8">
        <f t="shared" si="1"/>
        <v>9120</v>
      </c>
      <c r="BP70" s="6">
        <f t="shared" si="2"/>
        <v>1720</v>
      </c>
      <c r="BQ70" s="8">
        <f t="shared" si="3"/>
        <v>5060</v>
      </c>
      <c r="BR70" s="8">
        <f t="shared" si="4"/>
        <v>1080</v>
      </c>
      <c r="BS70" s="6">
        <f t="shared" si="5"/>
        <v>780</v>
      </c>
      <c r="BT70" s="6">
        <f t="shared" si="6"/>
        <v>480</v>
      </c>
      <c r="BV70" s="8">
        <f t="shared" si="0"/>
        <v>96100</v>
      </c>
    </row>
    <row r="71" spans="1:74" ht="10.5">
      <c r="A71" s="7">
        <v>37742</v>
      </c>
      <c r="B71" s="6">
        <v>119</v>
      </c>
      <c r="C71" s="6">
        <v>0</v>
      </c>
      <c r="D71" s="6">
        <v>0</v>
      </c>
      <c r="E71" s="8">
        <v>1564</v>
      </c>
      <c r="F71" s="6">
        <v>68</v>
      </c>
      <c r="G71" s="6">
        <v>34</v>
      </c>
      <c r="H71" s="6">
        <v>204</v>
      </c>
      <c r="I71" s="72">
        <v>1989</v>
      </c>
      <c r="J71" s="56"/>
      <c r="K71" s="6">
        <v>646</v>
      </c>
      <c r="L71" s="6">
        <v>170</v>
      </c>
      <c r="M71" s="6">
        <v>0</v>
      </c>
      <c r="N71" s="8">
        <v>4080</v>
      </c>
      <c r="O71" s="6">
        <v>85</v>
      </c>
      <c r="P71" s="6">
        <v>153</v>
      </c>
      <c r="Q71" s="6">
        <v>748</v>
      </c>
      <c r="R71" s="72">
        <v>5882</v>
      </c>
      <c r="S71" s="74"/>
      <c r="T71" s="6">
        <v>153</v>
      </c>
      <c r="U71" s="6">
        <v>17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71">
        <v>170</v>
      </c>
      <c r="AC71" s="6">
        <v>170</v>
      </c>
      <c r="AD71" s="6">
        <v>119</v>
      </c>
      <c r="AE71" s="6">
        <v>0</v>
      </c>
      <c r="AF71" s="6">
        <v>272</v>
      </c>
      <c r="AG71" s="6">
        <v>34</v>
      </c>
      <c r="AH71" s="6">
        <v>102</v>
      </c>
      <c r="AI71" s="6">
        <v>476</v>
      </c>
      <c r="AJ71" s="72">
        <v>1173</v>
      </c>
      <c r="AK71" s="8"/>
      <c r="AL71" s="6">
        <v>119</v>
      </c>
      <c r="AM71" s="6">
        <v>68</v>
      </c>
      <c r="AN71" s="6">
        <v>0</v>
      </c>
      <c r="AO71" s="6">
        <v>238</v>
      </c>
      <c r="AP71" s="6">
        <v>34</v>
      </c>
      <c r="AQ71" s="6">
        <v>51</v>
      </c>
      <c r="AR71" s="6">
        <v>153</v>
      </c>
      <c r="AS71" s="71">
        <v>663</v>
      </c>
      <c r="AU71" s="6">
        <v>119</v>
      </c>
      <c r="AV71" s="6">
        <v>0</v>
      </c>
      <c r="AW71" s="6">
        <v>0</v>
      </c>
      <c r="AX71" s="6">
        <v>238</v>
      </c>
      <c r="AY71" s="6">
        <v>34</v>
      </c>
      <c r="AZ71" s="6">
        <v>17</v>
      </c>
      <c r="BA71" s="6">
        <v>34</v>
      </c>
      <c r="BB71" s="71">
        <v>442</v>
      </c>
      <c r="BD71" s="8">
        <v>19091</v>
      </c>
      <c r="BE71" s="8">
        <v>5423</v>
      </c>
      <c r="BF71" s="8">
        <v>1292</v>
      </c>
      <c r="BG71" s="8">
        <v>45356</v>
      </c>
      <c r="BH71" s="8">
        <v>3689</v>
      </c>
      <c r="BI71" s="8">
        <v>3315</v>
      </c>
      <c r="BJ71" s="8">
        <v>30141</v>
      </c>
      <c r="BK71" s="72">
        <v>108307</v>
      </c>
      <c r="BN71" s="8">
        <f t="shared" si="1"/>
        <v>10149</v>
      </c>
      <c r="BP71" s="6">
        <f t="shared" si="2"/>
        <v>1989</v>
      </c>
      <c r="BQ71" s="8">
        <f t="shared" si="3"/>
        <v>5882</v>
      </c>
      <c r="BR71" s="8">
        <f t="shared" si="4"/>
        <v>1173</v>
      </c>
      <c r="BS71" s="6">
        <f t="shared" si="5"/>
        <v>663</v>
      </c>
      <c r="BT71" s="6">
        <f t="shared" si="6"/>
        <v>442</v>
      </c>
      <c r="BV71" s="8">
        <f t="shared" ref="BV71:BV134" si="7">+BK71-BN71</f>
        <v>98158</v>
      </c>
    </row>
    <row r="72" spans="1:74" ht="10.5">
      <c r="A72" s="7">
        <v>37773</v>
      </c>
      <c r="B72" s="6">
        <v>225</v>
      </c>
      <c r="C72" s="6">
        <v>0</v>
      </c>
      <c r="D72" s="6">
        <v>15</v>
      </c>
      <c r="E72" s="8">
        <v>2250</v>
      </c>
      <c r="F72" s="6">
        <v>60</v>
      </c>
      <c r="G72" s="6">
        <v>15</v>
      </c>
      <c r="H72" s="6">
        <v>165</v>
      </c>
      <c r="I72" s="72">
        <v>2730</v>
      </c>
      <c r="J72" s="56"/>
      <c r="K72" s="6">
        <v>585</v>
      </c>
      <c r="L72" s="6">
        <v>240</v>
      </c>
      <c r="M72" s="6">
        <v>30</v>
      </c>
      <c r="N72" s="8">
        <v>5730</v>
      </c>
      <c r="O72" s="6">
        <v>60</v>
      </c>
      <c r="P72" s="6">
        <v>360</v>
      </c>
      <c r="Q72" s="6">
        <v>930</v>
      </c>
      <c r="R72" s="72">
        <v>7935</v>
      </c>
      <c r="S72" s="74"/>
      <c r="T72" s="6">
        <v>90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15</v>
      </c>
      <c r="AA72" s="71">
        <v>105</v>
      </c>
      <c r="AC72" s="6">
        <v>105</v>
      </c>
      <c r="AD72" s="6">
        <v>30</v>
      </c>
      <c r="AE72" s="6">
        <v>0</v>
      </c>
      <c r="AF72" s="6">
        <v>450</v>
      </c>
      <c r="AG72" s="6">
        <v>0</v>
      </c>
      <c r="AH72" s="6">
        <v>120</v>
      </c>
      <c r="AI72" s="6">
        <v>525</v>
      </c>
      <c r="AJ72" s="72">
        <v>1230</v>
      </c>
      <c r="AK72" s="8"/>
      <c r="AL72" s="6">
        <v>150</v>
      </c>
      <c r="AM72" s="6">
        <v>210</v>
      </c>
      <c r="AN72" s="6">
        <v>120</v>
      </c>
      <c r="AO72" s="6">
        <v>285</v>
      </c>
      <c r="AP72" s="6">
        <v>45</v>
      </c>
      <c r="AQ72" s="6">
        <v>60</v>
      </c>
      <c r="AR72" s="6">
        <v>195</v>
      </c>
      <c r="AS72" s="72">
        <v>1065</v>
      </c>
      <c r="AT72" s="8"/>
      <c r="AU72" s="6">
        <v>30</v>
      </c>
      <c r="AV72" s="6">
        <v>15</v>
      </c>
      <c r="AW72" s="6">
        <v>15</v>
      </c>
      <c r="AX72" s="6">
        <v>630</v>
      </c>
      <c r="AY72" s="6">
        <v>15</v>
      </c>
      <c r="AZ72" s="6">
        <v>0</v>
      </c>
      <c r="BA72" s="6">
        <v>15</v>
      </c>
      <c r="BB72" s="71">
        <v>720</v>
      </c>
      <c r="BD72" s="8">
        <v>19005</v>
      </c>
      <c r="BE72" s="8">
        <v>3570</v>
      </c>
      <c r="BF72" s="8">
        <v>1875</v>
      </c>
      <c r="BG72" s="8">
        <v>54030</v>
      </c>
      <c r="BH72" s="8">
        <v>3630</v>
      </c>
      <c r="BI72" s="8">
        <v>3555</v>
      </c>
      <c r="BJ72" s="8">
        <v>36060</v>
      </c>
      <c r="BK72" s="72">
        <v>121725</v>
      </c>
      <c r="BN72" s="8">
        <f t="shared" ref="BN72:BN135" si="8">I72+R72+AJ72+AS72+BB72</f>
        <v>13680</v>
      </c>
      <c r="BP72" s="6">
        <f t="shared" ref="BP72:BP135" si="9">I72</f>
        <v>2730</v>
      </c>
      <c r="BQ72" s="8">
        <f t="shared" ref="BQ72:BQ135" si="10">R72</f>
        <v>7935</v>
      </c>
      <c r="BR72" s="8">
        <f t="shared" ref="BR72:BR135" si="11">AJ72</f>
        <v>1230</v>
      </c>
      <c r="BS72" s="6">
        <f t="shared" ref="BS72:BS135" si="12">AS72</f>
        <v>1065</v>
      </c>
      <c r="BT72" s="6">
        <f t="shared" ref="BT72:BT135" si="13">BB72</f>
        <v>720</v>
      </c>
      <c r="BV72" s="8">
        <f t="shared" si="7"/>
        <v>108045</v>
      </c>
    </row>
    <row r="73" spans="1:74" ht="10.5">
      <c r="A73" s="7">
        <v>37803</v>
      </c>
      <c r="B73" s="6">
        <v>286</v>
      </c>
      <c r="C73" s="6">
        <v>0</v>
      </c>
      <c r="D73" s="6">
        <v>44</v>
      </c>
      <c r="E73" s="8">
        <v>2640</v>
      </c>
      <c r="F73" s="6">
        <v>44</v>
      </c>
      <c r="G73" s="6">
        <v>66</v>
      </c>
      <c r="H73" s="6">
        <v>110</v>
      </c>
      <c r="I73" s="72">
        <v>3190</v>
      </c>
      <c r="J73" s="56"/>
      <c r="K73" s="6">
        <v>572</v>
      </c>
      <c r="L73" s="6">
        <v>286</v>
      </c>
      <c r="M73" s="6">
        <v>88</v>
      </c>
      <c r="N73" s="8">
        <v>6512</v>
      </c>
      <c r="O73" s="6">
        <v>0</v>
      </c>
      <c r="P73" s="6">
        <v>308</v>
      </c>
      <c r="Q73" s="6">
        <v>748</v>
      </c>
      <c r="R73" s="72">
        <v>8514</v>
      </c>
      <c r="S73" s="74"/>
      <c r="T73" s="6">
        <v>110</v>
      </c>
      <c r="U73" s="6">
        <v>0</v>
      </c>
      <c r="V73" s="6">
        <v>0</v>
      </c>
      <c r="W73" s="6">
        <v>22</v>
      </c>
      <c r="X73" s="6">
        <v>0</v>
      </c>
      <c r="Y73" s="6">
        <v>22</v>
      </c>
      <c r="Z73" s="6">
        <v>0</v>
      </c>
      <c r="AA73" s="71">
        <v>154</v>
      </c>
      <c r="AC73" s="6">
        <v>154</v>
      </c>
      <c r="AD73" s="6">
        <v>198</v>
      </c>
      <c r="AE73" s="6">
        <v>0</v>
      </c>
      <c r="AF73" s="6">
        <v>484</v>
      </c>
      <c r="AG73" s="6">
        <v>44</v>
      </c>
      <c r="AH73" s="6">
        <v>88</v>
      </c>
      <c r="AI73" s="6">
        <v>550</v>
      </c>
      <c r="AJ73" s="72">
        <v>1518</v>
      </c>
      <c r="AK73" s="8"/>
      <c r="AL73" s="6">
        <v>176</v>
      </c>
      <c r="AM73" s="6">
        <v>0</v>
      </c>
      <c r="AN73" s="6">
        <v>22</v>
      </c>
      <c r="AO73" s="6">
        <v>660</v>
      </c>
      <c r="AP73" s="6">
        <v>44</v>
      </c>
      <c r="AQ73" s="6">
        <v>66</v>
      </c>
      <c r="AR73" s="6">
        <v>286</v>
      </c>
      <c r="AS73" s="72">
        <v>1254</v>
      </c>
      <c r="AT73" s="8"/>
      <c r="AU73" s="6">
        <v>44</v>
      </c>
      <c r="AV73" s="6">
        <v>0</v>
      </c>
      <c r="AW73" s="6">
        <v>0</v>
      </c>
      <c r="AX73" s="6">
        <v>792</v>
      </c>
      <c r="AY73" s="6">
        <v>0</v>
      </c>
      <c r="AZ73" s="6">
        <v>22</v>
      </c>
      <c r="BA73" s="6">
        <v>22</v>
      </c>
      <c r="BB73" s="71">
        <v>880</v>
      </c>
      <c r="BD73" s="8">
        <v>18414</v>
      </c>
      <c r="BE73" s="8">
        <v>5038</v>
      </c>
      <c r="BF73" s="8">
        <v>1980</v>
      </c>
      <c r="BG73" s="8">
        <v>67056</v>
      </c>
      <c r="BH73" s="8">
        <v>3938</v>
      </c>
      <c r="BI73" s="8">
        <v>4312</v>
      </c>
      <c r="BJ73" s="8">
        <v>37444</v>
      </c>
      <c r="BK73" s="72">
        <v>138182</v>
      </c>
      <c r="BN73" s="8">
        <f t="shared" si="8"/>
        <v>15356</v>
      </c>
      <c r="BP73" s="6">
        <f t="shared" si="9"/>
        <v>3190</v>
      </c>
      <c r="BQ73" s="8">
        <f t="shared" si="10"/>
        <v>8514</v>
      </c>
      <c r="BR73" s="8">
        <f t="shared" si="11"/>
        <v>1518</v>
      </c>
      <c r="BS73" s="6">
        <f t="shared" si="12"/>
        <v>1254</v>
      </c>
      <c r="BT73" s="6">
        <f t="shared" si="13"/>
        <v>880</v>
      </c>
      <c r="BV73" s="8">
        <f t="shared" si="7"/>
        <v>122826</v>
      </c>
    </row>
    <row r="74" spans="1:74" ht="10.5">
      <c r="A74" s="7">
        <v>37834</v>
      </c>
      <c r="B74" s="6">
        <v>168</v>
      </c>
      <c r="C74" s="6">
        <v>42</v>
      </c>
      <c r="D74" s="6">
        <v>0</v>
      </c>
      <c r="E74" s="8">
        <v>2352</v>
      </c>
      <c r="F74" s="6">
        <v>84</v>
      </c>
      <c r="G74" s="6">
        <v>0</v>
      </c>
      <c r="H74" s="6">
        <v>189</v>
      </c>
      <c r="I74" s="72">
        <v>2835</v>
      </c>
      <c r="J74" s="56"/>
      <c r="K74" s="6">
        <v>462</v>
      </c>
      <c r="L74" s="6">
        <v>315</v>
      </c>
      <c r="M74" s="6">
        <v>21</v>
      </c>
      <c r="N74" s="8">
        <v>6867</v>
      </c>
      <c r="O74" s="6">
        <v>189</v>
      </c>
      <c r="P74" s="6">
        <v>126</v>
      </c>
      <c r="Q74" s="6">
        <v>588</v>
      </c>
      <c r="R74" s="72">
        <v>8568</v>
      </c>
      <c r="S74" s="74"/>
      <c r="T74" s="6">
        <v>84</v>
      </c>
      <c r="U74" s="6">
        <v>21</v>
      </c>
      <c r="V74" s="6">
        <v>0</v>
      </c>
      <c r="W74" s="6">
        <v>21</v>
      </c>
      <c r="X74" s="6">
        <v>0</v>
      </c>
      <c r="Y74" s="6">
        <v>42</v>
      </c>
      <c r="Z74" s="6">
        <v>0</v>
      </c>
      <c r="AA74" s="71">
        <v>168</v>
      </c>
      <c r="AC74" s="6">
        <v>231</v>
      </c>
      <c r="AD74" s="6">
        <v>42</v>
      </c>
      <c r="AE74" s="6">
        <v>63</v>
      </c>
      <c r="AF74" s="6">
        <v>525</v>
      </c>
      <c r="AG74" s="6">
        <v>0</v>
      </c>
      <c r="AH74" s="6">
        <v>126</v>
      </c>
      <c r="AI74" s="6">
        <v>378</v>
      </c>
      <c r="AJ74" s="72">
        <v>1365</v>
      </c>
      <c r="AK74" s="8"/>
      <c r="AL74" s="6">
        <v>63</v>
      </c>
      <c r="AM74" s="6">
        <v>21</v>
      </c>
      <c r="AN74" s="6">
        <v>0</v>
      </c>
      <c r="AO74" s="6">
        <v>252</v>
      </c>
      <c r="AP74" s="6">
        <v>21</v>
      </c>
      <c r="AQ74" s="6">
        <v>42</v>
      </c>
      <c r="AR74" s="6">
        <v>210</v>
      </c>
      <c r="AS74" s="71">
        <v>609</v>
      </c>
      <c r="AU74" s="6">
        <v>105</v>
      </c>
      <c r="AV74" s="6">
        <v>42</v>
      </c>
      <c r="AW74" s="6">
        <v>0</v>
      </c>
      <c r="AX74" s="6">
        <v>504</v>
      </c>
      <c r="AY74" s="6">
        <v>42</v>
      </c>
      <c r="AZ74" s="6">
        <v>21</v>
      </c>
      <c r="BA74" s="6">
        <v>0</v>
      </c>
      <c r="BB74" s="71">
        <v>714</v>
      </c>
      <c r="BD74" s="8">
        <v>20433</v>
      </c>
      <c r="BE74" s="8">
        <v>3738</v>
      </c>
      <c r="BF74" s="8">
        <v>1512</v>
      </c>
      <c r="BG74" s="8">
        <v>60039</v>
      </c>
      <c r="BH74" s="8">
        <v>3801</v>
      </c>
      <c r="BI74" s="8">
        <v>2835</v>
      </c>
      <c r="BJ74" s="8">
        <v>32886</v>
      </c>
      <c r="BK74" s="72">
        <v>125244</v>
      </c>
      <c r="BN74" s="8">
        <f t="shared" si="8"/>
        <v>14091</v>
      </c>
      <c r="BP74" s="6">
        <f t="shared" si="9"/>
        <v>2835</v>
      </c>
      <c r="BQ74" s="8">
        <f t="shared" si="10"/>
        <v>8568</v>
      </c>
      <c r="BR74" s="8">
        <f t="shared" si="11"/>
        <v>1365</v>
      </c>
      <c r="BS74" s="6">
        <f t="shared" si="12"/>
        <v>609</v>
      </c>
      <c r="BT74" s="6">
        <f t="shared" si="13"/>
        <v>714</v>
      </c>
      <c r="BV74" s="8">
        <f t="shared" si="7"/>
        <v>111153</v>
      </c>
    </row>
    <row r="75" spans="1:74" ht="10.5">
      <c r="A75" s="7">
        <v>37865</v>
      </c>
      <c r="B75" s="6">
        <v>200</v>
      </c>
      <c r="C75" s="6">
        <v>0</v>
      </c>
      <c r="D75" s="6">
        <v>20</v>
      </c>
      <c r="E75" s="8">
        <v>2500</v>
      </c>
      <c r="F75" s="6">
        <v>0</v>
      </c>
      <c r="G75" s="6">
        <v>40</v>
      </c>
      <c r="H75" s="6">
        <v>300</v>
      </c>
      <c r="I75" s="72">
        <v>3060</v>
      </c>
      <c r="J75" s="56"/>
      <c r="K75" s="6">
        <v>600</v>
      </c>
      <c r="L75" s="6">
        <v>480</v>
      </c>
      <c r="M75" s="6">
        <v>100</v>
      </c>
      <c r="N75" s="8">
        <v>7840</v>
      </c>
      <c r="O75" s="6">
        <v>180</v>
      </c>
      <c r="P75" s="6">
        <v>120</v>
      </c>
      <c r="Q75" s="6">
        <v>580</v>
      </c>
      <c r="R75" s="72">
        <v>9900</v>
      </c>
      <c r="S75" s="74"/>
      <c r="T75" s="6">
        <v>40</v>
      </c>
      <c r="U75" s="6">
        <v>0</v>
      </c>
      <c r="V75" s="6">
        <v>0</v>
      </c>
      <c r="W75" s="6">
        <v>20</v>
      </c>
      <c r="X75" s="6">
        <v>0</v>
      </c>
      <c r="Y75" s="6">
        <v>0</v>
      </c>
      <c r="Z75" s="6">
        <v>0</v>
      </c>
      <c r="AA75" s="71">
        <v>60</v>
      </c>
      <c r="AC75" s="6">
        <v>200</v>
      </c>
      <c r="AD75" s="6">
        <v>0</v>
      </c>
      <c r="AE75" s="6">
        <v>40</v>
      </c>
      <c r="AF75" s="6">
        <v>640</v>
      </c>
      <c r="AG75" s="6">
        <v>20</v>
      </c>
      <c r="AH75" s="6">
        <v>80</v>
      </c>
      <c r="AI75" s="6">
        <v>460</v>
      </c>
      <c r="AJ75" s="72">
        <v>1440</v>
      </c>
      <c r="AK75" s="8"/>
      <c r="AL75" s="6">
        <v>80</v>
      </c>
      <c r="AM75" s="6">
        <v>80</v>
      </c>
      <c r="AN75" s="6">
        <v>0</v>
      </c>
      <c r="AO75" s="6">
        <v>340</v>
      </c>
      <c r="AP75" s="6">
        <v>40</v>
      </c>
      <c r="AQ75" s="6">
        <v>80</v>
      </c>
      <c r="AR75" s="6">
        <v>200</v>
      </c>
      <c r="AS75" s="71">
        <v>820</v>
      </c>
      <c r="AU75" s="6">
        <v>20</v>
      </c>
      <c r="AV75" s="6">
        <v>0</v>
      </c>
      <c r="AW75" s="6">
        <v>40</v>
      </c>
      <c r="AX75" s="6">
        <v>680</v>
      </c>
      <c r="AY75" s="6">
        <v>60</v>
      </c>
      <c r="AZ75" s="6">
        <v>0</v>
      </c>
      <c r="BA75" s="6">
        <v>40</v>
      </c>
      <c r="BB75" s="71">
        <v>840</v>
      </c>
      <c r="BD75" s="8">
        <v>19840</v>
      </c>
      <c r="BE75" s="8">
        <v>5480</v>
      </c>
      <c r="BF75" s="8">
        <v>2860</v>
      </c>
      <c r="BG75" s="8">
        <v>74460</v>
      </c>
      <c r="BH75" s="8">
        <v>4960</v>
      </c>
      <c r="BI75" s="8">
        <v>3180</v>
      </c>
      <c r="BJ75" s="8">
        <v>38680</v>
      </c>
      <c r="BK75" s="72">
        <v>149460</v>
      </c>
      <c r="BN75" s="8">
        <f t="shared" si="8"/>
        <v>16060</v>
      </c>
      <c r="BP75" s="6">
        <f t="shared" si="9"/>
        <v>3060</v>
      </c>
      <c r="BQ75" s="8">
        <f t="shared" si="10"/>
        <v>9900</v>
      </c>
      <c r="BR75" s="8">
        <f t="shared" si="11"/>
        <v>1440</v>
      </c>
      <c r="BS75" s="6">
        <f t="shared" si="12"/>
        <v>820</v>
      </c>
      <c r="BT75" s="6">
        <f t="shared" si="13"/>
        <v>840</v>
      </c>
      <c r="BV75" s="8">
        <f t="shared" si="7"/>
        <v>133400</v>
      </c>
    </row>
    <row r="76" spans="1:74" ht="10.5">
      <c r="A76" s="7">
        <v>37895</v>
      </c>
      <c r="B76" s="6">
        <v>161</v>
      </c>
      <c r="C76" s="6">
        <v>23</v>
      </c>
      <c r="D76" s="6">
        <v>0</v>
      </c>
      <c r="E76" s="8">
        <v>2139</v>
      </c>
      <c r="F76" s="6">
        <v>46</v>
      </c>
      <c r="G76" s="6">
        <v>69</v>
      </c>
      <c r="H76" s="6">
        <v>345</v>
      </c>
      <c r="I76" s="72">
        <v>2783</v>
      </c>
      <c r="J76" s="56"/>
      <c r="K76" s="6">
        <v>529</v>
      </c>
      <c r="L76" s="6">
        <v>414</v>
      </c>
      <c r="M76" s="6">
        <v>0</v>
      </c>
      <c r="N76" s="8">
        <v>5405</v>
      </c>
      <c r="O76" s="6">
        <v>184</v>
      </c>
      <c r="P76" s="6">
        <v>161</v>
      </c>
      <c r="Q76" s="6">
        <v>828</v>
      </c>
      <c r="R76" s="72">
        <v>7521</v>
      </c>
      <c r="S76" s="74"/>
      <c r="T76" s="6">
        <v>23</v>
      </c>
      <c r="U76" s="6">
        <v>0</v>
      </c>
      <c r="V76" s="6">
        <v>23</v>
      </c>
      <c r="W76" s="6">
        <v>0</v>
      </c>
      <c r="X76" s="6">
        <v>0</v>
      </c>
      <c r="Y76" s="6">
        <v>23</v>
      </c>
      <c r="Z76" s="6">
        <v>23</v>
      </c>
      <c r="AA76" s="71">
        <v>92</v>
      </c>
      <c r="AC76" s="6">
        <v>161</v>
      </c>
      <c r="AD76" s="6">
        <v>23</v>
      </c>
      <c r="AE76" s="6">
        <v>46</v>
      </c>
      <c r="AF76" s="6">
        <v>276</v>
      </c>
      <c r="AG76" s="6">
        <v>23</v>
      </c>
      <c r="AH76" s="6">
        <v>115</v>
      </c>
      <c r="AI76" s="6">
        <v>460</v>
      </c>
      <c r="AJ76" s="72">
        <v>1104</v>
      </c>
      <c r="AK76" s="8"/>
      <c r="AL76" s="6">
        <v>138</v>
      </c>
      <c r="AM76" s="6">
        <v>23</v>
      </c>
      <c r="AN76" s="6">
        <v>0</v>
      </c>
      <c r="AO76" s="6">
        <v>345</v>
      </c>
      <c r="AP76" s="6">
        <v>46</v>
      </c>
      <c r="AQ76" s="6">
        <v>115</v>
      </c>
      <c r="AR76" s="6">
        <v>345</v>
      </c>
      <c r="AS76" s="72">
        <v>1012</v>
      </c>
      <c r="AT76" s="8"/>
      <c r="AU76" s="6">
        <v>69</v>
      </c>
      <c r="AV76" s="6">
        <v>0</v>
      </c>
      <c r="AW76" s="6">
        <v>46</v>
      </c>
      <c r="AX76" s="6">
        <v>483</v>
      </c>
      <c r="AY76" s="6">
        <v>0</v>
      </c>
      <c r="AZ76" s="6">
        <v>0</v>
      </c>
      <c r="BA76" s="6">
        <v>69</v>
      </c>
      <c r="BB76" s="71">
        <v>667</v>
      </c>
      <c r="BD76" s="8">
        <v>20769</v>
      </c>
      <c r="BE76" s="8">
        <v>5060</v>
      </c>
      <c r="BF76" s="8">
        <v>1449</v>
      </c>
      <c r="BG76" s="8">
        <v>56189</v>
      </c>
      <c r="BH76" s="8">
        <v>4117</v>
      </c>
      <c r="BI76" s="8">
        <v>3818</v>
      </c>
      <c r="BJ76" s="8">
        <v>34385</v>
      </c>
      <c r="BK76" s="72">
        <v>125787</v>
      </c>
      <c r="BN76" s="8">
        <f t="shared" si="8"/>
        <v>13087</v>
      </c>
      <c r="BP76" s="6">
        <f t="shared" si="9"/>
        <v>2783</v>
      </c>
      <c r="BQ76" s="8">
        <f t="shared" si="10"/>
        <v>7521</v>
      </c>
      <c r="BR76" s="8">
        <f t="shared" si="11"/>
        <v>1104</v>
      </c>
      <c r="BS76" s="6">
        <f t="shared" si="12"/>
        <v>1012</v>
      </c>
      <c r="BT76" s="6">
        <f t="shared" si="13"/>
        <v>667</v>
      </c>
      <c r="BV76" s="8">
        <f t="shared" si="7"/>
        <v>112700</v>
      </c>
    </row>
    <row r="77" spans="1:74" ht="10.5">
      <c r="A77" s="7">
        <v>37926</v>
      </c>
      <c r="B77" s="6">
        <v>161</v>
      </c>
      <c r="C77" s="6">
        <v>0</v>
      </c>
      <c r="D77" s="6">
        <v>46</v>
      </c>
      <c r="E77" s="8">
        <v>1242</v>
      </c>
      <c r="F77" s="6">
        <v>92</v>
      </c>
      <c r="G77" s="6">
        <v>23</v>
      </c>
      <c r="H77" s="6">
        <v>207</v>
      </c>
      <c r="I77" s="72">
        <v>1771</v>
      </c>
      <c r="J77" s="56"/>
      <c r="K77" s="6">
        <v>667</v>
      </c>
      <c r="L77" s="6">
        <v>276</v>
      </c>
      <c r="M77" s="6">
        <v>46</v>
      </c>
      <c r="N77" s="8">
        <v>2645</v>
      </c>
      <c r="O77" s="6">
        <v>69</v>
      </c>
      <c r="P77" s="6">
        <v>69</v>
      </c>
      <c r="Q77" s="6">
        <v>828</v>
      </c>
      <c r="R77" s="72">
        <v>4600</v>
      </c>
      <c r="S77" s="74"/>
      <c r="T77" s="6">
        <v>92</v>
      </c>
      <c r="U77" s="6">
        <v>0</v>
      </c>
      <c r="V77" s="6">
        <v>0</v>
      </c>
      <c r="W77" s="6">
        <v>23</v>
      </c>
      <c r="X77" s="6">
        <v>23</v>
      </c>
      <c r="Y77" s="6">
        <v>0</v>
      </c>
      <c r="Z77" s="6">
        <v>0</v>
      </c>
      <c r="AA77" s="71">
        <v>138</v>
      </c>
      <c r="AC77" s="6">
        <v>115</v>
      </c>
      <c r="AD77" s="6">
        <v>46</v>
      </c>
      <c r="AE77" s="6">
        <v>23</v>
      </c>
      <c r="AF77" s="6">
        <v>345</v>
      </c>
      <c r="AG77" s="6">
        <v>46</v>
      </c>
      <c r="AH77" s="6">
        <v>92</v>
      </c>
      <c r="AI77" s="6">
        <v>667</v>
      </c>
      <c r="AJ77" s="72">
        <v>1334</v>
      </c>
      <c r="AK77" s="8"/>
      <c r="AL77" s="6">
        <v>69</v>
      </c>
      <c r="AM77" s="6">
        <v>0</v>
      </c>
      <c r="AN77" s="6">
        <v>0</v>
      </c>
      <c r="AO77" s="6">
        <v>46</v>
      </c>
      <c r="AP77" s="6">
        <v>0</v>
      </c>
      <c r="AQ77" s="6">
        <v>46</v>
      </c>
      <c r="AR77" s="6">
        <v>92</v>
      </c>
      <c r="AS77" s="71">
        <v>253</v>
      </c>
      <c r="AU77" s="6">
        <v>0</v>
      </c>
      <c r="AV77" s="6">
        <v>0</v>
      </c>
      <c r="AW77" s="6">
        <v>23</v>
      </c>
      <c r="AX77" s="6">
        <v>483</v>
      </c>
      <c r="AY77" s="6">
        <v>23</v>
      </c>
      <c r="AZ77" s="6">
        <v>0</v>
      </c>
      <c r="BA77" s="6">
        <v>23</v>
      </c>
      <c r="BB77" s="71">
        <v>552</v>
      </c>
      <c r="BD77" s="8">
        <v>20562</v>
      </c>
      <c r="BE77" s="8">
        <v>4301</v>
      </c>
      <c r="BF77" s="8">
        <v>3059</v>
      </c>
      <c r="BG77" s="8">
        <v>56695</v>
      </c>
      <c r="BH77" s="8">
        <v>5267</v>
      </c>
      <c r="BI77" s="8">
        <v>3519</v>
      </c>
      <c r="BJ77" s="8">
        <v>39215</v>
      </c>
      <c r="BK77" s="72">
        <v>132618</v>
      </c>
      <c r="BN77" s="8">
        <f t="shared" si="8"/>
        <v>8510</v>
      </c>
      <c r="BP77" s="6">
        <f t="shared" si="9"/>
        <v>1771</v>
      </c>
      <c r="BQ77" s="8">
        <f t="shared" si="10"/>
        <v>4600</v>
      </c>
      <c r="BR77" s="8">
        <f t="shared" si="11"/>
        <v>1334</v>
      </c>
      <c r="BS77" s="6">
        <f t="shared" si="12"/>
        <v>253</v>
      </c>
      <c r="BT77" s="6">
        <f t="shared" si="13"/>
        <v>552</v>
      </c>
      <c r="BV77" s="8">
        <f t="shared" si="7"/>
        <v>124108</v>
      </c>
    </row>
    <row r="78" spans="1:74" ht="10.5">
      <c r="A78" s="7">
        <v>37956</v>
      </c>
      <c r="B78" s="6">
        <v>52</v>
      </c>
      <c r="C78" s="6">
        <v>0</v>
      </c>
      <c r="D78" s="6">
        <v>0</v>
      </c>
      <c r="E78" s="8">
        <v>1196</v>
      </c>
      <c r="F78" s="6">
        <v>26</v>
      </c>
      <c r="G78" s="6">
        <v>26</v>
      </c>
      <c r="H78" s="6">
        <v>598</v>
      </c>
      <c r="I78" s="72">
        <v>1898</v>
      </c>
      <c r="J78" s="56"/>
      <c r="K78" s="6">
        <v>364</v>
      </c>
      <c r="L78" s="6">
        <v>26</v>
      </c>
      <c r="M78" s="6">
        <v>0</v>
      </c>
      <c r="N78" s="8">
        <v>2522</v>
      </c>
      <c r="O78" s="6">
        <v>78</v>
      </c>
      <c r="P78" s="6">
        <v>130</v>
      </c>
      <c r="Q78" s="8">
        <v>1612</v>
      </c>
      <c r="R78" s="72">
        <v>4732</v>
      </c>
      <c r="S78" s="74"/>
      <c r="T78" s="6">
        <v>26</v>
      </c>
      <c r="U78" s="6">
        <v>0</v>
      </c>
      <c r="V78" s="6">
        <v>26</v>
      </c>
      <c r="W78" s="6">
        <v>0</v>
      </c>
      <c r="X78" s="6">
        <v>0</v>
      </c>
      <c r="Y78" s="6">
        <v>0</v>
      </c>
      <c r="Z78" s="6">
        <v>0</v>
      </c>
      <c r="AA78" s="71">
        <v>52</v>
      </c>
      <c r="AC78" s="6">
        <v>130</v>
      </c>
      <c r="AD78" s="6">
        <v>0</v>
      </c>
      <c r="AE78" s="6">
        <v>26</v>
      </c>
      <c r="AF78" s="6">
        <v>494</v>
      </c>
      <c r="AG78" s="6">
        <v>104</v>
      </c>
      <c r="AH78" s="6">
        <v>208</v>
      </c>
      <c r="AI78" s="8">
        <v>1690</v>
      </c>
      <c r="AJ78" s="72">
        <v>2652</v>
      </c>
      <c r="AK78" s="8"/>
      <c r="AL78" s="6">
        <v>78</v>
      </c>
      <c r="AM78" s="6">
        <v>52</v>
      </c>
      <c r="AN78" s="6">
        <v>26</v>
      </c>
      <c r="AO78" s="6">
        <v>390</v>
      </c>
      <c r="AP78" s="6">
        <v>26</v>
      </c>
      <c r="AQ78" s="6">
        <v>78</v>
      </c>
      <c r="AR78" s="6">
        <v>676</v>
      </c>
      <c r="AS78" s="72">
        <v>1326</v>
      </c>
      <c r="AT78" s="8"/>
      <c r="AU78" s="6">
        <v>0</v>
      </c>
      <c r="AV78" s="6">
        <v>26</v>
      </c>
      <c r="AW78" s="6">
        <v>0</v>
      </c>
      <c r="AX78" s="6">
        <v>442</v>
      </c>
      <c r="AY78" s="6">
        <v>26</v>
      </c>
      <c r="AZ78" s="6">
        <v>26</v>
      </c>
      <c r="BA78" s="6">
        <v>26</v>
      </c>
      <c r="BB78" s="71">
        <v>546</v>
      </c>
      <c r="BD78" s="8">
        <v>11778</v>
      </c>
      <c r="BE78" s="8">
        <v>1716</v>
      </c>
      <c r="BF78" s="8">
        <v>2314</v>
      </c>
      <c r="BG78" s="8">
        <v>57694</v>
      </c>
      <c r="BH78" s="8">
        <v>5200</v>
      </c>
      <c r="BI78" s="8">
        <v>4420</v>
      </c>
      <c r="BJ78" s="8">
        <v>64662</v>
      </c>
      <c r="BK78" s="72">
        <v>147784</v>
      </c>
      <c r="BN78" s="8">
        <f t="shared" si="8"/>
        <v>11154</v>
      </c>
      <c r="BP78" s="6">
        <f t="shared" si="9"/>
        <v>1898</v>
      </c>
      <c r="BQ78" s="8">
        <f t="shared" si="10"/>
        <v>4732</v>
      </c>
      <c r="BR78" s="8">
        <f t="shared" si="11"/>
        <v>2652</v>
      </c>
      <c r="BS78" s="6">
        <f t="shared" si="12"/>
        <v>1326</v>
      </c>
      <c r="BT78" s="6">
        <f t="shared" si="13"/>
        <v>546</v>
      </c>
      <c r="BV78" s="8">
        <f t="shared" si="7"/>
        <v>136630</v>
      </c>
    </row>
    <row r="79" spans="1:74" ht="10.5">
      <c r="A79" s="7">
        <v>37987</v>
      </c>
      <c r="B79" s="6">
        <v>116</v>
      </c>
      <c r="C79" s="6">
        <v>0</v>
      </c>
      <c r="D79" s="6">
        <v>0</v>
      </c>
      <c r="E79" s="6">
        <v>522</v>
      </c>
      <c r="F79" s="6">
        <v>0</v>
      </c>
      <c r="G79" s="6">
        <v>58</v>
      </c>
      <c r="H79" s="6">
        <v>203</v>
      </c>
      <c r="I79" s="71">
        <v>899</v>
      </c>
      <c r="J79" s="11"/>
      <c r="K79" s="6">
        <v>203</v>
      </c>
      <c r="L79" s="6">
        <v>29</v>
      </c>
      <c r="M79" s="6">
        <v>0</v>
      </c>
      <c r="N79" s="8">
        <v>1450</v>
      </c>
      <c r="O79" s="6">
        <v>58</v>
      </c>
      <c r="P79" s="6">
        <v>116</v>
      </c>
      <c r="Q79" s="6">
        <v>841</v>
      </c>
      <c r="R79" s="72">
        <v>2697</v>
      </c>
      <c r="S79" s="74"/>
      <c r="T79" s="6">
        <v>58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71">
        <v>58</v>
      </c>
      <c r="AC79" s="6">
        <v>87</v>
      </c>
      <c r="AD79" s="6">
        <v>29</v>
      </c>
      <c r="AE79" s="6">
        <v>0</v>
      </c>
      <c r="AF79" s="6">
        <v>319</v>
      </c>
      <c r="AG79" s="6">
        <v>87</v>
      </c>
      <c r="AH79" s="6">
        <v>116</v>
      </c>
      <c r="AI79" s="6">
        <v>580</v>
      </c>
      <c r="AJ79" s="72">
        <v>1218</v>
      </c>
      <c r="AK79" s="8"/>
      <c r="AL79" s="6">
        <v>87</v>
      </c>
      <c r="AM79" s="6">
        <v>29</v>
      </c>
      <c r="AN79" s="6">
        <v>29</v>
      </c>
      <c r="AO79" s="6">
        <v>203</v>
      </c>
      <c r="AP79" s="6">
        <v>0</v>
      </c>
      <c r="AQ79" s="6">
        <v>29</v>
      </c>
      <c r="AR79" s="6">
        <v>232</v>
      </c>
      <c r="AS79" s="71">
        <v>609</v>
      </c>
      <c r="AU79" s="6">
        <v>29</v>
      </c>
      <c r="AV79" s="6">
        <v>0</v>
      </c>
      <c r="AW79" s="6">
        <v>0</v>
      </c>
      <c r="AX79" s="6">
        <v>348</v>
      </c>
      <c r="AY79" s="6">
        <v>0</v>
      </c>
      <c r="AZ79" s="6">
        <v>0</v>
      </c>
      <c r="BA79" s="6">
        <v>58</v>
      </c>
      <c r="BB79" s="71">
        <v>435</v>
      </c>
      <c r="BD79" s="8">
        <v>12760</v>
      </c>
      <c r="BE79" s="8">
        <v>2059</v>
      </c>
      <c r="BF79" s="8">
        <v>1392</v>
      </c>
      <c r="BG79" s="8">
        <v>32712</v>
      </c>
      <c r="BH79" s="8">
        <v>2813</v>
      </c>
      <c r="BI79" s="8">
        <v>3016</v>
      </c>
      <c r="BJ79" s="8">
        <v>25462</v>
      </c>
      <c r="BK79" s="72">
        <v>80214</v>
      </c>
      <c r="BN79" s="8">
        <f t="shared" si="8"/>
        <v>5858</v>
      </c>
      <c r="BP79" s="6">
        <f t="shared" si="9"/>
        <v>899</v>
      </c>
      <c r="BQ79" s="8">
        <f t="shared" si="10"/>
        <v>2697</v>
      </c>
      <c r="BR79" s="8">
        <f t="shared" si="11"/>
        <v>1218</v>
      </c>
      <c r="BS79" s="6">
        <f t="shared" si="12"/>
        <v>609</v>
      </c>
      <c r="BT79" s="6">
        <f t="shared" si="13"/>
        <v>435</v>
      </c>
      <c r="BV79" s="8">
        <f t="shared" si="7"/>
        <v>74356</v>
      </c>
    </row>
    <row r="80" spans="1:74" ht="10.5">
      <c r="A80" s="7">
        <v>38018</v>
      </c>
      <c r="B80" s="6">
        <v>150</v>
      </c>
      <c r="C80" s="6">
        <v>0</v>
      </c>
      <c r="D80" s="6">
        <v>0</v>
      </c>
      <c r="E80" s="6">
        <v>650</v>
      </c>
      <c r="F80" s="6">
        <v>0</v>
      </c>
      <c r="G80" s="6">
        <v>100</v>
      </c>
      <c r="H80" s="6">
        <v>225</v>
      </c>
      <c r="I80" s="72">
        <v>1125</v>
      </c>
      <c r="J80" s="56"/>
      <c r="K80" s="6">
        <v>625</v>
      </c>
      <c r="L80" s="6">
        <v>100</v>
      </c>
      <c r="M80" s="6">
        <v>0</v>
      </c>
      <c r="N80" s="8">
        <v>1325</v>
      </c>
      <c r="O80" s="6">
        <v>75</v>
      </c>
      <c r="P80" s="6">
        <v>100</v>
      </c>
      <c r="Q80" s="6">
        <v>425</v>
      </c>
      <c r="R80" s="72">
        <v>2650</v>
      </c>
      <c r="S80" s="74"/>
      <c r="T80" s="6">
        <v>125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25</v>
      </c>
      <c r="AA80" s="71">
        <v>150</v>
      </c>
      <c r="AC80" s="6">
        <v>200</v>
      </c>
      <c r="AD80" s="6">
        <v>0</v>
      </c>
      <c r="AE80" s="6">
        <v>0</v>
      </c>
      <c r="AF80" s="6">
        <v>200</v>
      </c>
      <c r="AG80" s="6">
        <v>50</v>
      </c>
      <c r="AH80" s="6">
        <v>250</v>
      </c>
      <c r="AI80" s="6">
        <v>400</v>
      </c>
      <c r="AJ80" s="72">
        <v>1100</v>
      </c>
      <c r="AK80" s="8"/>
      <c r="AL80" s="6">
        <v>125</v>
      </c>
      <c r="AM80" s="6">
        <v>0</v>
      </c>
      <c r="AN80" s="6">
        <v>50</v>
      </c>
      <c r="AO80" s="6">
        <v>100</v>
      </c>
      <c r="AP80" s="6">
        <v>0</v>
      </c>
      <c r="AQ80" s="6">
        <v>75</v>
      </c>
      <c r="AR80" s="6">
        <v>175</v>
      </c>
      <c r="AS80" s="71">
        <v>525</v>
      </c>
      <c r="AU80" s="6">
        <v>25</v>
      </c>
      <c r="AV80" s="6">
        <v>0</v>
      </c>
      <c r="AW80" s="6">
        <v>0</v>
      </c>
      <c r="AX80" s="6">
        <v>50</v>
      </c>
      <c r="AY80" s="6">
        <v>25</v>
      </c>
      <c r="AZ80" s="6">
        <v>0</v>
      </c>
      <c r="BA80" s="6">
        <v>25</v>
      </c>
      <c r="BB80" s="71">
        <v>125</v>
      </c>
      <c r="BD80" s="8">
        <v>20275</v>
      </c>
      <c r="BE80" s="8">
        <v>3600</v>
      </c>
      <c r="BF80" s="8">
        <v>1400</v>
      </c>
      <c r="BG80" s="8">
        <v>29750</v>
      </c>
      <c r="BH80" s="8">
        <v>3625</v>
      </c>
      <c r="BI80" s="8">
        <v>3175</v>
      </c>
      <c r="BJ80" s="8">
        <v>22650</v>
      </c>
      <c r="BK80" s="72">
        <v>84475</v>
      </c>
      <c r="BN80" s="8">
        <f t="shared" si="8"/>
        <v>5525</v>
      </c>
      <c r="BP80" s="6">
        <f t="shared" si="9"/>
        <v>1125</v>
      </c>
      <c r="BQ80" s="8">
        <f t="shared" si="10"/>
        <v>2650</v>
      </c>
      <c r="BR80" s="8">
        <f t="shared" si="11"/>
        <v>1100</v>
      </c>
      <c r="BS80" s="6">
        <f t="shared" si="12"/>
        <v>525</v>
      </c>
      <c r="BT80" s="6">
        <f t="shared" si="13"/>
        <v>125</v>
      </c>
      <c r="BV80" s="8">
        <f t="shared" si="7"/>
        <v>78950</v>
      </c>
    </row>
    <row r="81" spans="1:74" ht="10.5">
      <c r="A81" s="7">
        <v>38047</v>
      </c>
      <c r="B81" s="6">
        <v>50</v>
      </c>
      <c r="C81" s="6">
        <v>0</v>
      </c>
      <c r="D81" s="6">
        <v>50</v>
      </c>
      <c r="E81" s="6">
        <v>950</v>
      </c>
      <c r="F81" s="6">
        <v>75</v>
      </c>
      <c r="G81" s="6">
        <v>100</v>
      </c>
      <c r="H81" s="6">
        <v>125</v>
      </c>
      <c r="I81" s="72">
        <v>1350</v>
      </c>
      <c r="J81" s="56"/>
      <c r="K81" s="6">
        <v>600</v>
      </c>
      <c r="L81" s="6">
        <v>50</v>
      </c>
      <c r="M81" s="6">
        <v>25</v>
      </c>
      <c r="N81" s="8">
        <v>3150</v>
      </c>
      <c r="O81" s="6">
        <v>200</v>
      </c>
      <c r="P81" s="6">
        <v>225</v>
      </c>
      <c r="Q81" s="6">
        <v>375</v>
      </c>
      <c r="R81" s="72">
        <v>4625</v>
      </c>
      <c r="S81" s="74"/>
      <c r="T81" s="6">
        <v>75</v>
      </c>
      <c r="U81" s="6">
        <v>0</v>
      </c>
      <c r="V81" s="6">
        <v>0</v>
      </c>
      <c r="W81" s="6">
        <v>0</v>
      </c>
      <c r="X81" s="6">
        <v>0</v>
      </c>
      <c r="Y81" s="6">
        <v>25</v>
      </c>
      <c r="Z81" s="6">
        <v>0</v>
      </c>
      <c r="AA81" s="71">
        <v>100</v>
      </c>
      <c r="AC81" s="6">
        <v>125</v>
      </c>
      <c r="AD81" s="6">
        <v>25</v>
      </c>
      <c r="AE81" s="6">
        <v>0</v>
      </c>
      <c r="AF81" s="6">
        <v>150</v>
      </c>
      <c r="AG81" s="6">
        <v>75</v>
      </c>
      <c r="AH81" s="6">
        <v>100</v>
      </c>
      <c r="AI81" s="6">
        <v>400</v>
      </c>
      <c r="AJ81" s="71">
        <v>875</v>
      </c>
      <c r="AL81" s="6">
        <v>75</v>
      </c>
      <c r="AM81" s="6">
        <v>0</v>
      </c>
      <c r="AN81" s="6">
        <v>25</v>
      </c>
      <c r="AO81" s="6">
        <v>100</v>
      </c>
      <c r="AP81" s="6">
        <v>25</v>
      </c>
      <c r="AQ81" s="6">
        <v>25</v>
      </c>
      <c r="AR81" s="6">
        <v>200</v>
      </c>
      <c r="AS81" s="71">
        <v>450</v>
      </c>
      <c r="AU81" s="6">
        <v>50</v>
      </c>
      <c r="AV81" s="6">
        <v>0</v>
      </c>
      <c r="AW81" s="6">
        <v>25</v>
      </c>
      <c r="AX81" s="6">
        <v>250</v>
      </c>
      <c r="AY81" s="6">
        <v>25</v>
      </c>
      <c r="AZ81" s="6">
        <v>0</v>
      </c>
      <c r="BA81" s="6">
        <v>50</v>
      </c>
      <c r="BB81" s="71">
        <v>400</v>
      </c>
      <c r="BD81" s="8">
        <v>22950</v>
      </c>
      <c r="BE81" s="8">
        <v>4050</v>
      </c>
      <c r="BF81" s="8">
        <v>1200</v>
      </c>
      <c r="BG81" s="8">
        <v>45225</v>
      </c>
      <c r="BH81" s="8">
        <v>4750</v>
      </c>
      <c r="BI81" s="8">
        <v>3825</v>
      </c>
      <c r="BJ81" s="8">
        <v>31525</v>
      </c>
      <c r="BK81" s="72">
        <v>113525</v>
      </c>
      <c r="BN81" s="8">
        <f t="shared" si="8"/>
        <v>7700</v>
      </c>
      <c r="BP81" s="6">
        <f t="shared" si="9"/>
        <v>1350</v>
      </c>
      <c r="BQ81" s="8">
        <f t="shared" si="10"/>
        <v>4625</v>
      </c>
      <c r="BR81" s="8">
        <f t="shared" si="11"/>
        <v>875</v>
      </c>
      <c r="BS81" s="6">
        <f t="shared" si="12"/>
        <v>450</v>
      </c>
      <c r="BT81" s="6">
        <f t="shared" si="13"/>
        <v>400</v>
      </c>
      <c r="BV81" s="8">
        <f t="shared" si="7"/>
        <v>105825</v>
      </c>
    </row>
    <row r="82" spans="1:74" ht="10.5">
      <c r="A82" s="7">
        <v>38078</v>
      </c>
      <c r="B82" s="6">
        <v>0</v>
      </c>
      <c r="C82" s="6">
        <v>25</v>
      </c>
      <c r="D82" s="6">
        <v>0</v>
      </c>
      <c r="E82" s="8">
        <v>1875</v>
      </c>
      <c r="F82" s="6">
        <v>50</v>
      </c>
      <c r="G82" s="6">
        <v>50</v>
      </c>
      <c r="H82" s="6">
        <v>175</v>
      </c>
      <c r="I82" s="72">
        <v>2175</v>
      </c>
      <c r="J82" s="56"/>
      <c r="K82" s="6">
        <v>650</v>
      </c>
      <c r="L82" s="6">
        <v>100</v>
      </c>
      <c r="M82" s="6">
        <v>50</v>
      </c>
      <c r="N82" s="8">
        <v>5425</v>
      </c>
      <c r="O82" s="6">
        <v>225</v>
      </c>
      <c r="P82" s="6">
        <v>225</v>
      </c>
      <c r="Q82" s="8">
        <v>1100</v>
      </c>
      <c r="R82" s="72">
        <v>7775</v>
      </c>
      <c r="S82" s="74"/>
      <c r="T82" s="6">
        <v>50</v>
      </c>
      <c r="U82" s="6">
        <v>0</v>
      </c>
      <c r="V82" s="6">
        <v>50</v>
      </c>
      <c r="W82" s="6">
        <v>0</v>
      </c>
      <c r="X82" s="6">
        <v>25</v>
      </c>
      <c r="Y82" s="6">
        <v>25</v>
      </c>
      <c r="Z82" s="6">
        <v>0</v>
      </c>
      <c r="AA82" s="71">
        <v>150</v>
      </c>
      <c r="AC82" s="6">
        <v>125</v>
      </c>
      <c r="AD82" s="6">
        <v>0</v>
      </c>
      <c r="AE82" s="6">
        <v>0</v>
      </c>
      <c r="AF82" s="6">
        <v>475</v>
      </c>
      <c r="AG82" s="6">
        <v>75</v>
      </c>
      <c r="AH82" s="6">
        <v>150</v>
      </c>
      <c r="AI82" s="6">
        <v>550</v>
      </c>
      <c r="AJ82" s="72">
        <v>1375</v>
      </c>
      <c r="AK82" s="8"/>
      <c r="AL82" s="6">
        <v>50</v>
      </c>
      <c r="AM82" s="6">
        <v>0</v>
      </c>
      <c r="AN82" s="6">
        <v>25</v>
      </c>
      <c r="AO82" s="6">
        <v>150</v>
      </c>
      <c r="AP82" s="6">
        <v>75</v>
      </c>
      <c r="AQ82" s="6">
        <v>150</v>
      </c>
      <c r="AR82" s="6">
        <v>125</v>
      </c>
      <c r="AS82" s="71">
        <v>575</v>
      </c>
      <c r="AU82" s="6">
        <v>25</v>
      </c>
      <c r="AV82" s="6">
        <v>0</v>
      </c>
      <c r="AW82" s="6">
        <v>25</v>
      </c>
      <c r="AX82" s="6">
        <v>400</v>
      </c>
      <c r="AY82" s="6">
        <v>0</v>
      </c>
      <c r="AZ82" s="6">
        <v>0</v>
      </c>
      <c r="BA82" s="6">
        <v>25</v>
      </c>
      <c r="BB82" s="71">
        <v>475</v>
      </c>
      <c r="BD82" s="8">
        <v>20125</v>
      </c>
      <c r="BE82" s="8">
        <v>3975</v>
      </c>
      <c r="BF82" s="8">
        <v>2175</v>
      </c>
      <c r="BG82" s="8">
        <v>63675</v>
      </c>
      <c r="BH82" s="8">
        <v>5575</v>
      </c>
      <c r="BI82" s="8">
        <v>4825</v>
      </c>
      <c r="BJ82" s="8">
        <v>43650</v>
      </c>
      <c r="BK82" s="72">
        <v>144000</v>
      </c>
      <c r="BN82" s="8">
        <f t="shared" si="8"/>
        <v>12375</v>
      </c>
      <c r="BP82" s="6">
        <f t="shared" si="9"/>
        <v>2175</v>
      </c>
      <c r="BQ82" s="8">
        <f t="shared" si="10"/>
        <v>7775</v>
      </c>
      <c r="BR82" s="8">
        <f t="shared" si="11"/>
        <v>1375</v>
      </c>
      <c r="BS82" s="6">
        <f t="shared" si="12"/>
        <v>575</v>
      </c>
      <c r="BT82" s="6">
        <f t="shared" si="13"/>
        <v>475</v>
      </c>
      <c r="BV82" s="8">
        <f t="shared" si="7"/>
        <v>131625</v>
      </c>
    </row>
    <row r="83" spans="1:74" ht="10.5">
      <c r="A83" s="7">
        <v>38108</v>
      </c>
      <c r="B83" s="6">
        <v>88</v>
      </c>
      <c r="C83" s="6">
        <v>0</v>
      </c>
      <c r="D83" s="6">
        <v>22</v>
      </c>
      <c r="E83" s="8">
        <v>1870</v>
      </c>
      <c r="F83" s="6">
        <v>66</v>
      </c>
      <c r="G83" s="6">
        <v>0</v>
      </c>
      <c r="H83" s="6">
        <v>264</v>
      </c>
      <c r="I83" s="72">
        <v>2310</v>
      </c>
      <c r="J83" s="56"/>
      <c r="K83" s="6">
        <v>770</v>
      </c>
      <c r="L83" s="6">
        <v>264</v>
      </c>
      <c r="M83" s="6">
        <v>22</v>
      </c>
      <c r="N83" s="8">
        <v>6644</v>
      </c>
      <c r="O83" s="6">
        <v>220</v>
      </c>
      <c r="P83" s="6">
        <v>264</v>
      </c>
      <c r="Q83" s="6">
        <v>836</v>
      </c>
      <c r="R83" s="72">
        <v>9020</v>
      </c>
      <c r="S83" s="74"/>
      <c r="T83" s="6">
        <v>88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22</v>
      </c>
      <c r="AA83" s="71">
        <v>110</v>
      </c>
      <c r="AC83" s="6">
        <v>286</v>
      </c>
      <c r="AD83" s="6">
        <v>220</v>
      </c>
      <c r="AE83" s="6">
        <v>22</v>
      </c>
      <c r="AF83" s="6">
        <v>308</v>
      </c>
      <c r="AG83" s="6">
        <v>110</v>
      </c>
      <c r="AH83" s="6">
        <v>66</v>
      </c>
      <c r="AI83" s="6">
        <v>594</v>
      </c>
      <c r="AJ83" s="72">
        <v>1606</v>
      </c>
      <c r="AK83" s="8"/>
      <c r="AL83" s="6">
        <v>110</v>
      </c>
      <c r="AM83" s="6">
        <v>44</v>
      </c>
      <c r="AN83" s="6">
        <v>0</v>
      </c>
      <c r="AO83" s="6">
        <v>374</v>
      </c>
      <c r="AP83" s="6">
        <v>88</v>
      </c>
      <c r="AQ83" s="6">
        <v>22</v>
      </c>
      <c r="AR83" s="6">
        <v>308</v>
      </c>
      <c r="AS83" s="71">
        <v>946</v>
      </c>
      <c r="AU83" s="6">
        <v>66</v>
      </c>
      <c r="AV83" s="6">
        <v>22</v>
      </c>
      <c r="AW83" s="6">
        <v>0</v>
      </c>
      <c r="AX83" s="6">
        <v>308</v>
      </c>
      <c r="AY83" s="6">
        <v>22</v>
      </c>
      <c r="AZ83" s="6">
        <v>0</v>
      </c>
      <c r="BA83" s="6">
        <v>22</v>
      </c>
      <c r="BB83" s="71">
        <v>440</v>
      </c>
      <c r="BD83" s="8">
        <v>25234</v>
      </c>
      <c r="BE83" s="8">
        <v>6028</v>
      </c>
      <c r="BF83" s="8">
        <v>1738</v>
      </c>
      <c r="BG83" s="8">
        <v>58080</v>
      </c>
      <c r="BH83" s="8">
        <v>6710</v>
      </c>
      <c r="BI83" s="8">
        <v>2816</v>
      </c>
      <c r="BJ83" s="8">
        <v>36102</v>
      </c>
      <c r="BK83" s="72">
        <v>136708</v>
      </c>
      <c r="BN83" s="8">
        <f t="shared" si="8"/>
        <v>14322</v>
      </c>
      <c r="BP83" s="6">
        <f t="shared" si="9"/>
        <v>2310</v>
      </c>
      <c r="BQ83" s="8">
        <f t="shared" si="10"/>
        <v>9020</v>
      </c>
      <c r="BR83" s="8">
        <f t="shared" si="11"/>
        <v>1606</v>
      </c>
      <c r="BS83" s="6">
        <f t="shared" si="12"/>
        <v>946</v>
      </c>
      <c r="BT83" s="6">
        <f t="shared" si="13"/>
        <v>440</v>
      </c>
      <c r="BV83" s="8">
        <f t="shared" si="7"/>
        <v>122386</v>
      </c>
    </row>
    <row r="84" spans="1:74" ht="10.5">
      <c r="A84" s="7">
        <v>38139</v>
      </c>
      <c r="B84" s="6">
        <v>200</v>
      </c>
      <c r="C84" s="6">
        <v>100</v>
      </c>
      <c r="D84" s="6">
        <v>60</v>
      </c>
      <c r="E84" s="8">
        <v>2600</v>
      </c>
      <c r="F84" s="6">
        <v>120</v>
      </c>
      <c r="G84" s="6">
        <v>20</v>
      </c>
      <c r="H84" s="6">
        <v>340</v>
      </c>
      <c r="I84" s="72">
        <v>3440</v>
      </c>
      <c r="J84" s="56"/>
      <c r="K84" s="6">
        <v>540</v>
      </c>
      <c r="L84" s="6">
        <v>240</v>
      </c>
      <c r="M84" s="6">
        <v>40</v>
      </c>
      <c r="N84" s="8">
        <v>8280</v>
      </c>
      <c r="O84" s="6">
        <v>320</v>
      </c>
      <c r="P84" s="6">
        <v>160</v>
      </c>
      <c r="Q84" s="8">
        <v>1320</v>
      </c>
      <c r="R84" s="72">
        <v>10900</v>
      </c>
      <c r="S84" s="74"/>
      <c r="T84" s="6">
        <v>80</v>
      </c>
      <c r="U84" s="6">
        <v>0</v>
      </c>
      <c r="V84" s="6">
        <v>0</v>
      </c>
      <c r="W84" s="6">
        <v>0</v>
      </c>
      <c r="X84" s="6">
        <v>0</v>
      </c>
      <c r="Y84" s="6">
        <v>20</v>
      </c>
      <c r="Z84" s="6">
        <v>20</v>
      </c>
      <c r="AA84" s="71">
        <v>120</v>
      </c>
      <c r="AC84" s="6">
        <v>160</v>
      </c>
      <c r="AD84" s="6">
        <v>80</v>
      </c>
      <c r="AE84" s="6">
        <v>20</v>
      </c>
      <c r="AF84" s="6">
        <v>640</v>
      </c>
      <c r="AG84" s="6">
        <v>100</v>
      </c>
      <c r="AH84" s="6">
        <v>60</v>
      </c>
      <c r="AI84" s="6">
        <v>540</v>
      </c>
      <c r="AJ84" s="72">
        <v>1600</v>
      </c>
      <c r="AK84" s="8"/>
      <c r="AL84" s="6">
        <v>220</v>
      </c>
      <c r="AM84" s="6">
        <v>100</v>
      </c>
      <c r="AN84" s="6">
        <v>20</v>
      </c>
      <c r="AO84" s="6">
        <v>480</v>
      </c>
      <c r="AP84" s="6">
        <v>40</v>
      </c>
      <c r="AQ84" s="6">
        <v>20</v>
      </c>
      <c r="AR84" s="6">
        <v>500</v>
      </c>
      <c r="AS84" s="72">
        <v>1380</v>
      </c>
      <c r="AT84" s="8"/>
      <c r="AU84" s="6">
        <v>100</v>
      </c>
      <c r="AV84" s="6">
        <v>20</v>
      </c>
      <c r="AW84" s="6">
        <v>0</v>
      </c>
      <c r="AX84" s="6">
        <v>500</v>
      </c>
      <c r="AY84" s="6">
        <v>20</v>
      </c>
      <c r="AZ84" s="6">
        <v>0</v>
      </c>
      <c r="BA84" s="6">
        <v>60</v>
      </c>
      <c r="BB84" s="71">
        <v>700</v>
      </c>
      <c r="BD84" s="8">
        <v>22440</v>
      </c>
      <c r="BE84" s="8">
        <v>6020</v>
      </c>
      <c r="BF84" s="8">
        <v>2840</v>
      </c>
      <c r="BG84" s="8">
        <v>75720</v>
      </c>
      <c r="BH84" s="8">
        <v>7700</v>
      </c>
      <c r="BI84" s="8">
        <v>3540</v>
      </c>
      <c r="BJ84" s="8">
        <v>50220</v>
      </c>
      <c r="BK84" s="72">
        <v>168480</v>
      </c>
      <c r="BN84" s="8">
        <f t="shared" si="8"/>
        <v>18020</v>
      </c>
      <c r="BP84" s="6">
        <f t="shared" si="9"/>
        <v>3440</v>
      </c>
      <c r="BQ84" s="8">
        <f t="shared" si="10"/>
        <v>10900</v>
      </c>
      <c r="BR84" s="8">
        <f t="shared" si="11"/>
        <v>1600</v>
      </c>
      <c r="BS84" s="6">
        <f t="shared" si="12"/>
        <v>1380</v>
      </c>
      <c r="BT84" s="6">
        <f t="shared" si="13"/>
        <v>700</v>
      </c>
      <c r="BV84" s="8">
        <f t="shared" si="7"/>
        <v>150460</v>
      </c>
    </row>
    <row r="85" spans="1:74" ht="10.5">
      <c r="A85" s="7">
        <v>38169</v>
      </c>
      <c r="B85" s="6">
        <v>168</v>
      </c>
      <c r="C85" s="6">
        <v>48</v>
      </c>
      <c r="D85" s="6">
        <v>24</v>
      </c>
      <c r="E85" s="8">
        <v>3288</v>
      </c>
      <c r="F85" s="6">
        <v>168</v>
      </c>
      <c r="G85" s="6">
        <v>48</v>
      </c>
      <c r="H85" s="6">
        <v>360</v>
      </c>
      <c r="I85" s="72">
        <v>4104</v>
      </c>
      <c r="J85" s="56"/>
      <c r="K85" s="6">
        <v>648</v>
      </c>
      <c r="L85" s="6">
        <v>264</v>
      </c>
      <c r="M85" s="6">
        <v>48</v>
      </c>
      <c r="N85" s="8">
        <v>10584</v>
      </c>
      <c r="O85" s="6">
        <v>408</v>
      </c>
      <c r="P85" s="6">
        <v>144</v>
      </c>
      <c r="Q85" s="8">
        <v>1128</v>
      </c>
      <c r="R85" s="72">
        <v>13224</v>
      </c>
      <c r="S85" s="74"/>
      <c r="T85" s="6">
        <v>96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24</v>
      </c>
      <c r="AA85" s="71">
        <v>120</v>
      </c>
      <c r="AC85" s="6">
        <v>216</v>
      </c>
      <c r="AD85" s="6">
        <v>168</v>
      </c>
      <c r="AE85" s="6">
        <v>48</v>
      </c>
      <c r="AF85" s="6">
        <v>816</v>
      </c>
      <c r="AG85" s="6">
        <v>0</v>
      </c>
      <c r="AH85" s="6">
        <v>144</v>
      </c>
      <c r="AI85" s="6">
        <v>720</v>
      </c>
      <c r="AJ85" s="72">
        <v>2112</v>
      </c>
      <c r="AK85" s="8"/>
      <c r="AL85" s="6">
        <v>168</v>
      </c>
      <c r="AM85" s="6">
        <v>48</v>
      </c>
      <c r="AN85" s="6">
        <v>48</v>
      </c>
      <c r="AO85" s="6">
        <v>840</v>
      </c>
      <c r="AP85" s="6">
        <v>24</v>
      </c>
      <c r="AQ85" s="6">
        <v>24</v>
      </c>
      <c r="AR85" s="6">
        <v>288</v>
      </c>
      <c r="AS85" s="72">
        <v>1440</v>
      </c>
      <c r="AT85" s="8"/>
      <c r="AU85" s="6">
        <v>24</v>
      </c>
      <c r="AV85" s="6">
        <v>48</v>
      </c>
      <c r="AW85" s="6">
        <v>48</v>
      </c>
      <c r="AX85" s="6">
        <v>720</v>
      </c>
      <c r="AY85" s="6">
        <v>24</v>
      </c>
      <c r="AZ85" s="6">
        <v>24</v>
      </c>
      <c r="BA85" s="6">
        <v>72</v>
      </c>
      <c r="BB85" s="71">
        <v>960</v>
      </c>
      <c r="BD85" s="8">
        <v>20328</v>
      </c>
      <c r="BE85" s="8">
        <v>5856</v>
      </c>
      <c r="BF85" s="8">
        <v>2352</v>
      </c>
      <c r="BG85" s="8">
        <v>92088</v>
      </c>
      <c r="BH85" s="8">
        <v>8208</v>
      </c>
      <c r="BI85" s="8">
        <v>5160</v>
      </c>
      <c r="BJ85" s="8">
        <v>48960</v>
      </c>
      <c r="BK85" s="72">
        <v>182952</v>
      </c>
      <c r="BN85" s="8">
        <f t="shared" si="8"/>
        <v>21840</v>
      </c>
      <c r="BP85" s="6">
        <f t="shared" si="9"/>
        <v>4104</v>
      </c>
      <c r="BQ85" s="8">
        <f t="shared" si="10"/>
        <v>13224</v>
      </c>
      <c r="BR85" s="8">
        <f t="shared" si="11"/>
        <v>2112</v>
      </c>
      <c r="BS85" s="6">
        <f t="shared" si="12"/>
        <v>1440</v>
      </c>
      <c r="BT85" s="6">
        <f t="shared" si="13"/>
        <v>960</v>
      </c>
      <c r="BV85" s="8">
        <f t="shared" si="7"/>
        <v>161112</v>
      </c>
    </row>
    <row r="86" spans="1:74" ht="10.5">
      <c r="A86" s="7">
        <v>38200</v>
      </c>
      <c r="B86" s="6">
        <v>182</v>
      </c>
      <c r="C86" s="6">
        <v>0</v>
      </c>
      <c r="D86" s="6">
        <v>26</v>
      </c>
      <c r="E86" s="8">
        <v>3094</v>
      </c>
      <c r="F86" s="6">
        <v>52</v>
      </c>
      <c r="G86" s="6">
        <v>52</v>
      </c>
      <c r="H86" s="6">
        <v>208</v>
      </c>
      <c r="I86" s="72">
        <v>3614</v>
      </c>
      <c r="J86" s="56"/>
      <c r="K86" s="6">
        <v>832</v>
      </c>
      <c r="L86" s="6">
        <v>390</v>
      </c>
      <c r="M86" s="6">
        <v>0</v>
      </c>
      <c r="N86" s="8">
        <v>9256</v>
      </c>
      <c r="O86" s="6">
        <v>364</v>
      </c>
      <c r="P86" s="6">
        <v>286</v>
      </c>
      <c r="Q86" s="8">
        <v>1170</v>
      </c>
      <c r="R86" s="72">
        <v>12298</v>
      </c>
      <c r="S86" s="74"/>
      <c r="T86" s="6">
        <v>78</v>
      </c>
      <c r="U86" s="6">
        <v>0</v>
      </c>
      <c r="V86" s="6">
        <v>0</v>
      </c>
      <c r="W86" s="6">
        <v>0</v>
      </c>
      <c r="X86" s="6">
        <v>26</v>
      </c>
      <c r="Y86" s="6">
        <v>0</v>
      </c>
      <c r="Z86" s="6">
        <v>26</v>
      </c>
      <c r="AA86" s="71">
        <v>130</v>
      </c>
      <c r="AC86" s="6">
        <v>286</v>
      </c>
      <c r="AD86" s="6">
        <v>52</v>
      </c>
      <c r="AE86" s="6">
        <v>0</v>
      </c>
      <c r="AF86" s="6">
        <v>676</v>
      </c>
      <c r="AG86" s="6">
        <v>0</v>
      </c>
      <c r="AH86" s="6">
        <v>104</v>
      </c>
      <c r="AI86" s="6">
        <v>650</v>
      </c>
      <c r="AJ86" s="72">
        <v>1768</v>
      </c>
      <c r="AK86" s="8"/>
      <c r="AL86" s="6">
        <v>130</v>
      </c>
      <c r="AM86" s="6">
        <v>26</v>
      </c>
      <c r="AN86" s="6">
        <v>26</v>
      </c>
      <c r="AO86" s="6">
        <v>468</v>
      </c>
      <c r="AP86" s="6">
        <v>78</v>
      </c>
      <c r="AQ86" s="6">
        <v>26</v>
      </c>
      <c r="AR86" s="6">
        <v>312</v>
      </c>
      <c r="AS86" s="72">
        <v>1066</v>
      </c>
      <c r="AT86" s="8"/>
      <c r="AU86" s="6">
        <v>26</v>
      </c>
      <c r="AV86" s="6">
        <v>0</v>
      </c>
      <c r="AW86" s="6">
        <v>52</v>
      </c>
      <c r="AX86" s="6">
        <v>728</v>
      </c>
      <c r="AY86" s="6">
        <v>0</v>
      </c>
      <c r="AZ86" s="6">
        <v>0</v>
      </c>
      <c r="BA86" s="6">
        <v>52</v>
      </c>
      <c r="BB86" s="71">
        <v>858</v>
      </c>
      <c r="BD86" s="8">
        <v>24414</v>
      </c>
      <c r="BE86" s="8">
        <v>5824</v>
      </c>
      <c r="BF86" s="8">
        <v>1768</v>
      </c>
      <c r="BG86" s="8">
        <v>78000</v>
      </c>
      <c r="BH86" s="8">
        <v>7696</v>
      </c>
      <c r="BI86" s="8">
        <v>3510</v>
      </c>
      <c r="BJ86" s="8">
        <v>41002</v>
      </c>
      <c r="BK86" s="72">
        <v>162214</v>
      </c>
      <c r="BN86" s="8">
        <f t="shared" si="8"/>
        <v>19604</v>
      </c>
      <c r="BP86" s="6">
        <f t="shared" si="9"/>
        <v>3614</v>
      </c>
      <c r="BQ86" s="8">
        <f t="shared" si="10"/>
        <v>12298</v>
      </c>
      <c r="BR86" s="8">
        <f t="shared" si="11"/>
        <v>1768</v>
      </c>
      <c r="BS86" s="6">
        <f t="shared" si="12"/>
        <v>1066</v>
      </c>
      <c r="BT86" s="6">
        <f t="shared" si="13"/>
        <v>858</v>
      </c>
      <c r="BV86" s="8">
        <f t="shared" si="7"/>
        <v>142610</v>
      </c>
    </row>
    <row r="87" spans="1:74" ht="10.5">
      <c r="A87" s="7">
        <v>38231</v>
      </c>
      <c r="B87" s="6">
        <v>216</v>
      </c>
      <c r="C87" s="6">
        <v>96</v>
      </c>
      <c r="D87" s="6">
        <v>72</v>
      </c>
      <c r="E87" s="8">
        <v>3216</v>
      </c>
      <c r="F87" s="6">
        <v>192</v>
      </c>
      <c r="G87" s="6">
        <v>24</v>
      </c>
      <c r="H87" s="6">
        <v>528</v>
      </c>
      <c r="I87" s="72">
        <v>4344</v>
      </c>
      <c r="J87" s="56"/>
      <c r="K87" s="6">
        <v>696</v>
      </c>
      <c r="L87" s="6">
        <v>408</v>
      </c>
      <c r="M87" s="6">
        <v>48</v>
      </c>
      <c r="N87" s="8">
        <v>9312</v>
      </c>
      <c r="O87" s="6">
        <v>336</v>
      </c>
      <c r="P87" s="6">
        <v>240</v>
      </c>
      <c r="Q87" s="8">
        <v>1176</v>
      </c>
      <c r="R87" s="72">
        <v>12216</v>
      </c>
      <c r="S87" s="74"/>
      <c r="T87" s="6">
        <v>24</v>
      </c>
      <c r="U87" s="6">
        <v>0</v>
      </c>
      <c r="V87" s="6">
        <v>0</v>
      </c>
      <c r="W87" s="6">
        <v>0</v>
      </c>
      <c r="X87" s="6">
        <v>24</v>
      </c>
      <c r="Y87" s="6">
        <v>0</v>
      </c>
      <c r="Z87" s="6">
        <v>0</v>
      </c>
      <c r="AA87" s="71">
        <v>48</v>
      </c>
      <c r="AC87" s="6">
        <v>120</v>
      </c>
      <c r="AD87" s="6">
        <v>72</v>
      </c>
      <c r="AE87" s="6">
        <v>120</v>
      </c>
      <c r="AF87" s="6">
        <v>816</v>
      </c>
      <c r="AG87" s="6">
        <v>96</v>
      </c>
      <c r="AH87" s="6">
        <v>144</v>
      </c>
      <c r="AI87" s="6">
        <v>744</v>
      </c>
      <c r="AJ87" s="72">
        <v>2112</v>
      </c>
      <c r="AK87" s="8"/>
      <c r="AL87" s="6">
        <v>96</v>
      </c>
      <c r="AM87" s="6">
        <v>0</v>
      </c>
      <c r="AN87" s="6">
        <v>0</v>
      </c>
      <c r="AO87" s="6">
        <v>792</v>
      </c>
      <c r="AP87" s="6">
        <v>24</v>
      </c>
      <c r="AQ87" s="6">
        <v>96</v>
      </c>
      <c r="AR87" s="6">
        <v>408</v>
      </c>
      <c r="AS87" s="72">
        <v>1416</v>
      </c>
      <c r="AT87" s="8"/>
      <c r="AU87" s="6">
        <v>72</v>
      </c>
      <c r="AV87" s="6">
        <v>0</v>
      </c>
      <c r="AW87" s="6">
        <v>24</v>
      </c>
      <c r="AX87" s="6">
        <v>600</v>
      </c>
      <c r="AY87" s="6">
        <v>96</v>
      </c>
      <c r="AZ87" s="6">
        <v>0</v>
      </c>
      <c r="BA87" s="6">
        <v>72</v>
      </c>
      <c r="BB87" s="71">
        <v>864</v>
      </c>
      <c r="BD87" s="8">
        <v>22440</v>
      </c>
      <c r="BE87" s="8">
        <v>7176</v>
      </c>
      <c r="BF87" s="8">
        <v>3624</v>
      </c>
      <c r="BG87" s="8">
        <v>91032</v>
      </c>
      <c r="BH87" s="8">
        <v>9264</v>
      </c>
      <c r="BI87" s="8">
        <v>4056</v>
      </c>
      <c r="BJ87" s="8">
        <v>48696</v>
      </c>
      <c r="BK87" s="72">
        <v>186288</v>
      </c>
      <c r="BN87" s="8">
        <f t="shared" si="8"/>
        <v>20952</v>
      </c>
      <c r="BP87" s="6">
        <f t="shared" si="9"/>
        <v>4344</v>
      </c>
      <c r="BQ87" s="8">
        <f t="shared" si="10"/>
        <v>12216</v>
      </c>
      <c r="BR87" s="8">
        <f t="shared" si="11"/>
        <v>2112</v>
      </c>
      <c r="BS87" s="6">
        <f t="shared" si="12"/>
        <v>1416</v>
      </c>
      <c r="BT87" s="6">
        <f t="shared" si="13"/>
        <v>864</v>
      </c>
      <c r="BV87" s="8">
        <f t="shared" si="7"/>
        <v>165336</v>
      </c>
    </row>
    <row r="88" spans="1:74" ht="10.5">
      <c r="A88" s="7">
        <v>38261</v>
      </c>
      <c r="B88" s="6">
        <v>125</v>
      </c>
      <c r="C88" s="6">
        <v>225</v>
      </c>
      <c r="D88" s="6">
        <v>0</v>
      </c>
      <c r="E88" s="8">
        <v>2950</v>
      </c>
      <c r="F88" s="6">
        <v>100</v>
      </c>
      <c r="G88" s="6">
        <v>125</v>
      </c>
      <c r="H88" s="6">
        <v>375</v>
      </c>
      <c r="I88" s="72">
        <v>3900</v>
      </c>
      <c r="J88" s="56"/>
      <c r="K88" s="6">
        <v>750</v>
      </c>
      <c r="L88" s="6">
        <v>125</v>
      </c>
      <c r="M88" s="6">
        <v>150</v>
      </c>
      <c r="N88" s="8">
        <v>7325</v>
      </c>
      <c r="O88" s="6">
        <v>300</v>
      </c>
      <c r="P88" s="6">
        <v>250</v>
      </c>
      <c r="Q88" s="6">
        <v>500</v>
      </c>
      <c r="R88" s="72">
        <v>9400</v>
      </c>
      <c r="S88" s="74"/>
      <c r="T88" s="6">
        <v>50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25</v>
      </c>
      <c r="AA88" s="71">
        <v>75</v>
      </c>
      <c r="AC88" s="6">
        <v>175</v>
      </c>
      <c r="AD88" s="6">
        <v>50</v>
      </c>
      <c r="AE88" s="6">
        <v>50</v>
      </c>
      <c r="AF88" s="6">
        <v>575</v>
      </c>
      <c r="AG88" s="6">
        <v>25</v>
      </c>
      <c r="AH88" s="6">
        <v>100</v>
      </c>
      <c r="AI88" s="6">
        <v>725</v>
      </c>
      <c r="AJ88" s="72">
        <v>1700</v>
      </c>
      <c r="AK88" s="8"/>
      <c r="AL88" s="6">
        <v>175</v>
      </c>
      <c r="AM88" s="6">
        <v>25</v>
      </c>
      <c r="AN88" s="6">
        <v>50</v>
      </c>
      <c r="AO88" s="6">
        <v>250</v>
      </c>
      <c r="AP88" s="6">
        <v>25</v>
      </c>
      <c r="AQ88" s="6">
        <v>25</v>
      </c>
      <c r="AR88" s="6">
        <v>350</v>
      </c>
      <c r="AS88" s="71">
        <v>900</v>
      </c>
      <c r="AU88" s="6">
        <v>0</v>
      </c>
      <c r="AV88" s="6">
        <v>75</v>
      </c>
      <c r="AW88" s="6">
        <v>50</v>
      </c>
      <c r="AX88" s="6">
        <v>625</v>
      </c>
      <c r="AY88" s="6">
        <v>50</v>
      </c>
      <c r="AZ88" s="6">
        <v>50</v>
      </c>
      <c r="BA88" s="6">
        <v>25</v>
      </c>
      <c r="BB88" s="71">
        <v>875</v>
      </c>
      <c r="BD88" s="8">
        <v>24200</v>
      </c>
      <c r="BE88" s="8">
        <v>5650</v>
      </c>
      <c r="BF88" s="8">
        <v>1950</v>
      </c>
      <c r="BG88" s="8">
        <v>68350</v>
      </c>
      <c r="BH88" s="8">
        <v>7000</v>
      </c>
      <c r="BI88" s="8">
        <v>3950</v>
      </c>
      <c r="BJ88" s="8">
        <v>38900</v>
      </c>
      <c r="BK88" s="72">
        <v>150000</v>
      </c>
      <c r="BN88" s="8">
        <f t="shared" si="8"/>
        <v>16775</v>
      </c>
      <c r="BP88" s="6">
        <f t="shared" si="9"/>
        <v>3900</v>
      </c>
      <c r="BQ88" s="8">
        <f t="shared" si="10"/>
        <v>9400</v>
      </c>
      <c r="BR88" s="8">
        <f t="shared" si="11"/>
        <v>1700</v>
      </c>
      <c r="BS88" s="6">
        <f t="shared" si="12"/>
        <v>900</v>
      </c>
      <c r="BT88" s="6">
        <f t="shared" si="13"/>
        <v>875</v>
      </c>
      <c r="BV88" s="8">
        <f t="shared" si="7"/>
        <v>133225</v>
      </c>
    </row>
    <row r="89" spans="1:74" ht="10.5">
      <c r="A89" s="7">
        <v>38292</v>
      </c>
      <c r="B89" s="6">
        <v>125</v>
      </c>
      <c r="C89" s="6">
        <v>25</v>
      </c>
      <c r="D89" s="6">
        <v>25</v>
      </c>
      <c r="E89" s="8">
        <v>1550</v>
      </c>
      <c r="F89" s="6">
        <v>125</v>
      </c>
      <c r="G89" s="6">
        <v>100</v>
      </c>
      <c r="H89" s="6">
        <v>325</v>
      </c>
      <c r="I89" s="72">
        <v>2275</v>
      </c>
      <c r="J89" s="56"/>
      <c r="K89" s="6">
        <v>825</v>
      </c>
      <c r="L89" s="6">
        <v>275</v>
      </c>
      <c r="M89" s="6">
        <v>50</v>
      </c>
      <c r="N89" s="8">
        <v>3975</v>
      </c>
      <c r="O89" s="6">
        <v>225</v>
      </c>
      <c r="P89" s="6">
        <v>225</v>
      </c>
      <c r="Q89" s="8">
        <v>1325</v>
      </c>
      <c r="R89" s="72">
        <v>6900</v>
      </c>
      <c r="S89" s="74"/>
      <c r="T89" s="6">
        <v>175</v>
      </c>
      <c r="U89" s="6">
        <v>0</v>
      </c>
      <c r="V89" s="6">
        <v>0</v>
      </c>
      <c r="W89" s="6">
        <v>50</v>
      </c>
      <c r="X89" s="6">
        <v>25</v>
      </c>
      <c r="Y89" s="6">
        <v>0</v>
      </c>
      <c r="Z89" s="6">
        <v>25</v>
      </c>
      <c r="AA89" s="71">
        <v>275</v>
      </c>
      <c r="AC89" s="6">
        <v>150</v>
      </c>
      <c r="AD89" s="6">
        <v>75</v>
      </c>
      <c r="AE89" s="6">
        <v>25</v>
      </c>
      <c r="AF89" s="6">
        <v>350</v>
      </c>
      <c r="AG89" s="6">
        <v>75</v>
      </c>
      <c r="AH89" s="6">
        <v>0</v>
      </c>
      <c r="AI89" s="6">
        <v>675</v>
      </c>
      <c r="AJ89" s="72">
        <v>1350</v>
      </c>
      <c r="AK89" s="8"/>
      <c r="AL89" s="6">
        <v>125</v>
      </c>
      <c r="AM89" s="6">
        <v>75</v>
      </c>
      <c r="AN89" s="6">
        <v>0</v>
      </c>
      <c r="AO89" s="6">
        <v>150</v>
      </c>
      <c r="AP89" s="6">
        <v>75</v>
      </c>
      <c r="AQ89" s="6">
        <v>25</v>
      </c>
      <c r="AR89" s="6">
        <v>400</v>
      </c>
      <c r="AS89" s="71">
        <v>850</v>
      </c>
      <c r="AU89" s="6">
        <v>100</v>
      </c>
      <c r="AV89" s="6">
        <v>25</v>
      </c>
      <c r="AW89" s="6">
        <v>0</v>
      </c>
      <c r="AX89" s="6">
        <v>200</v>
      </c>
      <c r="AY89" s="6">
        <v>25</v>
      </c>
      <c r="AZ89" s="6">
        <v>0</v>
      </c>
      <c r="BA89" s="6">
        <v>25</v>
      </c>
      <c r="BB89" s="71">
        <v>375</v>
      </c>
      <c r="BD89" s="8">
        <v>23275</v>
      </c>
      <c r="BE89" s="8">
        <v>5100</v>
      </c>
      <c r="BF89" s="8">
        <v>2950</v>
      </c>
      <c r="BG89" s="8">
        <v>57425</v>
      </c>
      <c r="BH89" s="8">
        <v>9825</v>
      </c>
      <c r="BI89" s="8">
        <v>3750</v>
      </c>
      <c r="BJ89" s="8">
        <v>46025</v>
      </c>
      <c r="BK89" s="72">
        <v>148350</v>
      </c>
      <c r="BN89" s="8">
        <f t="shared" si="8"/>
        <v>11750</v>
      </c>
      <c r="BP89" s="6">
        <f t="shared" si="9"/>
        <v>2275</v>
      </c>
      <c r="BQ89" s="8">
        <f t="shared" si="10"/>
        <v>6900</v>
      </c>
      <c r="BR89" s="8">
        <f t="shared" si="11"/>
        <v>1350</v>
      </c>
      <c r="BS89" s="6">
        <f t="shared" si="12"/>
        <v>850</v>
      </c>
      <c r="BT89" s="6">
        <f t="shared" si="13"/>
        <v>375</v>
      </c>
      <c r="BV89" s="8">
        <f t="shared" si="7"/>
        <v>136600</v>
      </c>
    </row>
    <row r="90" spans="1:74" ht="10.5">
      <c r="A90" s="7">
        <v>38322</v>
      </c>
      <c r="B90" s="6">
        <v>58</v>
      </c>
      <c r="C90" s="6">
        <v>29</v>
      </c>
      <c r="D90" s="6">
        <v>29</v>
      </c>
      <c r="E90" s="8">
        <v>1769</v>
      </c>
      <c r="F90" s="6">
        <v>87</v>
      </c>
      <c r="G90" s="6">
        <v>0</v>
      </c>
      <c r="H90" s="6">
        <v>986</v>
      </c>
      <c r="I90" s="72">
        <v>2958</v>
      </c>
      <c r="J90" s="56"/>
      <c r="K90" s="6">
        <v>493</v>
      </c>
      <c r="L90" s="6">
        <v>29</v>
      </c>
      <c r="M90" s="6">
        <v>0</v>
      </c>
      <c r="N90" s="8">
        <v>3654</v>
      </c>
      <c r="O90" s="6">
        <v>319</v>
      </c>
      <c r="P90" s="6">
        <v>203</v>
      </c>
      <c r="Q90" s="8">
        <v>2349</v>
      </c>
      <c r="R90" s="72">
        <v>7047</v>
      </c>
      <c r="S90" s="74"/>
      <c r="T90" s="6">
        <v>0</v>
      </c>
      <c r="U90" s="6">
        <v>0</v>
      </c>
      <c r="V90" s="6">
        <v>0</v>
      </c>
      <c r="W90" s="6">
        <v>0</v>
      </c>
      <c r="X90" s="6">
        <v>29</v>
      </c>
      <c r="Y90" s="6">
        <v>29</v>
      </c>
      <c r="Z90" s="6">
        <v>58</v>
      </c>
      <c r="AA90" s="71">
        <v>116</v>
      </c>
      <c r="AC90" s="6">
        <v>174</v>
      </c>
      <c r="AD90" s="6">
        <v>29</v>
      </c>
      <c r="AE90" s="6">
        <v>58</v>
      </c>
      <c r="AF90" s="8">
        <v>1073</v>
      </c>
      <c r="AG90" s="6">
        <v>174</v>
      </c>
      <c r="AH90" s="6">
        <v>174</v>
      </c>
      <c r="AI90" s="8">
        <v>1856</v>
      </c>
      <c r="AJ90" s="72">
        <v>3538</v>
      </c>
      <c r="AK90" s="8"/>
      <c r="AL90" s="6">
        <v>87</v>
      </c>
      <c r="AM90" s="6">
        <v>29</v>
      </c>
      <c r="AN90" s="6">
        <v>0</v>
      </c>
      <c r="AO90" s="6">
        <v>319</v>
      </c>
      <c r="AP90" s="6">
        <v>29</v>
      </c>
      <c r="AQ90" s="6">
        <v>29</v>
      </c>
      <c r="AR90" s="6">
        <v>725</v>
      </c>
      <c r="AS90" s="72">
        <v>1218</v>
      </c>
      <c r="AT90" s="8"/>
      <c r="AU90" s="6">
        <v>58</v>
      </c>
      <c r="AV90" s="6">
        <v>0</v>
      </c>
      <c r="AW90" s="6">
        <v>29</v>
      </c>
      <c r="AX90" s="6">
        <v>348</v>
      </c>
      <c r="AY90" s="6">
        <v>29</v>
      </c>
      <c r="AZ90" s="6">
        <v>29</v>
      </c>
      <c r="BA90" s="6">
        <v>87</v>
      </c>
      <c r="BB90" s="71">
        <v>580</v>
      </c>
      <c r="BD90" s="8">
        <v>13949</v>
      </c>
      <c r="BE90" s="8">
        <v>1885</v>
      </c>
      <c r="BF90" s="8">
        <v>2233</v>
      </c>
      <c r="BG90" s="8">
        <v>64119</v>
      </c>
      <c r="BH90" s="8">
        <v>11049</v>
      </c>
      <c r="BI90" s="8">
        <v>3364</v>
      </c>
      <c r="BJ90" s="8">
        <v>76502</v>
      </c>
      <c r="BK90" s="72">
        <v>173101</v>
      </c>
      <c r="BN90" s="8">
        <f t="shared" si="8"/>
        <v>15341</v>
      </c>
      <c r="BP90" s="6">
        <f t="shared" si="9"/>
        <v>2958</v>
      </c>
      <c r="BQ90" s="8">
        <f t="shared" si="10"/>
        <v>7047</v>
      </c>
      <c r="BR90" s="8">
        <f t="shared" si="11"/>
        <v>3538</v>
      </c>
      <c r="BS90" s="6">
        <f t="shared" si="12"/>
        <v>1218</v>
      </c>
      <c r="BT90" s="6">
        <f t="shared" si="13"/>
        <v>580</v>
      </c>
      <c r="BV90" s="8">
        <f t="shared" si="7"/>
        <v>157760</v>
      </c>
    </row>
    <row r="91" spans="1:74" ht="10.5">
      <c r="A91" s="7">
        <v>38353</v>
      </c>
      <c r="B91" s="6">
        <v>132</v>
      </c>
      <c r="C91" s="6">
        <v>0</v>
      </c>
      <c r="D91" s="6">
        <v>33</v>
      </c>
      <c r="E91" s="6">
        <v>858</v>
      </c>
      <c r="F91" s="6">
        <v>99</v>
      </c>
      <c r="G91" s="6">
        <v>33</v>
      </c>
      <c r="H91" s="6">
        <v>198</v>
      </c>
      <c r="I91" s="72">
        <v>1353</v>
      </c>
      <c r="J91" s="56"/>
      <c r="K91" s="6">
        <v>396</v>
      </c>
      <c r="L91" s="6">
        <v>99</v>
      </c>
      <c r="M91" s="6">
        <v>0</v>
      </c>
      <c r="N91" s="8">
        <v>3366</v>
      </c>
      <c r="O91" s="6">
        <v>99</v>
      </c>
      <c r="P91" s="6">
        <v>99</v>
      </c>
      <c r="Q91" s="8">
        <v>1419</v>
      </c>
      <c r="R91" s="72">
        <v>5478</v>
      </c>
      <c r="S91" s="74"/>
      <c r="T91" s="6">
        <v>66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71">
        <v>66</v>
      </c>
      <c r="AC91" s="6">
        <v>99</v>
      </c>
      <c r="AD91" s="6">
        <v>33</v>
      </c>
      <c r="AE91" s="6">
        <v>0</v>
      </c>
      <c r="AF91" s="6">
        <v>528</v>
      </c>
      <c r="AG91" s="6">
        <v>33</v>
      </c>
      <c r="AH91" s="6">
        <v>264</v>
      </c>
      <c r="AI91" s="8">
        <v>1287</v>
      </c>
      <c r="AJ91" s="72">
        <v>2244</v>
      </c>
      <c r="AK91" s="8"/>
      <c r="AL91" s="6">
        <v>33</v>
      </c>
      <c r="AM91" s="6">
        <v>0</v>
      </c>
      <c r="AN91" s="6">
        <v>0</v>
      </c>
      <c r="AO91" s="6">
        <v>99</v>
      </c>
      <c r="AP91" s="6">
        <v>0</v>
      </c>
      <c r="AQ91" s="6">
        <v>66</v>
      </c>
      <c r="AR91" s="6">
        <v>528</v>
      </c>
      <c r="AS91" s="71">
        <v>726</v>
      </c>
      <c r="AU91" s="6">
        <v>66</v>
      </c>
      <c r="AV91" s="6">
        <v>0</v>
      </c>
      <c r="AW91" s="6">
        <v>99</v>
      </c>
      <c r="AX91" s="6">
        <v>132</v>
      </c>
      <c r="AY91" s="6">
        <v>0</v>
      </c>
      <c r="AZ91" s="6">
        <v>33</v>
      </c>
      <c r="BA91" s="6">
        <v>0</v>
      </c>
      <c r="BB91" s="71">
        <v>330</v>
      </c>
      <c r="BD91" s="8">
        <v>13695</v>
      </c>
      <c r="BE91" s="8">
        <v>2343</v>
      </c>
      <c r="BF91" s="8">
        <v>1650</v>
      </c>
      <c r="BG91" s="8">
        <v>39369</v>
      </c>
      <c r="BH91" s="8">
        <v>4587</v>
      </c>
      <c r="BI91" s="8">
        <v>3762</v>
      </c>
      <c r="BJ91" s="8">
        <v>32406</v>
      </c>
      <c r="BK91" s="72">
        <v>97812</v>
      </c>
      <c r="BN91" s="8">
        <f t="shared" si="8"/>
        <v>10131</v>
      </c>
      <c r="BP91" s="6">
        <f t="shared" si="9"/>
        <v>1353</v>
      </c>
      <c r="BQ91" s="8">
        <f t="shared" si="10"/>
        <v>5478</v>
      </c>
      <c r="BR91" s="8">
        <f t="shared" si="11"/>
        <v>2244</v>
      </c>
      <c r="BS91" s="6">
        <f t="shared" si="12"/>
        <v>726</v>
      </c>
      <c r="BT91" s="6">
        <f t="shared" si="13"/>
        <v>330</v>
      </c>
      <c r="BV91" s="8">
        <f t="shared" si="7"/>
        <v>87681</v>
      </c>
    </row>
    <row r="92" spans="1:74" ht="10.5">
      <c r="A92" s="7">
        <v>38384</v>
      </c>
      <c r="B92" s="6">
        <v>52</v>
      </c>
      <c r="C92" s="6">
        <v>0</v>
      </c>
      <c r="D92" s="6">
        <v>0</v>
      </c>
      <c r="E92" s="6">
        <v>572</v>
      </c>
      <c r="F92" s="6">
        <v>26</v>
      </c>
      <c r="G92" s="6">
        <v>26</v>
      </c>
      <c r="H92" s="6">
        <v>208</v>
      </c>
      <c r="I92" s="71">
        <v>884</v>
      </c>
      <c r="J92" s="11"/>
      <c r="K92" s="6">
        <v>650</v>
      </c>
      <c r="L92" s="6">
        <v>130</v>
      </c>
      <c r="M92" s="6">
        <v>0</v>
      </c>
      <c r="N92" s="8">
        <v>1846</v>
      </c>
      <c r="O92" s="6">
        <v>130</v>
      </c>
      <c r="P92" s="6">
        <v>26</v>
      </c>
      <c r="Q92" s="6">
        <v>780</v>
      </c>
      <c r="R92" s="72">
        <v>3562</v>
      </c>
      <c r="S92" s="74"/>
      <c r="T92" s="6">
        <v>78</v>
      </c>
      <c r="U92" s="6">
        <v>0</v>
      </c>
      <c r="V92" s="6">
        <v>26</v>
      </c>
      <c r="W92" s="6">
        <v>0</v>
      </c>
      <c r="X92" s="6">
        <v>0</v>
      </c>
      <c r="Y92" s="6">
        <v>26</v>
      </c>
      <c r="Z92" s="6">
        <v>0</v>
      </c>
      <c r="AA92" s="71">
        <v>130</v>
      </c>
      <c r="AC92" s="6">
        <v>182</v>
      </c>
      <c r="AD92" s="6">
        <v>26</v>
      </c>
      <c r="AE92" s="6">
        <v>0</v>
      </c>
      <c r="AF92" s="6">
        <v>234</v>
      </c>
      <c r="AG92" s="6">
        <v>52</v>
      </c>
      <c r="AH92" s="6">
        <v>78</v>
      </c>
      <c r="AI92" s="6">
        <v>494</v>
      </c>
      <c r="AJ92" s="72">
        <v>1066</v>
      </c>
      <c r="AK92" s="8"/>
      <c r="AL92" s="6">
        <v>104</v>
      </c>
      <c r="AM92" s="6">
        <v>0</v>
      </c>
      <c r="AN92" s="6">
        <v>0</v>
      </c>
      <c r="AO92" s="6">
        <v>78</v>
      </c>
      <c r="AP92" s="6">
        <v>26</v>
      </c>
      <c r="AQ92" s="6">
        <v>130</v>
      </c>
      <c r="AR92" s="6">
        <v>130</v>
      </c>
      <c r="AS92" s="71">
        <v>468</v>
      </c>
      <c r="AU92" s="6">
        <v>52</v>
      </c>
      <c r="AV92" s="6">
        <v>0</v>
      </c>
      <c r="AW92" s="6">
        <v>0</v>
      </c>
      <c r="AX92" s="6">
        <v>130</v>
      </c>
      <c r="AY92" s="6">
        <v>0</v>
      </c>
      <c r="AZ92" s="6">
        <v>0</v>
      </c>
      <c r="BA92" s="6">
        <v>26</v>
      </c>
      <c r="BB92" s="71">
        <v>208</v>
      </c>
      <c r="BD92" s="8">
        <v>21476</v>
      </c>
      <c r="BE92" s="8">
        <v>4108</v>
      </c>
      <c r="BF92" s="8">
        <v>1066</v>
      </c>
      <c r="BG92" s="8">
        <v>30134</v>
      </c>
      <c r="BH92" s="8">
        <v>5382</v>
      </c>
      <c r="BI92" s="8">
        <v>2886</v>
      </c>
      <c r="BJ92" s="8">
        <v>28132</v>
      </c>
      <c r="BK92" s="72">
        <v>93184</v>
      </c>
      <c r="BN92" s="8">
        <f t="shared" si="8"/>
        <v>6188</v>
      </c>
      <c r="BP92" s="6">
        <f t="shared" si="9"/>
        <v>884</v>
      </c>
      <c r="BQ92" s="8">
        <f t="shared" si="10"/>
        <v>3562</v>
      </c>
      <c r="BR92" s="8">
        <f t="shared" si="11"/>
        <v>1066</v>
      </c>
      <c r="BS92" s="6">
        <f t="shared" si="12"/>
        <v>468</v>
      </c>
      <c r="BT92" s="6">
        <f t="shared" si="13"/>
        <v>208</v>
      </c>
      <c r="BV92" s="8">
        <f t="shared" si="7"/>
        <v>86996</v>
      </c>
    </row>
    <row r="93" spans="1:74" ht="10.5">
      <c r="A93" s="7">
        <v>38412</v>
      </c>
      <c r="B93" s="6">
        <v>145</v>
      </c>
      <c r="C93" s="6">
        <v>58</v>
      </c>
      <c r="D93" s="6">
        <v>0</v>
      </c>
      <c r="E93" s="8">
        <v>1450</v>
      </c>
      <c r="F93" s="6">
        <v>29</v>
      </c>
      <c r="G93" s="6">
        <v>87</v>
      </c>
      <c r="H93" s="6">
        <v>261</v>
      </c>
      <c r="I93" s="72">
        <v>2030</v>
      </c>
      <c r="J93" s="56"/>
      <c r="K93" s="6">
        <v>638</v>
      </c>
      <c r="L93" s="6">
        <v>58</v>
      </c>
      <c r="M93" s="6">
        <v>0</v>
      </c>
      <c r="N93" s="8">
        <v>3886</v>
      </c>
      <c r="O93" s="6">
        <v>174</v>
      </c>
      <c r="P93" s="6">
        <v>232</v>
      </c>
      <c r="Q93" s="6">
        <v>841</v>
      </c>
      <c r="R93" s="72">
        <v>5829</v>
      </c>
      <c r="S93" s="74"/>
      <c r="T93" s="6">
        <v>116</v>
      </c>
      <c r="U93" s="6">
        <v>0</v>
      </c>
      <c r="V93" s="6">
        <v>0</v>
      </c>
      <c r="W93" s="6">
        <v>0</v>
      </c>
      <c r="X93" s="6">
        <v>0</v>
      </c>
      <c r="Y93" s="6">
        <v>29</v>
      </c>
      <c r="Z93" s="6">
        <v>0</v>
      </c>
      <c r="AA93" s="71">
        <v>145</v>
      </c>
      <c r="AC93" s="6">
        <v>116</v>
      </c>
      <c r="AD93" s="6">
        <v>87</v>
      </c>
      <c r="AE93" s="6">
        <v>0</v>
      </c>
      <c r="AF93" s="6">
        <v>377</v>
      </c>
      <c r="AG93" s="6">
        <v>29</v>
      </c>
      <c r="AH93" s="6">
        <v>203</v>
      </c>
      <c r="AI93" s="6">
        <v>493</v>
      </c>
      <c r="AJ93" s="72">
        <v>1305</v>
      </c>
      <c r="AK93" s="8"/>
      <c r="AL93" s="6">
        <v>116</v>
      </c>
      <c r="AM93" s="6">
        <v>0</v>
      </c>
      <c r="AN93" s="6">
        <v>0</v>
      </c>
      <c r="AO93" s="6">
        <v>87</v>
      </c>
      <c r="AP93" s="6">
        <v>0</v>
      </c>
      <c r="AQ93" s="6">
        <v>87</v>
      </c>
      <c r="AR93" s="6">
        <v>116</v>
      </c>
      <c r="AS93" s="71">
        <v>406</v>
      </c>
      <c r="AU93" s="6">
        <v>87</v>
      </c>
      <c r="AV93" s="6">
        <v>0</v>
      </c>
      <c r="AW93" s="6">
        <v>0</v>
      </c>
      <c r="AX93" s="6">
        <v>203</v>
      </c>
      <c r="AY93" s="6">
        <v>0</v>
      </c>
      <c r="AZ93" s="6">
        <v>0</v>
      </c>
      <c r="BA93" s="6">
        <v>58</v>
      </c>
      <c r="BB93" s="71">
        <v>348</v>
      </c>
      <c r="BD93" s="8">
        <v>23084</v>
      </c>
      <c r="BE93" s="8">
        <v>4524</v>
      </c>
      <c r="BF93" s="8">
        <v>1392</v>
      </c>
      <c r="BG93" s="8">
        <v>52229</v>
      </c>
      <c r="BH93" s="8">
        <v>6525</v>
      </c>
      <c r="BI93" s="8">
        <v>4379</v>
      </c>
      <c r="BJ93" s="8">
        <v>42717</v>
      </c>
      <c r="BK93" s="72">
        <v>134850</v>
      </c>
      <c r="BN93" s="8">
        <f t="shared" si="8"/>
        <v>9918</v>
      </c>
      <c r="BP93" s="6">
        <f t="shared" si="9"/>
        <v>2030</v>
      </c>
      <c r="BQ93" s="8">
        <f t="shared" si="10"/>
        <v>5829</v>
      </c>
      <c r="BR93" s="8">
        <f t="shared" si="11"/>
        <v>1305</v>
      </c>
      <c r="BS93" s="6">
        <f t="shared" si="12"/>
        <v>406</v>
      </c>
      <c r="BT93" s="6">
        <f t="shared" si="13"/>
        <v>348</v>
      </c>
      <c r="BV93" s="8">
        <f t="shared" si="7"/>
        <v>124932</v>
      </c>
    </row>
    <row r="94" spans="1:74" ht="10.5">
      <c r="A94" s="7">
        <v>38443</v>
      </c>
      <c r="B94" s="6">
        <v>196</v>
      </c>
      <c r="C94" s="6">
        <v>28</v>
      </c>
      <c r="D94" s="6">
        <v>28</v>
      </c>
      <c r="E94" s="8">
        <v>2212</v>
      </c>
      <c r="F94" s="6">
        <v>168</v>
      </c>
      <c r="G94" s="6">
        <v>168</v>
      </c>
      <c r="H94" s="6">
        <v>532</v>
      </c>
      <c r="I94" s="72">
        <v>3332</v>
      </c>
      <c r="J94" s="56"/>
      <c r="K94" s="6">
        <v>532</v>
      </c>
      <c r="L94" s="6">
        <v>140</v>
      </c>
      <c r="M94" s="6">
        <v>84</v>
      </c>
      <c r="N94" s="8">
        <v>5012</v>
      </c>
      <c r="O94" s="6">
        <v>196</v>
      </c>
      <c r="P94" s="6">
        <v>84</v>
      </c>
      <c r="Q94" s="8">
        <v>1316</v>
      </c>
      <c r="R94" s="72">
        <v>7364</v>
      </c>
      <c r="S94" s="74"/>
      <c r="T94" s="6">
        <v>84</v>
      </c>
      <c r="U94" s="6">
        <v>0</v>
      </c>
      <c r="V94" s="6">
        <v>0</v>
      </c>
      <c r="W94" s="6">
        <v>56</v>
      </c>
      <c r="X94" s="6">
        <v>0</v>
      </c>
      <c r="Y94" s="6">
        <v>0</v>
      </c>
      <c r="Z94" s="6">
        <v>0</v>
      </c>
      <c r="AA94" s="71">
        <v>140</v>
      </c>
      <c r="AC94" s="6">
        <v>224</v>
      </c>
      <c r="AD94" s="6">
        <v>28</v>
      </c>
      <c r="AE94" s="6">
        <v>0</v>
      </c>
      <c r="AF94" s="6">
        <v>504</v>
      </c>
      <c r="AG94" s="6">
        <v>28</v>
      </c>
      <c r="AH94" s="6">
        <v>84</v>
      </c>
      <c r="AI94" s="6">
        <v>728</v>
      </c>
      <c r="AJ94" s="72">
        <v>1596</v>
      </c>
      <c r="AK94" s="8"/>
      <c r="AL94" s="6">
        <v>168</v>
      </c>
      <c r="AM94" s="6">
        <v>0</v>
      </c>
      <c r="AN94" s="6">
        <v>0</v>
      </c>
      <c r="AO94" s="6">
        <v>224</v>
      </c>
      <c r="AP94" s="6">
        <v>28</v>
      </c>
      <c r="AQ94" s="6">
        <v>56</v>
      </c>
      <c r="AR94" s="6">
        <v>308</v>
      </c>
      <c r="AS94" s="71">
        <v>784</v>
      </c>
      <c r="AU94" s="6">
        <v>28</v>
      </c>
      <c r="AV94" s="6">
        <v>56</v>
      </c>
      <c r="AW94" s="6">
        <v>0</v>
      </c>
      <c r="AX94" s="6">
        <v>336</v>
      </c>
      <c r="AY94" s="6">
        <v>0</v>
      </c>
      <c r="AZ94" s="6">
        <v>0</v>
      </c>
      <c r="BA94" s="6">
        <v>0</v>
      </c>
      <c r="BB94" s="71">
        <v>420</v>
      </c>
      <c r="BD94" s="8">
        <v>24892</v>
      </c>
      <c r="BE94" s="8">
        <v>4228</v>
      </c>
      <c r="BF94" s="8">
        <v>1680</v>
      </c>
      <c r="BG94" s="8">
        <v>69496</v>
      </c>
      <c r="BH94" s="8">
        <v>6636</v>
      </c>
      <c r="BI94" s="8">
        <v>4872</v>
      </c>
      <c r="BJ94" s="8">
        <v>47460</v>
      </c>
      <c r="BK94" s="72">
        <v>159264</v>
      </c>
      <c r="BN94" s="8">
        <f t="shared" si="8"/>
        <v>13496</v>
      </c>
      <c r="BP94" s="6">
        <f t="shared" si="9"/>
        <v>3332</v>
      </c>
      <c r="BQ94" s="8">
        <f t="shared" si="10"/>
        <v>7364</v>
      </c>
      <c r="BR94" s="8">
        <f t="shared" si="11"/>
        <v>1596</v>
      </c>
      <c r="BS94" s="6">
        <f t="shared" si="12"/>
        <v>784</v>
      </c>
      <c r="BT94" s="6">
        <f t="shared" si="13"/>
        <v>420</v>
      </c>
      <c r="BV94" s="8">
        <f t="shared" si="7"/>
        <v>145768</v>
      </c>
    </row>
    <row r="95" spans="1:74" ht="10.5">
      <c r="A95" s="7">
        <v>38473</v>
      </c>
      <c r="B95" s="6">
        <v>253</v>
      </c>
      <c r="C95" s="6">
        <v>23</v>
      </c>
      <c r="D95" s="6">
        <v>0</v>
      </c>
      <c r="E95" s="8">
        <v>2530</v>
      </c>
      <c r="F95" s="6">
        <v>69</v>
      </c>
      <c r="G95" s="6">
        <v>161</v>
      </c>
      <c r="H95" s="6">
        <v>92</v>
      </c>
      <c r="I95" s="72">
        <v>3128</v>
      </c>
      <c r="J95" s="56"/>
      <c r="K95" s="6">
        <v>874</v>
      </c>
      <c r="L95" s="6">
        <v>161</v>
      </c>
      <c r="M95" s="6">
        <v>0</v>
      </c>
      <c r="N95" s="8">
        <v>5612</v>
      </c>
      <c r="O95" s="6">
        <v>230</v>
      </c>
      <c r="P95" s="6">
        <v>207</v>
      </c>
      <c r="Q95" s="6">
        <v>989</v>
      </c>
      <c r="R95" s="72">
        <v>8073</v>
      </c>
      <c r="S95" s="74"/>
      <c r="T95" s="6">
        <v>115</v>
      </c>
      <c r="U95" s="6">
        <v>0</v>
      </c>
      <c r="V95" s="6">
        <v>0</v>
      </c>
      <c r="W95" s="6">
        <v>23</v>
      </c>
      <c r="X95" s="6">
        <v>0</v>
      </c>
      <c r="Y95" s="6">
        <v>23</v>
      </c>
      <c r="Z95" s="6">
        <v>23</v>
      </c>
      <c r="AA95" s="71">
        <v>184</v>
      </c>
      <c r="AC95" s="6">
        <v>69</v>
      </c>
      <c r="AD95" s="6">
        <v>184</v>
      </c>
      <c r="AE95" s="6">
        <v>0</v>
      </c>
      <c r="AF95" s="6">
        <v>506</v>
      </c>
      <c r="AG95" s="6">
        <v>115</v>
      </c>
      <c r="AH95" s="6">
        <v>69</v>
      </c>
      <c r="AI95" s="6">
        <v>736</v>
      </c>
      <c r="AJ95" s="72">
        <v>1679</v>
      </c>
      <c r="AK95" s="8"/>
      <c r="AL95" s="6">
        <v>92</v>
      </c>
      <c r="AM95" s="6">
        <v>46</v>
      </c>
      <c r="AN95" s="6">
        <v>0</v>
      </c>
      <c r="AO95" s="6">
        <v>184</v>
      </c>
      <c r="AP95" s="6">
        <v>23</v>
      </c>
      <c r="AQ95" s="6">
        <v>23</v>
      </c>
      <c r="AR95" s="6">
        <v>437</v>
      </c>
      <c r="AS95" s="71">
        <v>805</v>
      </c>
      <c r="AU95" s="6">
        <v>69</v>
      </c>
      <c r="AV95" s="6">
        <v>0</v>
      </c>
      <c r="AW95" s="6">
        <v>23</v>
      </c>
      <c r="AX95" s="6">
        <v>276</v>
      </c>
      <c r="AY95" s="6">
        <v>23</v>
      </c>
      <c r="AZ95" s="6">
        <v>0</v>
      </c>
      <c r="BA95" s="6">
        <v>0</v>
      </c>
      <c r="BB95" s="71">
        <v>391</v>
      </c>
      <c r="BD95" s="8">
        <v>27117</v>
      </c>
      <c r="BE95" s="8">
        <v>5842</v>
      </c>
      <c r="BF95" s="8">
        <v>1334</v>
      </c>
      <c r="BG95" s="8">
        <v>59501</v>
      </c>
      <c r="BH95" s="8">
        <v>6647</v>
      </c>
      <c r="BI95" s="8">
        <v>3933</v>
      </c>
      <c r="BJ95" s="8">
        <v>41883</v>
      </c>
      <c r="BK95" s="72">
        <v>146257</v>
      </c>
      <c r="BN95" s="8">
        <f t="shared" si="8"/>
        <v>14076</v>
      </c>
      <c r="BP95" s="6">
        <f t="shared" si="9"/>
        <v>3128</v>
      </c>
      <c r="BQ95" s="8">
        <f t="shared" si="10"/>
        <v>8073</v>
      </c>
      <c r="BR95" s="8">
        <f t="shared" si="11"/>
        <v>1679</v>
      </c>
      <c r="BS95" s="6">
        <f t="shared" si="12"/>
        <v>805</v>
      </c>
      <c r="BT95" s="6">
        <f t="shared" si="13"/>
        <v>391</v>
      </c>
      <c r="BV95" s="8">
        <f t="shared" si="7"/>
        <v>132181</v>
      </c>
    </row>
    <row r="96" spans="1:74" ht="10.5">
      <c r="A96" s="7">
        <v>38504</v>
      </c>
      <c r="B96" s="6">
        <v>115</v>
      </c>
      <c r="C96" s="6">
        <v>0</v>
      </c>
      <c r="D96" s="6">
        <v>0</v>
      </c>
      <c r="E96" s="8">
        <v>3680</v>
      </c>
      <c r="F96" s="6">
        <v>115</v>
      </c>
      <c r="G96" s="6">
        <v>23</v>
      </c>
      <c r="H96" s="6">
        <v>345</v>
      </c>
      <c r="I96" s="72">
        <v>4278</v>
      </c>
      <c r="J96" s="56"/>
      <c r="K96" s="6">
        <v>874</v>
      </c>
      <c r="L96" s="6">
        <v>230</v>
      </c>
      <c r="M96" s="6">
        <v>0</v>
      </c>
      <c r="N96" s="8">
        <v>8947</v>
      </c>
      <c r="O96" s="6">
        <v>506</v>
      </c>
      <c r="P96" s="6">
        <v>276</v>
      </c>
      <c r="Q96" s="8">
        <v>1610</v>
      </c>
      <c r="R96" s="72">
        <v>12443</v>
      </c>
      <c r="S96" s="74"/>
      <c r="T96" s="6">
        <v>69</v>
      </c>
      <c r="U96" s="6">
        <v>0</v>
      </c>
      <c r="V96" s="6">
        <v>0</v>
      </c>
      <c r="W96" s="6">
        <v>23</v>
      </c>
      <c r="X96" s="6">
        <v>0</v>
      </c>
      <c r="Y96" s="6">
        <v>46</v>
      </c>
      <c r="Z96" s="6">
        <v>0</v>
      </c>
      <c r="AA96" s="71">
        <v>138</v>
      </c>
      <c r="AC96" s="6">
        <v>230</v>
      </c>
      <c r="AD96" s="6">
        <v>23</v>
      </c>
      <c r="AE96" s="6">
        <v>0</v>
      </c>
      <c r="AF96" s="6">
        <v>759</v>
      </c>
      <c r="AG96" s="6">
        <v>92</v>
      </c>
      <c r="AH96" s="6">
        <v>138</v>
      </c>
      <c r="AI96" s="6">
        <v>552</v>
      </c>
      <c r="AJ96" s="72">
        <v>1794</v>
      </c>
      <c r="AK96" s="8"/>
      <c r="AL96" s="6">
        <v>69</v>
      </c>
      <c r="AM96" s="6">
        <v>161</v>
      </c>
      <c r="AN96" s="6">
        <v>0</v>
      </c>
      <c r="AO96" s="6">
        <v>598</v>
      </c>
      <c r="AP96" s="6">
        <v>46</v>
      </c>
      <c r="AQ96" s="6">
        <v>69</v>
      </c>
      <c r="AR96" s="6">
        <v>529</v>
      </c>
      <c r="AS96" s="72">
        <v>1472</v>
      </c>
      <c r="AT96" s="8"/>
      <c r="AU96" s="6">
        <v>46</v>
      </c>
      <c r="AV96" s="6">
        <v>23</v>
      </c>
      <c r="AW96" s="6">
        <v>0</v>
      </c>
      <c r="AX96" s="6">
        <v>552</v>
      </c>
      <c r="AY96" s="6">
        <v>23</v>
      </c>
      <c r="AZ96" s="6">
        <v>46</v>
      </c>
      <c r="BA96" s="6">
        <v>46</v>
      </c>
      <c r="BB96" s="71">
        <v>736</v>
      </c>
      <c r="BD96" s="8">
        <v>24058</v>
      </c>
      <c r="BE96" s="8">
        <v>5911</v>
      </c>
      <c r="BF96" s="8">
        <v>2185</v>
      </c>
      <c r="BG96" s="8">
        <v>77004</v>
      </c>
      <c r="BH96" s="8">
        <v>7797</v>
      </c>
      <c r="BI96" s="8">
        <v>3887</v>
      </c>
      <c r="BJ96" s="8">
        <v>51175</v>
      </c>
      <c r="BK96" s="72">
        <v>172017</v>
      </c>
      <c r="BN96" s="8">
        <f t="shared" si="8"/>
        <v>20723</v>
      </c>
      <c r="BP96" s="6">
        <f t="shared" si="9"/>
        <v>4278</v>
      </c>
      <c r="BQ96" s="8">
        <f t="shared" si="10"/>
        <v>12443</v>
      </c>
      <c r="BR96" s="8">
        <f t="shared" si="11"/>
        <v>1794</v>
      </c>
      <c r="BS96" s="6">
        <f t="shared" si="12"/>
        <v>1472</v>
      </c>
      <c r="BT96" s="6">
        <f t="shared" si="13"/>
        <v>736</v>
      </c>
      <c r="BV96" s="8">
        <f t="shared" si="7"/>
        <v>151294</v>
      </c>
    </row>
    <row r="97" spans="1:74" ht="10.5">
      <c r="A97" s="7">
        <v>38534</v>
      </c>
      <c r="B97" s="6">
        <v>252</v>
      </c>
      <c r="C97" s="6">
        <v>84</v>
      </c>
      <c r="D97" s="6">
        <v>140</v>
      </c>
      <c r="E97" s="8">
        <v>4704</v>
      </c>
      <c r="F97" s="6">
        <v>392</v>
      </c>
      <c r="G97" s="6">
        <v>140</v>
      </c>
      <c r="H97" s="6">
        <v>644</v>
      </c>
      <c r="I97" s="72">
        <v>6356</v>
      </c>
      <c r="J97" s="56"/>
      <c r="K97" s="6">
        <v>728</v>
      </c>
      <c r="L97" s="6">
        <v>336</v>
      </c>
      <c r="M97" s="6">
        <v>56</v>
      </c>
      <c r="N97" s="8">
        <v>12740</v>
      </c>
      <c r="O97" s="6">
        <v>588</v>
      </c>
      <c r="P97" s="6">
        <v>168</v>
      </c>
      <c r="Q97" s="8">
        <v>1064</v>
      </c>
      <c r="R97" s="72">
        <v>15680</v>
      </c>
      <c r="S97" s="74"/>
      <c r="T97" s="6">
        <v>84</v>
      </c>
      <c r="U97" s="6">
        <v>28</v>
      </c>
      <c r="V97" s="6">
        <v>0</v>
      </c>
      <c r="W97" s="6">
        <v>56</v>
      </c>
      <c r="X97" s="6">
        <v>0</v>
      </c>
      <c r="Y97" s="6">
        <v>28</v>
      </c>
      <c r="Z97" s="6">
        <v>0</v>
      </c>
      <c r="AA97" s="71">
        <v>196</v>
      </c>
      <c r="AC97" s="6">
        <v>168</v>
      </c>
      <c r="AD97" s="6">
        <v>140</v>
      </c>
      <c r="AE97" s="6">
        <v>28</v>
      </c>
      <c r="AF97" s="8">
        <v>1344</v>
      </c>
      <c r="AG97" s="6">
        <v>84</v>
      </c>
      <c r="AH97" s="6">
        <v>168</v>
      </c>
      <c r="AI97" s="8">
        <v>1204</v>
      </c>
      <c r="AJ97" s="72">
        <v>3136</v>
      </c>
      <c r="AK97" s="8"/>
      <c r="AL97" s="6">
        <v>196</v>
      </c>
      <c r="AM97" s="6">
        <v>84</v>
      </c>
      <c r="AN97" s="6">
        <v>56</v>
      </c>
      <c r="AO97" s="6">
        <v>392</v>
      </c>
      <c r="AP97" s="6">
        <v>84</v>
      </c>
      <c r="AQ97" s="6">
        <v>84</v>
      </c>
      <c r="AR97" s="6">
        <v>280</v>
      </c>
      <c r="AS97" s="72">
        <v>1176</v>
      </c>
      <c r="AT97" s="8"/>
      <c r="AU97" s="6">
        <v>112</v>
      </c>
      <c r="AV97" s="6">
        <v>0</v>
      </c>
      <c r="AW97" s="6">
        <v>0</v>
      </c>
      <c r="AX97" s="8">
        <v>1064</v>
      </c>
      <c r="AY97" s="6">
        <v>56</v>
      </c>
      <c r="AZ97" s="6">
        <v>84</v>
      </c>
      <c r="BA97" s="6">
        <v>56</v>
      </c>
      <c r="BB97" s="72">
        <v>1372</v>
      </c>
      <c r="BC97" s="8"/>
      <c r="BD97" s="8">
        <v>23604</v>
      </c>
      <c r="BE97" s="8">
        <v>6440</v>
      </c>
      <c r="BF97" s="8">
        <v>2912</v>
      </c>
      <c r="BG97" s="8">
        <v>100996</v>
      </c>
      <c r="BH97" s="8">
        <v>10976</v>
      </c>
      <c r="BI97" s="8">
        <v>4788</v>
      </c>
      <c r="BJ97" s="8">
        <v>55104</v>
      </c>
      <c r="BK97" s="72">
        <v>204820</v>
      </c>
      <c r="BN97" s="8">
        <f t="shared" si="8"/>
        <v>27720</v>
      </c>
      <c r="BP97" s="6">
        <f t="shared" si="9"/>
        <v>6356</v>
      </c>
      <c r="BQ97" s="8">
        <f t="shared" si="10"/>
        <v>15680</v>
      </c>
      <c r="BR97" s="8">
        <f t="shared" si="11"/>
        <v>3136</v>
      </c>
      <c r="BS97" s="6">
        <f t="shared" si="12"/>
        <v>1176</v>
      </c>
      <c r="BT97" s="6">
        <f t="shared" si="13"/>
        <v>1372</v>
      </c>
      <c r="BV97" s="8">
        <f t="shared" si="7"/>
        <v>177100</v>
      </c>
    </row>
    <row r="98" spans="1:74" ht="10.5">
      <c r="A98" s="7">
        <v>38565</v>
      </c>
      <c r="B98" s="6">
        <v>275</v>
      </c>
      <c r="C98" s="6">
        <v>25</v>
      </c>
      <c r="D98" s="6">
        <v>25</v>
      </c>
      <c r="E98" s="8">
        <v>4125</v>
      </c>
      <c r="F98" s="6">
        <v>175</v>
      </c>
      <c r="G98" s="6">
        <v>75</v>
      </c>
      <c r="H98" s="6">
        <v>475</v>
      </c>
      <c r="I98" s="72">
        <v>5175</v>
      </c>
      <c r="J98" s="56"/>
      <c r="K98" s="6">
        <v>925</v>
      </c>
      <c r="L98" s="6">
        <v>475</v>
      </c>
      <c r="M98" s="6">
        <v>0</v>
      </c>
      <c r="N98" s="8">
        <v>9975</v>
      </c>
      <c r="O98" s="6">
        <v>400</v>
      </c>
      <c r="P98" s="6">
        <v>250</v>
      </c>
      <c r="Q98" s="6">
        <v>750</v>
      </c>
      <c r="R98" s="72">
        <v>12775</v>
      </c>
      <c r="S98" s="74"/>
      <c r="T98" s="6">
        <v>50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71">
        <v>50</v>
      </c>
      <c r="AC98" s="6">
        <v>150</v>
      </c>
      <c r="AD98" s="6">
        <v>25</v>
      </c>
      <c r="AE98" s="6">
        <v>75</v>
      </c>
      <c r="AF98" s="8">
        <v>1100</v>
      </c>
      <c r="AG98" s="6">
        <v>100</v>
      </c>
      <c r="AH98" s="6">
        <v>150</v>
      </c>
      <c r="AI98" s="6">
        <v>625</v>
      </c>
      <c r="AJ98" s="72">
        <v>2225</v>
      </c>
      <c r="AK98" s="8"/>
      <c r="AL98" s="6">
        <v>150</v>
      </c>
      <c r="AM98" s="6">
        <v>100</v>
      </c>
      <c r="AN98" s="6">
        <v>25</v>
      </c>
      <c r="AO98" s="6">
        <v>350</v>
      </c>
      <c r="AP98" s="6">
        <v>125</v>
      </c>
      <c r="AQ98" s="6">
        <v>50</v>
      </c>
      <c r="AR98" s="6">
        <v>175</v>
      </c>
      <c r="AS98" s="71">
        <v>975</v>
      </c>
      <c r="AU98" s="6">
        <v>100</v>
      </c>
      <c r="AV98" s="6">
        <v>25</v>
      </c>
      <c r="AW98" s="6">
        <v>25</v>
      </c>
      <c r="AX98" s="6">
        <v>525</v>
      </c>
      <c r="AY98" s="6">
        <v>0</v>
      </c>
      <c r="AZ98" s="6">
        <v>25</v>
      </c>
      <c r="BA98" s="6">
        <v>75</v>
      </c>
      <c r="BB98" s="71">
        <v>775</v>
      </c>
      <c r="BD98" s="8">
        <v>27750</v>
      </c>
      <c r="BE98" s="8">
        <v>6625</v>
      </c>
      <c r="BF98" s="8">
        <v>1800</v>
      </c>
      <c r="BG98" s="8">
        <v>82850</v>
      </c>
      <c r="BH98" s="8">
        <v>7975</v>
      </c>
      <c r="BI98" s="8">
        <v>4125</v>
      </c>
      <c r="BJ98" s="8">
        <v>40150</v>
      </c>
      <c r="BK98" s="72">
        <v>171275</v>
      </c>
      <c r="BN98" s="8">
        <f t="shared" si="8"/>
        <v>21925</v>
      </c>
      <c r="BP98" s="6">
        <f t="shared" si="9"/>
        <v>5175</v>
      </c>
      <c r="BQ98" s="8">
        <f t="shared" si="10"/>
        <v>12775</v>
      </c>
      <c r="BR98" s="8">
        <f t="shared" si="11"/>
        <v>2225</v>
      </c>
      <c r="BS98" s="6">
        <f t="shared" si="12"/>
        <v>975</v>
      </c>
      <c r="BT98" s="6">
        <f t="shared" si="13"/>
        <v>775</v>
      </c>
      <c r="BV98" s="8">
        <f t="shared" si="7"/>
        <v>149350</v>
      </c>
    </row>
    <row r="99" spans="1:74" ht="10.5">
      <c r="A99" s="7">
        <v>38596</v>
      </c>
      <c r="B99" s="6">
        <v>260</v>
      </c>
      <c r="C99" s="6">
        <v>26</v>
      </c>
      <c r="D99" s="6">
        <v>0</v>
      </c>
      <c r="E99" s="8">
        <v>4420</v>
      </c>
      <c r="F99" s="6">
        <v>130</v>
      </c>
      <c r="G99" s="6">
        <v>52</v>
      </c>
      <c r="H99" s="6">
        <v>494</v>
      </c>
      <c r="I99" s="72">
        <v>5382</v>
      </c>
      <c r="J99" s="56"/>
      <c r="K99" s="6">
        <v>754</v>
      </c>
      <c r="L99" s="6">
        <v>182</v>
      </c>
      <c r="M99" s="6">
        <v>156</v>
      </c>
      <c r="N99" s="8">
        <v>10062</v>
      </c>
      <c r="O99" s="6">
        <v>390</v>
      </c>
      <c r="P99" s="6">
        <v>156</v>
      </c>
      <c r="Q99" s="8">
        <v>1066</v>
      </c>
      <c r="R99" s="72">
        <v>12766</v>
      </c>
      <c r="S99" s="74"/>
      <c r="T99" s="6">
        <v>78</v>
      </c>
      <c r="U99" s="6">
        <v>26</v>
      </c>
      <c r="V99" s="6">
        <v>0</v>
      </c>
      <c r="W99" s="6">
        <v>26</v>
      </c>
      <c r="X99" s="6">
        <v>0</v>
      </c>
      <c r="Y99" s="6">
        <v>26</v>
      </c>
      <c r="Z99" s="6">
        <v>26</v>
      </c>
      <c r="AA99" s="71">
        <v>182</v>
      </c>
      <c r="AC99" s="6">
        <v>286</v>
      </c>
      <c r="AD99" s="6">
        <v>78</v>
      </c>
      <c r="AE99" s="6">
        <v>156</v>
      </c>
      <c r="AF99" s="8">
        <v>1326</v>
      </c>
      <c r="AG99" s="6">
        <v>156</v>
      </c>
      <c r="AH99" s="6">
        <v>130</v>
      </c>
      <c r="AI99" s="6">
        <v>650</v>
      </c>
      <c r="AJ99" s="72">
        <v>2782</v>
      </c>
      <c r="AK99" s="8"/>
      <c r="AL99" s="6">
        <v>78</v>
      </c>
      <c r="AM99" s="6">
        <v>52</v>
      </c>
      <c r="AN99" s="6">
        <v>0</v>
      </c>
      <c r="AO99" s="6">
        <v>338</v>
      </c>
      <c r="AP99" s="6">
        <v>0</v>
      </c>
      <c r="AQ99" s="6">
        <v>52</v>
      </c>
      <c r="AR99" s="6">
        <v>442</v>
      </c>
      <c r="AS99" s="71">
        <v>962</v>
      </c>
      <c r="AU99" s="6">
        <v>52</v>
      </c>
      <c r="AV99" s="6">
        <v>0</v>
      </c>
      <c r="AW99" s="6">
        <v>26</v>
      </c>
      <c r="AX99" s="6">
        <v>468</v>
      </c>
      <c r="AY99" s="6">
        <v>26</v>
      </c>
      <c r="AZ99" s="6">
        <v>26</v>
      </c>
      <c r="BA99" s="6">
        <v>104</v>
      </c>
      <c r="BB99" s="71">
        <v>702</v>
      </c>
      <c r="BD99" s="8">
        <v>24986</v>
      </c>
      <c r="BE99" s="8">
        <v>7098</v>
      </c>
      <c r="BF99" s="8">
        <v>3978</v>
      </c>
      <c r="BG99" s="8">
        <v>93860</v>
      </c>
      <c r="BH99" s="8">
        <v>8112</v>
      </c>
      <c r="BI99" s="8">
        <v>3484</v>
      </c>
      <c r="BJ99" s="8">
        <v>53924</v>
      </c>
      <c r="BK99" s="72">
        <v>195442</v>
      </c>
      <c r="BN99" s="8">
        <f t="shared" si="8"/>
        <v>22594</v>
      </c>
      <c r="BP99" s="6">
        <f t="shared" si="9"/>
        <v>5382</v>
      </c>
      <c r="BQ99" s="8">
        <f t="shared" si="10"/>
        <v>12766</v>
      </c>
      <c r="BR99" s="8">
        <f t="shared" si="11"/>
        <v>2782</v>
      </c>
      <c r="BS99" s="6">
        <f t="shared" si="12"/>
        <v>962</v>
      </c>
      <c r="BT99" s="6">
        <f t="shared" si="13"/>
        <v>702</v>
      </c>
      <c r="BV99" s="8">
        <f t="shared" si="7"/>
        <v>172848</v>
      </c>
    </row>
    <row r="100" spans="1:74" ht="10.5">
      <c r="A100" s="7">
        <v>38626</v>
      </c>
      <c r="B100" s="6">
        <v>297</v>
      </c>
      <c r="C100" s="6">
        <v>0</v>
      </c>
      <c r="D100" s="6">
        <v>54</v>
      </c>
      <c r="E100" s="8">
        <v>3213</v>
      </c>
      <c r="F100" s="6">
        <v>135</v>
      </c>
      <c r="G100" s="6">
        <v>27</v>
      </c>
      <c r="H100" s="6">
        <v>216</v>
      </c>
      <c r="I100" s="72">
        <v>3942</v>
      </c>
      <c r="J100" s="56"/>
      <c r="K100" s="6">
        <v>945</v>
      </c>
      <c r="L100" s="6">
        <v>432</v>
      </c>
      <c r="M100" s="6">
        <v>135</v>
      </c>
      <c r="N100" s="8">
        <v>7533</v>
      </c>
      <c r="O100" s="6">
        <v>270</v>
      </c>
      <c r="P100" s="6">
        <v>216</v>
      </c>
      <c r="Q100" s="6">
        <v>999</v>
      </c>
      <c r="R100" s="72">
        <v>10530</v>
      </c>
      <c r="S100" s="74"/>
      <c r="T100" s="6">
        <v>162</v>
      </c>
      <c r="U100" s="6">
        <v>0</v>
      </c>
      <c r="V100" s="6">
        <v>0</v>
      </c>
      <c r="W100" s="6">
        <v>54</v>
      </c>
      <c r="X100" s="6">
        <v>0</v>
      </c>
      <c r="Y100" s="6">
        <v>0</v>
      </c>
      <c r="Z100" s="6">
        <v>0</v>
      </c>
      <c r="AA100" s="71">
        <v>216</v>
      </c>
      <c r="AC100" s="6">
        <v>216</v>
      </c>
      <c r="AD100" s="6">
        <v>0</v>
      </c>
      <c r="AE100" s="6">
        <v>27</v>
      </c>
      <c r="AF100" s="6">
        <v>783</v>
      </c>
      <c r="AG100" s="6">
        <v>0</v>
      </c>
      <c r="AH100" s="6">
        <v>189</v>
      </c>
      <c r="AI100" s="6">
        <v>648</v>
      </c>
      <c r="AJ100" s="72">
        <v>1863</v>
      </c>
      <c r="AK100" s="8"/>
      <c r="AL100" s="6">
        <v>135</v>
      </c>
      <c r="AM100" s="6">
        <v>0</v>
      </c>
      <c r="AN100" s="6">
        <v>0</v>
      </c>
      <c r="AO100" s="6">
        <v>243</v>
      </c>
      <c r="AP100" s="6">
        <v>0</v>
      </c>
      <c r="AQ100" s="6">
        <v>27</v>
      </c>
      <c r="AR100" s="6">
        <v>270</v>
      </c>
      <c r="AS100" s="71">
        <v>675</v>
      </c>
      <c r="AU100" s="6">
        <v>54</v>
      </c>
      <c r="AV100" s="6">
        <v>0</v>
      </c>
      <c r="AW100" s="6">
        <v>270</v>
      </c>
      <c r="AX100" s="6">
        <v>540</v>
      </c>
      <c r="AY100" s="6">
        <v>0</v>
      </c>
      <c r="AZ100" s="6">
        <v>0</v>
      </c>
      <c r="BA100" s="6">
        <v>54</v>
      </c>
      <c r="BB100" s="71">
        <v>918</v>
      </c>
      <c r="BD100" s="8">
        <v>25488</v>
      </c>
      <c r="BE100" s="8">
        <v>6399</v>
      </c>
      <c r="BF100" s="8">
        <v>2187</v>
      </c>
      <c r="BG100" s="8">
        <v>75060</v>
      </c>
      <c r="BH100" s="8">
        <v>7506</v>
      </c>
      <c r="BI100" s="8">
        <v>3672</v>
      </c>
      <c r="BJ100" s="8">
        <v>40851</v>
      </c>
      <c r="BK100" s="72">
        <v>161163</v>
      </c>
      <c r="BN100" s="8">
        <f t="shared" si="8"/>
        <v>17928</v>
      </c>
      <c r="BP100" s="6">
        <f t="shared" si="9"/>
        <v>3942</v>
      </c>
      <c r="BQ100" s="8">
        <f t="shared" si="10"/>
        <v>10530</v>
      </c>
      <c r="BR100" s="8">
        <f t="shared" si="11"/>
        <v>1863</v>
      </c>
      <c r="BS100" s="6">
        <f t="shared" si="12"/>
        <v>675</v>
      </c>
      <c r="BT100" s="6">
        <f t="shared" si="13"/>
        <v>918</v>
      </c>
      <c r="BV100" s="8">
        <f t="shared" si="7"/>
        <v>143235</v>
      </c>
    </row>
    <row r="101" spans="1:74" ht="10.5">
      <c r="A101" s="7">
        <v>38657</v>
      </c>
      <c r="B101" s="6">
        <v>270</v>
      </c>
      <c r="C101" s="6">
        <v>54</v>
      </c>
      <c r="D101" s="6">
        <v>27</v>
      </c>
      <c r="E101" s="8">
        <v>1998</v>
      </c>
      <c r="F101" s="6">
        <v>81</v>
      </c>
      <c r="G101" s="6">
        <v>189</v>
      </c>
      <c r="H101" s="6">
        <v>270</v>
      </c>
      <c r="I101" s="72">
        <v>2889</v>
      </c>
      <c r="J101" s="56"/>
      <c r="K101" s="6">
        <v>810</v>
      </c>
      <c r="L101" s="6">
        <v>216</v>
      </c>
      <c r="M101" s="6">
        <v>81</v>
      </c>
      <c r="N101" s="8">
        <v>3645</v>
      </c>
      <c r="O101" s="6">
        <v>189</v>
      </c>
      <c r="P101" s="6">
        <v>189</v>
      </c>
      <c r="Q101" s="8">
        <v>1053</v>
      </c>
      <c r="R101" s="72">
        <v>6183</v>
      </c>
      <c r="S101" s="74"/>
      <c r="T101" s="6">
        <v>189</v>
      </c>
      <c r="U101" s="6">
        <v>0</v>
      </c>
      <c r="V101" s="6">
        <v>0</v>
      </c>
      <c r="W101" s="6">
        <v>54</v>
      </c>
      <c r="X101" s="6">
        <v>0</v>
      </c>
      <c r="Y101" s="6">
        <v>0</v>
      </c>
      <c r="Z101" s="6">
        <v>0</v>
      </c>
      <c r="AA101" s="71">
        <v>243</v>
      </c>
      <c r="AC101" s="6">
        <v>270</v>
      </c>
      <c r="AD101" s="6">
        <v>0</v>
      </c>
      <c r="AE101" s="6">
        <v>0</v>
      </c>
      <c r="AF101" s="6">
        <v>513</v>
      </c>
      <c r="AG101" s="6">
        <v>135</v>
      </c>
      <c r="AH101" s="6">
        <v>81</v>
      </c>
      <c r="AI101" s="6">
        <v>918</v>
      </c>
      <c r="AJ101" s="72">
        <v>1917</v>
      </c>
      <c r="AK101" s="8"/>
      <c r="AL101" s="6">
        <v>54</v>
      </c>
      <c r="AM101" s="6">
        <v>54</v>
      </c>
      <c r="AN101" s="6">
        <v>0</v>
      </c>
      <c r="AO101" s="6">
        <v>216</v>
      </c>
      <c r="AP101" s="6">
        <v>27</v>
      </c>
      <c r="AQ101" s="6">
        <v>27</v>
      </c>
      <c r="AR101" s="6">
        <v>405</v>
      </c>
      <c r="AS101" s="71">
        <v>783</v>
      </c>
      <c r="AU101" s="6">
        <v>135</v>
      </c>
      <c r="AV101" s="6">
        <v>0</v>
      </c>
      <c r="AW101" s="6">
        <v>0</v>
      </c>
      <c r="AX101" s="6">
        <v>243</v>
      </c>
      <c r="AY101" s="6">
        <v>0</v>
      </c>
      <c r="AZ101" s="6">
        <v>27</v>
      </c>
      <c r="BA101" s="6">
        <v>108</v>
      </c>
      <c r="BB101" s="71">
        <v>513</v>
      </c>
      <c r="BD101" s="8">
        <v>26379</v>
      </c>
      <c r="BE101" s="8">
        <v>5157</v>
      </c>
      <c r="BF101" s="8">
        <v>2916</v>
      </c>
      <c r="BG101" s="8">
        <v>54243</v>
      </c>
      <c r="BH101" s="8">
        <v>6777</v>
      </c>
      <c r="BI101" s="8">
        <v>3672</v>
      </c>
      <c r="BJ101" s="8">
        <v>44955</v>
      </c>
      <c r="BK101" s="72">
        <v>144099</v>
      </c>
      <c r="BN101" s="8">
        <f t="shared" si="8"/>
        <v>12285</v>
      </c>
      <c r="BP101" s="6">
        <f t="shared" si="9"/>
        <v>2889</v>
      </c>
      <c r="BQ101" s="8">
        <f t="shared" si="10"/>
        <v>6183</v>
      </c>
      <c r="BR101" s="8">
        <f t="shared" si="11"/>
        <v>1917</v>
      </c>
      <c r="BS101" s="6">
        <f t="shared" si="12"/>
        <v>783</v>
      </c>
      <c r="BT101" s="6">
        <f t="shared" si="13"/>
        <v>513</v>
      </c>
      <c r="BV101" s="8">
        <f t="shared" si="7"/>
        <v>131814</v>
      </c>
    </row>
    <row r="102" spans="1:74" ht="10.5">
      <c r="A102" s="7">
        <v>38687</v>
      </c>
      <c r="B102" s="6">
        <v>29</v>
      </c>
      <c r="C102" s="6">
        <v>0</v>
      </c>
      <c r="D102" s="6">
        <v>87</v>
      </c>
      <c r="E102" s="8">
        <v>1972</v>
      </c>
      <c r="F102" s="6">
        <v>145</v>
      </c>
      <c r="G102" s="6">
        <v>29</v>
      </c>
      <c r="H102" s="8">
        <v>1508</v>
      </c>
      <c r="I102" s="72">
        <v>3770</v>
      </c>
      <c r="J102" s="56"/>
      <c r="K102" s="6">
        <v>464</v>
      </c>
      <c r="L102" s="6">
        <v>0</v>
      </c>
      <c r="M102" s="6">
        <v>29</v>
      </c>
      <c r="N102" s="8">
        <v>4553</v>
      </c>
      <c r="O102" s="6">
        <v>174</v>
      </c>
      <c r="P102" s="6">
        <v>174</v>
      </c>
      <c r="Q102" s="8">
        <v>2929</v>
      </c>
      <c r="R102" s="72">
        <v>8323</v>
      </c>
      <c r="S102" s="74"/>
      <c r="T102" s="6">
        <v>0</v>
      </c>
      <c r="U102" s="6">
        <v>0</v>
      </c>
      <c r="V102" s="6">
        <v>0</v>
      </c>
      <c r="W102" s="6">
        <v>29</v>
      </c>
      <c r="X102" s="6">
        <v>0</v>
      </c>
      <c r="Y102" s="6">
        <v>0</v>
      </c>
      <c r="Z102" s="6">
        <v>29</v>
      </c>
      <c r="AA102" s="71">
        <v>58</v>
      </c>
      <c r="AC102" s="6">
        <v>145</v>
      </c>
      <c r="AD102" s="6">
        <v>145</v>
      </c>
      <c r="AE102" s="6">
        <v>0</v>
      </c>
      <c r="AF102" s="8">
        <v>1305</v>
      </c>
      <c r="AG102" s="6">
        <v>87</v>
      </c>
      <c r="AH102" s="6">
        <v>232</v>
      </c>
      <c r="AI102" s="8">
        <v>2378</v>
      </c>
      <c r="AJ102" s="72">
        <v>4292</v>
      </c>
      <c r="AK102" s="8"/>
      <c r="AL102" s="6">
        <v>261</v>
      </c>
      <c r="AM102" s="6">
        <v>87</v>
      </c>
      <c r="AN102" s="6">
        <v>29</v>
      </c>
      <c r="AO102" s="6">
        <v>435</v>
      </c>
      <c r="AP102" s="6">
        <v>58</v>
      </c>
      <c r="AQ102" s="6">
        <v>87</v>
      </c>
      <c r="AR102" s="8">
        <v>1421</v>
      </c>
      <c r="AS102" s="72">
        <v>2378</v>
      </c>
      <c r="AT102" s="8"/>
      <c r="AU102" s="6">
        <v>29</v>
      </c>
      <c r="AV102" s="6">
        <v>0</v>
      </c>
      <c r="AW102" s="6">
        <v>0</v>
      </c>
      <c r="AX102" s="6">
        <v>638</v>
      </c>
      <c r="AY102" s="6">
        <v>29</v>
      </c>
      <c r="AZ102" s="6">
        <v>0</v>
      </c>
      <c r="BA102" s="6">
        <v>116</v>
      </c>
      <c r="BB102" s="71">
        <v>812</v>
      </c>
      <c r="BD102" s="8">
        <v>13978</v>
      </c>
      <c r="BE102" s="8">
        <v>2320</v>
      </c>
      <c r="BF102" s="8">
        <v>1972</v>
      </c>
      <c r="BG102" s="8">
        <v>69832</v>
      </c>
      <c r="BH102" s="8">
        <v>9309</v>
      </c>
      <c r="BI102" s="8">
        <v>3538</v>
      </c>
      <c r="BJ102" s="8">
        <v>86942</v>
      </c>
      <c r="BK102" s="72">
        <v>187891</v>
      </c>
      <c r="BN102" s="8">
        <f t="shared" si="8"/>
        <v>19575</v>
      </c>
      <c r="BP102" s="6">
        <f t="shared" si="9"/>
        <v>3770</v>
      </c>
      <c r="BQ102" s="8">
        <f t="shared" si="10"/>
        <v>8323</v>
      </c>
      <c r="BR102" s="8">
        <f t="shared" si="11"/>
        <v>4292</v>
      </c>
      <c r="BS102" s="6">
        <f t="shared" si="12"/>
        <v>2378</v>
      </c>
      <c r="BT102" s="6">
        <f t="shared" si="13"/>
        <v>812</v>
      </c>
      <c r="BV102" s="8">
        <f t="shared" si="7"/>
        <v>168316</v>
      </c>
    </row>
    <row r="103" spans="1:74" ht="10.5">
      <c r="A103" s="7">
        <v>38718</v>
      </c>
      <c r="B103" s="6">
        <v>120</v>
      </c>
      <c r="C103" s="6">
        <v>0</v>
      </c>
      <c r="D103" s="6">
        <v>0</v>
      </c>
      <c r="E103" s="8">
        <v>1200</v>
      </c>
      <c r="F103" s="6">
        <v>30</v>
      </c>
      <c r="G103" s="6">
        <v>120</v>
      </c>
      <c r="H103" s="6">
        <v>270</v>
      </c>
      <c r="I103" s="72">
        <v>1740</v>
      </c>
      <c r="J103" s="56"/>
      <c r="K103" s="6">
        <v>480</v>
      </c>
      <c r="L103" s="6">
        <v>30</v>
      </c>
      <c r="M103" s="6">
        <v>30</v>
      </c>
      <c r="N103" s="8">
        <v>2580</v>
      </c>
      <c r="O103" s="6">
        <v>90</v>
      </c>
      <c r="P103" s="6">
        <v>240</v>
      </c>
      <c r="Q103" s="8">
        <v>1380</v>
      </c>
      <c r="R103" s="72">
        <v>4830</v>
      </c>
      <c r="S103" s="74"/>
      <c r="T103" s="6">
        <v>180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30</v>
      </c>
      <c r="AA103" s="71">
        <v>210</v>
      </c>
      <c r="AC103" s="6">
        <v>120</v>
      </c>
      <c r="AD103" s="6">
        <v>60</v>
      </c>
      <c r="AE103" s="6">
        <v>90</v>
      </c>
      <c r="AF103" s="6">
        <v>420</v>
      </c>
      <c r="AG103" s="6">
        <v>90</v>
      </c>
      <c r="AH103" s="6">
        <v>180</v>
      </c>
      <c r="AI103" s="8">
        <v>1110</v>
      </c>
      <c r="AJ103" s="72">
        <v>2070</v>
      </c>
      <c r="AK103" s="8"/>
      <c r="AL103" s="6">
        <v>90</v>
      </c>
      <c r="AM103" s="6">
        <v>0</v>
      </c>
      <c r="AN103" s="6">
        <v>60</v>
      </c>
      <c r="AO103" s="6">
        <v>150</v>
      </c>
      <c r="AP103" s="6">
        <v>60</v>
      </c>
      <c r="AQ103" s="6">
        <v>60</v>
      </c>
      <c r="AR103" s="6">
        <v>270</v>
      </c>
      <c r="AS103" s="71">
        <v>690</v>
      </c>
      <c r="AU103" s="6">
        <v>60</v>
      </c>
      <c r="AV103" s="6">
        <v>0</v>
      </c>
      <c r="AW103" s="6">
        <v>0</v>
      </c>
      <c r="AX103" s="6">
        <v>300</v>
      </c>
      <c r="AY103" s="6">
        <v>30</v>
      </c>
      <c r="AZ103" s="6">
        <v>0</v>
      </c>
      <c r="BA103" s="6">
        <v>0</v>
      </c>
      <c r="BB103" s="71">
        <v>390</v>
      </c>
      <c r="BD103" s="8">
        <v>15780</v>
      </c>
      <c r="BE103" s="8">
        <v>2430</v>
      </c>
      <c r="BF103" s="8">
        <v>1650</v>
      </c>
      <c r="BG103" s="8">
        <v>43650</v>
      </c>
      <c r="BH103" s="8">
        <v>4650</v>
      </c>
      <c r="BI103" s="8">
        <v>3450</v>
      </c>
      <c r="BJ103" s="8">
        <v>35880</v>
      </c>
      <c r="BK103" s="72">
        <v>107490</v>
      </c>
      <c r="BN103" s="8">
        <f t="shared" si="8"/>
        <v>9720</v>
      </c>
      <c r="BP103" s="6">
        <f t="shared" si="9"/>
        <v>1740</v>
      </c>
      <c r="BQ103" s="8">
        <f t="shared" si="10"/>
        <v>4830</v>
      </c>
      <c r="BR103" s="8">
        <f t="shared" si="11"/>
        <v>2070</v>
      </c>
      <c r="BS103" s="6">
        <f t="shared" si="12"/>
        <v>690</v>
      </c>
      <c r="BT103" s="6">
        <f t="shared" si="13"/>
        <v>390</v>
      </c>
      <c r="BV103" s="8">
        <f t="shared" si="7"/>
        <v>97770</v>
      </c>
    </row>
    <row r="104" spans="1:74" ht="10.5">
      <c r="A104" s="7">
        <v>38749</v>
      </c>
      <c r="B104" s="6">
        <v>78</v>
      </c>
      <c r="C104" s="6">
        <v>0</v>
      </c>
      <c r="D104" s="6">
        <v>0</v>
      </c>
      <c r="E104" s="6">
        <v>806</v>
      </c>
      <c r="F104" s="6">
        <v>78</v>
      </c>
      <c r="G104" s="6">
        <v>26</v>
      </c>
      <c r="H104" s="6">
        <v>260</v>
      </c>
      <c r="I104" s="72">
        <v>1248</v>
      </c>
      <c r="J104" s="56"/>
      <c r="K104" s="6">
        <v>728</v>
      </c>
      <c r="L104" s="6">
        <v>312</v>
      </c>
      <c r="M104" s="6">
        <v>0</v>
      </c>
      <c r="N104" s="8">
        <v>2028</v>
      </c>
      <c r="O104" s="6">
        <v>78</v>
      </c>
      <c r="P104" s="6">
        <v>52</v>
      </c>
      <c r="Q104" s="6">
        <v>806</v>
      </c>
      <c r="R104" s="72">
        <v>4004</v>
      </c>
      <c r="S104" s="74"/>
      <c r="T104" s="6">
        <v>26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71">
        <v>26</v>
      </c>
      <c r="AC104" s="6">
        <v>286</v>
      </c>
      <c r="AD104" s="6">
        <v>26</v>
      </c>
      <c r="AE104" s="6">
        <v>0</v>
      </c>
      <c r="AF104" s="6">
        <v>182</v>
      </c>
      <c r="AG104" s="6">
        <v>78</v>
      </c>
      <c r="AH104" s="6">
        <v>52</v>
      </c>
      <c r="AI104" s="6">
        <v>754</v>
      </c>
      <c r="AJ104" s="72">
        <v>1378</v>
      </c>
      <c r="AK104" s="8"/>
      <c r="AL104" s="6">
        <v>78</v>
      </c>
      <c r="AM104" s="6">
        <v>0</v>
      </c>
      <c r="AN104" s="6">
        <v>0</v>
      </c>
      <c r="AO104" s="6">
        <v>104</v>
      </c>
      <c r="AP104" s="6">
        <v>52</v>
      </c>
      <c r="AQ104" s="6">
        <v>78</v>
      </c>
      <c r="AR104" s="6">
        <v>286</v>
      </c>
      <c r="AS104" s="71">
        <v>598</v>
      </c>
      <c r="AU104" s="6">
        <v>52</v>
      </c>
      <c r="AV104" s="6">
        <v>0</v>
      </c>
      <c r="AW104" s="6">
        <v>0</v>
      </c>
      <c r="AX104" s="6">
        <v>78</v>
      </c>
      <c r="AY104" s="6">
        <v>0</v>
      </c>
      <c r="AZ104" s="6">
        <v>26</v>
      </c>
      <c r="BA104" s="6">
        <v>26</v>
      </c>
      <c r="BB104" s="71">
        <v>182</v>
      </c>
      <c r="BD104" s="8">
        <v>21918</v>
      </c>
      <c r="BE104" s="8">
        <v>4134</v>
      </c>
      <c r="BF104" s="8">
        <v>1196</v>
      </c>
      <c r="BG104" s="8">
        <v>29406</v>
      </c>
      <c r="BH104" s="8">
        <v>5148</v>
      </c>
      <c r="BI104" s="8">
        <v>2470</v>
      </c>
      <c r="BJ104" s="8">
        <v>26676</v>
      </c>
      <c r="BK104" s="72">
        <v>90948</v>
      </c>
      <c r="BN104" s="8">
        <f t="shared" si="8"/>
        <v>7410</v>
      </c>
      <c r="BP104" s="6">
        <f t="shared" si="9"/>
        <v>1248</v>
      </c>
      <c r="BQ104" s="8">
        <f t="shared" si="10"/>
        <v>4004</v>
      </c>
      <c r="BR104" s="8">
        <f t="shared" si="11"/>
        <v>1378</v>
      </c>
      <c r="BS104" s="6">
        <f t="shared" si="12"/>
        <v>598</v>
      </c>
      <c r="BT104" s="6">
        <f t="shared" si="13"/>
        <v>182</v>
      </c>
      <c r="BV104" s="8">
        <f t="shared" si="7"/>
        <v>83538</v>
      </c>
    </row>
    <row r="105" spans="1:74" ht="10.5">
      <c r="A105" s="7">
        <v>38777</v>
      </c>
      <c r="B105" s="6">
        <v>270</v>
      </c>
      <c r="C105" s="6">
        <v>54</v>
      </c>
      <c r="D105" s="6">
        <v>27</v>
      </c>
      <c r="E105" s="8">
        <v>1512</v>
      </c>
      <c r="F105" s="6">
        <v>54</v>
      </c>
      <c r="G105" s="6">
        <v>81</v>
      </c>
      <c r="H105" s="6">
        <v>270</v>
      </c>
      <c r="I105" s="72">
        <v>2268</v>
      </c>
      <c r="J105" s="56"/>
      <c r="K105" s="6">
        <v>783</v>
      </c>
      <c r="L105" s="6">
        <v>297</v>
      </c>
      <c r="M105" s="6">
        <v>27</v>
      </c>
      <c r="N105" s="8">
        <v>3078</v>
      </c>
      <c r="O105" s="6">
        <v>27</v>
      </c>
      <c r="P105" s="6">
        <v>216</v>
      </c>
      <c r="Q105" s="6">
        <v>918</v>
      </c>
      <c r="R105" s="72">
        <v>5346</v>
      </c>
      <c r="S105" s="74"/>
      <c r="T105" s="6">
        <v>108</v>
      </c>
      <c r="U105" s="6">
        <v>27</v>
      </c>
      <c r="V105" s="6">
        <v>0</v>
      </c>
      <c r="W105" s="6">
        <v>27</v>
      </c>
      <c r="X105" s="6">
        <v>0</v>
      </c>
      <c r="Y105" s="6">
        <v>0</v>
      </c>
      <c r="Z105" s="6">
        <v>27</v>
      </c>
      <c r="AA105" s="71">
        <v>189</v>
      </c>
      <c r="AC105" s="6">
        <v>162</v>
      </c>
      <c r="AD105" s="6">
        <v>54</v>
      </c>
      <c r="AE105" s="6">
        <v>54</v>
      </c>
      <c r="AF105" s="6">
        <v>351</v>
      </c>
      <c r="AG105" s="6">
        <v>108</v>
      </c>
      <c r="AH105" s="6">
        <v>189</v>
      </c>
      <c r="AI105" s="8">
        <v>1053</v>
      </c>
      <c r="AJ105" s="72">
        <v>1971</v>
      </c>
      <c r="AK105" s="8"/>
      <c r="AL105" s="6">
        <v>189</v>
      </c>
      <c r="AM105" s="6">
        <v>0</v>
      </c>
      <c r="AN105" s="6">
        <v>0</v>
      </c>
      <c r="AO105" s="6">
        <v>108</v>
      </c>
      <c r="AP105" s="6">
        <v>27</v>
      </c>
      <c r="AQ105" s="6">
        <v>108</v>
      </c>
      <c r="AR105" s="6">
        <v>405</v>
      </c>
      <c r="AS105" s="71">
        <v>837</v>
      </c>
      <c r="AU105" s="6">
        <v>54</v>
      </c>
      <c r="AV105" s="6">
        <v>0</v>
      </c>
      <c r="AW105" s="6">
        <v>0</v>
      </c>
      <c r="AX105" s="6">
        <v>189</v>
      </c>
      <c r="AY105" s="6">
        <v>0</v>
      </c>
      <c r="AZ105" s="6">
        <v>27</v>
      </c>
      <c r="BA105" s="6">
        <v>0</v>
      </c>
      <c r="BB105" s="71">
        <v>270</v>
      </c>
      <c r="BD105" s="8">
        <v>24543</v>
      </c>
      <c r="BE105" s="8">
        <v>5049</v>
      </c>
      <c r="BF105" s="8">
        <v>1323</v>
      </c>
      <c r="BG105" s="8">
        <v>44766</v>
      </c>
      <c r="BH105" s="8">
        <v>5292</v>
      </c>
      <c r="BI105" s="8">
        <v>3996</v>
      </c>
      <c r="BJ105" s="8">
        <v>38367</v>
      </c>
      <c r="BK105" s="72">
        <v>123336</v>
      </c>
      <c r="BN105" s="8">
        <f t="shared" si="8"/>
        <v>10692</v>
      </c>
      <c r="BP105" s="6">
        <f t="shared" si="9"/>
        <v>2268</v>
      </c>
      <c r="BQ105" s="8">
        <f t="shared" si="10"/>
        <v>5346</v>
      </c>
      <c r="BR105" s="8">
        <f t="shared" si="11"/>
        <v>1971</v>
      </c>
      <c r="BS105" s="6">
        <f t="shared" si="12"/>
        <v>837</v>
      </c>
      <c r="BT105" s="6">
        <f t="shared" si="13"/>
        <v>270</v>
      </c>
      <c r="BV105" s="8">
        <f t="shared" si="7"/>
        <v>112644</v>
      </c>
    </row>
    <row r="106" spans="1:74" ht="10.5">
      <c r="A106" s="7">
        <v>38808</v>
      </c>
      <c r="B106" s="6">
        <v>208</v>
      </c>
      <c r="C106" s="6">
        <v>26</v>
      </c>
      <c r="D106" s="6">
        <v>0</v>
      </c>
      <c r="E106" s="8">
        <v>2496</v>
      </c>
      <c r="F106" s="6">
        <v>130</v>
      </c>
      <c r="G106" s="6">
        <v>0</v>
      </c>
      <c r="H106" s="6">
        <v>546</v>
      </c>
      <c r="I106" s="72">
        <v>3406</v>
      </c>
      <c r="J106" s="56"/>
      <c r="K106" s="6">
        <v>754</v>
      </c>
      <c r="L106" s="6">
        <v>52</v>
      </c>
      <c r="M106" s="6">
        <v>0</v>
      </c>
      <c r="N106" s="8">
        <v>4810</v>
      </c>
      <c r="O106" s="6">
        <v>208</v>
      </c>
      <c r="P106" s="6">
        <v>182</v>
      </c>
      <c r="Q106" s="8">
        <v>2236</v>
      </c>
      <c r="R106" s="72">
        <v>8242</v>
      </c>
      <c r="S106" s="74"/>
      <c r="T106" s="6">
        <v>130</v>
      </c>
      <c r="U106" s="6">
        <v>0</v>
      </c>
      <c r="V106" s="6">
        <v>0</v>
      </c>
      <c r="W106" s="6">
        <v>26</v>
      </c>
      <c r="X106" s="6">
        <v>0</v>
      </c>
      <c r="Y106" s="6">
        <v>0</v>
      </c>
      <c r="Z106" s="6">
        <v>26</v>
      </c>
      <c r="AA106" s="71">
        <v>182</v>
      </c>
      <c r="AC106" s="6">
        <v>286</v>
      </c>
      <c r="AD106" s="6">
        <v>0</v>
      </c>
      <c r="AE106" s="6">
        <v>26</v>
      </c>
      <c r="AF106" s="6">
        <v>884</v>
      </c>
      <c r="AG106" s="6">
        <v>182</v>
      </c>
      <c r="AH106" s="6">
        <v>104</v>
      </c>
      <c r="AI106" s="6">
        <v>754</v>
      </c>
      <c r="AJ106" s="72">
        <v>2236</v>
      </c>
      <c r="AK106" s="8"/>
      <c r="AL106" s="6">
        <v>52</v>
      </c>
      <c r="AM106" s="6">
        <v>0</v>
      </c>
      <c r="AN106" s="6">
        <v>0</v>
      </c>
      <c r="AO106" s="6">
        <v>390</v>
      </c>
      <c r="AP106" s="6">
        <v>0</v>
      </c>
      <c r="AQ106" s="6">
        <v>78</v>
      </c>
      <c r="AR106" s="6">
        <v>416</v>
      </c>
      <c r="AS106" s="71">
        <v>936</v>
      </c>
      <c r="AU106" s="6">
        <v>156</v>
      </c>
      <c r="AV106" s="6">
        <v>0</v>
      </c>
      <c r="AW106" s="6">
        <v>0</v>
      </c>
      <c r="AX106" s="6">
        <v>338</v>
      </c>
      <c r="AY106" s="6">
        <v>0</v>
      </c>
      <c r="AZ106" s="6">
        <v>0</v>
      </c>
      <c r="BA106" s="6">
        <v>52</v>
      </c>
      <c r="BB106" s="71">
        <v>546</v>
      </c>
      <c r="BD106" s="8">
        <v>23114</v>
      </c>
      <c r="BE106" s="8">
        <v>4212</v>
      </c>
      <c r="BF106" s="8">
        <v>2184</v>
      </c>
      <c r="BG106" s="8">
        <v>68744</v>
      </c>
      <c r="BH106" s="8">
        <v>8086</v>
      </c>
      <c r="BI106" s="8">
        <v>3926</v>
      </c>
      <c r="BJ106" s="8">
        <v>52390</v>
      </c>
      <c r="BK106" s="72">
        <v>162656</v>
      </c>
      <c r="BN106" s="8">
        <f t="shared" si="8"/>
        <v>15366</v>
      </c>
      <c r="BP106" s="6">
        <f t="shared" si="9"/>
        <v>3406</v>
      </c>
      <c r="BQ106" s="8">
        <f t="shared" si="10"/>
        <v>8242</v>
      </c>
      <c r="BR106" s="8">
        <f t="shared" si="11"/>
        <v>2236</v>
      </c>
      <c r="BS106" s="6">
        <f t="shared" si="12"/>
        <v>936</v>
      </c>
      <c r="BT106" s="6">
        <f t="shared" si="13"/>
        <v>546</v>
      </c>
      <c r="BV106" s="8">
        <f t="shared" si="7"/>
        <v>147290</v>
      </c>
    </row>
    <row r="107" spans="1:74" ht="10.5">
      <c r="A107" s="7">
        <v>38838</v>
      </c>
      <c r="B107" s="6">
        <v>399</v>
      </c>
      <c r="C107" s="6">
        <v>42</v>
      </c>
      <c r="D107" s="6">
        <v>0</v>
      </c>
      <c r="E107" s="8">
        <v>2478</v>
      </c>
      <c r="F107" s="6">
        <v>105</v>
      </c>
      <c r="G107" s="6">
        <v>42</v>
      </c>
      <c r="H107" s="6">
        <v>252</v>
      </c>
      <c r="I107" s="72">
        <v>3318</v>
      </c>
      <c r="J107" s="56"/>
      <c r="K107" s="6">
        <v>966</v>
      </c>
      <c r="L107" s="6">
        <v>147</v>
      </c>
      <c r="M107" s="6">
        <v>42</v>
      </c>
      <c r="N107" s="8">
        <v>6237</v>
      </c>
      <c r="O107" s="6">
        <v>231</v>
      </c>
      <c r="P107" s="6">
        <v>168</v>
      </c>
      <c r="Q107" s="8">
        <v>1113</v>
      </c>
      <c r="R107" s="72">
        <v>8904</v>
      </c>
      <c r="S107" s="74"/>
      <c r="T107" s="6">
        <v>84</v>
      </c>
      <c r="U107" s="6">
        <v>21</v>
      </c>
      <c r="V107" s="6">
        <v>0</v>
      </c>
      <c r="W107" s="6">
        <v>21</v>
      </c>
      <c r="X107" s="6">
        <v>21</v>
      </c>
      <c r="Y107" s="6">
        <v>0</v>
      </c>
      <c r="Z107" s="6">
        <v>0</v>
      </c>
      <c r="AA107" s="71">
        <v>147</v>
      </c>
      <c r="AC107" s="6">
        <v>462</v>
      </c>
      <c r="AD107" s="6">
        <v>231</v>
      </c>
      <c r="AE107" s="6">
        <v>0</v>
      </c>
      <c r="AF107" s="6">
        <v>609</v>
      </c>
      <c r="AG107" s="6">
        <v>126</v>
      </c>
      <c r="AH107" s="6">
        <v>105</v>
      </c>
      <c r="AI107" s="6">
        <v>546</v>
      </c>
      <c r="AJ107" s="72">
        <v>2079</v>
      </c>
      <c r="AK107" s="8"/>
      <c r="AL107" s="6">
        <v>63</v>
      </c>
      <c r="AM107" s="6">
        <v>126</v>
      </c>
      <c r="AN107" s="6">
        <v>21</v>
      </c>
      <c r="AO107" s="6">
        <v>294</v>
      </c>
      <c r="AP107" s="6">
        <v>63</v>
      </c>
      <c r="AQ107" s="6">
        <v>168</v>
      </c>
      <c r="AR107" s="6">
        <v>315</v>
      </c>
      <c r="AS107" s="72">
        <v>1050</v>
      </c>
      <c r="AT107" s="8"/>
      <c r="AU107" s="6">
        <v>168</v>
      </c>
      <c r="AV107" s="6">
        <v>42</v>
      </c>
      <c r="AW107" s="6">
        <v>0</v>
      </c>
      <c r="AX107" s="6">
        <v>378</v>
      </c>
      <c r="AY107" s="6">
        <v>21</v>
      </c>
      <c r="AZ107" s="6">
        <v>21</v>
      </c>
      <c r="BA107" s="6">
        <v>21</v>
      </c>
      <c r="BB107" s="71">
        <v>651</v>
      </c>
      <c r="BD107" s="8">
        <v>28812</v>
      </c>
      <c r="BE107" s="8">
        <v>6132</v>
      </c>
      <c r="BF107" s="8">
        <v>1344</v>
      </c>
      <c r="BG107" s="8">
        <v>59367</v>
      </c>
      <c r="BH107" s="8">
        <v>6909</v>
      </c>
      <c r="BI107" s="8">
        <v>3507</v>
      </c>
      <c r="BJ107" s="8">
        <v>41769</v>
      </c>
      <c r="BK107" s="72">
        <v>147840</v>
      </c>
      <c r="BN107" s="8">
        <f t="shared" si="8"/>
        <v>16002</v>
      </c>
      <c r="BP107" s="6">
        <f t="shared" si="9"/>
        <v>3318</v>
      </c>
      <c r="BQ107" s="8">
        <f t="shared" si="10"/>
        <v>8904</v>
      </c>
      <c r="BR107" s="8">
        <f t="shared" si="11"/>
        <v>2079</v>
      </c>
      <c r="BS107" s="6">
        <f t="shared" si="12"/>
        <v>1050</v>
      </c>
      <c r="BT107" s="6">
        <f t="shared" si="13"/>
        <v>651</v>
      </c>
      <c r="BV107" s="8">
        <f t="shared" si="7"/>
        <v>131838</v>
      </c>
    </row>
    <row r="108" spans="1:74" ht="10.5">
      <c r="A108" s="7">
        <v>38869</v>
      </c>
      <c r="B108" s="6">
        <v>242</v>
      </c>
      <c r="C108" s="6">
        <v>0</v>
      </c>
      <c r="D108" s="6">
        <v>0</v>
      </c>
      <c r="E108" s="8">
        <v>4004</v>
      </c>
      <c r="F108" s="6">
        <v>198</v>
      </c>
      <c r="G108" s="6">
        <v>66</v>
      </c>
      <c r="H108" s="6">
        <v>198</v>
      </c>
      <c r="I108" s="72">
        <v>4708</v>
      </c>
      <c r="J108" s="56"/>
      <c r="K108" s="6">
        <v>880</v>
      </c>
      <c r="L108" s="6">
        <v>374</v>
      </c>
      <c r="M108" s="6">
        <v>88</v>
      </c>
      <c r="N108" s="8">
        <v>8756</v>
      </c>
      <c r="O108" s="6">
        <v>352</v>
      </c>
      <c r="P108" s="6">
        <v>308</v>
      </c>
      <c r="Q108" s="8">
        <v>1496</v>
      </c>
      <c r="R108" s="72">
        <v>12254</v>
      </c>
      <c r="S108" s="74"/>
      <c r="T108" s="6">
        <v>308</v>
      </c>
      <c r="U108" s="6">
        <v>22</v>
      </c>
      <c r="V108" s="6">
        <v>0</v>
      </c>
      <c r="W108" s="6">
        <v>22</v>
      </c>
      <c r="X108" s="6">
        <v>0</v>
      </c>
      <c r="Y108" s="6">
        <v>22</v>
      </c>
      <c r="Z108" s="6">
        <v>22</v>
      </c>
      <c r="AA108" s="71">
        <v>396</v>
      </c>
      <c r="AC108" s="6">
        <v>330</v>
      </c>
      <c r="AD108" s="6">
        <v>220</v>
      </c>
      <c r="AE108" s="6">
        <v>0</v>
      </c>
      <c r="AF108" s="8">
        <v>1364</v>
      </c>
      <c r="AG108" s="6">
        <v>44</v>
      </c>
      <c r="AH108" s="6">
        <v>176</v>
      </c>
      <c r="AI108" s="6">
        <v>902</v>
      </c>
      <c r="AJ108" s="72">
        <v>3036</v>
      </c>
      <c r="AK108" s="8"/>
      <c r="AL108" s="6">
        <v>132</v>
      </c>
      <c r="AM108" s="6">
        <v>176</v>
      </c>
      <c r="AN108" s="6">
        <v>0</v>
      </c>
      <c r="AO108" s="6">
        <v>550</v>
      </c>
      <c r="AP108" s="6">
        <v>22</v>
      </c>
      <c r="AQ108" s="6">
        <v>88</v>
      </c>
      <c r="AR108" s="6">
        <v>550</v>
      </c>
      <c r="AS108" s="72">
        <v>1518</v>
      </c>
      <c r="AT108" s="8"/>
      <c r="AU108" s="6">
        <v>132</v>
      </c>
      <c r="AV108" s="6">
        <v>0</v>
      </c>
      <c r="AW108" s="6">
        <v>44</v>
      </c>
      <c r="AX108" s="8">
        <v>1232</v>
      </c>
      <c r="AY108" s="6">
        <v>66</v>
      </c>
      <c r="AZ108" s="6">
        <v>44</v>
      </c>
      <c r="BA108" s="6">
        <v>22</v>
      </c>
      <c r="BB108" s="72">
        <v>1540</v>
      </c>
      <c r="BC108" s="8"/>
      <c r="BD108" s="8">
        <v>24794</v>
      </c>
      <c r="BE108" s="8">
        <v>7128</v>
      </c>
      <c r="BF108" s="8">
        <v>2552</v>
      </c>
      <c r="BG108" s="8">
        <v>83820</v>
      </c>
      <c r="BH108" s="8">
        <v>8470</v>
      </c>
      <c r="BI108" s="8">
        <v>4356</v>
      </c>
      <c r="BJ108" s="8">
        <v>56562</v>
      </c>
      <c r="BK108" s="72">
        <v>187682</v>
      </c>
      <c r="BN108" s="8">
        <f t="shared" si="8"/>
        <v>23056</v>
      </c>
      <c r="BP108" s="6">
        <f t="shared" si="9"/>
        <v>4708</v>
      </c>
      <c r="BQ108" s="8">
        <f t="shared" si="10"/>
        <v>12254</v>
      </c>
      <c r="BR108" s="8">
        <f t="shared" si="11"/>
        <v>3036</v>
      </c>
      <c r="BS108" s="6">
        <f t="shared" si="12"/>
        <v>1518</v>
      </c>
      <c r="BT108" s="6">
        <f t="shared" si="13"/>
        <v>1540</v>
      </c>
      <c r="BV108" s="8">
        <f t="shared" si="7"/>
        <v>164626</v>
      </c>
    </row>
    <row r="109" spans="1:74" ht="10.5">
      <c r="A109" s="7">
        <v>38899</v>
      </c>
      <c r="B109" s="6">
        <v>224</v>
      </c>
      <c r="C109" s="6">
        <v>168</v>
      </c>
      <c r="D109" s="6">
        <v>308</v>
      </c>
      <c r="E109" s="8">
        <v>3948</v>
      </c>
      <c r="F109" s="6">
        <v>420</v>
      </c>
      <c r="G109" s="6">
        <v>28</v>
      </c>
      <c r="H109" s="6">
        <v>616</v>
      </c>
      <c r="I109" s="72">
        <v>5712</v>
      </c>
      <c r="J109" s="56"/>
      <c r="K109" s="8">
        <v>1008</v>
      </c>
      <c r="L109" s="6">
        <v>196</v>
      </c>
      <c r="M109" s="6">
        <v>28</v>
      </c>
      <c r="N109" s="8">
        <v>11564</v>
      </c>
      <c r="O109" s="6">
        <v>336</v>
      </c>
      <c r="P109" s="6">
        <v>224</v>
      </c>
      <c r="Q109" s="8">
        <v>1848</v>
      </c>
      <c r="R109" s="72">
        <v>15204</v>
      </c>
      <c r="S109" s="74"/>
      <c r="T109" s="6">
        <v>112</v>
      </c>
      <c r="U109" s="6">
        <v>0</v>
      </c>
      <c r="V109" s="6">
        <v>28</v>
      </c>
      <c r="W109" s="6">
        <v>56</v>
      </c>
      <c r="X109" s="6">
        <v>28</v>
      </c>
      <c r="Y109" s="6">
        <v>0</v>
      </c>
      <c r="Z109" s="6">
        <v>28</v>
      </c>
      <c r="AA109" s="71">
        <v>252</v>
      </c>
      <c r="AC109" s="6">
        <v>280</v>
      </c>
      <c r="AD109" s="6">
        <v>56</v>
      </c>
      <c r="AE109" s="6">
        <v>28</v>
      </c>
      <c r="AF109" s="8">
        <v>1400</v>
      </c>
      <c r="AG109" s="6">
        <v>28</v>
      </c>
      <c r="AH109" s="6">
        <v>140</v>
      </c>
      <c r="AI109" s="6">
        <v>756</v>
      </c>
      <c r="AJ109" s="72">
        <v>2688</v>
      </c>
      <c r="AK109" s="8"/>
      <c r="AL109" s="6">
        <v>252</v>
      </c>
      <c r="AM109" s="6">
        <v>28</v>
      </c>
      <c r="AN109" s="6">
        <v>0</v>
      </c>
      <c r="AO109" s="6">
        <v>784</v>
      </c>
      <c r="AP109" s="6">
        <v>28</v>
      </c>
      <c r="AQ109" s="6">
        <v>56</v>
      </c>
      <c r="AR109" s="6">
        <v>756</v>
      </c>
      <c r="AS109" s="72">
        <v>1904</v>
      </c>
      <c r="AT109" s="8"/>
      <c r="AU109" s="6">
        <v>84</v>
      </c>
      <c r="AV109" s="6">
        <v>0</v>
      </c>
      <c r="AW109" s="6">
        <v>0</v>
      </c>
      <c r="AX109" s="6">
        <v>812</v>
      </c>
      <c r="AY109" s="6">
        <v>0</v>
      </c>
      <c r="AZ109" s="6">
        <v>28</v>
      </c>
      <c r="BA109" s="6">
        <v>28</v>
      </c>
      <c r="BB109" s="71">
        <v>952</v>
      </c>
      <c r="BD109" s="8">
        <v>24080</v>
      </c>
      <c r="BE109" s="8">
        <v>6244</v>
      </c>
      <c r="BF109" s="8">
        <v>3080</v>
      </c>
      <c r="BG109" s="8">
        <v>90048</v>
      </c>
      <c r="BH109" s="8">
        <v>8036</v>
      </c>
      <c r="BI109" s="8">
        <v>5012</v>
      </c>
      <c r="BJ109" s="8">
        <v>49616</v>
      </c>
      <c r="BK109" s="72">
        <v>186116</v>
      </c>
      <c r="BN109" s="8">
        <f t="shared" si="8"/>
        <v>26460</v>
      </c>
      <c r="BP109" s="6">
        <f t="shared" si="9"/>
        <v>5712</v>
      </c>
      <c r="BQ109" s="8">
        <f t="shared" si="10"/>
        <v>15204</v>
      </c>
      <c r="BR109" s="8">
        <f t="shared" si="11"/>
        <v>2688</v>
      </c>
      <c r="BS109" s="6">
        <f t="shared" si="12"/>
        <v>1904</v>
      </c>
      <c r="BT109" s="6">
        <f t="shared" si="13"/>
        <v>952</v>
      </c>
      <c r="BV109" s="8">
        <f t="shared" si="7"/>
        <v>159656</v>
      </c>
    </row>
    <row r="110" spans="1:74" ht="10.5">
      <c r="A110" s="7">
        <v>38930</v>
      </c>
      <c r="B110" s="6">
        <v>150</v>
      </c>
      <c r="C110" s="6">
        <v>100</v>
      </c>
      <c r="D110" s="6">
        <v>0</v>
      </c>
      <c r="E110" s="8">
        <v>4500</v>
      </c>
      <c r="F110" s="6">
        <v>175</v>
      </c>
      <c r="G110" s="6">
        <v>50</v>
      </c>
      <c r="H110" s="6">
        <v>500</v>
      </c>
      <c r="I110" s="72">
        <v>5475</v>
      </c>
      <c r="J110" s="56"/>
      <c r="K110" s="8">
        <v>1050</v>
      </c>
      <c r="L110" s="6">
        <v>175</v>
      </c>
      <c r="M110" s="6">
        <v>100</v>
      </c>
      <c r="N110" s="8">
        <v>9275</v>
      </c>
      <c r="O110" s="6">
        <v>450</v>
      </c>
      <c r="P110" s="6">
        <v>275</v>
      </c>
      <c r="Q110" s="8">
        <v>1650</v>
      </c>
      <c r="R110" s="72">
        <v>12975</v>
      </c>
      <c r="S110" s="74"/>
      <c r="T110" s="6">
        <v>125</v>
      </c>
      <c r="U110" s="6">
        <v>0</v>
      </c>
      <c r="V110" s="6">
        <v>0</v>
      </c>
      <c r="W110" s="6">
        <v>0</v>
      </c>
      <c r="X110" s="6">
        <v>25</v>
      </c>
      <c r="Y110" s="6">
        <v>25</v>
      </c>
      <c r="Z110" s="6">
        <v>0</v>
      </c>
      <c r="AA110" s="71">
        <v>175</v>
      </c>
      <c r="AC110" s="6">
        <v>50</v>
      </c>
      <c r="AD110" s="6">
        <v>50</v>
      </c>
      <c r="AE110" s="6">
        <v>50</v>
      </c>
      <c r="AF110" s="8">
        <v>1500</v>
      </c>
      <c r="AG110" s="6">
        <v>125</v>
      </c>
      <c r="AH110" s="6">
        <v>75</v>
      </c>
      <c r="AI110" s="6">
        <v>875</v>
      </c>
      <c r="AJ110" s="72">
        <v>2725</v>
      </c>
      <c r="AK110" s="8"/>
      <c r="AL110" s="6">
        <v>150</v>
      </c>
      <c r="AM110" s="6">
        <v>0</v>
      </c>
      <c r="AN110" s="6">
        <v>0</v>
      </c>
      <c r="AO110" s="6">
        <v>775</v>
      </c>
      <c r="AP110" s="6">
        <v>50</v>
      </c>
      <c r="AQ110" s="6">
        <v>75</v>
      </c>
      <c r="AR110" s="6">
        <v>350</v>
      </c>
      <c r="AS110" s="72">
        <v>1400</v>
      </c>
      <c r="AT110" s="8"/>
      <c r="AU110" s="6">
        <v>150</v>
      </c>
      <c r="AV110" s="6">
        <v>25</v>
      </c>
      <c r="AW110" s="6">
        <v>0</v>
      </c>
      <c r="AX110" s="6">
        <v>875</v>
      </c>
      <c r="AY110" s="6">
        <v>25</v>
      </c>
      <c r="AZ110" s="6">
        <v>0</v>
      </c>
      <c r="BA110" s="6">
        <v>50</v>
      </c>
      <c r="BB110" s="72">
        <v>1125</v>
      </c>
      <c r="BC110" s="8"/>
      <c r="BD110" s="8">
        <v>25450</v>
      </c>
      <c r="BE110" s="8">
        <v>7150</v>
      </c>
      <c r="BF110" s="8">
        <v>1925</v>
      </c>
      <c r="BG110" s="8">
        <v>76000</v>
      </c>
      <c r="BH110" s="8">
        <v>7300</v>
      </c>
      <c r="BI110" s="8">
        <v>3750</v>
      </c>
      <c r="BJ110" s="8">
        <v>41675</v>
      </c>
      <c r="BK110" s="72">
        <v>163250</v>
      </c>
      <c r="BN110" s="8">
        <f t="shared" si="8"/>
        <v>23700</v>
      </c>
      <c r="BP110" s="6">
        <f t="shared" si="9"/>
        <v>5475</v>
      </c>
      <c r="BQ110" s="8">
        <f t="shared" si="10"/>
        <v>12975</v>
      </c>
      <c r="BR110" s="8">
        <f t="shared" si="11"/>
        <v>2725</v>
      </c>
      <c r="BS110" s="6">
        <f t="shared" si="12"/>
        <v>1400</v>
      </c>
      <c r="BT110" s="6">
        <f t="shared" si="13"/>
        <v>1125</v>
      </c>
      <c r="BV110" s="8">
        <f t="shared" si="7"/>
        <v>139550</v>
      </c>
    </row>
    <row r="111" spans="1:74" ht="10.5">
      <c r="A111" s="7">
        <v>38961</v>
      </c>
      <c r="B111" s="6">
        <v>175</v>
      </c>
      <c r="C111" s="6">
        <v>0</v>
      </c>
      <c r="D111" s="6">
        <v>150</v>
      </c>
      <c r="E111" s="8">
        <v>4825</v>
      </c>
      <c r="F111" s="6">
        <v>175</v>
      </c>
      <c r="G111" s="6">
        <v>50</v>
      </c>
      <c r="H111" s="6">
        <v>375</v>
      </c>
      <c r="I111" s="72">
        <v>5750</v>
      </c>
      <c r="J111" s="56"/>
      <c r="K111" s="8">
        <v>1050</v>
      </c>
      <c r="L111" s="6">
        <v>150</v>
      </c>
      <c r="M111" s="6">
        <v>100</v>
      </c>
      <c r="N111" s="8">
        <v>10800</v>
      </c>
      <c r="O111" s="6">
        <v>300</v>
      </c>
      <c r="P111" s="6">
        <v>75</v>
      </c>
      <c r="Q111" s="8">
        <v>1500</v>
      </c>
      <c r="R111" s="72">
        <v>13975</v>
      </c>
      <c r="S111" s="74"/>
      <c r="T111" s="6">
        <v>125</v>
      </c>
      <c r="U111" s="6">
        <v>0</v>
      </c>
      <c r="V111" s="6">
        <v>0</v>
      </c>
      <c r="W111" s="6">
        <v>25</v>
      </c>
      <c r="X111" s="6">
        <v>25</v>
      </c>
      <c r="Y111" s="6">
        <v>0</v>
      </c>
      <c r="Z111" s="6">
        <v>0</v>
      </c>
      <c r="AA111" s="71">
        <v>175</v>
      </c>
      <c r="AC111" s="6">
        <v>225</v>
      </c>
      <c r="AD111" s="6">
        <v>50</v>
      </c>
      <c r="AE111" s="6">
        <v>100</v>
      </c>
      <c r="AF111" s="8">
        <v>1600</v>
      </c>
      <c r="AG111" s="6">
        <v>100</v>
      </c>
      <c r="AH111" s="6">
        <v>175</v>
      </c>
      <c r="AI111" s="6">
        <v>850</v>
      </c>
      <c r="AJ111" s="72">
        <v>3100</v>
      </c>
      <c r="AK111" s="8"/>
      <c r="AL111" s="6">
        <v>175</v>
      </c>
      <c r="AM111" s="6">
        <v>25</v>
      </c>
      <c r="AN111" s="6">
        <v>25</v>
      </c>
      <c r="AO111" s="8">
        <v>1025</v>
      </c>
      <c r="AP111" s="6">
        <v>0</v>
      </c>
      <c r="AQ111" s="6">
        <v>225</v>
      </c>
      <c r="AR111" s="6">
        <v>525</v>
      </c>
      <c r="AS111" s="72">
        <v>2000</v>
      </c>
      <c r="AT111" s="8"/>
      <c r="AU111" s="6">
        <v>100</v>
      </c>
      <c r="AV111" s="6">
        <v>75</v>
      </c>
      <c r="AW111" s="6">
        <v>50</v>
      </c>
      <c r="AX111" s="6">
        <v>750</v>
      </c>
      <c r="AY111" s="6">
        <v>0</v>
      </c>
      <c r="AZ111" s="6">
        <v>50</v>
      </c>
      <c r="BA111" s="6">
        <v>75</v>
      </c>
      <c r="BB111" s="72">
        <v>1100</v>
      </c>
      <c r="BC111" s="8"/>
      <c r="BD111" s="8">
        <v>25450</v>
      </c>
      <c r="BE111" s="8">
        <v>6700</v>
      </c>
      <c r="BF111" s="8">
        <v>3700</v>
      </c>
      <c r="BG111" s="8">
        <v>100225</v>
      </c>
      <c r="BH111" s="8">
        <v>8650</v>
      </c>
      <c r="BI111" s="8">
        <v>4000</v>
      </c>
      <c r="BJ111" s="8">
        <v>53125</v>
      </c>
      <c r="BK111" s="72">
        <v>201850</v>
      </c>
      <c r="BN111" s="8">
        <f t="shared" si="8"/>
        <v>25925</v>
      </c>
      <c r="BP111" s="6">
        <f t="shared" si="9"/>
        <v>5750</v>
      </c>
      <c r="BQ111" s="8">
        <f t="shared" si="10"/>
        <v>13975</v>
      </c>
      <c r="BR111" s="8">
        <f t="shared" si="11"/>
        <v>3100</v>
      </c>
      <c r="BS111" s="6">
        <f t="shared" si="12"/>
        <v>2000</v>
      </c>
      <c r="BT111" s="6">
        <f t="shared" si="13"/>
        <v>1100</v>
      </c>
      <c r="BV111" s="8">
        <f t="shared" si="7"/>
        <v>175925</v>
      </c>
    </row>
    <row r="112" spans="1:74" ht="10.5">
      <c r="A112" s="7">
        <v>38991</v>
      </c>
      <c r="B112" s="6">
        <v>130</v>
      </c>
      <c r="C112" s="6">
        <v>52</v>
      </c>
      <c r="D112" s="6">
        <v>104</v>
      </c>
      <c r="E112" s="8">
        <v>4134</v>
      </c>
      <c r="F112" s="6">
        <v>156</v>
      </c>
      <c r="G112" s="6">
        <v>26</v>
      </c>
      <c r="H112" s="6">
        <v>260</v>
      </c>
      <c r="I112" s="72">
        <v>4862</v>
      </c>
      <c r="J112" s="56"/>
      <c r="K112" s="6">
        <v>936</v>
      </c>
      <c r="L112" s="6">
        <v>286</v>
      </c>
      <c r="M112" s="6">
        <v>78</v>
      </c>
      <c r="N112" s="8">
        <v>6162</v>
      </c>
      <c r="O112" s="6">
        <v>390</v>
      </c>
      <c r="P112" s="6">
        <v>208</v>
      </c>
      <c r="Q112" s="8">
        <v>1118</v>
      </c>
      <c r="R112" s="72">
        <v>9178</v>
      </c>
      <c r="S112" s="74"/>
      <c r="T112" s="6">
        <v>130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52</v>
      </c>
      <c r="AA112" s="71">
        <v>182</v>
      </c>
      <c r="AC112" s="6">
        <v>208</v>
      </c>
      <c r="AD112" s="6">
        <v>52</v>
      </c>
      <c r="AE112" s="6">
        <v>26</v>
      </c>
      <c r="AF112" s="6">
        <v>832</v>
      </c>
      <c r="AG112" s="6">
        <v>52</v>
      </c>
      <c r="AH112" s="6">
        <v>182</v>
      </c>
      <c r="AI112" s="6">
        <v>858</v>
      </c>
      <c r="AJ112" s="72">
        <v>2210</v>
      </c>
      <c r="AK112" s="8"/>
      <c r="AL112" s="6">
        <v>130</v>
      </c>
      <c r="AM112" s="6">
        <v>0</v>
      </c>
      <c r="AN112" s="6">
        <v>26</v>
      </c>
      <c r="AO112" s="6">
        <v>364</v>
      </c>
      <c r="AP112" s="6">
        <v>78</v>
      </c>
      <c r="AQ112" s="6">
        <v>78</v>
      </c>
      <c r="AR112" s="6">
        <v>286</v>
      </c>
      <c r="AS112" s="71">
        <v>962</v>
      </c>
      <c r="AU112" s="6">
        <v>78</v>
      </c>
      <c r="AV112" s="6">
        <v>52</v>
      </c>
      <c r="AW112" s="6">
        <v>78</v>
      </c>
      <c r="AX112" s="6">
        <v>624</v>
      </c>
      <c r="AY112" s="6">
        <v>0</v>
      </c>
      <c r="AZ112" s="6">
        <v>0</v>
      </c>
      <c r="BA112" s="6">
        <v>78</v>
      </c>
      <c r="BB112" s="71">
        <v>910</v>
      </c>
      <c r="BD112" s="8">
        <v>27170</v>
      </c>
      <c r="BE112" s="8">
        <v>6604</v>
      </c>
      <c r="BF112" s="8">
        <v>1820</v>
      </c>
      <c r="BG112" s="8">
        <v>65676</v>
      </c>
      <c r="BH112" s="8">
        <v>6864</v>
      </c>
      <c r="BI112" s="8">
        <v>3250</v>
      </c>
      <c r="BJ112" s="8">
        <v>40846</v>
      </c>
      <c r="BK112" s="72">
        <v>152230</v>
      </c>
      <c r="BN112" s="8">
        <f t="shared" si="8"/>
        <v>18122</v>
      </c>
      <c r="BP112" s="6">
        <f t="shared" si="9"/>
        <v>4862</v>
      </c>
      <c r="BQ112" s="8">
        <f t="shared" si="10"/>
        <v>9178</v>
      </c>
      <c r="BR112" s="8">
        <f t="shared" si="11"/>
        <v>2210</v>
      </c>
      <c r="BS112" s="6">
        <f t="shared" si="12"/>
        <v>962</v>
      </c>
      <c r="BT112" s="6">
        <f t="shared" si="13"/>
        <v>910</v>
      </c>
      <c r="BV112" s="8">
        <f t="shared" si="7"/>
        <v>134108</v>
      </c>
    </row>
    <row r="113" spans="1:74" ht="10.5">
      <c r="A113" s="7">
        <v>39022</v>
      </c>
      <c r="B113" s="6">
        <v>286</v>
      </c>
      <c r="C113" s="6">
        <v>0</v>
      </c>
      <c r="D113" s="6">
        <v>26</v>
      </c>
      <c r="E113" s="8">
        <v>2106</v>
      </c>
      <c r="F113" s="6">
        <v>78</v>
      </c>
      <c r="G113" s="6">
        <v>208</v>
      </c>
      <c r="H113" s="6">
        <v>390</v>
      </c>
      <c r="I113" s="72">
        <v>3094</v>
      </c>
      <c r="J113" s="56"/>
      <c r="K113" s="6">
        <v>754</v>
      </c>
      <c r="L113" s="6">
        <v>286</v>
      </c>
      <c r="M113" s="6">
        <v>78</v>
      </c>
      <c r="N113" s="8">
        <v>2600</v>
      </c>
      <c r="O113" s="6">
        <v>156</v>
      </c>
      <c r="P113" s="6">
        <v>130</v>
      </c>
      <c r="Q113" s="8">
        <v>1300</v>
      </c>
      <c r="R113" s="72">
        <v>5304</v>
      </c>
      <c r="S113" s="74"/>
      <c r="T113" s="6">
        <v>52</v>
      </c>
      <c r="U113" s="6">
        <v>0</v>
      </c>
      <c r="V113" s="6">
        <v>0</v>
      </c>
      <c r="W113" s="6">
        <v>0</v>
      </c>
      <c r="X113" s="6">
        <v>0</v>
      </c>
      <c r="Y113" s="6">
        <v>52</v>
      </c>
      <c r="Z113" s="6">
        <v>26</v>
      </c>
      <c r="AA113" s="71">
        <v>130</v>
      </c>
      <c r="AC113" s="6">
        <v>208</v>
      </c>
      <c r="AD113" s="6">
        <v>26</v>
      </c>
      <c r="AE113" s="6">
        <v>52</v>
      </c>
      <c r="AF113" s="6">
        <v>806</v>
      </c>
      <c r="AG113" s="6">
        <v>156</v>
      </c>
      <c r="AH113" s="6">
        <v>208</v>
      </c>
      <c r="AI113" s="6">
        <v>858</v>
      </c>
      <c r="AJ113" s="72">
        <v>2314</v>
      </c>
      <c r="AK113" s="8"/>
      <c r="AL113" s="6">
        <v>156</v>
      </c>
      <c r="AM113" s="6">
        <v>26</v>
      </c>
      <c r="AN113" s="6">
        <v>0</v>
      </c>
      <c r="AO113" s="6">
        <v>130</v>
      </c>
      <c r="AP113" s="6">
        <v>26</v>
      </c>
      <c r="AQ113" s="6">
        <v>130</v>
      </c>
      <c r="AR113" s="6">
        <v>442</v>
      </c>
      <c r="AS113" s="71">
        <v>910</v>
      </c>
      <c r="AU113" s="6">
        <v>130</v>
      </c>
      <c r="AV113" s="6">
        <v>0</v>
      </c>
      <c r="AW113" s="6">
        <v>26</v>
      </c>
      <c r="AX113" s="6">
        <v>390</v>
      </c>
      <c r="AY113" s="6">
        <v>26</v>
      </c>
      <c r="AZ113" s="6">
        <v>78</v>
      </c>
      <c r="BA113" s="6">
        <v>78</v>
      </c>
      <c r="BB113" s="71">
        <v>728</v>
      </c>
      <c r="BD113" s="8">
        <v>25870</v>
      </c>
      <c r="BE113" s="8">
        <v>4836</v>
      </c>
      <c r="BF113" s="8">
        <v>2652</v>
      </c>
      <c r="BG113" s="8">
        <v>54392</v>
      </c>
      <c r="BH113" s="8">
        <v>6656</v>
      </c>
      <c r="BI113" s="8">
        <v>4628</v>
      </c>
      <c r="BJ113" s="8">
        <v>48516</v>
      </c>
      <c r="BK113" s="72">
        <v>147550</v>
      </c>
      <c r="BN113" s="8">
        <f t="shared" si="8"/>
        <v>12350</v>
      </c>
      <c r="BP113" s="6">
        <f t="shared" si="9"/>
        <v>3094</v>
      </c>
      <c r="BQ113" s="8">
        <f t="shared" si="10"/>
        <v>5304</v>
      </c>
      <c r="BR113" s="8">
        <f t="shared" si="11"/>
        <v>2314</v>
      </c>
      <c r="BS113" s="6">
        <f t="shared" si="12"/>
        <v>910</v>
      </c>
      <c r="BT113" s="6">
        <f t="shared" si="13"/>
        <v>728</v>
      </c>
      <c r="BV113" s="8">
        <f t="shared" si="7"/>
        <v>135200</v>
      </c>
    </row>
    <row r="114" spans="1:74" ht="10.5">
      <c r="A114" s="7">
        <v>39052</v>
      </c>
      <c r="B114" s="6">
        <v>120</v>
      </c>
      <c r="C114" s="6">
        <v>120</v>
      </c>
      <c r="D114" s="6">
        <v>30</v>
      </c>
      <c r="E114" s="8">
        <v>1830</v>
      </c>
      <c r="F114" s="6">
        <v>120</v>
      </c>
      <c r="G114" s="6">
        <v>120</v>
      </c>
      <c r="H114" s="8">
        <v>1260</v>
      </c>
      <c r="I114" s="72">
        <v>3600</v>
      </c>
      <c r="J114" s="56"/>
      <c r="K114" s="6">
        <v>270</v>
      </c>
      <c r="L114" s="6">
        <v>30</v>
      </c>
      <c r="M114" s="6">
        <v>0</v>
      </c>
      <c r="N114" s="8">
        <v>2850</v>
      </c>
      <c r="O114" s="6">
        <v>210</v>
      </c>
      <c r="P114" s="6">
        <v>180</v>
      </c>
      <c r="Q114" s="8">
        <v>2490</v>
      </c>
      <c r="R114" s="72">
        <v>6030</v>
      </c>
      <c r="S114" s="74"/>
      <c r="T114" s="6">
        <v>30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30</v>
      </c>
      <c r="AA114" s="71">
        <v>60</v>
      </c>
      <c r="AC114" s="6">
        <v>120</v>
      </c>
      <c r="AD114" s="6">
        <v>540</v>
      </c>
      <c r="AE114" s="6">
        <v>30</v>
      </c>
      <c r="AF114" s="8">
        <v>1800</v>
      </c>
      <c r="AG114" s="6">
        <v>300</v>
      </c>
      <c r="AH114" s="6">
        <v>390</v>
      </c>
      <c r="AI114" s="8">
        <v>2340</v>
      </c>
      <c r="AJ114" s="72">
        <v>5520</v>
      </c>
      <c r="AK114" s="8"/>
      <c r="AL114" s="6">
        <v>180</v>
      </c>
      <c r="AM114" s="6">
        <v>30</v>
      </c>
      <c r="AN114" s="6">
        <v>0</v>
      </c>
      <c r="AO114" s="6">
        <v>450</v>
      </c>
      <c r="AP114" s="6">
        <v>180</v>
      </c>
      <c r="AQ114" s="6">
        <v>30</v>
      </c>
      <c r="AR114" s="8">
        <v>1350</v>
      </c>
      <c r="AS114" s="72">
        <v>2220</v>
      </c>
      <c r="AT114" s="8"/>
      <c r="AU114" s="6">
        <v>60</v>
      </c>
      <c r="AV114" s="6">
        <v>0</v>
      </c>
      <c r="AW114" s="6">
        <v>0</v>
      </c>
      <c r="AX114" s="6">
        <v>660</v>
      </c>
      <c r="AY114" s="6">
        <v>0</v>
      </c>
      <c r="AZ114" s="6">
        <v>0</v>
      </c>
      <c r="BA114" s="6">
        <v>90</v>
      </c>
      <c r="BB114" s="71">
        <v>810</v>
      </c>
      <c r="BD114" s="8">
        <v>15240</v>
      </c>
      <c r="BE114" s="8">
        <v>2580</v>
      </c>
      <c r="BF114" s="8">
        <v>1350</v>
      </c>
      <c r="BG114" s="8">
        <v>67890</v>
      </c>
      <c r="BH114" s="8">
        <v>9180</v>
      </c>
      <c r="BI114" s="8">
        <v>3300</v>
      </c>
      <c r="BJ114" s="8">
        <v>90840</v>
      </c>
      <c r="BK114" s="72">
        <v>190380</v>
      </c>
      <c r="BN114" s="8">
        <f t="shared" si="8"/>
        <v>18180</v>
      </c>
      <c r="BP114" s="6">
        <f t="shared" si="9"/>
        <v>3600</v>
      </c>
      <c r="BQ114" s="8">
        <f t="shared" si="10"/>
        <v>6030</v>
      </c>
      <c r="BR114" s="8">
        <f t="shared" si="11"/>
        <v>5520</v>
      </c>
      <c r="BS114" s="6">
        <f t="shared" si="12"/>
        <v>2220</v>
      </c>
      <c r="BT114" s="6">
        <f t="shared" si="13"/>
        <v>810</v>
      </c>
      <c r="BV114" s="8">
        <f t="shared" si="7"/>
        <v>172200</v>
      </c>
    </row>
    <row r="115" spans="1:74" ht="10.5">
      <c r="A115" s="7">
        <v>39083</v>
      </c>
      <c r="B115" s="6">
        <v>64</v>
      </c>
      <c r="C115" s="6">
        <v>0</v>
      </c>
      <c r="D115" s="6">
        <v>0</v>
      </c>
      <c r="E115" s="8">
        <v>1408</v>
      </c>
      <c r="F115" s="6">
        <v>96</v>
      </c>
      <c r="G115" s="6">
        <v>32</v>
      </c>
      <c r="H115" s="6">
        <v>544</v>
      </c>
      <c r="I115" s="72">
        <v>2144</v>
      </c>
      <c r="J115" s="56"/>
      <c r="K115" s="6">
        <v>224</v>
      </c>
      <c r="L115" s="6">
        <v>0</v>
      </c>
      <c r="M115" s="6">
        <v>0</v>
      </c>
      <c r="N115" s="8">
        <v>2272</v>
      </c>
      <c r="O115" s="6">
        <v>32</v>
      </c>
      <c r="P115" s="6">
        <v>128</v>
      </c>
      <c r="Q115" s="8">
        <v>1696</v>
      </c>
      <c r="R115" s="72">
        <v>4352</v>
      </c>
      <c r="S115" s="74"/>
      <c r="T115" s="6">
        <v>64</v>
      </c>
      <c r="U115" s="6">
        <v>0</v>
      </c>
      <c r="V115" s="6">
        <v>0</v>
      </c>
      <c r="W115" s="6">
        <v>0</v>
      </c>
      <c r="X115" s="6">
        <v>32</v>
      </c>
      <c r="Y115" s="6">
        <v>0</v>
      </c>
      <c r="Z115" s="6">
        <v>32</v>
      </c>
      <c r="AA115" s="71">
        <v>128</v>
      </c>
      <c r="AC115" s="6">
        <v>128</v>
      </c>
      <c r="AD115" s="6">
        <v>32</v>
      </c>
      <c r="AE115" s="6">
        <v>0</v>
      </c>
      <c r="AF115" s="6">
        <v>768</v>
      </c>
      <c r="AG115" s="6">
        <v>32</v>
      </c>
      <c r="AH115" s="6">
        <v>64</v>
      </c>
      <c r="AI115" s="8">
        <v>1184</v>
      </c>
      <c r="AJ115" s="72">
        <v>2208</v>
      </c>
      <c r="AK115" s="8"/>
      <c r="AL115" s="6">
        <v>32</v>
      </c>
      <c r="AM115" s="6">
        <v>0</v>
      </c>
      <c r="AN115" s="6">
        <v>0</v>
      </c>
      <c r="AO115" s="6">
        <v>128</v>
      </c>
      <c r="AP115" s="6">
        <v>32</v>
      </c>
      <c r="AQ115" s="6">
        <v>64</v>
      </c>
      <c r="AR115" s="6">
        <v>448</v>
      </c>
      <c r="AS115" s="71">
        <v>704</v>
      </c>
      <c r="AU115" s="6">
        <v>0</v>
      </c>
      <c r="AV115" s="6">
        <v>0</v>
      </c>
      <c r="AW115" s="6">
        <v>32</v>
      </c>
      <c r="AX115" s="6">
        <v>448</v>
      </c>
      <c r="AY115" s="6">
        <v>0</v>
      </c>
      <c r="AZ115" s="6">
        <v>0</v>
      </c>
      <c r="BA115" s="6">
        <v>0</v>
      </c>
      <c r="BB115" s="71">
        <v>480</v>
      </c>
      <c r="BD115" s="8">
        <v>16672</v>
      </c>
      <c r="BE115" s="8">
        <v>3136</v>
      </c>
      <c r="BF115" s="8">
        <v>1248</v>
      </c>
      <c r="BG115" s="8">
        <v>42336</v>
      </c>
      <c r="BH115" s="8">
        <v>5408</v>
      </c>
      <c r="BI115" s="8">
        <v>3456</v>
      </c>
      <c r="BJ115" s="8">
        <v>36608</v>
      </c>
      <c r="BK115" s="72">
        <v>108864</v>
      </c>
      <c r="BN115" s="8">
        <f t="shared" si="8"/>
        <v>9888</v>
      </c>
      <c r="BP115" s="6">
        <f t="shared" si="9"/>
        <v>2144</v>
      </c>
      <c r="BQ115" s="8">
        <f t="shared" si="10"/>
        <v>4352</v>
      </c>
      <c r="BR115" s="8">
        <f t="shared" si="11"/>
        <v>2208</v>
      </c>
      <c r="BS115" s="6">
        <f t="shared" si="12"/>
        <v>704</v>
      </c>
      <c r="BT115" s="6">
        <f t="shared" si="13"/>
        <v>480</v>
      </c>
      <c r="BV115" s="8">
        <f t="shared" si="7"/>
        <v>98976</v>
      </c>
    </row>
    <row r="116" spans="1:74" ht="10.5">
      <c r="A116" s="7">
        <v>39114</v>
      </c>
      <c r="B116" s="6">
        <v>108</v>
      </c>
      <c r="C116" s="6">
        <v>0</v>
      </c>
      <c r="D116" s="6">
        <v>0</v>
      </c>
      <c r="E116" s="8">
        <v>1377</v>
      </c>
      <c r="F116" s="6">
        <v>27</v>
      </c>
      <c r="G116" s="6">
        <v>27</v>
      </c>
      <c r="H116" s="6">
        <v>189</v>
      </c>
      <c r="I116" s="72">
        <v>1728</v>
      </c>
      <c r="J116" s="56"/>
      <c r="K116" s="6">
        <v>675</v>
      </c>
      <c r="L116" s="6">
        <v>0</v>
      </c>
      <c r="M116" s="6">
        <v>0</v>
      </c>
      <c r="N116" s="8">
        <v>1917</v>
      </c>
      <c r="O116" s="6">
        <v>108</v>
      </c>
      <c r="P116" s="6">
        <v>108</v>
      </c>
      <c r="Q116" s="6">
        <v>810</v>
      </c>
      <c r="R116" s="72">
        <v>3618</v>
      </c>
      <c r="S116" s="74"/>
      <c r="T116" s="6">
        <v>108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27</v>
      </c>
      <c r="AA116" s="71">
        <v>135</v>
      </c>
      <c r="AC116" s="6">
        <v>216</v>
      </c>
      <c r="AD116" s="6">
        <v>27</v>
      </c>
      <c r="AE116" s="6">
        <v>0</v>
      </c>
      <c r="AF116" s="6">
        <v>540</v>
      </c>
      <c r="AG116" s="6">
        <v>27</v>
      </c>
      <c r="AH116" s="6">
        <v>162</v>
      </c>
      <c r="AI116" s="6">
        <v>729</v>
      </c>
      <c r="AJ116" s="72">
        <v>1701</v>
      </c>
      <c r="AK116" s="8"/>
      <c r="AL116" s="6">
        <v>135</v>
      </c>
      <c r="AM116" s="6">
        <v>27</v>
      </c>
      <c r="AN116" s="6">
        <v>0</v>
      </c>
      <c r="AO116" s="6">
        <v>54</v>
      </c>
      <c r="AP116" s="6">
        <v>81</v>
      </c>
      <c r="AQ116" s="6">
        <v>27</v>
      </c>
      <c r="AR116" s="6">
        <v>270</v>
      </c>
      <c r="AS116" s="71">
        <v>594</v>
      </c>
      <c r="AU116" s="6">
        <v>0</v>
      </c>
      <c r="AV116" s="6">
        <v>54</v>
      </c>
      <c r="AW116" s="6">
        <v>0</v>
      </c>
      <c r="AX116" s="6">
        <v>189</v>
      </c>
      <c r="AY116" s="6">
        <v>0</v>
      </c>
      <c r="AZ116" s="6">
        <v>0</v>
      </c>
      <c r="BA116" s="6">
        <v>27</v>
      </c>
      <c r="BB116" s="71">
        <v>270</v>
      </c>
      <c r="BD116" s="8">
        <v>22086</v>
      </c>
      <c r="BE116" s="8">
        <v>3726</v>
      </c>
      <c r="BF116" s="8">
        <v>1566</v>
      </c>
      <c r="BG116" s="8">
        <v>33480</v>
      </c>
      <c r="BH116" s="8">
        <v>4860</v>
      </c>
      <c r="BI116" s="8">
        <v>2376</v>
      </c>
      <c r="BJ116" s="8">
        <v>27972</v>
      </c>
      <c r="BK116" s="72">
        <v>96066</v>
      </c>
      <c r="BN116" s="8">
        <f t="shared" si="8"/>
        <v>7911</v>
      </c>
      <c r="BP116" s="6">
        <f t="shared" si="9"/>
        <v>1728</v>
      </c>
      <c r="BQ116" s="8">
        <f t="shared" si="10"/>
        <v>3618</v>
      </c>
      <c r="BR116" s="8">
        <f t="shared" si="11"/>
        <v>1701</v>
      </c>
      <c r="BS116" s="6">
        <f t="shared" si="12"/>
        <v>594</v>
      </c>
      <c r="BT116" s="6">
        <f t="shared" si="13"/>
        <v>270</v>
      </c>
      <c r="BV116" s="8">
        <f t="shared" si="7"/>
        <v>88155</v>
      </c>
    </row>
    <row r="117" spans="1:74" ht="10.5">
      <c r="A117" s="7">
        <v>39142</v>
      </c>
      <c r="B117" s="6">
        <v>189</v>
      </c>
      <c r="C117" s="6">
        <v>27</v>
      </c>
      <c r="D117" s="6">
        <v>0</v>
      </c>
      <c r="E117" s="8">
        <v>1755</v>
      </c>
      <c r="F117" s="6">
        <v>81</v>
      </c>
      <c r="G117" s="6">
        <v>0</v>
      </c>
      <c r="H117" s="6">
        <v>405</v>
      </c>
      <c r="I117" s="72">
        <v>2457</v>
      </c>
      <c r="J117" s="56"/>
      <c r="K117" s="6">
        <v>729</v>
      </c>
      <c r="L117" s="6">
        <v>108</v>
      </c>
      <c r="M117" s="6">
        <v>0</v>
      </c>
      <c r="N117" s="8">
        <v>3537</v>
      </c>
      <c r="O117" s="6">
        <v>189</v>
      </c>
      <c r="P117" s="6">
        <v>81</v>
      </c>
      <c r="Q117" s="8">
        <v>1323</v>
      </c>
      <c r="R117" s="72">
        <v>5967</v>
      </c>
      <c r="S117" s="74"/>
      <c r="T117" s="6">
        <v>27</v>
      </c>
      <c r="U117" s="6">
        <v>0</v>
      </c>
      <c r="V117" s="6">
        <v>0</v>
      </c>
      <c r="W117" s="6">
        <v>27</v>
      </c>
      <c r="X117" s="6">
        <v>27</v>
      </c>
      <c r="Y117" s="6">
        <v>27</v>
      </c>
      <c r="Z117" s="6">
        <v>0</v>
      </c>
      <c r="AA117" s="71">
        <v>108</v>
      </c>
      <c r="AC117" s="6">
        <v>216</v>
      </c>
      <c r="AD117" s="6">
        <v>27</v>
      </c>
      <c r="AE117" s="6">
        <v>0</v>
      </c>
      <c r="AF117" s="6">
        <v>837</v>
      </c>
      <c r="AG117" s="6">
        <v>54</v>
      </c>
      <c r="AH117" s="6">
        <v>189</v>
      </c>
      <c r="AI117" s="8">
        <v>1026</v>
      </c>
      <c r="AJ117" s="72">
        <v>2349</v>
      </c>
      <c r="AK117" s="8"/>
      <c r="AL117" s="6">
        <v>135</v>
      </c>
      <c r="AM117" s="6">
        <v>0</v>
      </c>
      <c r="AN117" s="6">
        <v>27</v>
      </c>
      <c r="AO117" s="6">
        <v>108</v>
      </c>
      <c r="AP117" s="6">
        <v>81</v>
      </c>
      <c r="AQ117" s="6">
        <v>108</v>
      </c>
      <c r="AR117" s="6">
        <v>351</v>
      </c>
      <c r="AS117" s="71">
        <v>810</v>
      </c>
      <c r="AU117" s="6">
        <v>27</v>
      </c>
      <c r="AV117" s="6">
        <v>27</v>
      </c>
      <c r="AW117" s="6">
        <v>0</v>
      </c>
      <c r="AX117" s="6">
        <v>297</v>
      </c>
      <c r="AY117" s="6">
        <v>54</v>
      </c>
      <c r="AZ117" s="6">
        <v>0</v>
      </c>
      <c r="BA117" s="6">
        <v>0</v>
      </c>
      <c r="BB117" s="71">
        <v>405</v>
      </c>
      <c r="BD117" s="8">
        <v>26217</v>
      </c>
      <c r="BE117" s="8">
        <v>5076</v>
      </c>
      <c r="BF117" s="8">
        <v>1242</v>
      </c>
      <c r="BG117" s="8">
        <v>48573</v>
      </c>
      <c r="BH117" s="8">
        <v>6372</v>
      </c>
      <c r="BI117" s="8">
        <v>3564</v>
      </c>
      <c r="BJ117" s="8">
        <v>41310</v>
      </c>
      <c r="BK117" s="72">
        <v>132354</v>
      </c>
      <c r="BN117" s="8">
        <f t="shared" si="8"/>
        <v>11988</v>
      </c>
      <c r="BP117" s="6">
        <f t="shared" si="9"/>
        <v>2457</v>
      </c>
      <c r="BQ117" s="8">
        <f t="shared" si="10"/>
        <v>5967</v>
      </c>
      <c r="BR117" s="8">
        <f t="shared" si="11"/>
        <v>2349</v>
      </c>
      <c r="BS117" s="6">
        <f t="shared" si="12"/>
        <v>810</v>
      </c>
      <c r="BT117" s="6">
        <f t="shared" si="13"/>
        <v>405</v>
      </c>
      <c r="BV117" s="8">
        <f t="shared" si="7"/>
        <v>120366</v>
      </c>
    </row>
    <row r="118" spans="1:74" ht="10.5">
      <c r="A118" s="7">
        <v>39173</v>
      </c>
      <c r="B118" s="6">
        <v>189</v>
      </c>
      <c r="C118" s="6">
        <v>108</v>
      </c>
      <c r="D118" s="6">
        <v>27</v>
      </c>
      <c r="E118" s="8">
        <v>3078</v>
      </c>
      <c r="F118" s="6">
        <v>189</v>
      </c>
      <c r="G118" s="6">
        <v>27</v>
      </c>
      <c r="H118" s="6">
        <v>405</v>
      </c>
      <c r="I118" s="72">
        <v>4023</v>
      </c>
      <c r="J118" s="56"/>
      <c r="K118" s="6">
        <v>540</v>
      </c>
      <c r="L118" s="6">
        <v>189</v>
      </c>
      <c r="M118" s="6">
        <v>54</v>
      </c>
      <c r="N118" s="8">
        <v>4995</v>
      </c>
      <c r="O118" s="6">
        <v>324</v>
      </c>
      <c r="P118" s="6">
        <v>324</v>
      </c>
      <c r="Q118" s="8">
        <v>1566</v>
      </c>
      <c r="R118" s="72">
        <v>7992</v>
      </c>
      <c r="S118" s="74"/>
      <c r="T118" s="6">
        <v>162</v>
      </c>
      <c r="U118" s="6">
        <v>0</v>
      </c>
      <c r="V118" s="6">
        <v>0</v>
      </c>
      <c r="W118" s="6">
        <v>0</v>
      </c>
      <c r="X118" s="6">
        <v>0</v>
      </c>
      <c r="Y118" s="6">
        <v>27</v>
      </c>
      <c r="Z118" s="6">
        <v>54</v>
      </c>
      <c r="AA118" s="71">
        <v>243</v>
      </c>
      <c r="AC118" s="6">
        <v>216</v>
      </c>
      <c r="AD118" s="6">
        <v>54</v>
      </c>
      <c r="AE118" s="6">
        <v>81</v>
      </c>
      <c r="AF118" s="6">
        <v>891</v>
      </c>
      <c r="AG118" s="6">
        <v>270</v>
      </c>
      <c r="AH118" s="6">
        <v>135</v>
      </c>
      <c r="AI118" s="6">
        <v>999</v>
      </c>
      <c r="AJ118" s="72">
        <v>2646</v>
      </c>
      <c r="AK118" s="8"/>
      <c r="AL118" s="6">
        <v>108</v>
      </c>
      <c r="AM118" s="6">
        <v>27</v>
      </c>
      <c r="AN118" s="6">
        <v>0</v>
      </c>
      <c r="AO118" s="6">
        <v>513</v>
      </c>
      <c r="AP118" s="6">
        <v>108</v>
      </c>
      <c r="AQ118" s="6">
        <v>81</v>
      </c>
      <c r="AR118" s="6">
        <v>378</v>
      </c>
      <c r="AS118" s="72">
        <v>1215</v>
      </c>
      <c r="AT118" s="8"/>
      <c r="AU118" s="6">
        <v>81</v>
      </c>
      <c r="AV118" s="6">
        <v>0</v>
      </c>
      <c r="AW118" s="6">
        <v>54</v>
      </c>
      <c r="AX118" s="6">
        <v>567</v>
      </c>
      <c r="AY118" s="6">
        <v>54</v>
      </c>
      <c r="AZ118" s="6">
        <v>27</v>
      </c>
      <c r="BA118" s="6">
        <v>108</v>
      </c>
      <c r="BB118" s="71">
        <v>891</v>
      </c>
      <c r="BD118" s="8">
        <v>24624</v>
      </c>
      <c r="BE118" s="8">
        <v>4563</v>
      </c>
      <c r="BF118" s="8">
        <v>2403</v>
      </c>
      <c r="BG118" s="8">
        <v>69660</v>
      </c>
      <c r="BH118" s="8">
        <v>7452</v>
      </c>
      <c r="BI118" s="8">
        <v>4455</v>
      </c>
      <c r="BJ118" s="8">
        <v>50355</v>
      </c>
      <c r="BK118" s="72">
        <v>163512</v>
      </c>
      <c r="BN118" s="8">
        <f t="shared" si="8"/>
        <v>16767</v>
      </c>
      <c r="BP118" s="6">
        <f t="shared" si="9"/>
        <v>4023</v>
      </c>
      <c r="BQ118" s="8">
        <f t="shared" si="10"/>
        <v>7992</v>
      </c>
      <c r="BR118" s="8">
        <f t="shared" si="11"/>
        <v>2646</v>
      </c>
      <c r="BS118" s="6">
        <f t="shared" si="12"/>
        <v>1215</v>
      </c>
      <c r="BT118" s="6">
        <f t="shared" si="13"/>
        <v>891</v>
      </c>
      <c r="BV118" s="8">
        <f t="shared" si="7"/>
        <v>146745</v>
      </c>
    </row>
    <row r="119" spans="1:74" ht="10.5">
      <c r="A119" s="7">
        <v>39203</v>
      </c>
      <c r="B119" s="6">
        <v>132</v>
      </c>
      <c r="C119" s="6">
        <v>0</v>
      </c>
      <c r="D119" s="6">
        <v>0</v>
      </c>
      <c r="E119" s="8">
        <v>3894</v>
      </c>
      <c r="F119" s="6">
        <v>154</v>
      </c>
      <c r="G119" s="6">
        <v>44</v>
      </c>
      <c r="H119" s="6">
        <v>264</v>
      </c>
      <c r="I119" s="72">
        <v>4488</v>
      </c>
      <c r="J119" s="56"/>
      <c r="K119" s="6">
        <v>572</v>
      </c>
      <c r="L119" s="6">
        <v>22</v>
      </c>
      <c r="M119" s="6">
        <v>44</v>
      </c>
      <c r="N119" s="8">
        <v>6028</v>
      </c>
      <c r="O119" s="6">
        <v>220</v>
      </c>
      <c r="P119" s="6">
        <v>220</v>
      </c>
      <c r="Q119" s="8">
        <v>1034</v>
      </c>
      <c r="R119" s="72">
        <v>8140</v>
      </c>
      <c r="S119" s="74"/>
      <c r="T119" s="6">
        <v>132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22</v>
      </c>
      <c r="AA119" s="71">
        <v>154</v>
      </c>
      <c r="AC119" s="6">
        <v>308</v>
      </c>
      <c r="AD119" s="6">
        <v>308</v>
      </c>
      <c r="AE119" s="6">
        <v>0</v>
      </c>
      <c r="AF119" s="6">
        <v>814</v>
      </c>
      <c r="AG119" s="6">
        <v>154</v>
      </c>
      <c r="AH119" s="6">
        <v>242</v>
      </c>
      <c r="AI119" s="6">
        <v>968</v>
      </c>
      <c r="AJ119" s="72">
        <v>2794</v>
      </c>
      <c r="AK119" s="8"/>
      <c r="AL119" s="6">
        <v>154</v>
      </c>
      <c r="AM119" s="6">
        <v>154</v>
      </c>
      <c r="AN119" s="6">
        <v>0</v>
      </c>
      <c r="AO119" s="6">
        <v>374</v>
      </c>
      <c r="AP119" s="6">
        <v>66</v>
      </c>
      <c r="AQ119" s="6">
        <v>44</v>
      </c>
      <c r="AR119" s="6">
        <v>528</v>
      </c>
      <c r="AS119" s="72">
        <v>1320</v>
      </c>
      <c r="AT119" s="8"/>
      <c r="AU119" s="6">
        <v>22</v>
      </c>
      <c r="AV119" s="6">
        <v>88</v>
      </c>
      <c r="AW119" s="6">
        <v>0</v>
      </c>
      <c r="AX119" s="6">
        <v>440</v>
      </c>
      <c r="AY119" s="6">
        <v>44</v>
      </c>
      <c r="AZ119" s="6">
        <v>22</v>
      </c>
      <c r="BA119" s="6">
        <v>44</v>
      </c>
      <c r="BB119" s="71">
        <v>660</v>
      </c>
      <c r="BD119" s="8">
        <v>28732</v>
      </c>
      <c r="BE119" s="8">
        <v>6490</v>
      </c>
      <c r="BF119" s="8">
        <v>1496</v>
      </c>
      <c r="BG119" s="8">
        <v>71236</v>
      </c>
      <c r="BH119" s="8">
        <v>7260</v>
      </c>
      <c r="BI119" s="8">
        <v>3894</v>
      </c>
      <c r="BJ119" s="8">
        <v>51986</v>
      </c>
      <c r="BK119" s="72">
        <v>171094</v>
      </c>
      <c r="BN119" s="8">
        <f t="shared" si="8"/>
        <v>17402</v>
      </c>
      <c r="BP119" s="6">
        <f t="shared" si="9"/>
        <v>4488</v>
      </c>
      <c r="BQ119" s="8">
        <f t="shared" si="10"/>
        <v>8140</v>
      </c>
      <c r="BR119" s="8">
        <f t="shared" si="11"/>
        <v>2794</v>
      </c>
      <c r="BS119" s="6">
        <f t="shared" si="12"/>
        <v>1320</v>
      </c>
      <c r="BT119" s="6">
        <f t="shared" si="13"/>
        <v>660</v>
      </c>
      <c r="BV119" s="8">
        <f t="shared" si="7"/>
        <v>153692</v>
      </c>
    </row>
    <row r="120" spans="1:74" ht="10.5">
      <c r="A120" s="7">
        <v>39234</v>
      </c>
      <c r="B120" s="6">
        <v>230</v>
      </c>
      <c r="C120" s="6">
        <v>0</v>
      </c>
      <c r="D120" s="6">
        <v>69</v>
      </c>
      <c r="E120" s="8">
        <v>4738</v>
      </c>
      <c r="F120" s="6">
        <v>138</v>
      </c>
      <c r="G120" s="6">
        <v>138</v>
      </c>
      <c r="H120" s="6">
        <v>391</v>
      </c>
      <c r="I120" s="72">
        <v>5704</v>
      </c>
      <c r="J120" s="56"/>
      <c r="K120" s="6">
        <v>529</v>
      </c>
      <c r="L120" s="6">
        <v>138</v>
      </c>
      <c r="M120" s="6">
        <v>138</v>
      </c>
      <c r="N120" s="8">
        <v>8142</v>
      </c>
      <c r="O120" s="6">
        <v>276</v>
      </c>
      <c r="P120" s="6">
        <v>207</v>
      </c>
      <c r="Q120" s="8">
        <v>1633</v>
      </c>
      <c r="R120" s="72">
        <v>11063</v>
      </c>
      <c r="S120" s="74"/>
      <c r="T120" s="6">
        <v>92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46</v>
      </c>
      <c r="AA120" s="71">
        <v>138</v>
      </c>
      <c r="AC120" s="6">
        <v>276</v>
      </c>
      <c r="AD120" s="6">
        <v>253</v>
      </c>
      <c r="AE120" s="6">
        <v>46</v>
      </c>
      <c r="AF120" s="8">
        <v>1656</v>
      </c>
      <c r="AG120" s="6">
        <v>69</v>
      </c>
      <c r="AH120" s="6">
        <v>138</v>
      </c>
      <c r="AI120" s="8">
        <v>1058</v>
      </c>
      <c r="AJ120" s="72">
        <v>3496</v>
      </c>
      <c r="AK120" s="8"/>
      <c r="AL120" s="6">
        <v>161</v>
      </c>
      <c r="AM120" s="6">
        <v>138</v>
      </c>
      <c r="AN120" s="6">
        <v>46</v>
      </c>
      <c r="AO120" s="6">
        <v>345</v>
      </c>
      <c r="AP120" s="6">
        <v>69</v>
      </c>
      <c r="AQ120" s="6">
        <v>92</v>
      </c>
      <c r="AR120" s="6">
        <v>644</v>
      </c>
      <c r="AS120" s="72">
        <v>1495</v>
      </c>
      <c r="AT120" s="8"/>
      <c r="AU120" s="6">
        <v>138</v>
      </c>
      <c r="AV120" s="6">
        <v>23</v>
      </c>
      <c r="AW120" s="6">
        <v>0</v>
      </c>
      <c r="AX120" s="6">
        <v>920</v>
      </c>
      <c r="AY120" s="6">
        <v>46</v>
      </c>
      <c r="AZ120" s="6">
        <v>0</v>
      </c>
      <c r="BA120" s="6">
        <v>0</v>
      </c>
      <c r="BB120" s="72">
        <v>1127</v>
      </c>
      <c r="BC120" s="8"/>
      <c r="BD120" s="8">
        <v>26956</v>
      </c>
      <c r="BE120" s="8">
        <v>6992</v>
      </c>
      <c r="BF120" s="8">
        <v>3335</v>
      </c>
      <c r="BG120" s="8">
        <v>92667</v>
      </c>
      <c r="BH120" s="8">
        <v>9913</v>
      </c>
      <c r="BI120" s="8">
        <v>4623</v>
      </c>
      <c r="BJ120" s="8">
        <v>63089</v>
      </c>
      <c r="BK120" s="72">
        <v>207575</v>
      </c>
      <c r="BN120" s="8">
        <f t="shared" si="8"/>
        <v>22885</v>
      </c>
      <c r="BP120" s="6">
        <f t="shared" si="9"/>
        <v>5704</v>
      </c>
      <c r="BQ120" s="8">
        <f t="shared" si="10"/>
        <v>11063</v>
      </c>
      <c r="BR120" s="8">
        <f t="shared" si="11"/>
        <v>3496</v>
      </c>
      <c r="BS120" s="6">
        <f t="shared" si="12"/>
        <v>1495</v>
      </c>
      <c r="BT120" s="6">
        <f t="shared" si="13"/>
        <v>1127</v>
      </c>
      <c r="BV120" s="8">
        <f t="shared" si="7"/>
        <v>184690</v>
      </c>
    </row>
    <row r="121" spans="1:74" ht="10.5">
      <c r="A121" s="7">
        <v>39264</v>
      </c>
      <c r="B121" s="6">
        <v>252</v>
      </c>
      <c r="C121" s="6">
        <v>0</v>
      </c>
      <c r="D121" s="6">
        <v>112</v>
      </c>
      <c r="E121" s="8">
        <v>4732</v>
      </c>
      <c r="F121" s="6">
        <v>112</v>
      </c>
      <c r="G121" s="6">
        <v>224</v>
      </c>
      <c r="H121" s="6">
        <v>644</v>
      </c>
      <c r="I121" s="72">
        <v>6076</v>
      </c>
      <c r="J121" s="56"/>
      <c r="K121" s="6">
        <v>812</v>
      </c>
      <c r="L121" s="6">
        <v>224</v>
      </c>
      <c r="M121" s="6">
        <v>140</v>
      </c>
      <c r="N121" s="8">
        <v>8652</v>
      </c>
      <c r="O121" s="6">
        <v>308</v>
      </c>
      <c r="P121" s="6">
        <v>336</v>
      </c>
      <c r="Q121" s="8">
        <v>1708</v>
      </c>
      <c r="R121" s="72">
        <v>12180</v>
      </c>
      <c r="S121" s="74"/>
      <c r="T121" s="6">
        <v>252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71">
        <v>252</v>
      </c>
      <c r="AC121" s="6">
        <v>448</v>
      </c>
      <c r="AD121" s="6">
        <v>224</v>
      </c>
      <c r="AE121" s="6">
        <v>56</v>
      </c>
      <c r="AF121" s="8">
        <v>1764</v>
      </c>
      <c r="AG121" s="6">
        <v>84</v>
      </c>
      <c r="AH121" s="6">
        <v>252</v>
      </c>
      <c r="AI121" s="6">
        <v>700</v>
      </c>
      <c r="AJ121" s="72">
        <v>3528</v>
      </c>
      <c r="AK121" s="8"/>
      <c r="AL121" s="6">
        <v>280</v>
      </c>
      <c r="AM121" s="6">
        <v>0</v>
      </c>
      <c r="AN121" s="6">
        <v>28</v>
      </c>
      <c r="AO121" s="6">
        <v>784</v>
      </c>
      <c r="AP121" s="6">
        <v>168</v>
      </c>
      <c r="AQ121" s="6">
        <v>84</v>
      </c>
      <c r="AR121" s="6">
        <v>448</v>
      </c>
      <c r="AS121" s="72">
        <v>1792</v>
      </c>
      <c r="AT121" s="8"/>
      <c r="AU121" s="6">
        <v>168</v>
      </c>
      <c r="AV121" s="6">
        <v>56</v>
      </c>
      <c r="AW121" s="6">
        <v>56</v>
      </c>
      <c r="AX121" s="8">
        <v>1428</v>
      </c>
      <c r="AY121" s="6">
        <v>56</v>
      </c>
      <c r="AZ121" s="6">
        <v>56</v>
      </c>
      <c r="BA121" s="6">
        <v>84</v>
      </c>
      <c r="BB121" s="72">
        <v>1904</v>
      </c>
      <c r="BC121" s="8"/>
      <c r="BD121" s="8">
        <v>24724</v>
      </c>
      <c r="BE121" s="8">
        <v>6580</v>
      </c>
      <c r="BF121" s="8">
        <v>2380</v>
      </c>
      <c r="BG121" s="8">
        <v>85204</v>
      </c>
      <c r="BH121" s="8">
        <v>7812</v>
      </c>
      <c r="BI121" s="8">
        <v>5376</v>
      </c>
      <c r="BJ121" s="8">
        <v>53256</v>
      </c>
      <c r="BK121" s="72">
        <v>185332</v>
      </c>
      <c r="BN121" s="8">
        <f t="shared" si="8"/>
        <v>25480</v>
      </c>
      <c r="BP121" s="6">
        <f t="shared" si="9"/>
        <v>6076</v>
      </c>
      <c r="BQ121" s="8">
        <f t="shared" si="10"/>
        <v>12180</v>
      </c>
      <c r="BR121" s="8">
        <f t="shared" si="11"/>
        <v>3528</v>
      </c>
      <c r="BS121" s="6">
        <f t="shared" si="12"/>
        <v>1792</v>
      </c>
      <c r="BT121" s="6">
        <f t="shared" si="13"/>
        <v>1904</v>
      </c>
      <c r="BV121" s="8">
        <f t="shared" si="7"/>
        <v>159852</v>
      </c>
    </row>
    <row r="122" spans="1:74" ht="10.5">
      <c r="A122" s="7">
        <v>39295</v>
      </c>
      <c r="B122" s="6">
        <v>364</v>
      </c>
      <c r="C122" s="6">
        <v>26</v>
      </c>
      <c r="D122" s="6">
        <v>26</v>
      </c>
      <c r="E122" s="8">
        <v>5070</v>
      </c>
      <c r="F122" s="6">
        <v>156</v>
      </c>
      <c r="G122" s="6">
        <v>26</v>
      </c>
      <c r="H122" s="6">
        <v>260</v>
      </c>
      <c r="I122" s="72">
        <v>5928</v>
      </c>
      <c r="J122" s="56"/>
      <c r="K122" s="6">
        <v>676</v>
      </c>
      <c r="L122" s="6">
        <v>390</v>
      </c>
      <c r="M122" s="6">
        <v>0</v>
      </c>
      <c r="N122" s="8">
        <v>8190</v>
      </c>
      <c r="O122" s="6">
        <v>260</v>
      </c>
      <c r="P122" s="6">
        <v>260</v>
      </c>
      <c r="Q122" s="8">
        <v>1482</v>
      </c>
      <c r="R122" s="72">
        <v>11258</v>
      </c>
      <c r="S122" s="74"/>
      <c r="T122" s="6">
        <v>104</v>
      </c>
      <c r="U122" s="6">
        <v>26</v>
      </c>
      <c r="V122" s="6">
        <v>0</v>
      </c>
      <c r="W122" s="6">
        <v>0</v>
      </c>
      <c r="X122" s="6">
        <v>0</v>
      </c>
      <c r="Y122" s="6">
        <v>0</v>
      </c>
      <c r="Z122" s="6">
        <v>26</v>
      </c>
      <c r="AA122" s="71">
        <v>156</v>
      </c>
      <c r="AC122" s="6">
        <v>208</v>
      </c>
      <c r="AD122" s="6">
        <v>78</v>
      </c>
      <c r="AE122" s="6">
        <v>52</v>
      </c>
      <c r="AF122" s="8">
        <v>1560</v>
      </c>
      <c r="AG122" s="6">
        <v>156</v>
      </c>
      <c r="AH122" s="6">
        <v>442</v>
      </c>
      <c r="AI122" s="8">
        <v>1014</v>
      </c>
      <c r="AJ122" s="72">
        <v>3510</v>
      </c>
      <c r="AK122" s="8"/>
      <c r="AL122" s="6">
        <v>156</v>
      </c>
      <c r="AM122" s="6">
        <v>0</v>
      </c>
      <c r="AN122" s="6">
        <v>0</v>
      </c>
      <c r="AO122" s="6">
        <v>598</v>
      </c>
      <c r="AP122" s="6">
        <v>130</v>
      </c>
      <c r="AQ122" s="6">
        <v>26</v>
      </c>
      <c r="AR122" s="6">
        <v>598</v>
      </c>
      <c r="AS122" s="72">
        <v>1508</v>
      </c>
      <c r="AT122" s="8"/>
      <c r="AU122" s="6">
        <v>156</v>
      </c>
      <c r="AV122" s="6">
        <v>0</v>
      </c>
      <c r="AW122" s="6">
        <v>0</v>
      </c>
      <c r="AX122" s="6">
        <v>962</v>
      </c>
      <c r="AY122" s="6">
        <v>0</v>
      </c>
      <c r="AZ122" s="6">
        <v>0</v>
      </c>
      <c r="BA122" s="6">
        <v>104</v>
      </c>
      <c r="BB122" s="72">
        <v>1222</v>
      </c>
      <c r="BC122" s="8"/>
      <c r="BD122" s="8">
        <v>25532</v>
      </c>
      <c r="BE122" s="8">
        <v>7124</v>
      </c>
      <c r="BF122" s="8">
        <v>2054</v>
      </c>
      <c r="BG122" s="8">
        <v>81380</v>
      </c>
      <c r="BH122" s="8">
        <v>8242</v>
      </c>
      <c r="BI122" s="8">
        <v>4316</v>
      </c>
      <c r="BJ122" s="8">
        <v>48906</v>
      </c>
      <c r="BK122" s="72">
        <v>177554</v>
      </c>
      <c r="BN122" s="8">
        <f t="shared" si="8"/>
        <v>23426</v>
      </c>
      <c r="BP122" s="6">
        <f t="shared" si="9"/>
        <v>5928</v>
      </c>
      <c r="BQ122" s="8">
        <f t="shared" si="10"/>
        <v>11258</v>
      </c>
      <c r="BR122" s="8">
        <f t="shared" si="11"/>
        <v>3510</v>
      </c>
      <c r="BS122" s="6">
        <f t="shared" si="12"/>
        <v>1508</v>
      </c>
      <c r="BT122" s="6">
        <f t="shared" si="13"/>
        <v>1222</v>
      </c>
      <c r="BV122" s="8">
        <f t="shared" si="7"/>
        <v>154128</v>
      </c>
    </row>
    <row r="123" spans="1:74" ht="10.5">
      <c r="A123" s="7">
        <v>39326</v>
      </c>
      <c r="B123" s="6">
        <v>108</v>
      </c>
      <c r="C123" s="6">
        <v>0</v>
      </c>
      <c r="D123" s="6">
        <v>81</v>
      </c>
      <c r="E123" s="8">
        <v>5049</v>
      </c>
      <c r="F123" s="6">
        <v>189</v>
      </c>
      <c r="G123" s="6">
        <v>54</v>
      </c>
      <c r="H123" s="6">
        <v>513</v>
      </c>
      <c r="I123" s="72">
        <v>5994</v>
      </c>
      <c r="J123" s="56"/>
      <c r="K123" s="6">
        <v>783</v>
      </c>
      <c r="L123" s="6">
        <v>243</v>
      </c>
      <c r="M123" s="6">
        <v>27</v>
      </c>
      <c r="N123" s="8">
        <v>8613</v>
      </c>
      <c r="O123" s="6">
        <v>351</v>
      </c>
      <c r="P123" s="6">
        <v>243</v>
      </c>
      <c r="Q123" s="8">
        <v>1377</v>
      </c>
      <c r="R123" s="72">
        <v>11637</v>
      </c>
      <c r="S123" s="74"/>
      <c r="T123" s="6">
        <v>81</v>
      </c>
      <c r="U123" s="6">
        <v>0</v>
      </c>
      <c r="V123" s="6">
        <v>0</v>
      </c>
      <c r="W123" s="6">
        <v>0</v>
      </c>
      <c r="X123" s="6">
        <v>0</v>
      </c>
      <c r="Y123" s="6">
        <v>81</v>
      </c>
      <c r="Z123" s="6">
        <v>27</v>
      </c>
      <c r="AA123" s="71">
        <v>189</v>
      </c>
      <c r="AC123" s="6">
        <v>162</v>
      </c>
      <c r="AD123" s="6">
        <v>243</v>
      </c>
      <c r="AE123" s="6">
        <v>54</v>
      </c>
      <c r="AF123" s="8">
        <v>2079</v>
      </c>
      <c r="AG123" s="6">
        <v>162</v>
      </c>
      <c r="AH123" s="6">
        <v>162</v>
      </c>
      <c r="AI123" s="6">
        <v>756</v>
      </c>
      <c r="AJ123" s="72">
        <v>3618</v>
      </c>
      <c r="AK123" s="8"/>
      <c r="AL123" s="6">
        <v>135</v>
      </c>
      <c r="AM123" s="6">
        <v>0</v>
      </c>
      <c r="AN123" s="6">
        <v>54</v>
      </c>
      <c r="AO123" s="6">
        <v>972</v>
      </c>
      <c r="AP123" s="6">
        <v>81</v>
      </c>
      <c r="AQ123" s="6">
        <v>54</v>
      </c>
      <c r="AR123" s="6">
        <v>405</v>
      </c>
      <c r="AS123" s="72">
        <v>1701</v>
      </c>
      <c r="AT123" s="8"/>
      <c r="AU123" s="6">
        <v>54</v>
      </c>
      <c r="AV123" s="6">
        <v>0</v>
      </c>
      <c r="AW123" s="6">
        <v>54</v>
      </c>
      <c r="AX123" s="8">
        <v>1107</v>
      </c>
      <c r="AY123" s="6">
        <v>81</v>
      </c>
      <c r="AZ123" s="6">
        <v>27</v>
      </c>
      <c r="BA123" s="6">
        <v>81</v>
      </c>
      <c r="BB123" s="72">
        <v>1404</v>
      </c>
      <c r="BC123" s="8"/>
      <c r="BD123" s="8">
        <v>25380</v>
      </c>
      <c r="BE123" s="8">
        <v>6966</v>
      </c>
      <c r="BF123" s="8">
        <v>3510</v>
      </c>
      <c r="BG123" s="8">
        <v>102897</v>
      </c>
      <c r="BH123" s="8">
        <v>9936</v>
      </c>
      <c r="BI123" s="8">
        <v>4401</v>
      </c>
      <c r="BJ123" s="8">
        <v>55242</v>
      </c>
      <c r="BK123" s="72">
        <v>208332</v>
      </c>
      <c r="BN123" s="8">
        <f t="shared" si="8"/>
        <v>24354</v>
      </c>
      <c r="BP123" s="6">
        <f t="shared" si="9"/>
        <v>5994</v>
      </c>
      <c r="BQ123" s="8">
        <f t="shared" si="10"/>
        <v>11637</v>
      </c>
      <c r="BR123" s="8">
        <f t="shared" si="11"/>
        <v>3618</v>
      </c>
      <c r="BS123" s="6">
        <f t="shared" si="12"/>
        <v>1701</v>
      </c>
      <c r="BT123" s="6">
        <f t="shared" si="13"/>
        <v>1404</v>
      </c>
      <c r="BV123" s="8">
        <f t="shared" si="7"/>
        <v>183978</v>
      </c>
    </row>
    <row r="124" spans="1:74" ht="10.5">
      <c r="A124" s="7">
        <v>39356</v>
      </c>
      <c r="B124" s="6">
        <v>189</v>
      </c>
      <c r="C124" s="6">
        <v>0</v>
      </c>
      <c r="D124" s="6">
        <v>81</v>
      </c>
      <c r="E124" s="8">
        <v>3969</v>
      </c>
      <c r="F124" s="6">
        <v>189</v>
      </c>
      <c r="G124" s="6">
        <v>81</v>
      </c>
      <c r="H124" s="6">
        <v>351</v>
      </c>
      <c r="I124" s="72">
        <v>4860</v>
      </c>
      <c r="J124" s="56"/>
      <c r="K124" s="6">
        <v>999</v>
      </c>
      <c r="L124" s="6">
        <v>108</v>
      </c>
      <c r="M124" s="6">
        <v>0</v>
      </c>
      <c r="N124" s="8">
        <v>5238</v>
      </c>
      <c r="O124" s="6">
        <v>243</v>
      </c>
      <c r="P124" s="6">
        <v>270</v>
      </c>
      <c r="Q124" s="6">
        <v>945</v>
      </c>
      <c r="R124" s="72">
        <v>7803</v>
      </c>
      <c r="S124" s="74"/>
      <c r="T124" s="6">
        <v>108</v>
      </c>
      <c r="U124" s="6">
        <v>0</v>
      </c>
      <c r="V124" s="6">
        <v>0</v>
      </c>
      <c r="W124" s="6">
        <v>27</v>
      </c>
      <c r="X124" s="6">
        <v>0</v>
      </c>
      <c r="Y124" s="6">
        <v>27</v>
      </c>
      <c r="Z124" s="6">
        <v>27</v>
      </c>
      <c r="AA124" s="71">
        <v>189</v>
      </c>
      <c r="AC124" s="6">
        <v>135</v>
      </c>
      <c r="AD124" s="6">
        <v>0</v>
      </c>
      <c r="AE124" s="6">
        <v>108</v>
      </c>
      <c r="AF124" s="8">
        <v>1350</v>
      </c>
      <c r="AG124" s="6">
        <v>162</v>
      </c>
      <c r="AH124" s="6">
        <v>135</v>
      </c>
      <c r="AI124" s="8">
        <v>1134</v>
      </c>
      <c r="AJ124" s="72">
        <v>3024</v>
      </c>
      <c r="AK124" s="8"/>
      <c r="AL124" s="6">
        <v>162</v>
      </c>
      <c r="AM124" s="6">
        <v>27</v>
      </c>
      <c r="AN124" s="6">
        <v>0</v>
      </c>
      <c r="AO124" s="6">
        <v>621</v>
      </c>
      <c r="AP124" s="6">
        <v>189</v>
      </c>
      <c r="AQ124" s="6">
        <v>108</v>
      </c>
      <c r="AR124" s="6">
        <v>621</v>
      </c>
      <c r="AS124" s="72">
        <v>1728</v>
      </c>
      <c r="AT124" s="8"/>
      <c r="AU124" s="6">
        <v>270</v>
      </c>
      <c r="AV124" s="6">
        <v>135</v>
      </c>
      <c r="AW124" s="6">
        <v>54</v>
      </c>
      <c r="AX124" s="6">
        <v>756</v>
      </c>
      <c r="AY124" s="6">
        <v>27</v>
      </c>
      <c r="AZ124" s="6">
        <v>0</v>
      </c>
      <c r="BA124" s="6">
        <v>54</v>
      </c>
      <c r="BB124" s="72">
        <v>1296</v>
      </c>
      <c r="BC124" s="8"/>
      <c r="BD124" s="8">
        <v>26784</v>
      </c>
      <c r="BE124" s="8">
        <v>7641</v>
      </c>
      <c r="BF124" s="8">
        <v>2052</v>
      </c>
      <c r="BG124" s="8">
        <v>74655</v>
      </c>
      <c r="BH124" s="8">
        <v>7857</v>
      </c>
      <c r="BI124" s="8">
        <v>4212</v>
      </c>
      <c r="BJ124" s="8">
        <v>44847</v>
      </c>
      <c r="BK124" s="72">
        <v>168048</v>
      </c>
      <c r="BN124" s="8">
        <f t="shared" si="8"/>
        <v>18711</v>
      </c>
      <c r="BP124" s="6">
        <f t="shared" si="9"/>
        <v>4860</v>
      </c>
      <c r="BQ124" s="8">
        <f t="shared" si="10"/>
        <v>7803</v>
      </c>
      <c r="BR124" s="8">
        <f t="shared" si="11"/>
        <v>3024</v>
      </c>
      <c r="BS124" s="6">
        <f t="shared" si="12"/>
        <v>1728</v>
      </c>
      <c r="BT124" s="6">
        <f t="shared" si="13"/>
        <v>1296</v>
      </c>
      <c r="BV124" s="8">
        <f t="shared" si="7"/>
        <v>149337</v>
      </c>
    </row>
    <row r="125" spans="1:74" ht="10.5">
      <c r="A125" s="7">
        <v>39387</v>
      </c>
      <c r="B125" s="6">
        <v>140</v>
      </c>
      <c r="C125" s="6">
        <v>28</v>
      </c>
      <c r="D125" s="6">
        <v>84</v>
      </c>
      <c r="E125" s="8">
        <v>2772</v>
      </c>
      <c r="F125" s="6">
        <v>112</v>
      </c>
      <c r="G125" s="6">
        <v>112</v>
      </c>
      <c r="H125" s="6">
        <v>560</v>
      </c>
      <c r="I125" s="72">
        <v>3808</v>
      </c>
      <c r="J125" s="56"/>
      <c r="K125" s="6">
        <v>504</v>
      </c>
      <c r="L125" s="6">
        <v>168</v>
      </c>
      <c r="M125" s="6">
        <v>28</v>
      </c>
      <c r="N125" s="8">
        <v>3248</v>
      </c>
      <c r="O125" s="6">
        <v>196</v>
      </c>
      <c r="P125" s="6">
        <v>112</v>
      </c>
      <c r="Q125" s="8">
        <v>1232</v>
      </c>
      <c r="R125" s="72">
        <v>5488</v>
      </c>
      <c r="S125" s="74"/>
      <c r="T125" s="6">
        <v>28</v>
      </c>
      <c r="U125" s="6">
        <v>0</v>
      </c>
      <c r="V125" s="6">
        <v>0</v>
      </c>
      <c r="W125" s="6">
        <v>28</v>
      </c>
      <c r="X125" s="6">
        <v>0</v>
      </c>
      <c r="Y125" s="6">
        <v>28</v>
      </c>
      <c r="Z125" s="6">
        <v>28</v>
      </c>
      <c r="AA125" s="71">
        <v>112</v>
      </c>
      <c r="AC125" s="6">
        <v>252</v>
      </c>
      <c r="AD125" s="6">
        <v>28</v>
      </c>
      <c r="AE125" s="6">
        <v>0</v>
      </c>
      <c r="AF125" s="8">
        <v>1120</v>
      </c>
      <c r="AG125" s="6">
        <v>0</v>
      </c>
      <c r="AH125" s="6">
        <v>140</v>
      </c>
      <c r="AI125" s="8">
        <v>1260</v>
      </c>
      <c r="AJ125" s="72">
        <v>2800</v>
      </c>
      <c r="AK125" s="8"/>
      <c r="AL125" s="6">
        <v>168</v>
      </c>
      <c r="AM125" s="6">
        <v>28</v>
      </c>
      <c r="AN125" s="6">
        <v>0</v>
      </c>
      <c r="AO125" s="6">
        <v>336</v>
      </c>
      <c r="AP125" s="6">
        <v>84</v>
      </c>
      <c r="AQ125" s="6">
        <v>28</v>
      </c>
      <c r="AR125" s="6">
        <v>476</v>
      </c>
      <c r="AS125" s="72">
        <v>1120</v>
      </c>
      <c r="AT125" s="8"/>
      <c r="AU125" s="6">
        <v>56</v>
      </c>
      <c r="AV125" s="6">
        <v>140</v>
      </c>
      <c r="AW125" s="6">
        <v>28</v>
      </c>
      <c r="AX125" s="6">
        <v>588</v>
      </c>
      <c r="AY125" s="6">
        <v>0</v>
      </c>
      <c r="AZ125" s="6">
        <v>28</v>
      </c>
      <c r="BA125" s="6">
        <v>56</v>
      </c>
      <c r="BB125" s="71">
        <v>896</v>
      </c>
      <c r="BD125" s="8">
        <v>25368</v>
      </c>
      <c r="BE125" s="8">
        <v>5096</v>
      </c>
      <c r="BF125" s="8">
        <v>2324</v>
      </c>
      <c r="BG125" s="8">
        <v>61600</v>
      </c>
      <c r="BH125" s="8">
        <v>7840</v>
      </c>
      <c r="BI125" s="8">
        <v>3220</v>
      </c>
      <c r="BJ125" s="8">
        <v>53844</v>
      </c>
      <c r="BK125" s="72">
        <v>159292</v>
      </c>
      <c r="BN125" s="8">
        <f t="shared" si="8"/>
        <v>14112</v>
      </c>
      <c r="BP125" s="6">
        <f t="shared" si="9"/>
        <v>3808</v>
      </c>
      <c r="BQ125" s="8">
        <f t="shared" si="10"/>
        <v>5488</v>
      </c>
      <c r="BR125" s="8">
        <f t="shared" si="11"/>
        <v>2800</v>
      </c>
      <c r="BS125" s="6">
        <f t="shared" si="12"/>
        <v>1120</v>
      </c>
      <c r="BT125" s="6">
        <f t="shared" si="13"/>
        <v>896</v>
      </c>
      <c r="BV125" s="8">
        <f t="shared" si="7"/>
        <v>145180</v>
      </c>
    </row>
    <row r="126" spans="1:74" ht="10.5">
      <c r="A126" s="7">
        <v>39417</v>
      </c>
      <c r="B126" s="6">
        <v>93</v>
      </c>
      <c r="C126" s="6">
        <v>62</v>
      </c>
      <c r="D126" s="6">
        <v>62</v>
      </c>
      <c r="E126" s="8">
        <v>2294</v>
      </c>
      <c r="F126" s="6">
        <v>124</v>
      </c>
      <c r="G126" s="6">
        <v>93</v>
      </c>
      <c r="H126" s="8">
        <v>1705</v>
      </c>
      <c r="I126" s="72">
        <v>4433</v>
      </c>
      <c r="J126" s="56"/>
      <c r="K126" s="6">
        <v>403</v>
      </c>
      <c r="L126" s="6">
        <v>31</v>
      </c>
      <c r="M126" s="6">
        <v>0</v>
      </c>
      <c r="N126" s="8">
        <v>3968</v>
      </c>
      <c r="O126" s="6">
        <v>279</v>
      </c>
      <c r="P126" s="6">
        <v>217</v>
      </c>
      <c r="Q126" s="8">
        <v>3038</v>
      </c>
      <c r="R126" s="72">
        <v>7936</v>
      </c>
      <c r="S126" s="74"/>
      <c r="T126" s="6">
        <v>93</v>
      </c>
      <c r="U126" s="6">
        <v>0</v>
      </c>
      <c r="V126" s="6">
        <v>0</v>
      </c>
      <c r="W126" s="6">
        <v>93</v>
      </c>
      <c r="X126" s="6">
        <v>0</v>
      </c>
      <c r="Y126" s="6">
        <v>31</v>
      </c>
      <c r="Z126" s="6">
        <v>62</v>
      </c>
      <c r="AA126" s="71">
        <v>279</v>
      </c>
      <c r="AC126" s="6">
        <v>93</v>
      </c>
      <c r="AD126" s="6">
        <v>0</v>
      </c>
      <c r="AE126" s="6">
        <v>62</v>
      </c>
      <c r="AF126" s="8">
        <v>1240</v>
      </c>
      <c r="AG126" s="6">
        <v>403</v>
      </c>
      <c r="AH126" s="6">
        <v>217</v>
      </c>
      <c r="AI126" s="8">
        <v>3038</v>
      </c>
      <c r="AJ126" s="72">
        <v>5053</v>
      </c>
      <c r="AK126" s="8"/>
      <c r="AL126" s="6">
        <v>0</v>
      </c>
      <c r="AM126" s="6">
        <v>31</v>
      </c>
      <c r="AN126" s="6">
        <v>31</v>
      </c>
      <c r="AO126" s="6">
        <v>868</v>
      </c>
      <c r="AP126" s="6">
        <v>155</v>
      </c>
      <c r="AQ126" s="6">
        <v>93</v>
      </c>
      <c r="AR126" s="8">
        <v>1395</v>
      </c>
      <c r="AS126" s="72">
        <v>2573</v>
      </c>
      <c r="AT126" s="8"/>
      <c r="AU126" s="6">
        <v>62</v>
      </c>
      <c r="AV126" s="6">
        <v>0</v>
      </c>
      <c r="AW126" s="6">
        <v>0</v>
      </c>
      <c r="AX126" s="6">
        <v>868</v>
      </c>
      <c r="AY126" s="6">
        <v>31</v>
      </c>
      <c r="AZ126" s="6">
        <v>31</v>
      </c>
      <c r="BA126" s="6">
        <v>248</v>
      </c>
      <c r="BB126" s="72">
        <v>1240</v>
      </c>
      <c r="BC126" s="8"/>
      <c r="BD126" s="8">
        <v>16120</v>
      </c>
      <c r="BE126" s="8">
        <v>1426</v>
      </c>
      <c r="BF126" s="8">
        <v>1860</v>
      </c>
      <c r="BG126" s="8">
        <v>72974</v>
      </c>
      <c r="BH126" s="8">
        <v>10044</v>
      </c>
      <c r="BI126" s="8">
        <v>3534</v>
      </c>
      <c r="BJ126" s="8">
        <v>93651</v>
      </c>
      <c r="BK126" s="72">
        <v>199609</v>
      </c>
      <c r="BN126" s="8">
        <f t="shared" si="8"/>
        <v>21235</v>
      </c>
      <c r="BP126" s="6">
        <f t="shared" si="9"/>
        <v>4433</v>
      </c>
      <c r="BQ126" s="8">
        <f t="shared" si="10"/>
        <v>7936</v>
      </c>
      <c r="BR126" s="8">
        <f t="shared" si="11"/>
        <v>5053</v>
      </c>
      <c r="BS126" s="6">
        <f t="shared" si="12"/>
        <v>2573</v>
      </c>
      <c r="BT126" s="6">
        <f t="shared" si="13"/>
        <v>1240</v>
      </c>
      <c r="BV126" s="8">
        <f t="shared" si="7"/>
        <v>178374</v>
      </c>
    </row>
    <row r="127" spans="1:74" ht="10.5">
      <c r="A127" s="7">
        <v>39448</v>
      </c>
      <c r="B127" s="6">
        <v>33</v>
      </c>
      <c r="C127" s="6">
        <v>0</v>
      </c>
      <c r="D127" s="6">
        <v>33</v>
      </c>
      <c r="E127" s="8">
        <v>1716</v>
      </c>
      <c r="F127" s="6">
        <v>0</v>
      </c>
      <c r="G127" s="6">
        <v>132</v>
      </c>
      <c r="H127" s="6">
        <v>462</v>
      </c>
      <c r="I127" s="72">
        <v>2376</v>
      </c>
      <c r="J127" s="56"/>
      <c r="K127" s="6">
        <v>528</v>
      </c>
      <c r="L127" s="6">
        <v>66</v>
      </c>
      <c r="M127" s="6">
        <v>33</v>
      </c>
      <c r="N127" s="8">
        <v>2178</v>
      </c>
      <c r="O127" s="6">
        <v>66</v>
      </c>
      <c r="P127" s="6">
        <v>99</v>
      </c>
      <c r="Q127" s="8">
        <v>1485</v>
      </c>
      <c r="R127" s="72">
        <v>4455</v>
      </c>
      <c r="S127" s="74"/>
      <c r="T127" s="6">
        <v>165</v>
      </c>
      <c r="U127" s="6">
        <v>0</v>
      </c>
      <c r="V127" s="6">
        <v>0</v>
      </c>
      <c r="W127" s="6">
        <v>33</v>
      </c>
      <c r="X127" s="6">
        <v>0</v>
      </c>
      <c r="Y127" s="6">
        <v>0</v>
      </c>
      <c r="Z127" s="6">
        <v>0</v>
      </c>
      <c r="AA127" s="71">
        <v>198</v>
      </c>
      <c r="AC127" s="6">
        <v>165</v>
      </c>
      <c r="AD127" s="6">
        <v>66</v>
      </c>
      <c r="AE127" s="6">
        <v>0</v>
      </c>
      <c r="AF127" s="6">
        <v>462</v>
      </c>
      <c r="AG127" s="6">
        <v>66</v>
      </c>
      <c r="AH127" s="6">
        <v>231</v>
      </c>
      <c r="AI127" s="8">
        <v>1617</v>
      </c>
      <c r="AJ127" s="72">
        <v>2607</v>
      </c>
      <c r="AK127" s="8"/>
      <c r="AL127" s="6">
        <v>99</v>
      </c>
      <c r="AM127" s="6">
        <v>0</v>
      </c>
      <c r="AN127" s="6">
        <v>33</v>
      </c>
      <c r="AO127" s="6">
        <v>297</v>
      </c>
      <c r="AP127" s="6">
        <v>33</v>
      </c>
      <c r="AQ127" s="6">
        <v>33</v>
      </c>
      <c r="AR127" s="6">
        <v>627</v>
      </c>
      <c r="AS127" s="72">
        <v>1122</v>
      </c>
      <c r="AT127" s="8"/>
      <c r="AU127" s="6">
        <v>0</v>
      </c>
      <c r="AV127" s="6">
        <v>0</v>
      </c>
      <c r="AW127" s="6">
        <v>0</v>
      </c>
      <c r="AX127" s="6">
        <v>957</v>
      </c>
      <c r="AY127" s="6">
        <v>33</v>
      </c>
      <c r="AZ127" s="6">
        <v>0</v>
      </c>
      <c r="BA127" s="6">
        <v>33</v>
      </c>
      <c r="BB127" s="72">
        <v>1023</v>
      </c>
      <c r="BC127" s="8"/>
      <c r="BD127" s="8">
        <v>16203</v>
      </c>
      <c r="BE127" s="8">
        <v>2805</v>
      </c>
      <c r="BF127" s="8">
        <v>1485</v>
      </c>
      <c r="BG127" s="8">
        <v>44484</v>
      </c>
      <c r="BH127" s="8">
        <v>6204</v>
      </c>
      <c r="BI127" s="8">
        <v>4026</v>
      </c>
      <c r="BJ127" s="8">
        <v>35904</v>
      </c>
      <c r="BK127" s="72">
        <v>111111</v>
      </c>
      <c r="BN127" s="8">
        <f t="shared" si="8"/>
        <v>11583</v>
      </c>
      <c r="BP127" s="6">
        <f t="shared" si="9"/>
        <v>2376</v>
      </c>
      <c r="BQ127" s="8">
        <f t="shared" si="10"/>
        <v>4455</v>
      </c>
      <c r="BR127" s="8">
        <f t="shared" si="11"/>
        <v>2607</v>
      </c>
      <c r="BS127" s="6">
        <f t="shared" si="12"/>
        <v>1122</v>
      </c>
      <c r="BT127" s="6">
        <f t="shared" si="13"/>
        <v>1023</v>
      </c>
      <c r="BV127" s="8">
        <f t="shared" si="7"/>
        <v>99528</v>
      </c>
    </row>
    <row r="128" spans="1:74" ht="10.5">
      <c r="A128" s="7">
        <v>39479</v>
      </c>
      <c r="B128" s="6">
        <v>162</v>
      </c>
      <c r="C128" s="6">
        <v>0</v>
      </c>
      <c r="D128" s="6">
        <v>0</v>
      </c>
      <c r="E128" s="8">
        <v>1620</v>
      </c>
      <c r="F128" s="6">
        <v>81</v>
      </c>
      <c r="G128" s="6">
        <v>81</v>
      </c>
      <c r="H128" s="6">
        <v>351</v>
      </c>
      <c r="I128" s="72">
        <v>2295</v>
      </c>
      <c r="J128" s="56"/>
      <c r="K128" s="6">
        <v>459</v>
      </c>
      <c r="L128" s="6">
        <v>0</v>
      </c>
      <c r="M128" s="6">
        <v>0</v>
      </c>
      <c r="N128" s="8">
        <v>1917</v>
      </c>
      <c r="O128" s="6">
        <v>135</v>
      </c>
      <c r="P128" s="6">
        <v>243</v>
      </c>
      <c r="Q128" s="8">
        <v>1107</v>
      </c>
      <c r="R128" s="72">
        <v>3861</v>
      </c>
      <c r="S128" s="74"/>
      <c r="T128" s="6">
        <v>162</v>
      </c>
      <c r="U128" s="6">
        <v>0</v>
      </c>
      <c r="V128" s="6">
        <v>0</v>
      </c>
      <c r="W128" s="6">
        <v>0</v>
      </c>
      <c r="X128" s="6">
        <v>54</v>
      </c>
      <c r="Y128" s="6">
        <v>54</v>
      </c>
      <c r="Z128" s="6">
        <v>54</v>
      </c>
      <c r="AA128" s="71">
        <v>324</v>
      </c>
      <c r="AC128" s="6">
        <v>243</v>
      </c>
      <c r="AD128" s="6">
        <v>27</v>
      </c>
      <c r="AE128" s="6">
        <v>0</v>
      </c>
      <c r="AF128" s="6">
        <v>243</v>
      </c>
      <c r="AG128" s="6">
        <v>54</v>
      </c>
      <c r="AH128" s="6">
        <v>54</v>
      </c>
      <c r="AI128" s="6">
        <v>918</v>
      </c>
      <c r="AJ128" s="72">
        <v>1539</v>
      </c>
      <c r="AK128" s="8"/>
      <c r="AL128" s="6">
        <v>108</v>
      </c>
      <c r="AM128" s="6">
        <v>0</v>
      </c>
      <c r="AN128" s="6">
        <v>0</v>
      </c>
      <c r="AO128" s="6">
        <v>270</v>
      </c>
      <c r="AP128" s="6">
        <v>27</v>
      </c>
      <c r="AQ128" s="6">
        <v>27</v>
      </c>
      <c r="AR128" s="6">
        <v>297</v>
      </c>
      <c r="AS128" s="71">
        <v>729</v>
      </c>
      <c r="AU128" s="6">
        <v>27</v>
      </c>
      <c r="AV128" s="6">
        <v>27</v>
      </c>
      <c r="AW128" s="6">
        <v>0</v>
      </c>
      <c r="AX128" s="6">
        <v>324</v>
      </c>
      <c r="AY128" s="6">
        <v>0</v>
      </c>
      <c r="AZ128" s="6">
        <v>27</v>
      </c>
      <c r="BA128" s="6">
        <v>27</v>
      </c>
      <c r="BB128" s="71">
        <v>432</v>
      </c>
      <c r="BD128" s="8">
        <v>24273</v>
      </c>
      <c r="BE128" s="8">
        <v>4482</v>
      </c>
      <c r="BF128" s="8">
        <v>1458</v>
      </c>
      <c r="BG128" s="8">
        <v>36963</v>
      </c>
      <c r="BH128" s="8">
        <v>5562</v>
      </c>
      <c r="BI128" s="8">
        <v>3456</v>
      </c>
      <c r="BJ128" s="8">
        <v>31590</v>
      </c>
      <c r="BK128" s="72">
        <v>107784</v>
      </c>
      <c r="BN128" s="8">
        <f t="shared" si="8"/>
        <v>8856</v>
      </c>
      <c r="BP128" s="6">
        <f t="shared" si="9"/>
        <v>2295</v>
      </c>
      <c r="BQ128" s="8">
        <f t="shared" si="10"/>
        <v>3861</v>
      </c>
      <c r="BR128" s="8">
        <f t="shared" si="11"/>
        <v>1539</v>
      </c>
      <c r="BS128" s="6">
        <f t="shared" si="12"/>
        <v>729</v>
      </c>
      <c r="BT128" s="6">
        <f t="shared" si="13"/>
        <v>432</v>
      </c>
      <c r="BV128" s="8">
        <f t="shared" si="7"/>
        <v>98928</v>
      </c>
    </row>
    <row r="129" spans="1:74" ht="10.5">
      <c r="A129" s="7">
        <v>39508</v>
      </c>
      <c r="B129" s="6">
        <v>116</v>
      </c>
      <c r="C129" s="6">
        <v>0</v>
      </c>
      <c r="D129" s="6">
        <v>29</v>
      </c>
      <c r="E129" s="8">
        <v>2552</v>
      </c>
      <c r="F129" s="6">
        <v>0</v>
      </c>
      <c r="G129" s="6">
        <v>58</v>
      </c>
      <c r="H129" s="6">
        <v>377</v>
      </c>
      <c r="I129" s="72">
        <v>3132</v>
      </c>
      <c r="J129" s="56"/>
      <c r="K129" s="6">
        <v>493</v>
      </c>
      <c r="L129" s="6">
        <v>145</v>
      </c>
      <c r="M129" s="6">
        <v>29</v>
      </c>
      <c r="N129" s="8">
        <v>3364</v>
      </c>
      <c r="O129" s="6">
        <v>116</v>
      </c>
      <c r="P129" s="6">
        <v>319</v>
      </c>
      <c r="Q129" s="8">
        <v>1160</v>
      </c>
      <c r="R129" s="72">
        <v>5626</v>
      </c>
      <c r="S129" s="74"/>
      <c r="T129" s="6">
        <v>116</v>
      </c>
      <c r="U129" s="6">
        <v>0</v>
      </c>
      <c r="V129" s="6">
        <v>0</v>
      </c>
      <c r="W129" s="6">
        <v>0</v>
      </c>
      <c r="X129" s="6">
        <v>0</v>
      </c>
      <c r="Y129" s="6">
        <v>29</v>
      </c>
      <c r="Z129" s="6">
        <v>0</v>
      </c>
      <c r="AA129" s="71">
        <v>145</v>
      </c>
      <c r="AC129" s="6">
        <v>232</v>
      </c>
      <c r="AD129" s="6">
        <v>58</v>
      </c>
      <c r="AE129" s="6">
        <v>0</v>
      </c>
      <c r="AF129" s="6">
        <v>899</v>
      </c>
      <c r="AG129" s="6">
        <v>232</v>
      </c>
      <c r="AH129" s="6">
        <v>87</v>
      </c>
      <c r="AI129" s="6">
        <v>812</v>
      </c>
      <c r="AJ129" s="72">
        <v>2320</v>
      </c>
      <c r="AK129" s="8"/>
      <c r="AL129" s="6">
        <v>145</v>
      </c>
      <c r="AM129" s="6">
        <v>29</v>
      </c>
      <c r="AN129" s="6">
        <v>0</v>
      </c>
      <c r="AO129" s="6">
        <v>290</v>
      </c>
      <c r="AP129" s="6">
        <v>58</v>
      </c>
      <c r="AQ129" s="6">
        <v>58</v>
      </c>
      <c r="AR129" s="6">
        <v>319</v>
      </c>
      <c r="AS129" s="71">
        <v>899</v>
      </c>
      <c r="AU129" s="6">
        <v>87</v>
      </c>
      <c r="AV129" s="6">
        <v>0</v>
      </c>
      <c r="AW129" s="6">
        <v>0</v>
      </c>
      <c r="AX129" s="6">
        <v>551</v>
      </c>
      <c r="AY129" s="6">
        <v>58</v>
      </c>
      <c r="AZ129" s="6">
        <v>0</v>
      </c>
      <c r="BA129" s="6">
        <v>0</v>
      </c>
      <c r="BB129" s="71">
        <v>696</v>
      </c>
      <c r="BD129" s="8">
        <v>25520</v>
      </c>
      <c r="BE129" s="8">
        <v>4901</v>
      </c>
      <c r="BF129" s="6">
        <v>812</v>
      </c>
      <c r="BG129" s="8">
        <v>50634</v>
      </c>
      <c r="BH129" s="8">
        <v>6438</v>
      </c>
      <c r="BI129" s="8">
        <v>4002</v>
      </c>
      <c r="BJ129" s="8">
        <v>42398</v>
      </c>
      <c r="BK129" s="72">
        <v>134705</v>
      </c>
      <c r="BN129" s="8">
        <f t="shared" si="8"/>
        <v>12673</v>
      </c>
      <c r="BP129" s="6">
        <f t="shared" si="9"/>
        <v>3132</v>
      </c>
      <c r="BQ129" s="8">
        <f t="shared" si="10"/>
        <v>5626</v>
      </c>
      <c r="BR129" s="8">
        <f t="shared" si="11"/>
        <v>2320</v>
      </c>
      <c r="BS129" s="6">
        <f t="shared" si="12"/>
        <v>899</v>
      </c>
      <c r="BT129" s="6">
        <f t="shared" si="13"/>
        <v>696</v>
      </c>
      <c r="BV129" s="8">
        <f t="shared" si="7"/>
        <v>122032</v>
      </c>
    </row>
    <row r="130" spans="1:74" ht="10.5">
      <c r="A130" s="7">
        <v>39539</v>
      </c>
      <c r="B130" s="6">
        <v>56</v>
      </c>
      <c r="C130" s="6">
        <v>28</v>
      </c>
      <c r="D130" s="6">
        <v>0</v>
      </c>
      <c r="E130" s="8">
        <v>3192</v>
      </c>
      <c r="F130" s="6">
        <v>112</v>
      </c>
      <c r="G130" s="6">
        <v>112</v>
      </c>
      <c r="H130" s="6">
        <v>336</v>
      </c>
      <c r="I130" s="72">
        <v>3836</v>
      </c>
      <c r="J130" s="56"/>
      <c r="K130" s="6">
        <v>420</v>
      </c>
      <c r="L130" s="6">
        <v>28</v>
      </c>
      <c r="M130" s="6">
        <v>28</v>
      </c>
      <c r="N130" s="8">
        <v>4508</v>
      </c>
      <c r="O130" s="6">
        <v>280</v>
      </c>
      <c r="P130" s="6">
        <v>308</v>
      </c>
      <c r="Q130" s="8">
        <v>1736</v>
      </c>
      <c r="R130" s="72">
        <v>7308</v>
      </c>
      <c r="S130" s="74"/>
      <c r="T130" s="6">
        <v>168</v>
      </c>
      <c r="U130" s="6">
        <v>0</v>
      </c>
      <c r="V130" s="6">
        <v>28</v>
      </c>
      <c r="W130" s="6">
        <v>0</v>
      </c>
      <c r="X130" s="6">
        <v>0</v>
      </c>
      <c r="Y130" s="6">
        <v>0</v>
      </c>
      <c r="Z130" s="6">
        <v>28</v>
      </c>
      <c r="AA130" s="71">
        <v>224</v>
      </c>
      <c r="AC130" s="6">
        <v>196</v>
      </c>
      <c r="AD130" s="6">
        <v>0</v>
      </c>
      <c r="AE130" s="6">
        <v>0</v>
      </c>
      <c r="AF130" s="6">
        <v>980</v>
      </c>
      <c r="AG130" s="6">
        <v>112</v>
      </c>
      <c r="AH130" s="6">
        <v>168</v>
      </c>
      <c r="AI130" s="8">
        <v>1148</v>
      </c>
      <c r="AJ130" s="72">
        <v>2604</v>
      </c>
      <c r="AK130" s="8"/>
      <c r="AL130" s="6">
        <v>168</v>
      </c>
      <c r="AM130" s="6">
        <v>0</v>
      </c>
      <c r="AN130" s="6">
        <v>0</v>
      </c>
      <c r="AO130" s="6">
        <v>476</v>
      </c>
      <c r="AP130" s="6">
        <v>84</v>
      </c>
      <c r="AQ130" s="6">
        <v>56</v>
      </c>
      <c r="AR130" s="6">
        <v>532</v>
      </c>
      <c r="AS130" s="72">
        <v>1316</v>
      </c>
      <c r="AT130" s="8"/>
      <c r="AU130" s="6">
        <v>28</v>
      </c>
      <c r="AV130" s="6">
        <v>0</v>
      </c>
      <c r="AW130" s="6">
        <v>28</v>
      </c>
      <c r="AX130" s="6">
        <v>644</v>
      </c>
      <c r="AY130" s="6">
        <v>0</v>
      </c>
      <c r="AZ130" s="6">
        <v>0</v>
      </c>
      <c r="BA130" s="6">
        <v>56</v>
      </c>
      <c r="BB130" s="71">
        <v>756</v>
      </c>
      <c r="BD130" s="8">
        <v>25984</v>
      </c>
      <c r="BE130" s="8">
        <v>4872</v>
      </c>
      <c r="BF130" s="8">
        <v>2436</v>
      </c>
      <c r="BG130" s="8">
        <v>65576</v>
      </c>
      <c r="BH130" s="8">
        <v>7784</v>
      </c>
      <c r="BI130" s="8">
        <v>4984</v>
      </c>
      <c r="BJ130" s="8">
        <v>52724</v>
      </c>
      <c r="BK130" s="72">
        <v>164360</v>
      </c>
      <c r="BN130" s="8">
        <f t="shared" si="8"/>
        <v>15820</v>
      </c>
      <c r="BP130" s="6">
        <f t="shared" si="9"/>
        <v>3836</v>
      </c>
      <c r="BQ130" s="8">
        <f t="shared" si="10"/>
        <v>7308</v>
      </c>
      <c r="BR130" s="8">
        <f t="shared" si="11"/>
        <v>2604</v>
      </c>
      <c r="BS130" s="6">
        <f t="shared" si="12"/>
        <v>1316</v>
      </c>
      <c r="BT130" s="6">
        <f t="shared" si="13"/>
        <v>756</v>
      </c>
      <c r="BV130" s="8">
        <f t="shared" si="7"/>
        <v>148540</v>
      </c>
    </row>
    <row r="131" spans="1:74" ht="10.5">
      <c r="A131" s="7">
        <v>39569</v>
      </c>
      <c r="B131" s="6">
        <v>360</v>
      </c>
      <c r="C131" s="6">
        <v>24</v>
      </c>
      <c r="D131" s="6">
        <v>0</v>
      </c>
      <c r="E131" s="8">
        <v>4392</v>
      </c>
      <c r="F131" s="6">
        <v>96</v>
      </c>
      <c r="G131" s="6">
        <v>96</v>
      </c>
      <c r="H131" s="6">
        <v>408</v>
      </c>
      <c r="I131" s="72">
        <v>5376</v>
      </c>
      <c r="J131" s="56"/>
      <c r="K131" s="6">
        <v>888</v>
      </c>
      <c r="L131" s="6">
        <v>240</v>
      </c>
      <c r="M131" s="6">
        <v>0</v>
      </c>
      <c r="N131" s="8">
        <v>5040</v>
      </c>
      <c r="O131" s="6">
        <v>192</v>
      </c>
      <c r="P131" s="6">
        <v>168</v>
      </c>
      <c r="Q131" s="8">
        <v>1272</v>
      </c>
      <c r="R131" s="72">
        <v>7800</v>
      </c>
      <c r="S131" s="74"/>
      <c r="T131" s="6">
        <v>48</v>
      </c>
      <c r="U131" s="6">
        <v>0</v>
      </c>
      <c r="V131" s="6">
        <v>0</v>
      </c>
      <c r="W131" s="6">
        <v>48</v>
      </c>
      <c r="X131" s="6">
        <v>48</v>
      </c>
      <c r="Y131" s="6">
        <v>0</v>
      </c>
      <c r="Z131" s="6">
        <v>24</v>
      </c>
      <c r="AA131" s="71">
        <v>168</v>
      </c>
      <c r="AC131" s="6">
        <v>240</v>
      </c>
      <c r="AD131" s="6">
        <v>264</v>
      </c>
      <c r="AE131" s="6">
        <v>72</v>
      </c>
      <c r="AF131" s="8">
        <v>1320</v>
      </c>
      <c r="AG131" s="6">
        <v>72</v>
      </c>
      <c r="AH131" s="6">
        <v>240</v>
      </c>
      <c r="AI131" s="8">
        <v>1032</v>
      </c>
      <c r="AJ131" s="72">
        <v>3240</v>
      </c>
      <c r="AK131" s="8"/>
      <c r="AL131" s="6">
        <v>96</v>
      </c>
      <c r="AM131" s="6">
        <v>120</v>
      </c>
      <c r="AN131" s="6">
        <v>24</v>
      </c>
      <c r="AO131" s="6">
        <v>456</v>
      </c>
      <c r="AP131" s="6">
        <v>96</v>
      </c>
      <c r="AQ131" s="6">
        <v>72</v>
      </c>
      <c r="AR131" s="6">
        <v>600</v>
      </c>
      <c r="AS131" s="72">
        <v>1464</v>
      </c>
      <c r="AT131" s="8"/>
      <c r="AU131" s="6">
        <v>144</v>
      </c>
      <c r="AV131" s="6">
        <v>0</v>
      </c>
      <c r="AW131" s="6">
        <v>24</v>
      </c>
      <c r="AX131" s="6">
        <v>552</v>
      </c>
      <c r="AY131" s="6">
        <v>0</v>
      </c>
      <c r="AZ131" s="6">
        <v>0</v>
      </c>
      <c r="BA131" s="6">
        <v>0</v>
      </c>
      <c r="BB131" s="71">
        <v>720</v>
      </c>
      <c r="BD131" s="8">
        <v>27648</v>
      </c>
      <c r="BE131" s="8">
        <v>6864</v>
      </c>
      <c r="BF131" s="8">
        <v>1296</v>
      </c>
      <c r="BG131" s="8">
        <v>71976</v>
      </c>
      <c r="BH131" s="8">
        <v>7632</v>
      </c>
      <c r="BI131" s="8">
        <v>4008</v>
      </c>
      <c r="BJ131" s="8">
        <v>54192</v>
      </c>
      <c r="BK131" s="72">
        <v>173616</v>
      </c>
      <c r="BN131" s="8">
        <f t="shared" si="8"/>
        <v>18600</v>
      </c>
      <c r="BP131" s="6">
        <f t="shared" si="9"/>
        <v>5376</v>
      </c>
      <c r="BQ131" s="8">
        <f t="shared" si="10"/>
        <v>7800</v>
      </c>
      <c r="BR131" s="8">
        <f t="shared" si="11"/>
        <v>3240</v>
      </c>
      <c r="BS131" s="6">
        <f t="shared" si="12"/>
        <v>1464</v>
      </c>
      <c r="BT131" s="6">
        <f t="shared" si="13"/>
        <v>720</v>
      </c>
      <c r="BV131" s="8">
        <f t="shared" si="7"/>
        <v>155016</v>
      </c>
    </row>
    <row r="132" spans="1:74" ht="10.5">
      <c r="A132" s="7">
        <v>39600</v>
      </c>
      <c r="B132" s="6">
        <v>115</v>
      </c>
      <c r="C132" s="6">
        <v>23</v>
      </c>
      <c r="D132" s="6">
        <v>69</v>
      </c>
      <c r="E132" s="8">
        <v>4853</v>
      </c>
      <c r="F132" s="6">
        <v>69</v>
      </c>
      <c r="G132" s="6">
        <v>46</v>
      </c>
      <c r="H132" s="6">
        <v>437</v>
      </c>
      <c r="I132" s="72">
        <v>5612</v>
      </c>
      <c r="J132" s="56"/>
      <c r="K132" s="6">
        <v>828</v>
      </c>
      <c r="L132" s="6">
        <v>345</v>
      </c>
      <c r="M132" s="6">
        <v>46</v>
      </c>
      <c r="N132" s="8">
        <v>7820</v>
      </c>
      <c r="O132" s="6">
        <v>345</v>
      </c>
      <c r="P132" s="6">
        <v>230</v>
      </c>
      <c r="Q132" s="8">
        <v>1518</v>
      </c>
      <c r="R132" s="72">
        <v>11132</v>
      </c>
      <c r="S132" s="74"/>
      <c r="T132" s="6">
        <v>138</v>
      </c>
      <c r="U132" s="6">
        <v>23</v>
      </c>
      <c r="V132" s="6">
        <v>0</v>
      </c>
      <c r="W132" s="6">
        <v>0</v>
      </c>
      <c r="X132" s="6">
        <v>46</v>
      </c>
      <c r="Y132" s="6">
        <v>0</v>
      </c>
      <c r="Z132" s="6">
        <v>0</v>
      </c>
      <c r="AA132" s="71">
        <v>207</v>
      </c>
      <c r="AC132" s="6">
        <v>207</v>
      </c>
      <c r="AD132" s="6">
        <v>92</v>
      </c>
      <c r="AE132" s="6">
        <v>46</v>
      </c>
      <c r="AF132" s="8">
        <v>1863</v>
      </c>
      <c r="AG132" s="6">
        <v>115</v>
      </c>
      <c r="AH132" s="6">
        <v>115</v>
      </c>
      <c r="AI132" s="6">
        <v>966</v>
      </c>
      <c r="AJ132" s="72">
        <v>3404</v>
      </c>
      <c r="AK132" s="8"/>
      <c r="AL132" s="6">
        <v>138</v>
      </c>
      <c r="AM132" s="6">
        <v>23</v>
      </c>
      <c r="AN132" s="6">
        <v>92</v>
      </c>
      <c r="AO132" s="6">
        <v>483</v>
      </c>
      <c r="AP132" s="6">
        <v>46</v>
      </c>
      <c r="AQ132" s="6">
        <v>138</v>
      </c>
      <c r="AR132" s="6">
        <v>552</v>
      </c>
      <c r="AS132" s="72">
        <v>1472</v>
      </c>
      <c r="AT132" s="8"/>
      <c r="AU132" s="6">
        <v>161</v>
      </c>
      <c r="AV132" s="6">
        <v>69</v>
      </c>
      <c r="AW132" s="6">
        <v>0</v>
      </c>
      <c r="AX132" s="8">
        <v>1058</v>
      </c>
      <c r="AY132" s="6">
        <v>46</v>
      </c>
      <c r="AZ132" s="6">
        <v>23</v>
      </c>
      <c r="BA132" s="6">
        <v>23</v>
      </c>
      <c r="BB132" s="72">
        <v>1380</v>
      </c>
      <c r="BC132" s="8"/>
      <c r="BD132" s="8">
        <v>25047</v>
      </c>
      <c r="BE132" s="8">
        <v>6256</v>
      </c>
      <c r="BF132" s="8">
        <v>2139</v>
      </c>
      <c r="BG132" s="8">
        <v>81673</v>
      </c>
      <c r="BH132" s="8">
        <v>7567</v>
      </c>
      <c r="BI132" s="8">
        <v>4508</v>
      </c>
      <c r="BJ132" s="8">
        <v>58765</v>
      </c>
      <c r="BK132" s="72">
        <v>185955</v>
      </c>
      <c r="BN132" s="8">
        <f t="shared" si="8"/>
        <v>23000</v>
      </c>
      <c r="BP132" s="6">
        <f t="shared" si="9"/>
        <v>5612</v>
      </c>
      <c r="BQ132" s="8">
        <f t="shared" si="10"/>
        <v>11132</v>
      </c>
      <c r="BR132" s="8">
        <f t="shared" si="11"/>
        <v>3404</v>
      </c>
      <c r="BS132" s="6">
        <f t="shared" si="12"/>
        <v>1472</v>
      </c>
      <c r="BT132" s="6">
        <f t="shared" si="13"/>
        <v>1380</v>
      </c>
      <c r="BV132" s="8">
        <f t="shared" si="7"/>
        <v>162955</v>
      </c>
    </row>
    <row r="133" spans="1:74" ht="10.5">
      <c r="A133" s="7">
        <v>39630</v>
      </c>
      <c r="B133" s="6">
        <v>196</v>
      </c>
      <c r="C133" s="6">
        <v>112</v>
      </c>
      <c r="D133" s="6">
        <v>168</v>
      </c>
      <c r="E133" s="8">
        <v>5040</v>
      </c>
      <c r="F133" s="6">
        <v>224</v>
      </c>
      <c r="G133" s="6">
        <v>28</v>
      </c>
      <c r="H133" s="6">
        <v>476</v>
      </c>
      <c r="I133" s="72">
        <v>6244</v>
      </c>
      <c r="J133" s="56"/>
      <c r="K133" s="6">
        <v>448</v>
      </c>
      <c r="L133" s="6">
        <v>252</v>
      </c>
      <c r="M133" s="6">
        <v>56</v>
      </c>
      <c r="N133" s="8">
        <v>11088</v>
      </c>
      <c r="O133" s="6">
        <v>560</v>
      </c>
      <c r="P133" s="6">
        <v>224</v>
      </c>
      <c r="Q133" s="8">
        <v>1344</v>
      </c>
      <c r="R133" s="72">
        <v>13972</v>
      </c>
      <c r="S133" s="74"/>
      <c r="T133" s="6">
        <v>84</v>
      </c>
      <c r="U133" s="6">
        <v>0</v>
      </c>
      <c r="V133" s="6">
        <v>28</v>
      </c>
      <c r="W133" s="6">
        <v>0</v>
      </c>
      <c r="X133" s="6">
        <v>0</v>
      </c>
      <c r="Y133" s="6">
        <v>28</v>
      </c>
      <c r="Z133" s="6">
        <v>28</v>
      </c>
      <c r="AA133" s="71">
        <v>168</v>
      </c>
      <c r="AC133" s="6">
        <v>308</v>
      </c>
      <c r="AD133" s="6">
        <v>224</v>
      </c>
      <c r="AE133" s="6">
        <v>28</v>
      </c>
      <c r="AF133" s="8">
        <v>1876</v>
      </c>
      <c r="AG133" s="6">
        <v>224</v>
      </c>
      <c r="AH133" s="6">
        <v>280</v>
      </c>
      <c r="AI133" s="8">
        <v>1008</v>
      </c>
      <c r="AJ133" s="72">
        <v>3948</v>
      </c>
      <c r="AK133" s="8"/>
      <c r="AL133" s="6">
        <v>252</v>
      </c>
      <c r="AM133" s="6">
        <v>56</v>
      </c>
      <c r="AN133" s="6">
        <v>0</v>
      </c>
      <c r="AO133" s="8">
        <v>1092</v>
      </c>
      <c r="AP133" s="6">
        <v>84</v>
      </c>
      <c r="AQ133" s="6">
        <v>224</v>
      </c>
      <c r="AR133" s="6">
        <v>588</v>
      </c>
      <c r="AS133" s="72">
        <v>2296</v>
      </c>
      <c r="AT133" s="8"/>
      <c r="AU133" s="6">
        <v>224</v>
      </c>
      <c r="AV133" s="6">
        <v>28</v>
      </c>
      <c r="AW133" s="6">
        <v>0</v>
      </c>
      <c r="AX133" s="8">
        <v>1484</v>
      </c>
      <c r="AY133" s="6">
        <v>112</v>
      </c>
      <c r="AZ133" s="6">
        <v>0</v>
      </c>
      <c r="BA133" s="6">
        <v>168</v>
      </c>
      <c r="BB133" s="72">
        <v>2016</v>
      </c>
      <c r="BC133" s="8"/>
      <c r="BD133" s="8">
        <v>23968</v>
      </c>
      <c r="BE133" s="8">
        <v>8176</v>
      </c>
      <c r="BF133" s="8">
        <v>2828</v>
      </c>
      <c r="BG133" s="8">
        <v>95088</v>
      </c>
      <c r="BH133" s="8">
        <v>9072</v>
      </c>
      <c r="BI133" s="8">
        <v>6496</v>
      </c>
      <c r="BJ133" s="8">
        <v>56364</v>
      </c>
      <c r="BK133" s="72">
        <v>201992</v>
      </c>
      <c r="BN133" s="8">
        <f t="shared" si="8"/>
        <v>28476</v>
      </c>
      <c r="BP133" s="6">
        <f t="shared" si="9"/>
        <v>6244</v>
      </c>
      <c r="BQ133" s="8">
        <f t="shared" si="10"/>
        <v>13972</v>
      </c>
      <c r="BR133" s="8">
        <f t="shared" si="11"/>
        <v>3948</v>
      </c>
      <c r="BS133" s="6">
        <f t="shared" si="12"/>
        <v>2296</v>
      </c>
      <c r="BT133" s="6">
        <f t="shared" si="13"/>
        <v>2016</v>
      </c>
      <c r="BV133" s="8">
        <f t="shared" si="7"/>
        <v>173516</v>
      </c>
    </row>
    <row r="134" spans="1:74" ht="10.5">
      <c r="A134" s="7">
        <v>39661</v>
      </c>
      <c r="B134" s="6">
        <v>182</v>
      </c>
      <c r="C134" s="6">
        <v>104</v>
      </c>
      <c r="D134" s="6">
        <v>52</v>
      </c>
      <c r="E134" s="8">
        <v>4602</v>
      </c>
      <c r="F134" s="6">
        <v>208</v>
      </c>
      <c r="G134" s="6">
        <v>78</v>
      </c>
      <c r="H134" s="6">
        <v>390</v>
      </c>
      <c r="I134" s="72">
        <v>5616</v>
      </c>
      <c r="J134" s="56"/>
      <c r="K134" s="6">
        <v>676</v>
      </c>
      <c r="L134" s="6">
        <v>546</v>
      </c>
      <c r="M134" s="6">
        <v>78</v>
      </c>
      <c r="N134" s="8">
        <v>9646</v>
      </c>
      <c r="O134" s="6">
        <v>338</v>
      </c>
      <c r="P134" s="6">
        <v>208</v>
      </c>
      <c r="Q134" s="8">
        <v>1482</v>
      </c>
      <c r="R134" s="72">
        <v>12974</v>
      </c>
      <c r="S134" s="74"/>
      <c r="T134" s="6">
        <v>78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71">
        <v>78</v>
      </c>
      <c r="AC134" s="6">
        <v>312</v>
      </c>
      <c r="AD134" s="6">
        <v>26</v>
      </c>
      <c r="AE134" s="6">
        <v>52</v>
      </c>
      <c r="AF134" s="8">
        <v>2002</v>
      </c>
      <c r="AG134" s="6">
        <v>234</v>
      </c>
      <c r="AH134" s="6">
        <v>104</v>
      </c>
      <c r="AI134" s="6">
        <v>910</v>
      </c>
      <c r="AJ134" s="72">
        <v>3640</v>
      </c>
      <c r="AK134" s="8"/>
      <c r="AL134" s="6">
        <v>208</v>
      </c>
      <c r="AM134" s="6">
        <v>0</v>
      </c>
      <c r="AN134" s="6">
        <v>0</v>
      </c>
      <c r="AO134" s="6">
        <v>806</v>
      </c>
      <c r="AP134" s="6">
        <v>26</v>
      </c>
      <c r="AQ134" s="6">
        <v>104</v>
      </c>
      <c r="AR134" s="6">
        <v>364</v>
      </c>
      <c r="AS134" s="72">
        <v>1508</v>
      </c>
      <c r="AT134" s="8"/>
      <c r="AU134" s="6">
        <v>104</v>
      </c>
      <c r="AV134" s="6">
        <v>0</v>
      </c>
      <c r="AW134" s="6">
        <v>26</v>
      </c>
      <c r="AX134" s="8">
        <v>1274</v>
      </c>
      <c r="AY134" s="6">
        <v>52</v>
      </c>
      <c r="AZ134" s="6">
        <v>0</v>
      </c>
      <c r="BA134" s="6">
        <v>104</v>
      </c>
      <c r="BB134" s="72">
        <v>1560</v>
      </c>
      <c r="BC134" s="8"/>
      <c r="BD134" s="8">
        <v>25584</v>
      </c>
      <c r="BE134" s="8">
        <v>7254</v>
      </c>
      <c r="BF134" s="8">
        <v>2600</v>
      </c>
      <c r="BG134" s="8">
        <v>80548</v>
      </c>
      <c r="BH134" s="8">
        <v>7904</v>
      </c>
      <c r="BI134" s="8">
        <v>3536</v>
      </c>
      <c r="BJ134" s="8">
        <v>48620</v>
      </c>
      <c r="BK134" s="72">
        <v>176046</v>
      </c>
      <c r="BN134" s="8">
        <f t="shared" si="8"/>
        <v>25298</v>
      </c>
      <c r="BP134" s="6">
        <f t="shared" si="9"/>
        <v>5616</v>
      </c>
      <c r="BQ134" s="8">
        <f t="shared" si="10"/>
        <v>12974</v>
      </c>
      <c r="BR134" s="8">
        <f t="shared" si="11"/>
        <v>3640</v>
      </c>
      <c r="BS134" s="6">
        <f t="shared" si="12"/>
        <v>1508</v>
      </c>
      <c r="BT134" s="6">
        <f t="shared" si="13"/>
        <v>1560</v>
      </c>
      <c r="BV134" s="8">
        <f t="shared" si="7"/>
        <v>150748</v>
      </c>
    </row>
    <row r="135" spans="1:74" ht="10.5">
      <c r="A135" s="7">
        <v>39692</v>
      </c>
      <c r="B135" s="6">
        <v>108</v>
      </c>
      <c r="C135" s="6">
        <v>27</v>
      </c>
      <c r="D135" s="6">
        <v>135</v>
      </c>
      <c r="E135" s="8">
        <v>4590</v>
      </c>
      <c r="F135" s="6">
        <v>243</v>
      </c>
      <c r="G135" s="6">
        <v>54</v>
      </c>
      <c r="H135" s="6">
        <v>567</v>
      </c>
      <c r="I135" s="72">
        <v>5724</v>
      </c>
      <c r="J135" s="56"/>
      <c r="K135" s="6">
        <v>675</v>
      </c>
      <c r="L135" s="6">
        <v>189</v>
      </c>
      <c r="M135" s="6">
        <v>81</v>
      </c>
      <c r="N135" s="8">
        <v>8370</v>
      </c>
      <c r="O135" s="6">
        <v>297</v>
      </c>
      <c r="P135" s="6">
        <v>189</v>
      </c>
      <c r="Q135" s="6">
        <v>999</v>
      </c>
      <c r="R135" s="72">
        <v>10800</v>
      </c>
      <c r="S135" s="74"/>
      <c r="T135" s="6">
        <v>216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81</v>
      </c>
      <c r="AA135" s="71">
        <v>297</v>
      </c>
      <c r="AC135" s="6">
        <v>135</v>
      </c>
      <c r="AD135" s="6">
        <v>27</v>
      </c>
      <c r="AE135" s="6">
        <v>162</v>
      </c>
      <c r="AF135" s="8">
        <v>1782</v>
      </c>
      <c r="AG135" s="6">
        <v>216</v>
      </c>
      <c r="AH135" s="6">
        <v>162</v>
      </c>
      <c r="AI135" s="6">
        <v>972</v>
      </c>
      <c r="AJ135" s="72">
        <v>3456</v>
      </c>
      <c r="AK135" s="8"/>
      <c r="AL135" s="6">
        <v>162</v>
      </c>
      <c r="AM135" s="6">
        <v>81</v>
      </c>
      <c r="AN135" s="6">
        <v>27</v>
      </c>
      <c r="AO135" s="8">
        <v>1134</v>
      </c>
      <c r="AP135" s="6">
        <v>27</v>
      </c>
      <c r="AQ135" s="6">
        <v>81</v>
      </c>
      <c r="AR135" s="6">
        <v>297</v>
      </c>
      <c r="AS135" s="72">
        <v>1809</v>
      </c>
      <c r="AT135" s="8"/>
      <c r="AU135" s="6">
        <v>81</v>
      </c>
      <c r="AV135" s="6">
        <v>0</v>
      </c>
      <c r="AW135" s="6">
        <v>108</v>
      </c>
      <c r="AX135" s="8">
        <v>1080</v>
      </c>
      <c r="AY135" s="6">
        <v>0</v>
      </c>
      <c r="AZ135" s="6">
        <v>27</v>
      </c>
      <c r="BA135" s="6">
        <v>27</v>
      </c>
      <c r="BB135" s="72">
        <v>1323</v>
      </c>
      <c r="BC135" s="8"/>
      <c r="BD135" s="8">
        <v>24408</v>
      </c>
      <c r="BE135" s="8">
        <v>7236</v>
      </c>
      <c r="BF135" s="8">
        <v>3483</v>
      </c>
      <c r="BG135" s="8">
        <v>88965</v>
      </c>
      <c r="BH135" s="8">
        <v>9018</v>
      </c>
      <c r="BI135" s="8">
        <v>3591</v>
      </c>
      <c r="BJ135" s="8">
        <v>55215</v>
      </c>
      <c r="BK135" s="72">
        <v>191916</v>
      </c>
      <c r="BN135" s="8">
        <f t="shared" si="8"/>
        <v>23112</v>
      </c>
      <c r="BP135" s="6">
        <f t="shared" si="9"/>
        <v>5724</v>
      </c>
      <c r="BQ135" s="8">
        <f t="shared" si="10"/>
        <v>10800</v>
      </c>
      <c r="BR135" s="8">
        <f t="shared" si="11"/>
        <v>3456</v>
      </c>
      <c r="BS135" s="6">
        <f t="shared" si="12"/>
        <v>1809</v>
      </c>
      <c r="BT135" s="6">
        <f t="shared" si="13"/>
        <v>1323</v>
      </c>
      <c r="BV135" s="8">
        <f t="shared" ref="BV135:BV186" si="14">+BK135-BN135</f>
        <v>168804</v>
      </c>
    </row>
    <row r="136" spans="1:74" ht="10.5">
      <c r="A136" s="7">
        <v>39722</v>
      </c>
      <c r="B136" s="6">
        <v>168</v>
      </c>
      <c r="C136" s="6">
        <v>28</v>
      </c>
      <c r="D136" s="6">
        <v>112</v>
      </c>
      <c r="E136" s="8">
        <v>4228</v>
      </c>
      <c r="F136" s="6">
        <v>224</v>
      </c>
      <c r="G136" s="6">
        <v>0</v>
      </c>
      <c r="H136" s="6">
        <v>420</v>
      </c>
      <c r="I136" s="72">
        <v>5180</v>
      </c>
      <c r="J136" s="56"/>
      <c r="K136" s="6">
        <v>476</v>
      </c>
      <c r="L136" s="6">
        <v>168</v>
      </c>
      <c r="M136" s="6">
        <v>56</v>
      </c>
      <c r="N136" s="8">
        <v>6412</v>
      </c>
      <c r="O136" s="6">
        <v>84</v>
      </c>
      <c r="P136" s="6">
        <v>112</v>
      </c>
      <c r="Q136" s="8">
        <v>1568</v>
      </c>
      <c r="R136" s="72">
        <v>8876</v>
      </c>
      <c r="S136" s="74"/>
      <c r="T136" s="6">
        <v>112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71">
        <v>112</v>
      </c>
      <c r="AC136" s="6">
        <v>168</v>
      </c>
      <c r="AD136" s="6">
        <v>84</v>
      </c>
      <c r="AE136" s="6">
        <v>112</v>
      </c>
      <c r="AF136" s="8">
        <v>1736</v>
      </c>
      <c r="AG136" s="6">
        <v>224</v>
      </c>
      <c r="AH136" s="6">
        <v>140</v>
      </c>
      <c r="AI136" s="6">
        <v>728</v>
      </c>
      <c r="AJ136" s="72">
        <v>3192</v>
      </c>
      <c r="AK136" s="8"/>
      <c r="AL136" s="8">
        <v>0</v>
      </c>
      <c r="AM136" s="8">
        <v>0</v>
      </c>
      <c r="AN136" s="8">
        <v>0</v>
      </c>
      <c r="AO136" s="8">
        <v>812</v>
      </c>
      <c r="AP136" s="8">
        <v>84</v>
      </c>
      <c r="AQ136" s="8">
        <v>84</v>
      </c>
      <c r="AR136" s="8">
        <v>476</v>
      </c>
      <c r="AS136" s="72">
        <v>1456</v>
      </c>
      <c r="AT136" s="8"/>
      <c r="AU136" s="6">
        <v>168</v>
      </c>
      <c r="AV136" s="6">
        <v>28</v>
      </c>
      <c r="AW136" s="6">
        <v>56</v>
      </c>
      <c r="AX136" s="6">
        <v>728</v>
      </c>
      <c r="AY136" s="6">
        <v>0</v>
      </c>
      <c r="AZ136" s="6">
        <v>0</v>
      </c>
      <c r="BA136" s="6">
        <v>84</v>
      </c>
      <c r="BB136" s="72">
        <v>1064</v>
      </c>
      <c r="BC136" s="8"/>
      <c r="BD136" s="8">
        <v>25480</v>
      </c>
      <c r="BE136" s="8">
        <v>6244</v>
      </c>
      <c r="BF136" s="8">
        <v>2212</v>
      </c>
      <c r="BG136" s="8">
        <v>79772</v>
      </c>
      <c r="BH136" s="8">
        <v>7812</v>
      </c>
      <c r="BI136" s="8">
        <v>4200</v>
      </c>
      <c r="BJ136" s="8">
        <v>50288</v>
      </c>
      <c r="BK136" s="72">
        <v>176008</v>
      </c>
      <c r="BN136" s="8">
        <f t="shared" ref="BN136:BN189" si="15">I136+R136+AJ136+AS136+BB136</f>
        <v>19768</v>
      </c>
      <c r="BP136" s="6">
        <f t="shared" ref="BP136:BP162" si="16">I136</f>
        <v>5180</v>
      </c>
      <c r="BQ136" s="8">
        <f t="shared" ref="BQ136:BQ162" si="17">R136</f>
        <v>8876</v>
      </c>
      <c r="BR136" s="8">
        <f t="shared" ref="BR136:BR162" si="18">AJ136</f>
        <v>3192</v>
      </c>
      <c r="BS136" s="6">
        <f t="shared" ref="BS136:BS162" si="19">AS136</f>
        <v>1456</v>
      </c>
      <c r="BT136" s="6">
        <f t="shared" ref="BT136:BT162" si="20">BB136</f>
        <v>1064</v>
      </c>
      <c r="BV136" s="8">
        <f t="shared" si="14"/>
        <v>156240</v>
      </c>
    </row>
    <row r="137" spans="1:74" ht="10.5">
      <c r="A137" s="7">
        <v>39753</v>
      </c>
      <c r="B137" s="6">
        <v>78</v>
      </c>
      <c r="C137" s="6">
        <v>26</v>
      </c>
      <c r="D137" s="6">
        <v>104</v>
      </c>
      <c r="E137" s="8">
        <v>3510</v>
      </c>
      <c r="F137" s="6">
        <v>130</v>
      </c>
      <c r="G137" s="6">
        <v>130</v>
      </c>
      <c r="H137" s="6">
        <v>416</v>
      </c>
      <c r="I137" s="72">
        <v>4394</v>
      </c>
      <c r="J137" s="56"/>
      <c r="K137" s="8">
        <v>1014</v>
      </c>
      <c r="L137" s="6">
        <v>260</v>
      </c>
      <c r="M137" s="6">
        <v>26</v>
      </c>
      <c r="N137" s="8">
        <v>3250</v>
      </c>
      <c r="O137" s="6">
        <v>208</v>
      </c>
      <c r="P137" s="6">
        <v>182</v>
      </c>
      <c r="Q137" s="8">
        <v>1092</v>
      </c>
      <c r="R137" s="72">
        <v>6032</v>
      </c>
      <c r="S137" s="74"/>
      <c r="T137" s="6">
        <v>130</v>
      </c>
      <c r="U137" s="6">
        <v>0</v>
      </c>
      <c r="V137" s="6">
        <v>0</v>
      </c>
      <c r="W137" s="6">
        <v>52</v>
      </c>
      <c r="X137" s="6">
        <v>26</v>
      </c>
      <c r="Y137" s="6">
        <v>0</v>
      </c>
      <c r="Z137" s="6">
        <v>26</v>
      </c>
      <c r="AA137" s="71">
        <v>234</v>
      </c>
      <c r="AC137" s="6">
        <v>208</v>
      </c>
      <c r="AD137" s="6">
        <v>26</v>
      </c>
      <c r="AE137" s="6">
        <v>26</v>
      </c>
      <c r="AF137" s="8">
        <v>1144</v>
      </c>
      <c r="AG137" s="6">
        <v>52</v>
      </c>
      <c r="AH137" s="6">
        <v>182</v>
      </c>
      <c r="AI137" s="8">
        <v>1326</v>
      </c>
      <c r="AJ137" s="72">
        <v>2964</v>
      </c>
      <c r="AK137" s="8"/>
      <c r="AL137" s="8">
        <v>130</v>
      </c>
      <c r="AM137" s="8">
        <v>26</v>
      </c>
      <c r="AN137" s="8">
        <v>26</v>
      </c>
      <c r="AO137" s="8">
        <v>338</v>
      </c>
      <c r="AP137" s="8">
        <v>26</v>
      </c>
      <c r="AQ137" s="8">
        <v>78</v>
      </c>
      <c r="AR137" s="8">
        <v>676</v>
      </c>
      <c r="AS137" s="72">
        <v>1300</v>
      </c>
      <c r="AT137" s="8"/>
      <c r="AU137" s="6">
        <v>156</v>
      </c>
      <c r="AV137" s="6">
        <v>78</v>
      </c>
      <c r="AW137" s="6">
        <v>0</v>
      </c>
      <c r="AX137" s="6">
        <v>572</v>
      </c>
      <c r="AY137" s="6">
        <v>0</v>
      </c>
      <c r="AZ137" s="6">
        <v>0</v>
      </c>
      <c r="BA137" s="6">
        <v>52</v>
      </c>
      <c r="BB137" s="71">
        <v>858</v>
      </c>
      <c r="BD137" s="8">
        <v>23582</v>
      </c>
      <c r="BE137" s="8">
        <v>5434</v>
      </c>
      <c r="BF137" s="8">
        <v>2548</v>
      </c>
      <c r="BG137" s="8">
        <v>59410</v>
      </c>
      <c r="BH137" s="8">
        <v>6994</v>
      </c>
      <c r="BI137" s="8">
        <v>4134</v>
      </c>
      <c r="BJ137" s="8">
        <v>52676</v>
      </c>
      <c r="BK137" s="72">
        <v>154778</v>
      </c>
      <c r="BN137" s="8">
        <f t="shared" si="15"/>
        <v>15548</v>
      </c>
      <c r="BP137" s="6">
        <f t="shared" si="16"/>
        <v>4394</v>
      </c>
      <c r="BQ137" s="8">
        <f t="shared" si="17"/>
        <v>6032</v>
      </c>
      <c r="BR137" s="8">
        <f t="shared" si="18"/>
        <v>2964</v>
      </c>
      <c r="BS137" s="6">
        <f t="shared" si="19"/>
        <v>1300</v>
      </c>
      <c r="BT137" s="6">
        <f t="shared" si="20"/>
        <v>858</v>
      </c>
      <c r="BV137" s="8">
        <f t="shared" si="14"/>
        <v>139230</v>
      </c>
    </row>
    <row r="138" spans="1:74" ht="10.5">
      <c r="A138" s="7">
        <v>39783</v>
      </c>
      <c r="B138" s="6">
        <v>93</v>
      </c>
      <c r="C138" s="6">
        <v>0</v>
      </c>
      <c r="D138" s="6">
        <v>0</v>
      </c>
      <c r="E138" s="8">
        <v>2387</v>
      </c>
      <c r="F138" s="6">
        <v>155</v>
      </c>
      <c r="G138" s="6">
        <v>62</v>
      </c>
      <c r="H138" s="6">
        <v>992</v>
      </c>
      <c r="I138" s="72">
        <v>3689</v>
      </c>
      <c r="J138" s="56"/>
      <c r="K138" s="6">
        <v>465</v>
      </c>
      <c r="L138" s="6">
        <v>31</v>
      </c>
      <c r="M138" s="6">
        <v>62</v>
      </c>
      <c r="N138" s="8">
        <v>3255</v>
      </c>
      <c r="O138" s="6">
        <v>62</v>
      </c>
      <c r="P138" s="6">
        <v>62</v>
      </c>
      <c r="Q138" s="8">
        <v>2573</v>
      </c>
      <c r="R138" s="72">
        <v>6510</v>
      </c>
      <c r="S138" s="74"/>
      <c r="T138" s="6">
        <v>155</v>
      </c>
      <c r="U138" s="6">
        <v>0</v>
      </c>
      <c r="V138" s="6">
        <v>31</v>
      </c>
      <c r="W138" s="6">
        <v>62</v>
      </c>
      <c r="X138" s="6">
        <v>0</v>
      </c>
      <c r="Y138" s="6">
        <v>0</v>
      </c>
      <c r="Z138" s="6">
        <v>62</v>
      </c>
      <c r="AA138" s="71">
        <v>310</v>
      </c>
      <c r="AC138" s="6">
        <v>93</v>
      </c>
      <c r="AD138" s="6">
        <v>31</v>
      </c>
      <c r="AE138" s="6">
        <v>0</v>
      </c>
      <c r="AF138" s="8">
        <v>1426</v>
      </c>
      <c r="AG138" s="6">
        <v>217</v>
      </c>
      <c r="AH138" s="6">
        <v>124</v>
      </c>
      <c r="AI138" s="8">
        <v>2883</v>
      </c>
      <c r="AJ138" s="72">
        <v>4774</v>
      </c>
      <c r="AK138" s="8"/>
      <c r="AL138" s="8">
        <v>62</v>
      </c>
      <c r="AM138" s="8">
        <v>31</v>
      </c>
      <c r="AN138" s="8">
        <v>0</v>
      </c>
      <c r="AO138" s="8">
        <v>403</v>
      </c>
      <c r="AP138" s="8">
        <v>62</v>
      </c>
      <c r="AQ138" s="8">
        <v>124</v>
      </c>
      <c r="AR138" s="8">
        <v>1426</v>
      </c>
      <c r="AS138" s="72">
        <v>2108</v>
      </c>
      <c r="AT138" s="8"/>
      <c r="AU138" s="6">
        <v>93</v>
      </c>
      <c r="AV138" s="6">
        <v>0</v>
      </c>
      <c r="AW138" s="6">
        <v>0</v>
      </c>
      <c r="AX138" s="6">
        <v>527</v>
      </c>
      <c r="AY138" s="6">
        <v>31</v>
      </c>
      <c r="AZ138" s="6">
        <v>0</v>
      </c>
      <c r="BA138" s="6">
        <v>62</v>
      </c>
      <c r="BB138" s="71">
        <v>713</v>
      </c>
      <c r="BD138" s="8">
        <v>13516</v>
      </c>
      <c r="BE138" s="8">
        <v>2139</v>
      </c>
      <c r="BF138" s="8">
        <v>1953</v>
      </c>
      <c r="BG138" s="8">
        <v>64976</v>
      </c>
      <c r="BH138" s="8">
        <v>9796</v>
      </c>
      <c r="BI138" s="8">
        <v>2759</v>
      </c>
      <c r="BJ138" s="8">
        <v>92070</v>
      </c>
      <c r="BK138" s="72">
        <v>187209</v>
      </c>
      <c r="BN138" s="8">
        <f t="shared" si="15"/>
        <v>17794</v>
      </c>
      <c r="BP138" s="6">
        <f t="shared" si="16"/>
        <v>3689</v>
      </c>
      <c r="BQ138" s="8">
        <f t="shared" si="17"/>
        <v>6510</v>
      </c>
      <c r="BR138" s="8">
        <f t="shared" si="18"/>
        <v>4774</v>
      </c>
      <c r="BS138" s="6">
        <f t="shared" si="19"/>
        <v>2108</v>
      </c>
      <c r="BT138" s="6">
        <f t="shared" si="20"/>
        <v>713</v>
      </c>
      <c r="BV138" s="8">
        <f t="shared" si="14"/>
        <v>169415</v>
      </c>
    </row>
    <row r="139" spans="1:74" ht="10.5">
      <c r="A139" s="7">
        <v>39814</v>
      </c>
      <c r="B139" s="6">
        <v>64</v>
      </c>
      <c r="C139" s="6">
        <v>0</v>
      </c>
      <c r="D139" s="6">
        <v>0</v>
      </c>
      <c r="E139" s="8">
        <v>1984</v>
      </c>
      <c r="F139" s="6">
        <v>32</v>
      </c>
      <c r="G139" s="6">
        <v>64</v>
      </c>
      <c r="H139" s="6">
        <v>288</v>
      </c>
      <c r="I139" s="72">
        <v>2432</v>
      </c>
      <c r="J139" s="56"/>
      <c r="K139" s="6">
        <v>224</v>
      </c>
      <c r="L139" s="6">
        <v>0</v>
      </c>
      <c r="M139" s="6">
        <v>0</v>
      </c>
      <c r="N139" s="8">
        <v>1184</v>
      </c>
      <c r="O139" s="6">
        <v>128</v>
      </c>
      <c r="P139" s="6">
        <v>320</v>
      </c>
      <c r="Q139" s="6">
        <v>896</v>
      </c>
      <c r="R139" s="72">
        <v>2752</v>
      </c>
      <c r="S139" s="74"/>
      <c r="T139" s="6">
        <v>256</v>
      </c>
      <c r="U139" s="6">
        <v>0</v>
      </c>
      <c r="V139" s="6">
        <v>0</v>
      </c>
      <c r="W139" s="6">
        <v>0</v>
      </c>
      <c r="X139" s="6">
        <v>0</v>
      </c>
      <c r="Y139" s="6">
        <v>64</v>
      </c>
      <c r="Z139" s="6">
        <v>0</v>
      </c>
      <c r="AA139" s="71">
        <v>320</v>
      </c>
      <c r="AC139" s="6">
        <v>160</v>
      </c>
      <c r="AD139" s="6">
        <v>64</v>
      </c>
      <c r="AE139" s="6">
        <v>0</v>
      </c>
      <c r="AF139" s="8">
        <v>1056</v>
      </c>
      <c r="AG139" s="6">
        <v>128</v>
      </c>
      <c r="AH139" s="6">
        <v>192</v>
      </c>
      <c r="AI139" s="8">
        <v>1312</v>
      </c>
      <c r="AJ139" s="72">
        <v>2912</v>
      </c>
      <c r="AK139" s="8"/>
      <c r="AL139" s="8">
        <v>64</v>
      </c>
      <c r="AM139" s="8">
        <v>0</v>
      </c>
      <c r="AN139" s="8">
        <v>0</v>
      </c>
      <c r="AO139" s="8">
        <v>192</v>
      </c>
      <c r="AP139" s="8">
        <v>32</v>
      </c>
      <c r="AQ139" s="8">
        <v>128</v>
      </c>
      <c r="AR139" s="8">
        <v>672</v>
      </c>
      <c r="AS139" s="72">
        <v>1088</v>
      </c>
      <c r="AT139" s="8"/>
      <c r="AU139" s="6">
        <v>64</v>
      </c>
      <c r="AV139" s="6">
        <v>0</v>
      </c>
      <c r="AW139" s="6">
        <v>0</v>
      </c>
      <c r="AX139" s="6">
        <v>448</v>
      </c>
      <c r="AY139" s="6">
        <v>32</v>
      </c>
      <c r="AZ139" s="6">
        <v>0</v>
      </c>
      <c r="BA139" s="6">
        <v>64</v>
      </c>
      <c r="BB139" s="71">
        <v>608</v>
      </c>
      <c r="BD139" s="8">
        <v>13280</v>
      </c>
      <c r="BE139" s="8">
        <v>2624</v>
      </c>
      <c r="BF139" s="8">
        <v>1344</v>
      </c>
      <c r="BG139" s="8">
        <v>39648</v>
      </c>
      <c r="BH139" s="8">
        <v>5472</v>
      </c>
      <c r="BI139" s="8">
        <v>4448</v>
      </c>
      <c r="BJ139" s="8">
        <v>38112</v>
      </c>
      <c r="BK139" s="72">
        <v>104928</v>
      </c>
      <c r="BN139" s="8">
        <f t="shared" si="15"/>
        <v>9792</v>
      </c>
      <c r="BP139" s="6">
        <f t="shared" si="16"/>
        <v>2432</v>
      </c>
      <c r="BQ139" s="8">
        <f t="shared" si="17"/>
        <v>2752</v>
      </c>
      <c r="BR139" s="8">
        <f t="shared" si="18"/>
        <v>2912</v>
      </c>
      <c r="BS139" s="6">
        <f t="shared" si="19"/>
        <v>1088</v>
      </c>
      <c r="BT139" s="6">
        <f t="shared" si="20"/>
        <v>608</v>
      </c>
      <c r="BV139" s="8">
        <f t="shared" si="14"/>
        <v>95136</v>
      </c>
    </row>
    <row r="140" spans="1:74" ht="10.5">
      <c r="A140" s="7">
        <v>39845</v>
      </c>
      <c r="B140" s="6">
        <v>27</v>
      </c>
      <c r="C140" s="6">
        <v>27</v>
      </c>
      <c r="D140" s="6">
        <v>0</v>
      </c>
      <c r="E140" s="8">
        <v>1728</v>
      </c>
      <c r="F140" s="6">
        <v>54</v>
      </c>
      <c r="G140" s="6">
        <v>81</v>
      </c>
      <c r="H140" s="6">
        <v>378</v>
      </c>
      <c r="I140" s="72">
        <v>2295</v>
      </c>
      <c r="J140" s="56"/>
      <c r="K140" s="6">
        <v>675</v>
      </c>
      <c r="L140" s="6">
        <v>27</v>
      </c>
      <c r="M140" s="6">
        <v>27</v>
      </c>
      <c r="N140" s="6">
        <v>675</v>
      </c>
      <c r="O140" s="6">
        <v>81</v>
      </c>
      <c r="P140" s="6">
        <v>108</v>
      </c>
      <c r="Q140" s="8">
        <v>1080</v>
      </c>
      <c r="R140" s="72">
        <v>2673</v>
      </c>
      <c r="S140" s="74"/>
      <c r="T140" s="6">
        <v>135</v>
      </c>
      <c r="U140" s="6">
        <v>0</v>
      </c>
      <c r="V140" s="6">
        <v>0</v>
      </c>
      <c r="W140" s="6">
        <v>27</v>
      </c>
      <c r="X140" s="6">
        <v>0</v>
      </c>
      <c r="Y140" s="6">
        <v>0</v>
      </c>
      <c r="Z140" s="6">
        <v>0</v>
      </c>
      <c r="AA140" s="71">
        <v>162</v>
      </c>
      <c r="AC140" s="6">
        <v>108</v>
      </c>
      <c r="AD140" s="6">
        <v>0</v>
      </c>
      <c r="AE140" s="6">
        <v>27</v>
      </c>
      <c r="AF140" s="6">
        <v>621</v>
      </c>
      <c r="AG140" s="6">
        <v>81</v>
      </c>
      <c r="AH140" s="6">
        <v>243</v>
      </c>
      <c r="AI140" s="6">
        <v>972</v>
      </c>
      <c r="AJ140" s="72">
        <v>2052</v>
      </c>
      <c r="AK140" s="8"/>
      <c r="AL140" s="8">
        <v>135</v>
      </c>
      <c r="AM140" s="8">
        <v>27</v>
      </c>
      <c r="AN140" s="8">
        <v>0</v>
      </c>
      <c r="AO140" s="8">
        <v>270</v>
      </c>
      <c r="AP140" s="8">
        <v>0</v>
      </c>
      <c r="AQ140" s="8">
        <v>81</v>
      </c>
      <c r="AR140" s="8">
        <v>324</v>
      </c>
      <c r="AS140" s="71">
        <v>837</v>
      </c>
      <c r="AU140" s="6">
        <v>54</v>
      </c>
      <c r="AV140" s="6">
        <v>0</v>
      </c>
      <c r="AW140" s="6">
        <v>27</v>
      </c>
      <c r="AX140" s="6">
        <v>162</v>
      </c>
      <c r="AY140" s="6">
        <v>0</v>
      </c>
      <c r="AZ140" s="6">
        <v>27</v>
      </c>
      <c r="BA140" s="6">
        <v>27</v>
      </c>
      <c r="BB140" s="71">
        <v>297</v>
      </c>
      <c r="BD140" s="8">
        <v>20115</v>
      </c>
      <c r="BE140" s="8">
        <v>3456</v>
      </c>
      <c r="BF140" s="8">
        <v>1377</v>
      </c>
      <c r="BG140" s="8">
        <v>31050</v>
      </c>
      <c r="BH140" s="8">
        <v>4563</v>
      </c>
      <c r="BI140" s="8">
        <v>3105</v>
      </c>
      <c r="BJ140" s="8">
        <v>32832</v>
      </c>
      <c r="BK140" s="72">
        <v>96498</v>
      </c>
      <c r="BN140" s="8">
        <f t="shared" si="15"/>
        <v>8154</v>
      </c>
      <c r="BP140" s="6">
        <f t="shared" si="16"/>
        <v>2295</v>
      </c>
      <c r="BQ140" s="8">
        <f t="shared" si="17"/>
        <v>2673</v>
      </c>
      <c r="BR140" s="8">
        <f t="shared" si="18"/>
        <v>2052</v>
      </c>
      <c r="BS140" s="6">
        <f t="shared" si="19"/>
        <v>837</v>
      </c>
      <c r="BT140" s="6">
        <f t="shared" si="20"/>
        <v>297</v>
      </c>
      <c r="BV140" s="8">
        <f t="shared" si="14"/>
        <v>88344</v>
      </c>
    </row>
    <row r="141" spans="1:74" ht="10.5">
      <c r="A141" s="7">
        <v>39873</v>
      </c>
      <c r="B141" s="6">
        <v>140</v>
      </c>
      <c r="C141" s="6">
        <v>28</v>
      </c>
      <c r="D141" s="6">
        <v>56</v>
      </c>
      <c r="E141" s="8">
        <v>2744</v>
      </c>
      <c r="F141" s="6">
        <v>112</v>
      </c>
      <c r="G141" s="6">
        <v>56</v>
      </c>
      <c r="H141" s="6">
        <v>336</v>
      </c>
      <c r="I141" s="72">
        <v>3472</v>
      </c>
      <c r="J141" s="56"/>
      <c r="K141" s="6">
        <v>588</v>
      </c>
      <c r="L141" s="6">
        <v>56</v>
      </c>
      <c r="M141" s="6">
        <v>0</v>
      </c>
      <c r="N141" s="8">
        <v>1764</v>
      </c>
      <c r="O141" s="6">
        <v>28</v>
      </c>
      <c r="P141" s="6">
        <v>168</v>
      </c>
      <c r="Q141" s="8">
        <v>1036</v>
      </c>
      <c r="R141" s="72">
        <v>3640</v>
      </c>
      <c r="S141" s="74"/>
      <c r="T141" s="6">
        <v>252</v>
      </c>
      <c r="U141" s="6">
        <v>0</v>
      </c>
      <c r="V141" s="6">
        <v>0</v>
      </c>
      <c r="W141" s="6">
        <v>28</v>
      </c>
      <c r="X141" s="6">
        <v>28</v>
      </c>
      <c r="Y141" s="6">
        <v>0</v>
      </c>
      <c r="Z141" s="6">
        <v>0</v>
      </c>
      <c r="AA141" s="71">
        <v>308</v>
      </c>
      <c r="AC141" s="6">
        <v>140</v>
      </c>
      <c r="AD141" s="6">
        <v>56</v>
      </c>
      <c r="AE141" s="6">
        <v>0</v>
      </c>
      <c r="AF141" s="8">
        <v>1064</v>
      </c>
      <c r="AG141" s="6">
        <v>168</v>
      </c>
      <c r="AH141" s="6">
        <v>280</v>
      </c>
      <c r="AI141" s="6">
        <v>840</v>
      </c>
      <c r="AJ141" s="72">
        <v>2548</v>
      </c>
      <c r="AK141" s="8"/>
      <c r="AL141" s="8">
        <v>196</v>
      </c>
      <c r="AM141" s="8">
        <v>0</v>
      </c>
      <c r="AN141" s="8">
        <v>0</v>
      </c>
      <c r="AO141" s="8">
        <v>112</v>
      </c>
      <c r="AP141" s="8">
        <v>56</v>
      </c>
      <c r="AQ141" s="8">
        <v>84</v>
      </c>
      <c r="AR141" s="8">
        <v>336</v>
      </c>
      <c r="AS141" s="71">
        <v>784</v>
      </c>
      <c r="AU141" s="6">
        <v>196</v>
      </c>
      <c r="AV141" s="6">
        <v>0</v>
      </c>
      <c r="AW141" s="6">
        <v>0</v>
      </c>
      <c r="AX141" s="6">
        <v>364</v>
      </c>
      <c r="AY141" s="6">
        <v>0</v>
      </c>
      <c r="AZ141" s="6">
        <v>28</v>
      </c>
      <c r="BA141" s="6">
        <v>0</v>
      </c>
      <c r="BB141" s="71">
        <v>588</v>
      </c>
      <c r="BD141" s="8">
        <v>22988</v>
      </c>
      <c r="BE141" s="8">
        <v>4060</v>
      </c>
      <c r="BF141" s="8">
        <v>1568</v>
      </c>
      <c r="BG141" s="8">
        <v>44800</v>
      </c>
      <c r="BH141" s="8">
        <v>5712</v>
      </c>
      <c r="BI141" s="8">
        <v>4228</v>
      </c>
      <c r="BJ141" s="8">
        <v>43316</v>
      </c>
      <c r="BK141" s="72">
        <v>126672</v>
      </c>
      <c r="BN141" s="8">
        <f t="shared" si="15"/>
        <v>11032</v>
      </c>
      <c r="BP141" s="6">
        <f t="shared" si="16"/>
        <v>3472</v>
      </c>
      <c r="BQ141" s="8">
        <f t="shared" si="17"/>
        <v>3640</v>
      </c>
      <c r="BR141" s="8">
        <f t="shared" si="18"/>
        <v>2548</v>
      </c>
      <c r="BS141" s="6">
        <f t="shared" si="19"/>
        <v>784</v>
      </c>
      <c r="BT141" s="6">
        <f t="shared" si="20"/>
        <v>588</v>
      </c>
      <c r="BV141" s="8">
        <f t="shared" si="14"/>
        <v>115640</v>
      </c>
    </row>
    <row r="142" spans="1:74" ht="10.5">
      <c r="A142" s="7">
        <v>39904</v>
      </c>
      <c r="B142" s="6">
        <v>130</v>
      </c>
      <c r="C142" s="6">
        <v>0</v>
      </c>
      <c r="D142" s="6">
        <v>26</v>
      </c>
      <c r="E142" s="8">
        <v>3276</v>
      </c>
      <c r="F142" s="6">
        <v>182</v>
      </c>
      <c r="G142" s="6">
        <v>130</v>
      </c>
      <c r="H142" s="6">
        <v>364</v>
      </c>
      <c r="I142" s="72">
        <v>4108</v>
      </c>
      <c r="J142" s="56"/>
      <c r="K142" s="6">
        <v>598</v>
      </c>
      <c r="L142" s="6">
        <v>156</v>
      </c>
      <c r="M142" s="6">
        <v>26</v>
      </c>
      <c r="N142" s="8">
        <v>3224</v>
      </c>
      <c r="O142" s="6">
        <v>182</v>
      </c>
      <c r="P142" s="6">
        <v>130</v>
      </c>
      <c r="Q142" s="8">
        <v>1482</v>
      </c>
      <c r="R142" s="72">
        <v>5798</v>
      </c>
      <c r="S142" s="74"/>
      <c r="T142" s="6">
        <v>130</v>
      </c>
      <c r="U142" s="6">
        <v>26</v>
      </c>
      <c r="V142" s="6">
        <v>0</v>
      </c>
      <c r="W142" s="6">
        <v>0</v>
      </c>
      <c r="X142" s="6">
        <v>26</v>
      </c>
      <c r="Y142" s="6">
        <v>0</v>
      </c>
      <c r="Z142" s="6">
        <v>0</v>
      </c>
      <c r="AA142" s="71">
        <v>182</v>
      </c>
      <c r="AC142" s="6">
        <v>234</v>
      </c>
      <c r="AD142" s="6">
        <v>26</v>
      </c>
      <c r="AE142" s="6">
        <v>26</v>
      </c>
      <c r="AF142" s="8">
        <v>1586</v>
      </c>
      <c r="AG142" s="6">
        <v>130</v>
      </c>
      <c r="AH142" s="6">
        <v>156</v>
      </c>
      <c r="AI142" s="8">
        <v>1326</v>
      </c>
      <c r="AJ142" s="72">
        <v>3484</v>
      </c>
      <c r="AK142" s="8"/>
      <c r="AL142" s="8">
        <v>78</v>
      </c>
      <c r="AM142" s="8">
        <v>0</v>
      </c>
      <c r="AN142" s="8">
        <v>0</v>
      </c>
      <c r="AO142" s="8">
        <v>364</v>
      </c>
      <c r="AP142" s="8">
        <v>104</v>
      </c>
      <c r="AQ142" s="8">
        <v>78</v>
      </c>
      <c r="AR142" s="8">
        <v>312</v>
      </c>
      <c r="AS142" s="71">
        <v>936</v>
      </c>
      <c r="AU142" s="6">
        <v>104</v>
      </c>
      <c r="AV142" s="6">
        <v>26</v>
      </c>
      <c r="AW142" s="6">
        <v>26</v>
      </c>
      <c r="AX142" s="6">
        <v>494</v>
      </c>
      <c r="AY142" s="6">
        <v>26</v>
      </c>
      <c r="AZ142" s="6">
        <v>0</v>
      </c>
      <c r="BA142" s="6">
        <v>78</v>
      </c>
      <c r="BB142" s="71">
        <v>754</v>
      </c>
      <c r="BD142" s="8">
        <v>21138</v>
      </c>
      <c r="BE142" s="8">
        <v>4212</v>
      </c>
      <c r="BF142" s="8">
        <v>2340</v>
      </c>
      <c r="BG142" s="8">
        <v>61672</v>
      </c>
      <c r="BH142" s="8">
        <v>7202</v>
      </c>
      <c r="BI142" s="8">
        <v>4732</v>
      </c>
      <c r="BJ142" s="8">
        <v>60866</v>
      </c>
      <c r="BK142" s="72">
        <v>162162</v>
      </c>
      <c r="BN142" s="8">
        <f t="shared" si="15"/>
        <v>15080</v>
      </c>
      <c r="BP142" s="6">
        <f t="shared" si="16"/>
        <v>4108</v>
      </c>
      <c r="BQ142" s="8">
        <f t="shared" si="17"/>
        <v>5798</v>
      </c>
      <c r="BR142" s="8">
        <f t="shared" si="18"/>
        <v>3484</v>
      </c>
      <c r="BS142" s="6">
        <f t="shared" si="19"/>
        <v>936</v>
      </c>
      <c r="BT142" s="6">
        <f t="shared" si="20"/>
        <v>754</v>
      </c>
      <c r="BV142" s="8">
        <f t="shared" si="14"/>
        <v>147082</v>
      </c>
    </row>
    <row r="143" spans="1:74" ht="10.5">
      <c r="A143" s="7">
        <v>39934</v>
      </c>
      <c r="B143" s="6">
        <v>88</v>
      </c>
      <c r="C143" s="6">
        <v>66</v>
      </c>
      <c r="D143" s="6">
        <v>44</v>
      </c>
      <c r="E143" s="8">
        <v>4730</v>
      </c>
      <c r="F143" s="6">
        <v>198</v>
      </c>
      <c r="G143" s="6">
        <v>88</v>
      </c>
      <c r="H143" s="6">
        <v>484</v>
      </c>
      <c r="I143" s="72">
        <v>5698</v>
      </c>
      <c r="J143" s="56"/>
      <c r="K143" s="6">
        <v>550</v>
      </c>
      <c r="L143" s="6">
        <v>220</v>
      </c>
      <c r="M143" s="6">
        <v>44</v>
      </c>
      <c r="N143" s="8">
        <v>4290</v>
      </c>
      <c r="O143" s="6">
        <v>110</v>
      </c>
      <c r="P143" s="6">
        <v>154</v>
      </c>
      <c r="Q143" s="8">
        <v>1650</v>
      </c>
      <c r="R143" s="72">
        <v>7018</v>
      </c>
      <c r="S143" s="74"/>
      <c r="T143" s="6">
        <v>176</v>
      </c>
      <c r="U143" s="6">
        <v>44</v>
      </c>
      <c r="V143" s="6">
        <v>0</v>
      </c>
      <c r="W143" s="6">
        <v>0</v>
      </c>
      <c r="X143" s="6">
        <v>0</v>
      </c>
      <c r="Y143" s="6">
        <v>44</v>
      </c>
      <c r="Z143" s="6">
        <v>22</v>
      </c>
      <c r="AA143" s="71">
        <v>286</v>
      </c>
      <c r="AC143" s="6">
        <v>308</v>
      </c>
      <c r="AD143" s="6">
        <v>264</v>
      </c>
      <c r="AE143" s="6">
        <v>22</v>
      </c>
      <c r="AF143" s="8">
        <v>1122</v>
      </c>
      <c r="AG143" s="6">
        <v>176</v>
      </c>
      <c r="AH143" s="6">
        <v>264</v>
      </c>
      <c r="AI143" s="8">
        <v>1122</v>
      </c>
      <c r="AJ143" s="72">
        <v>3278</v>
      </c>
      <c r="AK143" s="8"/>
      <c r="AL143" s="8">
        <v>88</v>
      </c>
      <c r="AM143" s="8">
        <v>132</v>
      </c>
      <c r="AN143" s="8">
        <v>0</v>
      </c>
      <c r="AO143" s="8">
        <v>352</v>
      </c>
      <c r="AP143" s="8">
        <v>44</v>
      </c>
      <c r="AQ143" s="8">
        <v>66</v>
      </c>
      <c r="AR143" s="8">
        <v>440</v>
      </c>
      <c r="AS143" s="72">
        <v>1122</v>
      </c>
      <c r="AT143" s="8"/>
      <c r="AU143" s="6">
        <v>66</v>
      </c>
      <c r="AV143" s="6">
        <v>44</v>
      </c>
      <c r="AW143" s="6">
        <v>22</v>
      </c>
      <c r="AX143" s="6">
        <v>616</v>
      </c>
      <c r="AY143" s="6">
        <v>66</v>
      </c>
      <c r="AZ143" s="6">
        <v>0</v>
      </c>
      <c r="BA143" s="6">
        <v>44</v>
      </c>
      <c r="BB143" s="71">
        <v>858</v>
      </c>
      <c r="BD143" s="8">
        <v>23958</v>
      </c>
      <c r="BE143" s="8">
        <v>6424</v>
      </c>
      <c r="BF143" s="8">
        <v>2112</v>
      </c>
      <c r="BG143" s="8">
        <v>64020</v>
      </c>
      <c r="BH143" s="8">
        <v>7216</v>
      </c>
      <c r="BI143" s="8">
        <v>3564</v>
      </c>
      <c r="BJ143" s="8">
        <v>56232</v>
      </c>
      <c r="BK143" s="72">
        <v>163526</v>
      </c>
      <c r="BN143" s="8">
        <f t="shared" si="15"/>
        <v>17974</v>
      </c>
      <c r="BP143" s="6">
        <f t="shared" si="16"/>
        <v>5698</v>
      </c>
      <c r="BQ143" s="8">
        <f t="shared" si="17"/>
        <v>7018</v>
      </c>
      <c r="BR143" s="8">
        <f t="shared" si="18"/>
        <v>3278</v>
      </c>
      <c r="BS143" s="6">
        <f t="shared" si="19"/>
        <v>1122</v>
      </c>
      <c r="BT143" s="6">
        <f t="shared" si="20"/>
        <v>858</v>
      </c>
      <c r="BV143" s="8">
        <f t="shared" si="14"/>
        <v>145552</v>
      </c>
    </row>
    <row r="144" spans="1:74" ht="10.5">
      <c r="A144" s="7">
        <v>39965</v>
      </c>
      <c r="B144" s="6">
        <v>154</v>
      </c>
      <c r="C144" s="6">
        <v>66</v>
      </c>
      <c r="D144" s="6">
        <v>0</v>
      </c>
      <c r="E144" s="8">
        <v>5236</v>
      </c>
      <c r="F144" s="6">
        <v>110</v>
      </c>
      <c r="G144" s="6">
        <v>44</v>
      </c>
      <c r="H144" s="6">
        <v>418</v>
      </c>
      <c r="I144" s="72">
        <v>6028</v>
      </c>
      <c r="J144" s="56"/>
      <c r="K144" s="6">
        <v>704</v>
      </c>
      <c r="L144" s="6">
        <v>110</v>
      </c>
      <c r="M144" s="6">
        <v>22</v>
      </c>
      <c r="N144" s="8">
        <v>6688</v>
      </c>
      <c r="O144" s="6">
        <v>220</v>
      </c>
      <c r="P144" s="6">
        <v>308</v>
      </c>
      <c r="Q144" s="8">
        <v>2024</v>
      </c>
      <c r="R144" s="72">
        <v>10076</v>
      </c>
      <c r="S144" s="74"/>
      <c r="T144" s="6">
        <v>88</v>
      </c>
      <c r="U144" s="6">
        <v>0</v>
      </c>
      <c r="V144" s="6">
        <v>0</v>
      </c>
      <c r="W144" s="6">
        <v>22</v>
      </c>
      <c r="X144" s="6">
        <v>0</v>
      </c>
      <c r="Y144" s="6">
        <v>0</v>
      </c>
      <c r="Z144" s="6">
        <v>44</v>
      </c>
      <c r="AA144" s="71">
        <v>154</v>
      </c>
      <c r="AC144" s="6">
        <v>264</v>
      </c>
      <c r="AD144" s="6">
        <v>154</v>
      </c>
      <c r="AE144" s="6">
        <v>44</v>
      </c>
      <c r="AF144" s="8">
        <v>1496</v>
      </c>
      <c r="AG144" s="6">
        <v>176</v>
      </c>
      <c r="AH144" s="6">
        <v>132</v>
      </c>
      <c r="AI144" s="8">
        <v>1034</v>
      </c>
      <c r="AJ144" s="72">
        <v>3300</v>
      </c>
      <c r="AK144" s="8"/>
      <c r="AL144" s="8">
        <v>88</v>
      </c>
      <c r="AM144" s="8">
        <v>132</v>
      </c>
      <c r="AN144" s="8">
        <v>66</v>
      </c>
      <c r="AO144" s="8">
        <v>440</v>
      </c>
      <c r="AP144" s="8">
        <v>220</v>
      </c>
      <c r="AQ144" s="8">
        <v>88</v>
      </c>
      <c r="AR144" s="8">
        <v>572</v>
      </c>
      <c r="AS144" s="72">
        <v>1606</v>
      </c>
      <c r="AT144" s="8"/>
      <c r="AU144" s="6">
        <v>66</v>
      </c>
      <c r="AV144" s="6">
        <v>22</v>
      </c>
      <c r="AW144" s="6">
        <v>22</v>
      </c>
      <c r="AX144" s="8">
        <v>1034</v>
      </c>
      <c r="AY144" s="6">
        <v>44</v>
      </c>
      <c r="AZ144" s="6">
        <v>22</v>
      </c>
      <c r="BA144" s="6">
        <v>66</v>
      </c>
      <c r="BB144" s="72">
        <v>1276</v>
      </c>
      <c r="BC144" s="8"/>
      <c r="BD144" s="8">
        <v>23606</v>
      </c>
      <c r="BE144" s="8">
        <v>5720</v>
      </c>
      <c r="BF144" s="8">
        <v>2134</v>
      </c>
      <c r="BG144" s="8">
        <v>72798</v>
      </c>
      <c r="BH144" s="8">
        <v>7150</v>
      </c>
      <c r="BI144" s="8">
        <v>3806</v>
      </c>
      <c r="BJ144" s="8">
        <v>61028</v>
      </c>
      <c r="BK144" s="72">
        <v>176242</v>
      </c>
      <c r="BN144" s="8">
        <f t="shared" si="15"/>
        <v>22286</v>
      </c>
      <c r="BP144" s="6">
        <f t="shared" si="16"/>
        <v>6028</v>
      </c>
      <c r="BQ144" s="8">
        <f t="shared" si="17"/>
        <v>10076</v>
      </c>
      <c r="BR144" s="8">
        <f t="shared" si="18"/>
        <v>3300</v>
      </c>
      <c r="BS144" s="6">
        <f t="shared" si="19"/>
        <v>1606</v>
      </c>
      <c r="BT144" s="6">
        <f t="shared" si="20"/>
        <v>1276</v>
      </c>
      <c r="BV144" s="8">
        <f t="shared" si="14"/>
        <v>153956</v>
      </c>
    </row>
    <row r="145" spans="1:74" ht="10.5">
      <c r="A145" s="7">
        <v>39995</v>
      </c>
      <c r="B145" s="6">
        <v>189</v>
      </c>
      <c r="C145" s="6">
        <v>108</v>
      </c>
      <c r="D145" s="6">
        <v>27</v>
      </c>
      <c r="E145" s="8">
        <v>5940</v>
      </c>
      <c r="F145" s="6">
        <v>243</v>
      </c>
      <c r="G145" s="6">
        <v>81</v>
      </c>
      <c r="H145" s="6">
        <v>459</v>
      </c>
      <c r="I145" s="72">
        <v>7047</v>
      </c>
      <c r="J145" s="56"/>
      <c r="K145" s="6">
        <v>702</v>
      </c>
      <c r="L145" s="6">
        <v>405</v>
      </c>
      <c r="M145" s="6">
        <v>0</v>
      </c>
      <c r="N145" s="8">
        <v>9693</v>
      </c>
      <c r="O145" s="6">
        <v>432</v>
      </c>
      <c r="P145" s="6">
        <v>108</v>
      </c>
      <c r="Q145" s="8">
        <v>1458</v>
      </c>
      <c r="R145" s="72">
        <v>12798</v>
      </c>
      <c r="S145" s="74"/>
      <c r="T145" s="6">
        <v>297</v>
      </c>
      <c r="U145" s="6">
        <v>0</v>
      </c>
      <c r="V145" s="6">
        <v>0</v>
      </c>
      <c r="W145" s="6">
        <v>27</v>
      </c>
      <c r="X145" s="6">
        <v>0</v>
      </c>
      <c r="Y145" s="6">
        <v>81</v>
      </c>
      <c r="Z145" s="6">
        <v>27</v>
      </c>
      <c r="AA145" s="71">
        <v>432</v>
      </c>
      <c r="AC145" s="6">
        <v>243</v>
      </c>
      <c r="AD145" s="6">
        <v>459</v>
      </c>
      <c r="AE145" s="6">
        <v>27</v>
      </c>
      <c r="AF145" s="8">
        <v>2106</v>
      </c>
      <c r="AG145" s="6">
        <v>162</v>
      </c>
      <c r="AH145" s="6">
        <v>108</v>
      </c>
      <c r="AI145" s="8">
        <v>1161</v>
      </c>
      <c r="AJ145" s="72">
        <v>4266</v>
      </c>
      <c r="AK145" s="8"/>
      <c r="AL145" s="8">
        <v>162</v>
      </c>
      <c r="AM145" s="8">
        <v>54</v>
      </c>
      <c r="AN145" s="8">
        <v>27</v>
      </c>
      <c r="AO145" s="8">
        <v>810</v>
      </c>
      <c r="AP145" s="8">
        <v>162</v>
      </c>
      <c r="AQ145" s="8">
        <v>81</v>
      </c>
      <c r="AR145" s="8">
        <v>540</v>
      </c>
      <c r="AS145" s="72">
        <v>1836</v>
      </c>
      <c r="AT145" s="8"/>
      <c r="AU145" s="6">
        <v>108</v>
      </c>
      <c r="AV145" s="6">
        <v>0</v>
      </c>
      <c r="AW145" s="6">
        <v>54</v>
      </c>
      <c r="AX145" s="8">
        <v>1377</v>
      </c>
      <c r="AY145" s="6">
        <v>54</v>
      </c>
      <c r="AZ145" s="6">
        <v>54</v>
      </c>
      <c r="BA145" s="6">
        <v>108</v>
      </c>
      <c r="BB145" s="72">
        <v>1755</v>
      </c>
      <c r="BC145" s="8"/>
      <c r="BD145" s="8">
        <v>21897</v>
      </c>
      <c r="BE145" s="8">
        <v>6318</v>
      </c>
      <c r="BF145" s="8">
        <v>2241</v>
      </c>
      <c r="BG145" s="8">
        <v>92718</v>
      </c>
      <c r="BH145" s="8">
        <v>8316</v>
      </c>
      <c r="BI145" s="8">
        <v>4887</v>
      </c>
      <c r="BJ145" s="8">
        <v>61965</v>
      </c>
      <c r="BK145" s="72">
        <v>198342</v>
      </c>
      <c r="BN145" s="8">
        <f t="shared" si="15"/>
        <v>27702</v>
      </c>
      <c r="BP145" s="6">
        <f t="shared" si="16"/>
        <v>7047</v>
      </c>
      <c r="BQ145" s="8">
        <f t="shared" si="17"/>
        <v>12798</v>
      </c>
      <c r="BR145" s="8">
        <f t="shared" si="18"/>
        <v>4266</v>
      </c>
      <c r="BS145" s="6">
        <f t="shared" si="19"/>
        <v>1836</v>
      </c>
      <c r="BT145" s="6">
        <f t="shared" si="20"/>
        <v>1755</v>
      </c>
      <c r="BV145" s="8">
        <f t="shared" si="14"/>
        <v>170640</v>
      </c>
    </row>
    <row r="146" spans="1:74" ht="10.5">
      <c r="A146" s="7">
        <v>40026</v>
      </c>
      <c r="B146" s="6">
        <v>175</v>
      </c>
      <c r="C146" s="6">
        <v>100</v>
      </c>
      <c r="D146" s="6">
        <v>50</v>
      </c>
      <c r="E146" s="8">
        <v>5350</v>
      </c>
      <c r="F146" s="6">
        <v>125</v>
      </c>
      <c r="G146" s="6">
        <v>50</v>
      </c>
      <c r="H146" s="6">
        <v>200</v>
      </c>
      <c r="I146" s="72">
        <v>6050</v>
      </c>
      <c r="J146" s="56"/>
      <c r="K146" s="6">
        <v>500</v>
      </c>
      <c r="L146" s="6">
        <v>300</v>
      </c>
      <c r="M146" s="6">
        <v>25</v>
      </c>
      <c r="N146" s="8">
        <v>9900</v>
      </c>
      <c r="O146" s="6">
        <v>225</v>
      </c>
      <c r="P146" s="6">
        <v>125</v>
      </c>
      <c r="Q146" s="8">
        <v>1650</v>
      </c>
      <c r="R146" s="72">
        <v>12725</v>
      </c>
      <c r="S146" s="74"/>
      <c r="T146" s="6">
        <v>125</v>
      </c>
      <c r="U146" s="6">
        <v>0</v>
      </c>
      <c r="V146" s="6">
        <v>0</v>
      </c>
      <c r="W146" s="6">
        <v>0</v>
      </c>
      <c r="X146" s="6">
        <v>0</v>
      </c>
      <c r="Y146" s="6">
        <v>50</v>
      </c>
      <c r="Z146" s="6">
        <v>25</v>
      </c>
      <c r="AA146" s="71">
        <v>200</v>
      </c>
      <c r="AC146" s="6">
        <v>225</v>
      </c>
      <c r="AD146" s="6">
        <v>150</v>
      </c>
      <c r="AE146" s="6">
        <v>25</v>
      </c>
      <c r="AF146" s="8">
        <v>1800</v>
      </c>
      <c r="AG146" s="6">
        <v>100</v>
      </c>
      <c r="AH146" s="6">
        <v>300</v>
      </c>
      <c r="AI146" s="8">
        <v>1175</v>
      </c>
      <c r="AJ146" s="72">
        <v>3775</v>
      </c>
      <c r="AK146" s="8"/>
      <c r="AL146" s="8">
        <v>225</v>
      </c>
      <c r="AM146" s="8">
        <v>50</v>
      </c>
      <c r="AN146" s="8">
        <v>0</v>
      </c>
      <c r="AO146" s="8">
        <v>700</v>
      </c>
      <c r="AP146" s="8">
        <v>25</v>
      </c>
      <c r="AQ146" s="8">
        <v>150</v>
      </c>
      <c r="AR146" s="8">
        <v>700</v>
      </c>
      <c r="AS146" s="72">
        <v>1850</v>
      </c>
      <c r="AT146" s="8"/>
      <c r="AU146" s="6">
        <v>100</v>
      </c>
      <c r="AV146" s="6">
        <v>25</v>
      </c>
      <c r="AW146" s="6">
        <v>0</v>
      </c>
      <c r="AX146" s="8">
        <v>1300</v>
      </c>
      <c r="AY146" s="6">
        <v>50</v>
      </c>
      <c r="AZ146" s="6">
        <v>25</v>
      </c>
      <c r="BA146" s="6">
        <v>50</v>
      </c>
      <c r="BB146" s="72">
        <v>1550</v>
      </c>
      <c r="BC146" s="8"/>
      <c r="BD146" s="8">
        <v>23925</v>
      </c>
      <c r="BE146" s="8">
        <v>5975</v>
      </c>
      <c r="BF146" s="8">
        <v>2100</v>
      </c>
      <c r="BG146" s="8">
        <v>82725</v>
      </c>
      <c r="BH146" s="8">
        <v>7300</v>
      </c>
      <c r="BI146" s="8">
        <v>4275</v>
      </c>
      <c r="BJ146" s="8">
        <v>50025</v>
      </c>
      <c r="BK146" s="72">
        <v>176325</v>
      </c>
      <c r="BN146" s="8">
        <f t="shared" si="15"/>
        <v>25950</v>
      </c>
      <c r="BP146" s="6">
        <f t="shared" si="16"/>
        <v>6050</v>
      </c>
      <c r="BQ146" s="8">
        <f t="shared" si="17"/>
        <v>12725</v>
      </c>
      <c r="BR146" s="8">
        <f t="shared" si="18"/>
        <v>3775</v>
      </c>
      <c r="BS146" s="6">
        <f t="shared" si="19"/>
        <v>1850</v>
      </c>
      <c r="BT146" s="6">
        <f t="shared" si="20"/>
        <v>1550</v>
      </c>
      <c r="BV146" s="8">
        <f t="shared" si="14"/>
        <v>150375</v>
      </c>
    </row>
    <row r="147" spans="1:74" ht="10.5">
      <c r="A147" s="7">
        <v>40057</v>
      </c>
      <c r="B147" s="6">
        <v>275</v>
      </c>
      <c r="C147" s="6">
        <v>150</v>
      </c>
      <c r="D147" s="6">
        <v>225</v>
      </c>
      <c r="E147" s="8">
        <v>4675</v>
      </c>
      <c r="F147" s="6">
        <v>200</v>
      </c>
      <c r="G147" s="6">
        <v>50</v>
      </c>
      <c r="H147" s="6">
        <v>450</v>
      </c>
      <c r="I147" s="72">
        <v>6025</v>
      </c>
      <c r="J147" s="56"/>
      <c r="K147" s="6">
        <v>475</v>
      </c>
      <c r="L147" s="6">
        <v>125</v>
      </c>
      <c r="M147" s="6">
        <v>75</v>
      </c>
      <c r="N147" s="8">
        <v>9700</v>
      </c>
      <c r="O147" s="6">
        <v>225</v>
      </c>
      <c r="P147" s="6">
        <v>325</v>
      </c>
      <c r="Q147" s="8">
        <v>1550</v>
      </c>
      <c r="R147" s="72">
        <v>12475</v>
      </c>
      <c r="S147" s="74"/>
      <c r="T147" s="6">
        <v>150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71">
        <v>150</v>
      </c>
      <c r="AC147" s="6">
        <v>275</v>
      </c>
      <c r="AD147" s="6">
        <v>50</v>
      </c>
      <c r="AE147" s="6">
        <v>150</v>
      </c>
      <c r="AF147" s="8">
        <v>1600</v>
      </c>
      <c r="AG147" s="6">
        <v>125</v>
      </c>
      <c r="AH147" s="6">
        <v>200</v>
      </c>
      <c r="AI147" s="8">
        <v>1000</v>
      </c>
      <c r="AJ147" s="72">
        <v>3400</v>
      </c>
      <c r="AK147" s="8"/>
      <c r="AL147" s="8">
        <v>150</v>
      </c>
      <c r="AM147" s="8">
        <v>0</v>
      </c>
      <c r="AN147" s="8">
        <v>50</v>
      </c>
      <c r="AO147" s="8">
        <v>825</v>
      </c>
      <c r="AP147" s="8">
        <v>50</v>
      </c>
      <c r="AQ147" s="8">
        <v>150</v>
      </c>
      <c r="AR147" s="8">
        <v>375</v>
      </c>
      <c r="AS147" s="72">
        <v>1600</v>
      </c>
      <c r="AT147" s="8"/>
      <c r="AU147" s="6">
        <v>75</v>
      </c>
      <c r="AV147" s="6">
        <v>50</v>
      </c>
      <c r="AW147" s="6">
        <v>0</v>
      </c>
      <c r="AX147" s="8">
        <v>1025</v>
      </c>
      <c r="AY147" s="6">
        <v>25</v>
      </c>
      <c r="AZ147" s="6">
        <v>50</v>
      </c>
      <c r="BA147" s="6">
        <v>175</v>
      </c>
      <c r="BB147" s="72">
        <v>1400</v>
      </c>
      <c r="BC147" s="8"/>
      <c r="BD147" s="8">
        <v>23450</v>
      </c>
      <c r="BE147" s="8">
        <v>5725</v>
      </c>
      <c r="BF147" s="8">
        <v>3300</v>
      </c>
      <c r="BG147" s="8">
        <v>87425</v>
      </c>
      <c r="BH147" s="8">
        <v>8175</v>
      </c>
      <c r="BI147" s="8">
        <v>4150</v>
      </c>
      <c r="BJ147" s="8">
        <v>60825</v>
      </c>
      <c r="BK147" s="72">
        <v>193050</v>
      </c>
      <c r="BN147" s="8">
        <f t="shared" si="15"/>
        <v>24900</v>
      </c>
      <c r="BP147" s="6">
        <f t="shared" si="16"/>
        <v>6025</v>
      </c>
      <c r="BQ147" s="8">
        <f t="shared" si="17"/>
        <v>12475</v>
      </c>
      <c r="BR147" s="8">
        <f t="shared" si="18"/>
        <v>3400</v>
      </c>
      <c r="BS147" s="6">
        <f t="shared" si="19"/>
        <v>1600</v>
      </c>
      <c r="BT147" s="6">
        <f t="shared" si="20"/>
        <v>1400</v>
      </c>
      <c r="BV147" s="8">
        <f t="shared" si="14"/>
        <v>168150</v>
      </c>
    </row>
    <row r="148" spans="1:74" ht="10.5">
      <c r="A148" s="7">
        <v>40087</v>
      </c>
      <c r="B148" s="6">
        <v>162</v>
      </c>
      <c r="C148" s="6">
        <v>0</v>
      </c>
      <c r="D148" s="6">
        <v>54</v>
      </c>
      <c r="E148" s="8">
        <v>4428</v>
      </c>
      <c r="F148" s="6">
        <v>189</v>
      </c>
      <c r="G148" s="6">
        <v>108</v>
      </c>
      <c r="H148" s="6">
        <v>351</v>
      </c>
      <c r="I148" s="72">
        <v>5292</v>
      </c>
      <c r="J148" s="56"/>
      <c r="K148" s="6">
        <v>324</v>
      </c>
      <c r="L148" s="6">
        <v>54</v>
      </c>
      <c r="M148" s="6">
        <v>27</v>
      </c>
      <c r="N148" s="8">
        <v>6453</v>
      </c>
      <c r="O148" s="6">
        <v>243</v>
      </c>
      <c r="P148" s="6">
        <v>189</v>
      </c>
      <c r="Q148" s="8">
        <v>1377</v>
      </c>
      <c r="R148" s="72">
        <v>8667</v>
      </c>
      <c r="S148" s="74"/>
      <c r="T148" s="6">
        <v>81</v>
      </c>
      <c r="U148" s="6">
        <v>0</v>
      </c>
      <c r="V148" s="6">
        <v>0</v>
      </c>
      <c r="W148" s="6">
        <v>0</v>
      </c>
      <c r="X148" s="6">
        <v>0</v>
      </c>
      <c r="Y148" s="6">
        <v>54</v>
      </c>
      <c r="Z148" s="6">
        <v>0</v>
      </c>
      <c r="AA148" s="71">
        <v>135</v>
      </c>
      <c r="AC148" s="6">
        <v>189</v>
      </c>
      <c r="AD148" s="6">
        <v>0</v>
      </c>
      <c r="AE148" s="6">
        <v>27</v>
      </c>
      <c r="AF148" s="8">
        <v>1377</v>
      </c>
      <c r="AG148" s="6">
        <v>189</v>
      </c>
      <c r="AH148" s="6">
        <v>270</v>
      </c>
      <c r="AI148" s="8">
        <v>2322</v>
      </c>
      <c r="AJ148" s="72">
        <v>4374</v>
      </c>
      <c r="AK148" s="8"/>
      <c r="AL148" s="8">
        <v>216</v>
      </c>
      <c r="AM148" s="8">
        <v>0</v>
      </c>
      <c r="AN148" s="8">
        <v>27</v>
      </c>
      <c r="AO148" s="8">
        <v>648</v>
      </c>
      <c r="AP148" s="8">
        <v>54</v>
      </c>
      <c r="AQ148" s="8">
        <v>54</v>
      </c>
      <c r="AR148" s="8">
        <v>297</v>
      </c>
      <c r="AS148" s="72">
        <v>1296</v>
      </c>
      <c r="AT148" s="8"/>
      <c r="AU148" s="6">
        <v>54</v>
      </c>
      <c r="AV148" s="6">
        <v>0</v>
      </c>
      <c r="AW148" s="6">
        <v>162</v>
      </c>
      <c r="AX148" s="6">
        <v>783</v>
      </c>
      <c r="AY148" s="6">
        <v>27</v>
      </c>
      <c r="AZ148" s="6">
        <v>0</v>
      </c>
      <c r="BA148" s="6">
        <v>0</v>
      </c>
      <c r="BB148" s="72">
        <v>1026</v>
      </c>
      <c r="BC148" s="8"/>
      <c r="BD148" s="8">
        <v>24111</v>
      </c>
      <c r="BE148" s="8">
        <v>6237</v>
      </c>
      <c r="BF148" s="8">
        <v>2052</v>
      </c>
      <c r="BG148" s="8">
        <v>77058</v>
      </c>
      <c r="BH148" s="8">
        <v>7722</v>
      </c>
      <c r="BI148" s="8">
        <v>4779</v>
      </c>
      <c r="BJ148" s="8">
        <v>54351</v>
      </c>
      <c r="BK148" s="72">
        <v>176310</v>
      </c>
      <c r="BN148" s="8">
        <f t="shared" si="15"/>
        <v>20655</v>
      </c>
      <c r="BP148" s="6">
        <f t="shared" si="16"/>
        <v>5292</v>
      </c>
      <c r="BQ148" s="8">
        <f t="shared" si="17"/>
        <v>8667</v>
      </c>
      <c r="BR148" s="8">
        <f t="shared" si="18"/>
        <v>4374</v>
      </c>
      <c r="BS148" s="6">
        <f t="shared" si="19"/>
        <v>1296</v>
      </c>
      <c r="BT148" s="6">
        <f t="shared" si="20"/>
        <v>1026</v>
      </c>
      <c r="BV148" s="8">
        <f t="shared" si="14"/>
        <v>155655</v>
      </c>
    </row>
    <row r="149" spans="1:74" ht="10.5">
      <c r="A149" s="7">
        <v>40118</v>
      </c>
      <c r="B149" s="6">
        <v>135</v>
      </c>
      <c r="C149" s="6">
        <v>0</v>
      </c>
      <c r="D149" s="6">
        <v>0</v>
      </c>
      <c r="E149" s="8">
        <v>2781</v>
      </c>
      <c r="F149" s="6">
        <v>135</v>
      </c>
      <c r="G149" s="6">
        <v>216</v>
      </c>
      <c r="H149" s="6">
        <v>324</v>
      </c>
      <c r="I149" s="72">
        <v>3591</v>
      </c>
      <c r="J149" s="56"/>
      <c r="K149" s="6">
        <v>702</v>
      </c>
      <c r="L149" s="6">
        <v>54</v>
      </c>
      <c r="M149" s="6">
        <v>27</v>
      </c>
      <c r="N149" s="8">
        <v>3861</v>
      </c>
      <c r="O149" s="6">
        <v>135</v>
      </c>
      <c r="P149" s="6">
        <v>162</v>
      </c>
      <c r="Q149" s="8">
        <v>1404</v>
      </c>
      <c r="R149" s="72">
        <v>6345</v>
      </c>
      <c r="S149" s="74"/>
      <c r="T149" s="6">
        <v>135</v>
      </c>
      <c r="U149" s="6">
        <v>27</v>
      </c>
      <c r="V149" s="6">
        <v>0</v>
      </c>
      <c r="W149" s="6">
        <v>0</v>
      </c>
      <c r="X149" s="6">
        <v>0</v>
      </c>
      <c r="Y149" s="6">
        <v>0</v>
      </c>
      <c r="Z149" s="6">
        <v>27</v>
      </c>
      <c r="AA149" s="71">
        <v>189</v>
      </c>
      <c r="AC149" s="6">
        <v>189</v>
      </c>
      <c r="AD149" s="6">
        <v>135</v>
      </c>
      <c r="AE149" s="6">
        <v>81</v>
      </c>
      <c r="AF149" s="8">
        <v>1458</v>
      </c>
      <c r="AG149" s="6">
        <v>27</v>
      </c>
      <c r="AH149" s="6">
        <v>216</v>
      </c>
      <c r="AI149" s="8">
        <v>1350</v>
      </c>
      <c r="AJ149" s="72">
        <v>3456</v>
      </c>
      <c r="AK149" s="8"/>
      <c r="AL149" s="8">
        <v>297</v>
      </c>
      <c r="AM149" s="8">
        <v>0</v>
      </c>
      <c r="AN149" s="8">
        <v>0</v>
      </c>
      <c r="AO149" s="8">
        <v>243</v>
      </c>
      <c r="AP149" s="8">
        <v>54</v>
      </c>
      <c r="AQ149" s="8">
        <v>108</v>
      </c>
      <c r="AR149" s="8">
        <v>432</v>
      </c>
      <c r="AS149" s="72">
        <v>1134</v>
      </c>
      <c r="AT149" s="8"/>
      <c r="AU149" s="6">
        <v>108</v>
      </c>
      <c r="AV149" s="6">
        <v>0</v>
      </c>
      <c r="AW149" s="6">
        <v>81</v>
      </c>
      <c r="AX149" s="6">
        <v>513</v>
      </c>
      <c r="AY149" s="6">
        <v>0</v>
      </c>
      <c r="AZ149" s="6">
        <v>27</v>
      </c>
      <c r="BA149" s="6">
        <v>0</v>
      </c>
      <c r="BB149" s="71">
        <v>729</v>
      </c>
      <c r="BD149" s="8">
        <v>23976</v>
      </c>
      <c r="BE149" s="8">
        <v>5913</v>
      </c>
      <c r="BF149" s="8">
        <v>2916</v>
      </c>
      <c r="BG149" s="8">
        <v>56997</v>
      </c>
      <c r="BH149" s="8">
        <v>7479</v>
      </c>
      <c r="BI149" s="8">
        <v>4428</v>
      </c>
      <c r="BJ149" s="8">
        <v>56511</v>
      </c>
      <c r="BK149" s="72">
        <v>158220</v>
      </c>
      <c r="BN149" s="8">
        <f t="shared" si="15"/>
        <v>15255</v>
      </c>
      <c r="BP149" s="6">
        <f t="shared" si="16"/>
        <v>3591</v>
      </c>
      <c r="BQ149" s="8">
        <f t="shared" si="17"/>
        <v>6345</v>
      </c>
      <c r="BR149" s="8">
        <f t="shared" si="18"/>
        <v>3456</v>
      </c>
      <c r="BS149" s="6">
        <f t="shared" si="19"/>
        <v>1134</v>
      </c>
      <c r="BT149" s="6">
        <f t="shared" si="20"/>
        <v>729</v>
      </c>
      <c r="BV149" s="8">
        <f t="shared" si="14"/>
        <v>142965</v>
      </c>
    </row>
    <row r="150" spans="1:74" ht="10.5">
      <c r="A150" s="7">
        <v>40148</v>
      </c>
      <c r="B150" s="6">
        <v>124</v>
      </c>
      <c r="C150" s="6">
        <v>0</v>
      </c>
      <c r="D150" s="6">
        <v>0</v>
      </c>
      <c r="E150" s="8">
        <v>2201</v>
      </c>
      <c r="F150" s="6">
        <v>93</v>
      </c>
      <c r="G150" s="6">
        <v>31</v>
      </c>
      <c r="H150" s="8">
        <v>1240</v>
      </c>
      <c r="I150" s="72">
        <v>3689</v>
      </c>
      <c r="J150" s="56"/>
      <c r="K150" s="6">
        <v>496</v>
      </c>
      <c r="L150" s="6">
        <v>0</v>
      </c>
      <c r="M150" s="6">
        <v>31</v>
      </c>
      <c r="N150" s="8">
        <v>3007</v>
      </c>
      <c r="O150" s="6">
        <v>279</v>
      </c>
      <c r="P150" s="6">
        <v>341</v>
      </c>
      <c r="Q150" s="8">
        <v>3162</v>
      </c>
      <c r="R150" s="72">
        <v>7316</v>
      </c>
      <c r="S150" s="74"/>
      <c r="T150" s="6">
        <v>93</v>
      </c>
      <c r="U150" s="6">
        <v>0</v>
      </c>
      <c r="V150" s="6">
        <v>0</v>
      </c>
      <c r="W150" s="6">
        <v>0</v>
      </c>
      <c r="X150" s="6">
        <v>31</v>
      </c>
      <c r="Y150" s="6">
        <v>0</v>
      </c>
      <c r="Z150" s="6">
        <v>155</v>
      </c>
      <c r="AA150" s="71">
        <v>279</v>
      </c>
      <c r="AC150" s="6">
        <v>155</v>
      </c>
      <c r="AD150" s="6">
        <v>31</v>
      </c>
      <c r="AE150" s="6">
        <v>0</v>
      </c>
      <c r="AF150" s="6">
        <v>930</v>
      </c>
      <c r="AG150" s="6">
        <v>217</v>
      </c>
      <c r="AH150" s="6">
        <v>372</v>
      </c>
      <c r="AI150" s="8">
        <v>2883</v>
      </c>
      <c r="AJ150" s="72">
        <v>4588</v>
      </c>
      <c r="AK150" s="8"/>
      <c r="AL150" s="8">
        <v>31</v>
      </c>
      <c r="AM150" s="8">
        <v>62</v>
      </c>
      <c r="AN150" s="8">
        <v>0</v>
      </c>
      <c r="AO150" s="8">
        <v>558</v>
      </c>
      <c r="AP150" s="8">
        <v>93</v>
      </c>
      <c r="AQ150" s="8">
        <v>124</v>
      </c>
      <c r="AR150" s="8">
        <v>1364</v>
      </c>
      <c r="AS150" s="72">
        <v>2232</v>
      </c>
      <c r="AT150" s="8"/>
      <c r="AU150" s="6">
        <v>62</v>
      </c>
      <c r="AV150" s="6">
        <v>0</v>
      </c>
      <c r="AW150" s="6">
        <v>0</v>
      </c>
      <c r="AX150" s="6">
        <v>496</v>
      </c>
      <c r="AY150" s="6">
        <v>31</v>
      </c>
      <c r="AZ150" s="6">
        <v>0</v>
      </c>
      <c r="BA150" s="6">
        <v>93</v>
      </c>
      <c r="BB150" s="71">
        <v>682</v>
      </c>
      <c r="BD150" s="8">
        <v>13733</v>
      </c>
      <c r="BE150" s="8">
        <v>2356</v>
      </c>
      <c r="BF150" s="8">
        <v>1922</v>
      </c>
      <c r="BG150" s="8">
        <v>61070</v>
      </c>
      <c r="BH150" s="8">
        <v>8959</v>
      </c>
      <c r="BI150" s="8">
        <v>3286</v>
      </c>
      <c r="BJ150" s="8">
        <v>93062</v>
      </c>
      <c r="BK150" s="72">
        <v>184388</v>
      </c>
      <c r="BN150" s="8">
        <f t="shared" si="15"/>
        <v>18507</v>
      </c>
      <c r="BP150" s="6">
        <f t="shared" si="16"/>
        <v>3689</v>
      </c>
      <c r="BQ150" s="8">
        <f t="shared" si="17"/>
        <v>7316</v>
      </c>
      <c r="BR150" s="8">
        <f t="shared" si="18"/>
        <v>4588</v>
      </c>
      <c r="BS150" s="6">
        <f t="shared" si="19"/>
        <v>2232</v>
      </c>
      <c r="BT150" s="6">
        <f t="shared" si="20"/>
        <v>682</v>
      </c>
      <c r="BV150" s="8">
        <f t="shared" si="14"/>
        <v>165881</v>
      </c>
    </row>
    <row r="151" spans="1:74" ht="10.5">
      <c r="A151" s="7">
        <v>40179</v>
      </c>
      <c r="B151" s="6">
        <v>132</v>
      </c>
      <c r="C151" s="6">
        <v>33</v>
      </c>
      <c r="D151" s="6">
        <v>0</v>
      </c>
      <c r="E151" s="8">
        <v>1716</v>
      </c>
      <c r="F151" s="6">
        <v>66</v>
      </c>
      <c r="G151" s="6">
        <v>33</v>
      </c>
      <c r="H151" s="6">
        <v>495</v>
      </c>
      <c r="I151" s="72">
        <v>2475</v>
      </c>
      <c r="J151" s="56"/>
      <c r="K151" s="6">
        <v>330</v>
      </c>
      <c r="L151" s="6">
        <v>0</v>
      </c>
      <c r="M151" s="6">
        <v>0</v>
      </c>
      <c r="N151" s="8">
        <v>2343</v>
      </c>
      <c r="O151" s="6">
        <v>33</v>
      </c>
      <c r="P151" s="6">
        <v>264</v>
      </c>
      <c r="Q151" s="8">
        <v>1485</v>
      </c>
      <c r="R151" s="72">
        <v>4455</v>
      </c>
      <c r="S151" s="74"/>
      <c r="T151" s="6">
        <v>165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71">
        <v>165</v>
      </c>
      <c r="AC151" s="6">
        <v>132</v>
      </c>
      <c r="AD151" s="6">
        <v>264</v>
      </c>
      <c r="AE151" s="6">
        <v>33</v>
      </c>
      <c r="AF151" s="6">
        <v>858</v>
      </c>
      <c r="AG151" s="6">
        <v>165</v>
      </c>
      <c r="AH151" s="6">
        <v>231</v>
      </c>
      <c r="AI151" s="8">
        <v>1584</v>
      </c>
      <c r="AJ151" s="72">
        <v>3267</v>
      </c>
      <c r="AK151" s="8"/>
      <c r="AL151" s="8">
        <v>66</v>
      </c>
      <c r="AM151" s="8">
        <v>0</v>
      </c>
      <c r="AN151" s="8">
        <v>0</v>
      </c>
      <c r="AO151" s="8">
        <v>330</v>
      </c>
      <c r="AP151" s="8">
        <v>132</v>
      </c>
      <c r="AQ151" s="8">
        <v>66</v>
      </c>
      <c r="AR151" s="8">
        <v>891</v>
      </c>
      <c r="AS151" s="72">
        <v>1485</v>
      </c>
      <c r="AT151" s="8"/>
      <c r="AU151" s="6">
        <v>99</v>
      </c>
      <c r="AV151" s="6">
        <v>0</v>
      </c>
      <c r="AW151" s="6">
        <v>0</v>
      </c>
      <c r="AX151" s="6">
        <v>462</v>
      </c>
      <c r="AY151" s="6">
        <v>0</v>
      </c>
      <c r="AZ151" s="6">
        <v>0</v>
      </c>
      <c r="BA151" s="6">
        <v>132</v>
      </c>
      <c r="BB151" s="71">
        <v>693</v>
      </c>
      <c r="BD151" s="8">
        <v>14982</v>
      </c>
      <c r="BE151" s="8">
        <v>3102</v>
      </c>
      <c r="BF151" s="8">
        <v>1155</v>
      </c>
      <c r="BG151" s="8">
        <v>41811</v>
      </c>
      <c r="BH151" s="8">
        <v>4521</v>
      </c>
      <c r="BI151" s="8">
        <v>2970</v>
      </c>
      <c r="BJ151" s="8">
        <v>38148</v>
      </c>
      <c r="BK151" s="72">
        <v>106689</v>
      </c>
      <c r="BN151" s="8">
        <f t="shared" si="15"/>
        <v>12375</v>
      </c>
      <c r="BP151" s="6">
        <f t="shared" si="16"/>
        <v>2475</v>
      </c>
      <c r="BQ151" s="8">
        <f t="shared" si="17"/>
        <v>4455</v>
      </c>
      <c r="BR151" s="8">
        <f t="shared" si="18"/>
        <v>3267</v>
      </c>
      <c r="BS151" s="6">
        <f t="shared" si="19"/>
        <v>1485</v>
      </c>
      <c r="BT151" s="6">
        <f t="shared" si="20"/>
        <v>693</v>
      </c>
      <c r="BV151" s="8">
        <f t="shared" si="14"/>
        <v>94314</v>
      </c>
    </row>
    <row r="152" spans="1:74" ht="10.5">
      <c r="A152" s="7">
        <v>40210</v>
      </c>
      <c r="B152" s="6">
        <v>203</v>
      </c>
      <c r="C152" s="6">
        <v>0</v>
      </c>
      <c r="D152" s="6">
        <v>0</v>
      </c>
      <c r="E152" s="8">
        <v>1508</v>
      </c>
      <c r="F152" s="6">
        <v>203</v>
      </c>
      <c r="G152" s="6">
        <v>29</v>
      </c>
      <c r="H152" s="6">
        <v>464</v>
      </c>
      <c r="I152" s="72">
        <v>2407</v>
      </c>
      <c r="J152" s="56"/>
      <c r="K152" s="6">
        <v>406</v>
      </c>
      <c r="L152" s="6">
        <v>29</v>
      </c>
      <c r="M152" s="6">
        <v>29</v>
      </c>
      <c r="N152" s="8">
        <v>1595</v>
      </c>
      <c r="O152" s="6">
        <v>174</v>
      </c>
      <c r="P152" s="6">
        <v>58</v>
      </c>
      <c r="Q152" s="6">
        <v>986</v>
      </c>
      <c r="R152" s="72">
        <v>3277</v>
      </c>
      <c r="S152" s="74"/>
      <c r="T152" s="6">
        <v>232</v>
      </c>
      <c r="U152" s="6">
        <v>0</v>
      </c>
      <c r="V152" s="6">
        <v>0</v>
      </c>
      <c r="W152" s="6">
        <v>0</v>
      </c>
      <c r="X152" s="6">
        <v>0</v>
      </c>
      <c r="Y152" s="6">
        <v>29</v>
      </c>
      <c r="Z152" s="6">
        <v>29</v>
      </c>
      <c r="AA152" s="71">
        <v>290</v>
      </c>
      <c r="AC152" s="6">
        <v>435</v>
      </c>
      <c r="AD152" s="6">
        <v>58</v>
      </c>
      <c r="AE152" s="6">
        <v>29</v>
      </c>
      <c r="AF152" s="6">
        <v>667</v>
      </c>
      <c r="AG152" s="6">
        <v>29</v>
      </c>
      <c r="AH152" s="6">
        <v>174</v>
      </c>
      <c r="AI152" s="8">
        <v>1102</v>
      </c>
      <c r="AJ152" s="72">
        <v>2494</v>
      </c>
      <c r="AK152" s="8"/>
      <c r="AL152" s="8">
        <v>174</v>
      </c>
      <c r="AM152" s="8">
        <v>0</v>
      </c>
      <c r="AN152" s="8">
        <v>0</v>
      </c>
      <c r="AO152" s="8">
        <v>232</v>
      </c>
      <c r="AP152" s="8">
        <v>0</v>
      </c>
      <c r="AQ152" s="8">
        <v>58</v>
      </c>
      <c r="AR152" s="8">
        <v>232</v>
      </c>
      <c r="AS152" s="71">
        <v>696</v>
      </c>
      <c r="AU152" s="6">
        <v>87</v>
      </c>
      <c r="AV152" s="6">
        <v>0</v>
      </c>
      <c r="AW152" s="6">
        <v>0</v>
      </c>
      <c r="AX152" s="6">
        <v>203</v>
      </c>
      <c r="AY152" s="6">
        <v>0</v>
      </c>
      <c r="AZ152" s="6">
        <v>29</v>
      </c>
      <c r="BA152" s="6">
        <v>29</v>
      </c>
      <c r="BB152" s="71">
        <v>348</v>
      </c>
      <c r="BD152" s="8">
        <v>24389</v>
      </c>
      <c r="BE152" s="8">
        <v>3944</v>
      </c>
      <c r="BF152" s="8">
        <v>1421</v>
      </c>
      <c r="BG152" s="8">
        <v>33350</v>
      </c>
      <c r="BH152" s="8">
        <v>4611</v>
      </c>
      <c r="BI152" s="8">
        <v>3132</v>
      </c>
      <c r="BJ152" s="8">
        <v>33118</v>
      </c>
      <c r="BK152" s="72">
        <v>103965</v>
      </c>
      <c r="BN152" s="8">
        <f t="shared" si="15"/>
        <v>9222</v>
      </c>
      <c r="BP152" s="6">
        <f t="shared" si="16"/>
        <v>2407</v>
      </c>
      <c r="BQ152" s="8">
        <f t="shared" si="17"/>
        <v>3277</v>
      </c>
      <c r="BR152" s="8">
        <f t="shared" si="18"/>
        <v>2494</v>
      </c>
      <c r="BS152" s="6">
        <f t="shared" si="19"/>
        <v>696</v>
      </c>
      <c r="BT152" s="6">
        <f t="shared" si="20"/>
        <v>348</v>
      </c>
      <c r="BV152" s="8">
        <f t="shared" si="14"/>
        <v>94743</v>
      </c>
    </row>
    <row r="153" spans="1:74" ht="10.5">
      <c r="A153" s="7">
        <v>40238</v>
      </c>
      <c r="B153" s="6">
        <v>150</v>
      </c>
      <c r="C153" s="6">
        <v>0</v>
      </c>
      <c r="D153" s="6">
        <v>0</v>
      </c>
      <c r="E153" s="8">
        <v>2250</v>
      </c>
      <c r="F153" s="6">
        <v>120</v>
      </c>
      <c r="G153" s="6">
        <v>60</v>
      </c>
      <c r="H153" s="6">
        <v>690</v>
      </c>
      <c r="I153" s="72">
        <v>3270</v>
      </c>
      <c r="J153" s="56"/>
      <c r="K153" s="6">
        <v>420</v>
      </c>
      <c r="L153" s="6">
        <v>270</v>
      </c>
      <c r="M153" s="6">
        <v>30</v>
      </c>
      <c r="N153" s="8">
        <v>2730</v>
      </c>
      <c r="O153" s="6">
        <v>150</v>
      </c>
      <c r="P153" s="6">
        <v>60</v>
      </c>
      <c r="Q153" s="8">
        <v>1410</v>
      </c>
      <c r="R153" s="72">
        <v>5070</v>
      </c>
      <c r="S153" s="74"/>
      <c r="T153" s="6">
        <v>240</v>
      </c>
      <c r="U153" s="6">
        <v>0</v>
      </c>
      <c r="V153" s="6">
        <v>0</v>
      </c>
      <c r="W153" s="6">
        <v>30</v>
      </c>
      <c r="X153" s="6">
        <v>30</v>
      </c>
      <c r="Y153" s="6">
        <v>0</v>
      </c>
      <c r="Z153" s="6">
        <v>30</v>
      </c>
      <c r="AA153" s="71">
        <v>330</v>
      </c>
      <c r="AC153" s="6">
        <v>300</v>
      </c>
      <c r="AD153" s="6">
        <v>60</v>
      </c>
      <c r="AE153" s="6">
        <v>0</v>
      </c>
      <c r="AF153" s="6">
        <v>750</v>
      </c>
      <c r="AG153" s="6">
        <v>180</v>
      </c>
      <c r="AH153" s="6">
        <v>150</v>
      </c>
      <c r="AI153" s="8">
        <v>1290</v>
      </c>
      <c r="AJ153" s="72">
        <v>2730</v>
      </c>
      <c r="AK153" s="8"/>
      <c r="AL153" s="8">
        <v>240</v>
      </c>
      <c r="AM153" s="8">
        <v>60</v>
      </c>
      <c r="AN153" s="8">
        <v>0</v>
      </c>
      <c r="AO153" s="8">
        <v>450</v>
      </c>
      <c r="AP153" s="8">
        <v>30</v>
      </c>
      <c r="AQ153" s="8">
        <v>150</v>
      </c>
      <c r="AR153" s="8">
        <v>240</v>
      </c>
      <c r="AS153" s="72">
        <v>1170</v>
      </c>
      <c r="AT153" s="8"/>
      <c r="AU153" s="6">
        <v>60</v>
      </c>
      <c r="AV153" s="6">
        <v>60</v>
      </c>
      <c r="AW153" s="6">
        <v>60</v>
      </c>
      <c r="AX153" s="6">
        <v>300</v>
      </c>
      <c r="AY153" s="6">
        <v>60</v>
      </c>
      <c r="AZ153" s="6">
        <v>0</v>
      </c>
      <c r="BA153" s="6">
        <v>30</v>
      </c>
      <c r="BB153" s="71">
        <v>570</v>
      </c>
      <c r="BD153" s="8">
        <v>24990</v>
      </c>
      <c r="BE153" s="8">
        <v>4710</v>
      </c>
      <c r="BF153" s="8">
        <v>1590</v>
      </c>
      <c r="BG153" s="8">
        <v>49560</v>
      </c>
      <c r="BH153" s="8">
        <v>6030</v>
      </c>
      <c r="BI153" s="8">
        <v>4200</v>
      </c>
      <c r="BJ153" s="8">
        <v>51570</v>
      </c>
      <c r="BK153" s="72">
        <v>142650</v>
      </c>
      <c r="BN153" s="8">
        <f t="shared" si="15"/>
        <v>12810</v>
      </c>
      <c r="BP153" s="6">
        <f t="shared" si="16"/>
        <v>3270</v>
      </c>
      <c r="BQ153" s="8">
        <f t="shared" si="17"/>
        <v>5070</v>
      </c>
      <c r="BR153" s="8">
        <f t="shared" si="18"/>
        <v>2730</v>
      </c>
      <c r="BS153" s="6">
        <f t="shared" si="19"/>
        <v>1170</v>
      </c>
      <c r="BT153" s="6">
        <f t="shared" si="20"/>
        <v>570</v>
      </c>
      <c r="BV153" s="8">
        <f t="shared" si="14"/>
        <v>129840</v>
      </c>
    </row>
    <row r="154" spans="1:74" ht="10.5">
      <c r="A154" s="7">
        <v>40269</v>
      </c>
      <c r="B154" s="6">
        <v>224</v>
      </c>
      <c r="C154" s="6">
        <v>0</v>
      </c>
      <c r="D154" s="6">
        <v>0</v>
      </c>
      <c r="E154" s="8">
        <v>3584</v>
      </c>
      <c r="F154" s="6">
        <v>112</v>
      </c>
      <c r="G154" s="6">
        <v>28</v>
      </c>
      <c r="H154" s="6">
        <v>476</v>
      </c>
      <c r="I154" s="72">
        <v>4424</v>
      </c>
      <c r="J154" s="56"/>
      <c r="K154" s="6">
        <v>420</v>
      </c>
      <c r="L154" s="6">
        <v>56</v>
      </c>
      <c r="M154" s="6">
        <v>28</v>
      </c>
      <c r="N154" s="8">
        <v>4032</v>
      </c>
      <c r="O154" s="6">
        <v>140</v>
      </c>
      <c r="P154" s="6">
        <v>28</v>
      </c>
      <c r="Q154" s="8">
        <v>1708</v>
      </c>
      <c r="R154" s="72">
        <v>6412</v>
      </c>
      <c r="S154" s="74"/>
      <c r="T154" s="6">
        <v>56</v>
      </c>
      <c r="U154" s="6">
        <v>0</v>
      </c>
      <c r="V154" s="6">
        <v>0</v>
      </c>
      <c r="W154" s="6">
        <v>0</v>
      </c>
      <c r="X154" s="6">
        <v>0</v>
      </c>
      <c r="Y154" s="6">
        <v>28</v>
      </c>
      <c r="Z154" s="6">
        <v>0</v>
      </c>
      <c r="AA154" s="71">
        <v>84</v>
      </c>
      <c r="AC154" s="6">
        <v>336</v>
      </c>
      <c r="AD154" s="6">
        <v>84</v>
      </c>
      <c r="AE154" s="6">
        <v>84</v>
      </c>
      <c r="AF154" s="6">
        <v>952</v>
      </c>
      <c r="AG154" s="6">
        <v>140</v>
      </c>
      <c r="AH154" s="6">
        <v>168</v>
      </c>
      <c r="AI154" s="6">
        <v>980</v>
      </c>
      <c r="AJ154" s="72">
        <v>2744</v>
      </c>
      <c r="AK154" s="8"/>
      <c r="AL154" s="8">
        <v>196</v>
      </c>
      <c r="AM154" s="8">
        <v>0</v>
      </c>
      <c r="AN154" s="8">
        <v>0</v>
      </c>
      <c r="AO154" s="8">
        <v>392</v>
      </c>
      <c r="AP154" s="8">
        <v>84</v>
      </c>
      <c r="AQ154" s="8">
        <v>56</v>
      </c>
      <c r="AR154" s="8">
        <v>448</v>
      </c>
      <c r="AS154" s="72">
        <v>1176</v>
      </c>
      <c r="AT154" s="8"/>
      <c r="AU154" s="6">
        <v>56</v>
      </c>
      <c r="AV154" s="6">
        <v>0</v>
      </c>
      <c r="AW154" s="6">
        <v>56</v>
      </c>
      <c r="AX154" s="6">
        <v>644</v>
      </c>
      <c r="AY154" s="6">
        <v>56</v>
      </c>
      <c r="AZ154" s="6">
        <v>0</v>
      </c>
      <c r="BA154" s="6">
        <v>0</v>
      </c>
      <c r="BB154" s="71">
        <v>812</v>
      </c>
      <c r="BD154" s="8">
        <v>24948</v>
      </c>
      <c r="BE154" s="8">
        <v>4200</v>
      </c>
      <c r="BF154" s="8">
        <v>2128</v>
      </c>
      <c r="BG154" s="8">
        <v>65828</v>
      </c>
      <c r="BH154" s="8">
        <v>7504</v>
      </c>
      <c r="BI154" s="8">
        <v>4144</v>
      </c>
      <c r="BJ154" s="8">
        <v>53928</v>
      </c>
      <c r="BK154" s="72">
        <v>162680</v>
      </c>
      <c r="BN154" s="8">
        <f t="shared" si="15"/>
        <v>15568</v>
      </c>
      <c r="BP154" s="6">
        <f t="shared" si="16"/>
        <v>4424</v>
      </c>
      <c r="BQ154" s="8">
        <f t="shared" si="17"/>
        <v>6412</v>
      </c>
      <c r="BR154" s="8">
        <f t="shared" si="18"/>
        <v>2744</v>
      </c>
      <c r="BS154" s="6">
        <f t="shared" si="19"/>
        <v>1176</v>
      </c>
      <c r="BT154" s="6">
        <f t="shared" si="20"/>
        <v>812</v>
      </c>
      <c r="BV154" s="8">
        <f t="shared" si="14"/>
        <v>147112</v>
      </c>
    </row>
    <row r="155" spans="1:74" ht="10.5">
      <c r="A155" s="7">
        <v>40299</v>
      </c>
      <c r="B155" s="6">
        <v>192</v>
      </c>
      <c r="C155" s="6">
        <v>0</v>
      </c>
      <c r="D155" s="6">
        <v>0</v>
      </c>
      <c r="E155" s="8">
        <v>4344</v>
      </c>
      <c r="F155" s="6">
        <v>168</v>
      </c>
      <c r="G155" s="6">
        <v>120</v>
      </c>
      <c r="H155" s="6">
        <v>408</v>
      </c>
      <c r="I155" s="72">
        <v>5232</v>
      </c>
      <c r="J155" s="56"/>
      <c r="K155" s="6">
        <v>504</v>
      </c>
      <c r="L155" s="6">
        <v>96</v>
      </c>
      <c r="M155" s="6">
        <v>24</v>
      </c>
      <c r="N155" s="8">
        <v>4560</v>
      </c>
      <c r="O155" s="6">
        <v>264</v>
      </c>
      <c r="P155" s="6">
        <v>216</v>
      </c>
      <c r="Q155" s="8">
        <v>1752</v>
      </c>
      <c r="R155" s="72">
        <v>7416</v>
      </c>
      <c r="S155" s="74"/>
      <c r="T155" s="6">
        <v>216</v>
      </c>
      <c r="U155" s="6">
        <v>0</v>
      </c>
      <c r="V155" s="6">
        <v>0</v>
      </c>
      <c r="W155" s="6">
        <v>24</v>
      </c>
      <c r="X155" s="6">
        <v>0</v>
      </c>
      <c r="Y155" s="6">
        <v>48</v>
      </c>
      <c r="Z155" s="6">
        <v>0</v>
      </c>
      <c r="AA155" s="71">
        <v>288</v>
      </c>
      <c r="AC155" s="6">
        <v>384</v>
      </c>
      <c r="AD155" s="6">
        <v>192</v>
      </c>
      <c r="AE155" s="6">
        <v>0</v>
      </c>
      <c r="AF155" s="8">
        <v>1032</v>
      </c>
      <c r="AG155" s="6">
        <v>120</v>
      </c>
      <c r="AH155" s="6">
        <v>216</v>
      </c>
      <c r="AI155" s="8">
        <v>1128</v>
      </c>
      <c r="AJ155" s="72">
        <v>3072</v>
      </c>
      <c r="AK155" s="8"/>
      <c r="AL155" s="8">
        <v>144</v>
      </c>
      <c r="AM155" s="8">
        <v>96</v>
      </c>
      <c r="AN155" s="8">
        <v>24</v>
      </c>
      <c r="AO155" s="8">
        <v>264</v>
      </c>
      <c r="AP155" s="8">
        <v>48</v>
      </c>
      <c r="AQ155" s="8">
        <v>72</v>
      </c>
      <c r="AR155" s="8">
        <v>552</v>
      </c>
      <c r="AS155" s="72">
        <v>1200</v>
      </c>
      <c r="AT155" s="8"/>
      <c r="AU155" s="6">
        <v>48</v>
      </c>
      <c r="AV155" s="6">
        <v>0</v>
      </c>
      <c r="AW155" s="6">
        <v>48</v>
      </c>
      <c r="AX155" s="6">
        <v>744</v>
      </c>
      <c r="AY155" s="6">
        <v>24</v>
      </c>
      <c r="AZ155" s="6">
        <v>24</v>
      </c>
      <c r="BA155" s="6">
        <v>48</v>
      </c>
      <c r="BB155" s="71">
        <v>936</v>
      </c>
      <c r="BD155" s="8">
        <v>28464</v>
      </c>
      <c r="BE155" s="8">
        <v>6096</v>
      </c>
      <c r="BF155" s="8">
        <v>1248</v>
      </c>
      <c r="BG155" s="8">
        <v>64800</v>
      </c>
      <c r="BH155" s="8">
        <v>7296</v>
      </c>
      <c r="BI155" s="8">
        <v>4248</v>
      </c>
      <c r="BJ155" s="8">
        <v>52968</v>
      </c>
      <c r="BK155" s="72">
        <v>165120</v>
      </c>
      <c r="BN155" s="8">
        <f t="shared" si="15"/>
        <v>17856</v>
      </c>
      <c r="BP155" s="6">
        <f t="shared" si="16"/>
        <v>5232</v>
      </c>
      <c r="BQ155" s="8">
        <f t="shared" si="17"/>
        <v>7416</v>
      </c>
      <c r="BR155" s="8">
        <f t="shared" si="18"/>
        <v>3072</v>
      </c>
      <c r="BS155" s="6">
        <f t="shared" si="19"/>
        <v>1200</v>
      </c>
      <c r="BT155" s="6">
        <f t="shared" si="20"/>
        <v>936</v>
      </c>
      <c r="BV155" s="8">
        <f t="shared" si="14"/>
        <v>147264</v>
      </c>
    </row>
    <row r="156" spans="1:74" ht="10.5">
      <c r="A156" s="7">
        <v>40330</v>
      </c>
      <c r="B156" s="6">
        <v>72</v>
      </c>
      <c r="C156" s="6">
        <v>24</v>
      </c>
      <c r="D156" s="6">
        <v>24</v>
      </c>
      <c r="E156" s="8">
        <v>5160</v>
      </c>
      <c r="F156" s="6">
        <v>240</v>
      </c>
      <c r="G156" s="6">
        <v>24</v>
      </c>
      <c r="H156" s="6">
        <v>600</v>
      </c>
      <c r="I156" s="72">
        <v>6144</v>
      </c>
      <c r="J156" s="56"/>
      <c r="K156" s="6">
        <v>576</v>
      </c>
      <c r="L156" s="6">
        <v>168</v>
      </c>
      <c r="M156" s="6">
        <v>72</v>
      </c>
      <c r="N156" s="8">
        <v>7536</v>
      </c>
      <c r="O156" s="6">
        <v>240</v>
      </c>
      <c r="P156" s="6">
        <v>360</v>
      </c>
      <c r="Q156" s="8">
        <v>1416</v>
      </c>
      <c r="R156" s="72">
        <v>10368</v>
      </c>
      <c r="S156" s="74"/>
      <c r="T156" s="6">
        <v>120</v>
      </c>
      <c r="U156" s="6">
        <v>24</v>
      </c>
      <c r="V156" s="6">
        <v>0</v>
      </c>
      <c r="W156" s="6">
        <v>24</v>
      </c>
      <c r="X156" s="6">
        <v>0</v>
      </c>
      <c r="Y156" s="6">
        <v>0</v>
      </c>
      <c r="Z156" s="6">
        <v>0</v>
      </c>
      <c r="AA156" s="71">
        <v>168</v>
      </c>
      <c r="AC156" s="6">
        <v>216</v>
      </c>
      <c r="AD156" s="6">
        <v>144</v>
      </c>
      <c r="AE156" s="6">
        <v>72</v>
      </c>
      <c r="AF156" s="8">
        <v>1848</v>
      </c>
      <c r="AG156" s="6">
        <v>144</v>
      </c>
      <c r="AH156" s="6">
        <v>264</v>
      </c>
      <c r="AI156" s="8">
        <v>1416</v>
      </c>
      <c r="AJ156" s="72">
        <v>4104</v>
      </c>
      <c r="AK156" s="8"/>
      <c r="AL156" s="8">
        <v>168</v>
      </c>
      <c r="AM156" s="8">
        <v>264</v>
      </c>
      <c r="AN156" s="8">
        <v>24</v>
      </c>
      <c r="AO156" s="8">
        <v>600</v>
      </c>
      <c r="AP156" s="8">
        <v>48</v>
      </c>
      <c r="AQ156" s="8">
        <v>72</v>
      </c>
      <c r="AR156" s="8">
        <v>528</v>
      </c>
      <c r="AS156" s="72">
        <v>1704</v>
      </c>
      <c r="AT156" s="8"/>
      <c r="AU156" s="6">
        <v>96</v>
      </c>
      <c r="AV156" s="6">
        <v>0</v>
      </c>
      <c r="AW156" s="6">
        <v>24</v>
      </c>
      <c r="AX156" s="8">
        <v>1080</v>
      </c>
      <c r="AY156" s="6">
        <v>0</v>
      </c>
      <c r="AZ156" s="6">
        <v>24</v>
      </c>
      <c r="BA156" s="6">
        <v>144</v>
      </c>
      <c r="BB156" s="72">
        <v>1368</v>
      </c>
      <c r="BC156" s="8"/>
      <c r="BD156" s="8">
        <v>23664</v>
      </c>
      <c r="BE156" s="8">
        <v>7512</v>
      </c>
      <c r="BF156" s="8">
        <v>2352</v>
      </c>
      <c r="BG156" s="8">
        <v>86352</v>
      </c>
      <c r="BH156" s="8">
        <v>8904</v>
      </c>
      <c r="BI156" s="8">
        <v>4056</v>
      </c>
      <c r="BJ156" s="8">
        <v>65760</v>
      </c>
      <c r="BK156" s="72">
        <v>198600</v>
      </c>
      <c r="BN156" s="8">
        <f t="shared" si="15"/>
        <v>23688</v>
      </c>
      <c r="BP156" s="6">
        <f t="shared" si="16"/>
        <v>6144</v>
      </c>
      <c r="BQ156" s="8">
        <f t="shared" si="17"/>
        <v>10368</v>
      </c>
      <c r="BR156" s="8">
        <f t="shared" si="18"/>
        <v>4104</v>
      </c>
      <c r="BS156" s="6">
        <f t="shared" si="19"/>
        <v>1704</v>
      </c>
      <c r="BT156" s="6">
        <f t="shared" si="20"/>
        <v>1368</v>
      </c>
      <c r="BV156" s="8">
        <f t="shared" si="14"/>
        <v>174912</v>
      </c>
    </row>
    <row r="157" spans="1:74" ht="10.5">
      <c r="A157" s="7">
        <v>40360</v>
      </c>
      <c r="B157" s="6">
        <v>280</v>
      </c>
      <c r="C157" s="6">
        <v>140</v>
      </c>
      <c r="D157" s="6">
        <v>56</v>
      </c>
      <c r="E157" s="8">
        <v>6412</v>
      </c>
      <c r="F157" s="6">
        <v>308</v>
      </c>
      <c r="G157" s="6">
        <v>56</v>
      </c>
      <c r="H157" s="6">
        <v>420</v>
      </c>
      <c r="I157" s="72">
        <v>7672</v>
      </c>
      <c r="J157" s="56"/>
      <c r="K157" s="6">
        <v>616</v>
      </c>
      <c r="L157" s="6">
        <v>448</v>
      </c>
      <c r="M157" s="6">
        <v>28</v>
      </c>
      <c r="N157" s="8">
        <v>9408</v>
      </c>
      <c r="O157" s="6">
        <v>280</v>
      </c>
      <c r="P157" s="6">
        <v>364</v>
      </c>
      <c r="Q157" s="8">
        <v>2016</v>
      </c>
      <c r="R157" s="72">
        <v>13160</v>
      </c>
      <c r="S157" s="74"/>
      <c r="T157" s="6">
        <v>196</v>
      </c>
      <c r="U157" s="6">
        <v>0</v>
      </c>
      <c r="V157" s="6">
        <v>28</v>
      </c>
      <c r="W157" s="6">
        <v>28</v>
      </c>
      <c r="X157" s="6">
        <v>0</v>
      </c>
      <c r="Y157" s="6">
        <v>0</v>
      </c>
      <c r="Z157" s="6">
        <v>56</v>
      </c>
      <c r="AA157" s="71">
        <v>308</v>
      </c>
      <c r="AC157" s="6">
        <v>392</v>
      </c>
      <c r="AD157" s="6">
        <v>168</v>
      </c>
      <c r="AE157" s="6">
        <v>28</v>
      </c>
      <c r="AF157" s="8">
        <v>3164</v>
      </c>
      <c r="AG157" s="6">
        <v>112</v>
      </c>
      <c r="AH157" s="6">
        <v>140</v>
      </c>
      <c r="AI157" s="8">
        <v>1260</v>
      </c>
      <c r="AJ157" s="72">
        <v>5264</v>
      </c>
      <c r="AK157" s="8"/>
      <c r="AL157" s="8">
        <v>140</v>
      </c>
      <c r="AM157" s="8">
        <v>140</v>
      </c>
      <c r="AN157" s="8">
        <v>0</v>
      </c>
      <c r="AO157" s="8">
        <v>924</v>
      </c>
      <c r="AP157" s="8">
        <v>224</v>
      </c>
      <c r="AQ157" s="8">
        <v>84</v>
      </c>
      <c r="AR157" s="8">
        <v>308</v>
      </c>
      <c r="AS157" s="72">
        <v>1820</v>
      </c>
      <c r="AT157" s="8"/>
      <c r="AU157" s="6">
        <v>56</v>
      </c>
      <c r="AV157" s="6">
        <v>0</v>
      </c>
      <c r="AW157" s="6">
        <v>112</v>
      </c>
      <c r="AX157" s="8">
        <v>1232</v>
      </c>
      <c r="AY157" s="6">
        <v>56</v>
      </c>
      <c r="AZ157" s="6">
        <v>0</v>
      </c>
      <c r="BA157" s="6">
        <v>196</v>
      </c>
      <c r="BB157" s="72">
        <v>1652</v>
      </c>
      <c r="BC157" s="8"/>
      <c r="BD157" s="8">
        <v>24192</v>
      </c>
      <c r="BE157" s="8">
        <v>6636</v>
      </c>
      <c r="BF157" s="8">
        <v>2464</v>
      </c>
      <c r="BG157" s="8">
        <v>95620</v>
      </c>
      <c r="BH157" s="8">
        <v>10360</v>
      </c>
      <c r="BI157" s="8">
        <v>4032</v>
      </c>
      <c r="BJ157" s="8">
        <v>64260</v>
      </c>
      <c r="BK157" s="72">
        <v>207564</v>
      </c>
      <c r="BN157" s="8">
        <f t="shared" si="15"/>
        <v>29568</v>
      </c>
      <c r="BP157" s="6">
        <f t="shared" si="16"/>
        <v>7672</v>
      </c>
      <c r="BQ157" s="8">
        <f t="shared" si="17"/>
        <v>13160</v>
      </c>
      <c r="BR157" s="8">
        <f t="shared" si="18"/>
        <v>5264</v>
      </c>
      <c r="BS157" s="6">
        <f t="shared" si="19"/>
        <v>1820</v>
      </c>
      <c r="BT157" s="6">
        <f t="shared" si="20"/>
        <v>1652</v>
      </c>
      <c r="BV157" s="8">
        <f t="shared" si="14"/>
        <v>177996</v>
      </c>
    </row>
    <row r="158" spans="1:74" ht="10.5">
      <c r="A158" s="7">
        <v>40391</v>
      </c>
      <c r="B158" s="6">
        <v>78</v>
      </c>
      <c r="C158" s="6">
        <v>130</v>
      </c>
      <c r="D158" s="6">
        <v>52</v>
      </c>
      <c r="E158" s="8">
        <v>6448</v>
      </c>
      <c r="F158" s="6">
        <v>234</v>
      </c>
      <c r="G158" s="6">
        <v>26</v>
      </c>
      <c r="H158" s="6">
        <v>442</v>
      </c>
      <c r="I158" s="72">
        <v>7410</v>
      </c>
      <c r="J158" s="56"/>
      <c r="K158" s="6">
        <v>832</v>
      </c>
      <c r="L158" s="6">
        <v>598</v>
      </c>
      <c r="M158" s="6">
        <v>26</v>
      </c>
      <c r="N158" s="8">
        <v>8762</v>
      </c>
      <c r="O158" s="6">
        <v>364</v>
      </c>
      <c r="P158" s="6">
        <v>182</v>
      </c>
      <c r="Q158" s="8">
        <v>1378</v>
      </c>
      <c r="R158" s="72">
        <v>12142</v>
      </c>
      <c r="S158" s="74"/>
      <c r="T158" s="6">
        <v>234</v>
      </c>
      <c r="U158" s="6">
        <v>26</v>
      </c>
      <c r="V158" s="6">
        <v>0</v>
      </c>
      <c r="W158" s="6">
        <v>0</v>
      </c>
      <c r="X158" s="6">
        <v>52</v>
      </c>
      <c r="Y158" s="6">
        <v>0</v>
      </c>
      <c r="Z158" s="6">
        <v>26</v>
      </c>
      <c r="AA158" s="71">
        <v>338</v>
      </c>
      <c r="AC158" s="6">
        <v>260</v>
      </c>
      <c r="AD158" s="6">
        <v>130</v>
      </c>
      <c r="AE158" s="6">
        <v>78</v>
      </c>
      <c r="AF158" s="8">
        <v>2184</v>
      </c>
      <c r="AG158" s="6">
        <v>156</v>
      </c>
      <c r="AH158" s="6">
        <v>260</v>
      </c>
      <c r="AI158" s="8">
        <v>1170</v>
      </c>
      <c r="AJ158" s="72">
        <v>4238</v>
      </c>
      <c r="AK158" s="8"/>
      <c r="AL158" s="8">
        <v>104</v>
      </c>
      <c r="AM158" s="8">
        <v>52</v>
      </c>
      <c r="AN158" s="8">
        <v>0</v>
      </c>
      <c r="AO158" s="8">
        <v>676</v>
      </c>
      <c r="AP158" s="8">
        <v>104</v>
      </c>
      <c r="AQ158" s="8">
        <v>104</v>
      </c>
      <c r="AR158" s="8">
        <v>390</v>
      </c>
      <c r="AS158" s="72">
        <v>1430</v>
      </c>
      <c r="AT158" s="8"/>
      <c r="AU158" s="8">
        <v>156</v>
      </c>
      <c r="AV158" s="8">
        <v>78</v>
      </c>
      <c r="AW158" s="8">
        <v>0</v>
      </c>
      <c r="AX158" s="8">
        <v>1118</v>
      </c>
      <c r="AY158" s="8">
        <v>78</v>
      </c>
      <c r="AZ158" s="8">
        <v>0</v>
      </c>
      <c r="BA158" s="8">
        <v>26</v>
      </c>
      <c r="BB158" s="72">
        <v>1456</v>
      </c>
      <c r="BC158" s="8"/>
      <c r="BD158" s="8">
        <v>27222</v>
      </c>
      <c r="BE158" s="8">
        <v>6500</v>
      </c>
      <c r="BF158" s="8">
        <v>1872</v>
      </c>
      <c r="BG158" s="8">
        <v>80444</v>
      </c>
      <c r="BH158" s="8">
        <v>8424</v>
      </c>
      <c r="BI158" s="8">
        <v>4004</v>
      </c>
      <c r="BJ158" s="8">
        <v>52156</v>
      </c>
      <c r="BK158" s="72">
        <v>180622</v>
      </c>
      <c r="BN158" s="8">
        <f t="shared" si="15"/>
        <v>26676</v>
      </c>
      <c r="BP158" s="6">
        <f t="shared" si="16"/>
        <v>7410</v>
      </c>
      <c r="BQ158" s="8">
        <f t="shared" si="17"/>
        <v>12142</v>
      </c>
      <c r="BR158" s="8">
        <f t="shared" si="18"/>
        <v>4238</v>
      </c>
      <c r="BS158" s="6">
        <f t="shared" si="19"/>
        <v>1430</v>
      </c>
      <c r="BT158" s="6">
        <f t="shared" si="20"/>
        <v>1456</v>
      </c>
      <c r="BV158" s="8">
        <f t="shared" si="14"/>
        <v>153946</v>
      </c>
    </row>
    <row r="159" spans="1:74" ht="10.5">
      <c r="A159" s="7">
        <v>40422</v>
      </c>
      <c r="B159" s="6">
        <v>208</v>
      </c>
      <c r="C159" s="6">
        <v>78</v>
      </c>
      <c r="D159" s="6">
        <v>0</v>
      </c>
      <c r="E159" s="8">
        <v>5642</v>
      </c>
      <c r="F159" s="6">
        <v>182</v>
      </c>
      <c r="G159" s="6">
        <v>130</v>
      </c>
      <c r="H159" s="6">
        <v>442</v>
      </c>
      <c r="I159" s="72">
        <v>6682</v>
      </c>
      <c r="J159" s="56"/>
      <c r="K159" s="6">
        <v>546</v>
      </c>
      <c r="L159" s="6">
        <v>442</v>
      </c>
      <c r="M159" s="6">
        <v>52</v>
      </c>
      <c r="N159" s="8">
        <v>8138</v>
      </c>
      <c r="O159" s="6">
        <v>312</v>
      </c>
      <c r="P159" s="6">
        <v>286</v>
      </c>
      <c r="Q159" s="8">
        <v>1586</v>
      </c>
      <c r="R159" s="72">
        <v>11362</v>
      </c>
      <c r="S159" s="74"/>
      <c r="T159" s="6">
        <v>208</v>
      </c>
      <c r="U159" s="6">
        <v>0</v>
      </c>
      <c r="V159" s="6">
        <v>26</v>
      </c>
      <c r="W159" s="6">
        <v>0</v>
      </c>
      <c r="X159" s="6">
        <v>52</v>
      </c>
      <c r="Y159" s="6">
        <v>52</v>
      </c>
      <c r="Z159" s="6">
        <v>26</v>
      </c>
      <c r="AA159" s="71">
        <v>364</v>
      </c>
      <c r="AC159" s="6">
        <v>312</v>
      </c>
      <c r="AD159" s="6">
        <v>130</v>
      </c>
      <c r="AE159" s="6">
        <v>182</v>
      </c>
      <c r="AF159" s="8">
        <v>2574</v>
      </c>
      <c r="AG159" s="6">
        <v>104</v>
      </c>
      <c r="AH159" s="6">
        <v>286</v>
      </c>
      <c r="AI159" s="8">
        <v>1222</v>
      </c>
      <c r="AJ159" s="72">
        <v>4810</v>
      </c>
      <c r="AK159" s="8"/>
      <c r="AL159" s="8">
        <v>130</v>
      </c>
      <c r="AM159" s="8">
        <v>52</v>
      </c>
      <c r="AN159" s="8">
        <v>0</v>
      </c>
      <c r="AO159" s="8">
        <v>962</v>
      </c>
      <c r="AP159" s="8">
        <v>104</v>
      </c>
      <c r="AQ159" s="8">
        <v>104</v>
      </c>
      <c r="AR159" s="8">
        <v>390</v>
      </c>
      <c r="AS159" s="72">
        <v>1742</v>
      </c>
      <c r="AT159" s="8"/>
      <c r="AU159" s="8">
        <v>156</v>
      </c>
      <c r="AV159" s="8">
        <v>0</v>
      </c>
      <c r="AW159" s="8">
        <v>78</v>
      </c>
      <c r="AX159" s="8">
        <v>858</v>
      </c>
      <c r="AY159" s="8">
        <v>26</v>
      </c>
      <c r="AZ159" s="8">
        <v>78</v>
      </c>
      <c r="BA159" s="8">
        <v>52</v>
      </c>
      <c r="BB159" s="72">
        <v>1248</v>
      </c>
      <c r="BC159" s="8"/>
      <c r="BD159" s="8">
        <v>27300</v>
      </c>
      <c r="BE159" s="8">
        <v>6838</v>
      </c>
      <c r="BF159" s="8">
        <v>3458</v>
      </c>
      <c r="BG159" s="8">
        <v>93886</v>
      </c>
      <c r="BH159" s="8">
        <v>9568</v>
      </c>
      <c r="BI159" s="8">
        <v>5460</v>
      </c>
      <c r="BJ159" s="8">
        <v>63596</v>
      </c>
      <c r="BK159" s="72">
        <v>210106</v>
      </c>
      <c r="BN159" s="8">
        <f t="shared" si="15"/>
        <v>25844</v>
      </c>
      <c r="BP159" s="6">
        <f t="shared" si="16"/>
        <v>6682</v>
      </c>
      <c r="BQ159" s="8">
        <f t="shared" si="17"/>
        <v>11362</v>
      </c>
      <c r="BR159" s="8">
        <f t="shared" si="18"/>
        <v>4810</v>
      </c>
      <c r="BS159" s="6">
        <f t="shared" si="19"/>
        <v>1742</v>
      </c>
      <c r="BT159" s="6">
        <f t="shared" si="20"/>
        <v>1248</v>
      </c>
      <c r="BV159" s="8">
        <f t="shared" si="14"/>
        <v>184262</v>
      </c>
    </row>
    <row r="160" spans="1:74" ht="10.5">
      <c r="A160" s="7">
        <v>40452</v>
      </c>
      <c r="B160" s="6">
        <v>116</v>
      </c>
      <c r="C160" s="6">
        <v>58</v>
      </c>
      <c r="D160" s="6">
        <v>29</v>
      </c>
      <c r="E160" s="8">
        <v>4930</v>
      </c>
      <c r="F160" s="6">
        <v>116</v>
      </c>
      <c r="G160" s="6">
        <v>87</v>
      </c>
      <c r="H160" s="6">
        <v>580</v>
      </c>
      <c r="I160" s="72">
        <v>5916</v>
      </c>
      <c r="J160" s="56"/>
      <c r="K160" s="6">
        <v>609</v>
      </c>
      <c r="L160" s="8">
        <v>58</v>
      </c>
      <c r="M160" s="8">
        <v>116</v>
      </c>
      <c r="N160" s="8">
        <v>6641</v>
      </c>
      <c r="O160" s="8">
        <v>203</v>
      </c>
      <c r="P160" s="8">
        <v>116</v>
      </c>
      <c r="Q160" s="8">
        <v>1276</v>
      </c>
      <c r="R160" s="72">
        <v>9019</v>
      </c>
      <c r="S160" s="74"/>
      <c r="T160" s="6">
        <v>145</v>
      </c>
      <c r="U160" s="6">
        <v>0</v>
      </c>
      <c r="V160" s="6">
        <v>0</v>
      </c>
      <c r="W160" s="6">
        <v>58</v>
      </c>
      <c r="X160" s="6">
        <v>0</v>
      </c>
      <c r="Y160" s="6">
        <v>0</v>
      </c>
      <c r="Z160" s="6">
        <v>0</v>
      </c>
      <c r="AA160" s="71">
        <v>203</v>
      </c>
      <c r="AC160" s="8">
        <v>232</v>
      </c>
      <c r="AD160" s="8">
        <v>0</v>
      </c>
      <c r="AE160" s="8">
        <v>58</v>
      </c>
      <c r="AF160" s="8">
        <v>2088</v>
      </c>
      <c r="AG160" s="8">
        <v>87</v>
      </c>
      <c r="AH160" s="8">
        <v>232</v>
      </c>
      <c r="AI160" s="8">
        <v>1102</v>
      </c>
      <c r="AJ160" s="72">
        <v>3799</v>
      </c>
      <c r="AK160" s="8"/>
      <c r="AL160" s="8">
        <v>203</v>
      </c>
      <c r="AM160" s="8">
        <v>29</v>
      </c>
      <c r="AN160" s="8">
        <v>0</v>
      </c>
      <c r="AO160" s="8">
        <v>551</v>
      </c>
      <c r="AP160" s="8">
        <v>29</v>
      </c>
      <c r="AQ160" s="8">
        <v>87</v>
      </c>
      <c r="AR160" s="8">
        <v>290</v>
      </c>
      <c r="AS160" s="72">
        <v>1189</v>
      </c>
      <c r="AT160" s="8"/>
      <c r="AU160" s="8">
        <v>58</v>
      </c>
      <c r="AV160" s="8">
        <v>0</v>
      </c>
      <c r="AW160" s="8">
        <v>58</v>
      </c>
      <c r="AX160" s="8">
        <v>609</v>
      </c>
      <c r="AY160" s="8">
        <v>29</v>
      </c>
      <c r="AZ160" s="8">
        <v>0</v>
      </c>
      <c r="BA160" s="8">
        <v>87</v>
      </c>
      <c r="BB160" s="72">
        <v>841</v>
      </c>
      <c r="BD160" s="8">
        <v>26622</v>
      </c>
      <c r="BE160" s="8">
        <v>6931</v>
      </c>
      <c r="BF160" s="8">
        <v>2291</v>
      </c>
      <c r="BG160" s="8">
        <v>79199</v>
      </c>
      <c r="BH160" s="8">
        <v>7308</v>
      </c>
      <c r="BI160" s="8">
        <v>4495</v>
      </c>
      <c r="BJ160" s="8">
        <v>54404</v>
      </c>
      <c r="BK160" s="72">
        <v>181250</v>
      </c>
      <c r="BN160" s="8">
        <f t="shared" si="15"/>
        <v>20764</v>
      </c>
      <c r="BP160" s="6">
        <f t="shared" si="16"/>
        <v>5916</v>
      </c>
      <c r="BQ160" s="8">
        <f t="shared" si="17"/>
        <v>9019</v>
      </c>
      <c r="BR160" s="8">
        <f t="shared" si="18"/>
        <v>3799</v>
      </c>
      <c r="BS160" s="6">
        <f t="shared" si="19"/>
        <v>1189</v>
      </c>
      <c r="BT160" s="6">
        <f t="shared" si="20"/>
        <v>841</v>
      </c>
      <c r="BV160" s="8">
        <f t="shared" si="14"/>
        <v>160486</v>
      </c>
    </row>
    <row r="161" spans="1:96" ht="10.5">
      <c r="A161" s="7">
        <v>40483</v>
      </c>
      <c r="B161" s="6">
        <v>116</v>
      </c>
      <c r="C161" s="8">
        <v>29</v>
      </c>
      <c r="D161" s="8">
        <v>0</v>
      </c>
      <c r="E161" s="8">
        <v>3219</v>
      </c>
      <c r="F161" s="8">
        <v>116</v>
      </c>
      <c r="G161" s="8">
        <v>203</v>
      </c>
      <c r="H161" s="6">
        <v>551</v>
      </c>
      <c r="I161" s="72">
        <v>4234</v>
      </c>
      <c r="J161" s="56"/>
      <c r="K161" s="6">
        <v>638</v>
      </c>
      <c r="L161" s="8">
        <v>174</v>
      </c>
      <c r="M161" s="8">
        <v>58</v>
      </c>
      <c r="N161" s="8">
        <v>3161</v>
      </c>
      <c r="O161" s="8">
        <v>232</v>
      </c>
      <c r="P161" s="8">
        <v>174</v>
      </c>
      <c r="Q161" s="8">
        <v>1566</v>
      </c>
      <c r="R161" s="72">
        <v>6003</v>
      </c>
      <c r="S161" s="74"/>
      <c r="T161" s="6">
        <v>203</v>
      </c>
      <c r="U161" s="6">
        <v>29</v>
      </c>
      <c r="V161" s="6">
        <v>0</v>
      </c>
      <c r="W161" s="6">
        <v>0</v>
      </c>
      <c r="X161" s="6">
        <v>29</v>
      </c>
      <c r="Y161" s="6">
        <v>0</v>
      </c>
      <c r="Z161" s="6">
        <v>29</v>
      </c>
      <c r="AA161" s="71">
        <v>290</v>
      </c>
      <c r="AC161" s="8">
        <v>319</v>
      </c>
      <c r="AD161" s="8">
        <v>174</v>
      </c>
      <c r="AE161" s="8">
        <v>29</v>
      </c>
      <c r="AF161" s="8">
        <v>1160</v>
      </c>
      <c r="AG161" s="8">
        <v>174</v>
      </c>
      <c r="AH161" s="8">
        <v>116</v>
      </c>
      <c r="AI161" s="8">
        <v>1247</v>
      </c>
      <c r="AJ161" s="72">
        <v>3219</v>
      </c>
      <c r="AK161" s="8"/>
      <c r="AL161" s="8">
        <v>116</v>
      </c>
      <c r="AM161" s="8">
        <v>0</v>
      </c>
      <c r="AN161" s="8">
        <v>58</v>
      </c>
      <c r="AO161" s="8">
        <v>232</v>
      </c>
      <c r="AP161" s="8">
        <v>87</v>
      </c>
      <c r="AQ161" s="8">
        <v>145</v>
      </c>
      <c r="AR161" s="8">
        <v>522</v>
      </c>
      <c r="AS161" s="72">
        <v>1160</v>
      </c>
      <c r="AT161" s="8"/>
      <c r="AU161" s="8">
        <v>29</v>
      </c>
      <c r="AV161" s="8">
        <v>0</v>
      </c>
      <c r="AW161" s="8">
        <v>0</v>
      </c>
      <c r="AX161" s="8">
        <v>580</v>
      </c>
      <c r="AY161" s="8">
        <v>29</v>
      </c>
      <c r="AZ161" s="8">
        <v>0</v>
      </c>
      <c r="BA161" s="8">
        <v>29</v>
      </c>
      <c r="BB161" s="72">
        <v>667</v>
      </c>
      <c r="BD161" s="8">
        <v>28014</v>
      </c>
      <c r="BE161" s="8">
        <v>5278</v>
      </c>
      <c r="BF161" s="8">
        <v>2378</v>
      </c>
      <c r="BG161" s="8">
        <v>56376</v>
      </c>
      <c r="BH161" s="8">
        <v>7772</v>
      </c>
      <c r="BI161" s="8">
        <v>4379</v>
      </c>
      <c r="BJ161" s="8">
        <v>57072</v>
      </c>
      <c r="BK161" s="72">
        <v>161269</v>
      </c>
      <c r="BN161" s="8">
        <f t="shared" si="15"/>
        <v>15283</v>
      </c>
      <c r="BP161" s="6">
        <f t="shared" si="16"/>
        <v>4234</v>
      </c>
      <c r="BQ161" s="8">
        <f t="shared" si="17"/>
        <v>6003</v>
      </c>
      <c r="BR161" s="8">
        <f t="shared" si="18"/>
        <v>3219</v>
      </c>
      <c r="BS161" s="6">
        <f t="shared" si="19"/>
        <v>1160</v>
      </c>
      <c r="BT161" s="6">
        <f t="shared" si="20"/>
        <v>667</v>
      </c>
      <c r="BV161" s="8">
        <f t="shared" si="14"/>
        <v>145986</v>
      </c>
    </row>
    <row r="162" spans="1:96" ht="10.5">
      <c r="A162" s="7">
        <v>40513</v>
      </c>
      <c r="B162" s="6">
        <v>99</v>
      </c>
      <c r="C162" s="8">
        <v>198</v>
      </c>
      <c r="D162" s="8">
        <v>33</v>
      </c>
      <c r="E162" s="8">
        <v>2178</v>
      </c>
      <c r="F162" s="8">
        <v>198</v>
      </c>
      <c r="G162" s="8">
        <v>66</v>
      </c>
      <c r="H162" s="8">
        <v>1155</v>
      </c>
      <c r="I162" s="72">
        <v>3927</v>
      </c>
      <c r="J162" s="56"/>
      <c r="K162" s="6">
        <v>429</v>
      </c>
      <c r="L162" s="8">
        <v>66</v>
      </c>
      <c r="M162" s="8">
        <v>0</v>
      </c>
      <c r="N162" s="8">
        <v>3597</v>
      </c>
      <c r="O162" s="8">
        <v>330</v>
      </c>
      <c r="P162" s="8">
        <v>264</v>
      </c>
      <c r="Q162" s="8">
        <v>3597</v>
      </c>
      <c r="R162" s="72">
        <v>8283</v>
      </c>
      <c r="S162" s="74"/>
      <c r="T162" s="8">
        <v>231</v>
      </c>
      <c r="U162" s="8">
        <v>0</v>
      </c>
      <c r="V162" s="8">
        <v>0</v>
      </c>
      <c r="W162" s="8">
        <v>33</v>
      </c>
      <c r="X162" s="8">
        <v>0</v>
      </c>
      <c r="Y162" s="8">
        <v>0</v>
      </c>
      <c r="Z162" s="8">
        <v>33</v>
      </c>
      <c r="AA162" s="71">
        <v>297</v>
      </c>
      <c r="AC162" s="8">
        <v>132</v>
      </c>
      <c r="AD162" s="8">
        <v>297</v>
      </c>
      <c r="AE162" s="8">
        <v>33</v>
      </c>
      <c r="AF162" s="8">
        <v>1122</v>
      </c>
      <c r="AG162" s="8">
        <v>198</v>
      </c>
      <c r="AH162" s="8">
        <v>363</v>
      </c>
      <c r="AI162" s="8">
        <v>2574</v>
      </c>
      <c r="AJ162" s="72">
        <v>4719</v>
      </c>
      <c r="AK162" s="8"/>
      <c r="AL162" s="8">
        <v>33</v>
      </c>
      <c r="AM162" s="8">
        <v>99</v>
      </c>
      <c r="AN162" s="8">
        <v>0</v>
      </c>
      <c r="AO162" s="8">
        <v>528</v>
      </c>
      <c r="AP162" s="8">
        <v>66</v>
      </c>
      <c r="AQ162" s="8">
        <v>132</v>
      </c>
      <c r="AR162" s="8">
        <v>1617</v>
      </c>
      <c r="AS162" s="72">
        <v>2475</v>
      </c>
      <c r="AT162" s="8"/>
      <c r="AU162" s="8">
        <v>33</v>
      </c>
      <c r="AV162" s="8">
        <v>0</v>
      </c>
      <c r="AW162" s="8">
        <v>0</v>
      </c>
      <c r="AX162" s="8">
        <v>660</v>
      </c>
      <c r="AY162" s="8">
        <v>66</v>
      </c>
      <c r="AZ162" s="8">
        <v>0</v>
      </c>
      <c r="BA162" s="8">
        <v>66</v>
      </c>
      <c r="BB162" s="72">
        <v>825</v>
      </c>
      <c r="BD162" s="8">
        <v>15642</v>
      </c>
      <c r="BE162" s="8">
        <v>2673</v>
      </c>
      <c r="BF162" s="8">
        <v>2178</v>
      </c>
      <c r="BG162" s="8">
        <v>73194</v>
      </c>
      <c r="BH162" s="8">
        <v>10065</v>
      </c>
      <c r="BI162" s="8">
        <v>3234</v>
      </c>
      <c r="BJ162" s="8">
        <v>99363</v>
      </c>
      <c r="BK162" s="72">
        <v>206349</v>
      </c>
      <c r="BN162" s="8">
        <f t="shared" si="15"/>
        <v>20229</v>
      </c>
      <c r="BP162" s="6">
        <f t="shared" si="16"/>
        <v>3927</v>
      </c>
      <c r="BQ162" s="8">
        <f t="shared" si="17"/>
        <v>8283</v>
      </c>
      <c r="BR162" s="8">
        <f t="shared" si="18"/>
        <v>4719</v>
      </c>
      <c r="BS162" s="6">
        <f t="shared" si="19"/>
        <v>2475</v>
      </c>
      <c r="BT162" s="6">
        <f t="shared" si="20"/>
        <v>825</v>
      </c>
      <c r="BV162" s="8">
        <f t="shared" si="14"/>
        <v>186120</v>
      </c>
    </row>
    <row r="163" spans="1:96" ht="10.5">
      <c r="A163" s="7">
        <v>40544</v>
      </c>
      <c r="B163" s="8">
        <v>34</v>
      </c>
      <c r="C163" s="8">
        <v>0</v>
      </c>
      <c r="D163" s="8">
        <v>0</v>
      </c>
      <c r="E163" s="8">
        <v>2040</v>
      </c>
      <c r="F163" s="8">
        <v>68</v>
      </c>
      <c r="G163" s="8">
        <v>68</v>
      </c>
      <c r="H163" s="8">
        <v>680</v>
      </c>
      <c r="I163" s="72">
        <v>2890</v>
      </c>
      <c r="K163" s="6">
        <v>374</v>
      </c>
      <c r="L163" s="8">
        <v>0</v>
      </c>
      <c r="M163" s="8">
        <v>0</v>
      </c>
      <c r="N163" s="8">
        <v>2618</v>
      </c>
      <c r="O163" s="8">
        <v>170</v>
      </c>
      <c r="P163" s="8">
        <v>136</v>
      </c>
      <c r="Q163" s="8">
        <v>1326</v>
      </c>
      <c r="R163" s="72">
        <v>4624</v>
      </c>
      <c r="T163" s="8">
        <v>102</v>
      </c>
      <c r="U163" s="8">
        <v>0</v>
      </c>
      <c r="V163" s="8">
        <v>0</v>
      </c>
      <c r="W163" s="8">
        <v>0</v>
      </c>
      <c r="X163" s="8">
        <v>0</v>
      </c>
      <c r="Y163" s="8">
        <v>34</v>
      </c>
      <c r="Z163" s="8">
        <v>0</v>
      </c>
      <c r="AA163" s="71">
        <v>136</v>
      </c>
      <c r="AC163" s="8">
        <v>136</v>
      </c>
      <c r="AD163" s="8">
        <v>136</v>
      </c>
      <c r="AE163" s="8">
        <v>68</v>
      </c>
      <c r="AF163" s="8">
        <v>612</v>
      </c>
      <c r="AG163" s="8">
        <v>102</v>
      </c>
      <c r="AH163" s="8">
        <v>102</v>
      </c>
      <c r="AI163" s="8">
        <v>1870</v>
      </c>
      <c r="AJ163" s="72">
        <v>3026</v>
      </c>
      <c r="AL163" s="8">
        <v>34</v>
      </c>
      <c r="AM163" s="8">
        <v>0</v>
      </c>
      <c r="AN163" s="8">
        <v>0</v>
      </c>
      <c r="AO163" s="8">
        <v>170</v>
      </c>
      <c r="AP163" s="8">
        <v>0</v>
      </c>
      <c r="AQ163" s="8">
        <v>170</v>
      </c>
      <c r="AR163" s="8">
        <v>646</v>
      </c>
      <c r="AS163" s="72">
        <v>1020</v>
      </c>
      <c r="AU163" s="8">
        <v>102</v>
      </c>
      <c r="AV163" s="8">
        <v>0</v>
      </c>
      <c r="AW163" s="8">
        <v>34</v>
      </c>
      <c r="AX163" s="8">
        <v>578</v>
      </c>
      <c r="AY163" s="8">
        <v>34</v>
      </c>
      <c r="AZ163" s="8">
        <v>0</v>
      </c>
      <c r="BA163" s="8">
        <v>34</v>
      </c>
      <c r="BB163" s="72">
        <v>782</v>
      </c>
      <c r="BD163" s="8">
        <v>15980</v>
      </c>
      <c r="BE163" s="8">
        <v>2924</v>
      </c>
      <c r="BF163" s="8">
        <v>1836</v>
      </c>
      <c r="BG163" s="8">
        <v>44744</v>
      </c>
      <c r="BH163" s="8">
        <v>6290</v>
      </c>
      <c r="BI163" s="8">
        <v>3366</v>
      </c>
      <c r="BJ163" s="8">
        <v>42874</v>
      </c>
      <c r="BK163" s="72">
        <v>118014</v>
      </c>
      <c r="BN163" s="8">
        <f t="shared" si="15"/>
        <v>12342</v>
      </c>
      <c r="BP163" s="6">
        <f t="shared" ref="BP163:BP175" si="21">I163</f>
        <v>2890</v>
      </c>
      <c r="BQ163" s="8">
        <f t="shared" ref="BQ163:BQ175" si="22">R163</f>
        <v>4624</v>
      </c>
      <c r="BR163" s="8">
        <f t="shared" ref="BR163:BR175" si="23">AJ163</f>
        <v>3026</v>
      </c>
      <c r="BS163" s="6">
        <f t="shared" ref="BS163:BS175" si="24">AS163</f>
        <v>1020</v>
      </c>
      <c r="BT163" s="6">
        <f t="shared" ref="BT163:BT175" si="25">BB163</f>
        <v>782</v>
      </c>
      <c r="BV163" s="8">
        <f t="shared" si="14"/>
        <v>105672</v>
      </c>
    </row>
    <row r="164" spans="1:96" ht="10.5">
      <c r="A164" s="7">
        <v>40575</v>
      </c>
      <c r="B164" s="8">
        <v>145</v>
      </c>
      <c r="C164" s="8">
        <v>0</v>
      </c>
      <c r="D164" s="8">
        <v>0</v>
      </c>
      <c r="E164" s="8">
        <v>2001</v>
      </c>
      <c r="F164" s="8">
        <v>116</v>
      </c>
      <c r="G164" s="8">
        <v>58</v>
      </c>
      <c r="H164" s="8">
        <v>232</v>
      </c>
      <c r="I164" s="72">
        <v>2552</v>
      </c>
      <c r="K164" s="6">
        <v>551</v>
      </c>
      <c r="L164" s="8">
        <v>87</v>
      </c>
      <c r="M164" s="8">
        <v>0</v>
      </c>
      <c r="N164" s="8">
        <v>1595</v>
      </c>
      <c r="O164" s="8">
        <v>87</v>
      </c>
      <c r="P164" s="8">
        <v>203</v>
      </c>
      <c r="Q164" s="8">
        <v>928</v>
      </c>
      <c r="R164" s="72">
        <v>3451</v>
      </c>
      <c r="T164" s="8">
        <v>290</v>
      </c>
      <c r="U164" s="8">
        <v>0</v>
      </c>
      <c r="V164" s="8">
        <v>0</v>
      </c>
      <c r="W164" s="8">
        <v>29</v>
      </c>
      <c r="X164" s="8">
        <v>0</v>
      </c>
      <c r="Y164" s="8">
        <v>29</v>
      </c>
      <c r="Z164" s="8">
        <v>29</v>
      </c>
      <c r="AA164" s="71">
        <v>377</v>
      </c>
      <c r="AC164" s="8">
        <v>174</v>
      </c>
      <c r="AD164" s="8">
        <v>116</v>
      </c>
      <c r="AE164" s="8">
        <v>0</v>
      </c>
      <c r="AF164" s="8">
        <v>522</v>
      </c>
      <c r="AG164" s="8">
        <v>145</v>
      </c>
      <c r="AH164" s="8">
        <v>145</v>
      </c>
      <c r="AI164" s="8">
        <v>1073</v>
      </c>
      <c r="AJ164" s="72">
        <v>2175</v>
      </c>
      <c r="AL164" s="8">
        <v>116</v>
      </c>
      <c r="AM164" s="8">
        <v>0</v>
      </c>
      <c r="AN164" s="8">
        <v>29</v>
      </c>
      <c r="AO164" s="8">
        <v>145</v>
      </c>
      <c r="AP164" s="8">
        <v>58</v>
      </c>
      <c r="AQ164" s="8">
        <v>174</v>
      </c>
      <c r="AR164" s="8">
        <v>406</v>
      </c>
      <c r="AS164" s="72">
        <v>928</v>
      </c>
      <c r="AU164" s="8">
        <v>116</v>
      </c>
      <c r="AV164" s="8">
        <v>0</v>
      </c>
      <c r="AW164" s="8">
        <v>0</v>
      </c>
      <c r="AX164" s="8">
        <v>58</v>
      </c>
      <c r="AY164" s="8">
        <v>0</v>
      </c>
      <c r="AZ164" s="8">
        <v>0</v>
      </c>
      <c r="BA164" s="8">
        <v>29</v>
      </c>
      <c r="BB164" s="72">
        <v>203</v>
      </c>
      <c r="BD164" s="8">
        <v>23664</v>
      </c>
      <c r="BE164" s="8">
        <v>3277</v>
      </c>
      <c r="BF164" s="8">
        <v>1334</v>
      </c>
      <c r="BG164" s="8">
        <v>30856</v>
      </c>
      <c r="BH164" s="8">
        <v>6032</v>
      </c>
      <c r="BI164" s="8">
        <v>3016</v>
      </c>
      <c r="BJ164" s="8">
        <v>35641</v>
      </c>
      <c r="BK164" s="72">
        <v>103820</v>
      </c>
      <c r="BN164" s="8">
        <f t="shared" si="15"/>
        <v>9309</v>
      </c>
      <c r="BP164" s="6">
        <f t="shared" si="21"/>
        <v>2552</v>
      </c>
      <c r="BQ164" s="8">
        <f t="shared" si="22"/>
        <v>3451</v>
      </c>
      <c r="BR164" s="8">
        <f t="shared" si="23"/>
        <v>2175</v>
      </c>
      <c r="BS164" s="6">
        <f t="shared" si="24"/>
        <v>928</v>
      </c>
      <c r="BT164" s="6">
        <f t="shared" si="25"/>
        <v>203</v>
      </c>
      <c r="BV164" s="8">
        <f t="shared" si="14"/>
        <v>94511</v>
      </c>
    </row>
    <row r="165" spans="1:96" ht="10.5">
      <c r="A165" s="7">
        <v>40603</v>
      </c>
      <c r="B165" s="8">
        <v>102</v>
      </c>
      <c r="C165" s="8">
        <v>68</v>
      </c>
      <c r="D165" s="8">
        <v>34</v>
      </c>
      <c r="E165" s="8">
        <v>3162</v>
      </c>
      <c r="F165" s="8">
        <v>102</v>
      </c>
      <c r="G165" s="8">
        <v>102</v>
      </c>
      <c r="H165" s="8">
        <v>340</v>
      </c>
      <c r="I165" s="72">
        <v>3910</v>
      </c>
      <c r="K165" s="6">
        <v>578</v>
      </c>
      <c r="L165" s="8">
        <v>68</v>
      </c>
      <c r="M165" s="8">
        <v>0</v>
      </c>
      <c r="N165" s="8">
        <v>2312</v>
      </c>
      <c r="O165" s="8">
        <v>34</v>
      </c>
      <c r="P165" s="8">
        <v>204</v>
      </c>
      <c r="Q165" s="8">
        <v>1190</v>
      </c>
      <c r="R165" s="72">
        <v>4386</v>
      </c>
      <c r="T165" s="8">
        <v>272</v>
      </c>
      <c r="U165" s="8">
        <v>0</v>
      </c>
      <c r="V165" s="8">
        <v>0</v>
      </c>
      <c r="W165" s="8">
        <v>34</v>
      </c>
      <c r="X165" s="8">
        <v>34</v>
      </c>
      <c r="Y165" s="8">
        <v>0</v>
      </c>
      <c r="Z165" s="8">
        <v>0</v>
      </c>
      <c r="AA165" s="71">
        <v>340</v>
      </c>
      <c r="AC165" s="8">
        <v>238</v>
      </c>
      <c r="AD165" s="8">
        <v>0</v>
      </c>
      <c r="AE165" s="8">
        <v>0</v>
      </c>
      <c r="AF165" s="8">
        <v>646</v>
      </c>
      <c r="AG165" s="8">
        <v>68</v>
      </c>
      <c r="AH165" s="8">
        <v>306</v>
      </c>
      <c r="AI165" s="8">
        <v>1360</v>
      </c>
      <c r="AJ165" s="72">
        <v>2618</v>
      </c>
      <c r="AL165" s="8">
        <v>68</v>
      </c>
      <c r="AM165" s="8">
        <v>102</v>
      </c>
      <c r="AN165" s="8">
        <v>34</v>
      </c>
      <c r="AO165" s="8">
        <v>204</v>
      </c>
      <c r="AP165" s="8">
        <v>102</v>
      </c>
      <c r="AQ165" s="8">
        <v>102</v>
      </c>
      <c r="AR165" s="8">
        <v>272</v>
      </c>
      <c r="AS165" s="72">
        <v>884</v>
      </c>
      <c r="AU165" s="8">
        <v>136</v>
      </c>
      <c r="AV165" s="8">
        <v>0</v>
      </c>
      <c r="AW165" s="8">
        <v>0</v>
      </c>
      <c r="AX165" s="8">
        <v>204</v>
      </c>
      <c r="AY165" s="8">
        <v>34</v>
      </c>
      <c r="AZ165" s="8">
        <v>34</v>
      </c>
      <c r="BA165" s="8">
        <v>34</v>
      </c>
      <c r="BB165" s="72">
        <v>442</v>
      </c>
      <c r="BD165" s="8">
        <v>27472</v>
      </c>
      <c r="BE165" s="8">
        <v>4420</v>
      </c>
      <c r="BF165" s="8">
        <v>1428</v>
      </c>
      <c r="BG165" s="8">
        <v>47090</v>
      </c>
      <c r="BH165" s="8">
        <v>6766</v>
      </c>
      <c r="BI165" s="8">
        <v>3842</v>
      </c>
      <c r="BJ165" s="8">
        <v>52258</v>
      </c>
      <c r="BK165" s="72">
        <v>143276</v>
      </c>
      <c r="BN165" s="8">
        <f t="shared" si="15"/>
        <v>12240</v>
      </c>
      <c r="BP165" s="6">
        <f t="shared" si="21"/>
        <v>3910</v>
      </c>
      <c r="BQ165" s="8">
        <f t="shared" si="22"/>
        <v>4386</v>
      </c>
      <c r="BR165" s="8">
        <f t="shared" si="23"/>
        <v>2618</v>
      </c>
      <c r="BS165" s="6">
        <f t="shared" si="24"/>
        <v>884</v>
      </c>
      <c r="BT165" s="6">
        <f t="shared" si="25"/>
        <v>442</v>
      </c>
      <c r="BV165" s="8">
        <f t="shared" si="14"/>
        <v>131036</v>
      </c>
    </row>
    <row r="166" spans="1:96" ht="10.5">
      <c r="A166" s="7">
        <v>40634</v>
      </c>
      <c r="B166" s="8">
        <v>168</v>
      </c>
      <c r="C166" s="8">
        <v>0</v>
      </c>
      <c r="D166" s="8">
        <v>0</v>
      </c>
      <c r="E166" s="8">
        <v>4172</v>
      </c>
      <c r="F166" s="8">
        <v>140</v>
      </c>
      <c r="G166" s="8">
        <v>112</v>
      </c>
      <c r="H166" s="8">
        <v>532</v>
      </c>
      <c r="I166" s="72">
        <v>5124</v>
      </c>
      <c r="K166" s="6">
        <v>532</v>
      </c>
      <c r="L166" s="8">
        <v>336</v>
      </c>
      <c r="M166" s="8">
        <v>28</v>
      </c>
      <c r="N166" s="8">
        <v>4900</v>
      </c>
      <c r="O166" s="8">
        <v>252</v>
      </c>
      <c r="P166" s="8">
        <v>336</v>
      </c>
      <c r="Q166" s="8">
        <v>2100</v>
      </c>
      <c r="R166" s="72">
        <v>8484</v>
      </c>
      <c r="T166" s="8">
        <v>280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28</v>
      </c>
      <c r="AA166" s="71">
        <v>308</v>
      </c>
      <c r="AC166" s="8">
        <v>252</v>
      </c>
      <c r="AD166" s="8">
        <v>84</v>
      </c>
      <c r="AE166" s="8">
        <v>56</v>
      </c>
      <c r="AF166" s="8">
        <v>1232</v>
      </c>
      <c r="AG166" s="8">
        <v>84</v>
      </c>
      <c r="AH166" s="8">
        <v>56</v>
      </c>
      <c r="AI166" s="8">
        <v>1428</v>
      </c>
      <c r="AJ166" s="72">
        <v>3192</v>
      </c>
      <c r="AL166" s="8">
        <v>140</v>
      </c>
      <c r="AM166" s="8">
        <v>84</v>
      </c>
      <c r="AN166" s="8">
        <v>28</v>
      </c>
      <c r="AO166" s="8">
        <v>364</v>
      </c>
      <c r="AP166" s="8">
        <v>56</v>
      </c>
      <c r="AQ166" s="8">
        <v>84</v>
      </c>
      <c r="AR166" s="8">
        <v>616</v>
      </c>
      <c r="AS166" s="72">
        <v>1372</v>
      </c>
      <c r="AU166" s="8">
        <v>112</v>
      </c>
      <c r="AV166" s="8">
        <v>0</v>
      </c>
      <c r="AW166" s="8">
        <v>28</v>
      </c>
      <c r="AX166" s="8">
        <v>392</v>
      </c>
      <c r="AY166" s="8">
        <v>0</v>
      </c>
      <c r="AZ166" s="8">
        <v>56</v>
      </c>
      <c r="BA166" s="8">
        <v>56</v>
      </c>
      <c r="BB166" s="72">
        <v>644</v>
      </c>
      <c r="BD166" s="8">
        <v>22176</v>
      </c>
      <c r="BE166" s="8">
        <v>4368</v>
      </c>
      <c r="BF166" s="8">
        <v>2660</v>
      </c>
      <c r="BG166" s="8">
        <v>71904</v>
      </c>
      <c r="BH166" s="8">
        <v>8932</v>
      </c>
      <c r="BI166" s="8">
        <v>5068</v>
      </c>
      <c r="BJ166" s="8">
        <v>67816</v>
      </c>
      <c r="BK166" s="72">
        <v>182924</v>
      </c>
      <c r="BN166" s="8">
        <f t="shared" si="15"/>
        <v>18816</v>
      </c>
      <c r="BP166" s="6">
        <f t="shared" si="21"/>
        <v>5124</v>
      </c>
      <c r="BQ166" s="8">
        <f t="shared" si="22"/>
        <v>8484</v>
      </c>
      <c r="BR166" s="8">
        <f t="shared" si="23"/>
        <v>3192</v>
      </c>
      <c r="BS166" s="6">
        <f t="shared" si="24"/>
        <v>1372</v>
      </c>
      <c r="BT166" s="6">
        <f t="shared" si="25"/>
        <v>644</v>
      </c>
      <c r="BV166" s="8">
        <f t="shared" si="14"/>
        <v>164108</v>
      </c>
    </row>
    <row r="167" spans="1:96" ht="10.5">
      <c r="A167" s="7">
        <v>40664</v>
      </c>
      <c r="B167" s="8">
        <v>192</v>
      </c>
      <c r="C167" s="8">
        <v>0</v>
      </c>
      <c r="D167" s="8">
        <v>24</v>
      </c>
      <c r="E167" s="8">
        <v>5304</v>
      </c>
      <c r="F167" s="8">
        <v>192</v>
      </c>
      <c r="G167" s="8">
        <v>144</v>
      </c>
      <c r="H167" s="8">
        <v>528</v>
      </c>
      <c r="I167" s="72">
        <v>6384</v>
      </c>
      <c r="K167" s="6">
        <v>456</v>
      </c>
      <c r="L167" s="8">
        <v>408</v>
      </c>
      <c r="M167" s="8">
        <v>48</v>
      </c>
      <c r="N167" s="8">
        <v>4920</v>
      </c>
      <c r="O167" s="8">
        <v>264</v>
      </c>
      <c r="P167" s="8">
        <v>192</v>
      </c>
      <c r="Q167" s="8">
        <v>1440</v>
      </c>
      <c r="R167" s="72">
        <v>7728</v>
      </c>
      <c r="T167" s="8">
        <v>456</v>
      </c>
      <c r="U167" s="8">
        <v>0</v>
      </c>
      <c r="V167" s="8">
        <v>0</v>
      </c>
      <c r="W167" s="8">
        <v>24</v>
      </c>
      <c r="X167" s="8">
        <v>0</v>
      </c>
      <c r="Y167" s="8">
        <v>72</v>
      </c>
      <c r="Z167" s="8">
        <v>24</v>
      </c>
      <c r="AA167" s="71">
        <v>576</v>
      </c>
      <c r="AC167" s="8">
        <v>168</v>
      </c>
      <c r="AD167" s="8">
        <v>360</v>
      </c>
      <c r="AE167" s="8">
        <v>24</v>
      </c>
      <c r="AF167" s="8">
        <v>1176</v>
      </c>
      <c r="AG167" s="8">
        <v>72</v>
      </c>
      <c r="AH167" s="8">
        <v>144</v>
      </c>
      <c r="AI167" s="8">
        <v>1032</v>
      </c>
      <c r="AJ167" s="72">
        <v>2976</v>
      </c>
      <c r="AL167" s="8">
        <v>192</v>
      </c>
      <c r="AM167" s="8">
        <v>168</v>
      </c>
      <c r="AN167" s="8">
        <v>0</v>
      </c>
      <c r="AO167" s="8">
        <v>312</v>
      </c>
      <c r="AP167" s="8">
        <v>48</v>
      </c>
      <c r="AQ167" s="8">
        <v>72</v>
      </c>
      <c r="AR167" s="8">
        <v>624</v>
      </c>
      <c r="AS167" s="72">
        <v>1416</v>
      </c>
      <c r="AU167" s="8">
        <v>24</v>
      </c>
      <c r="AV167" s="8">
        <v>0</v>
      </c>
      <c r="AW167" s="8">
        <v>0</v>
      </c>
      <c r="AX167" s="8">
        <v>744</v>
      </c>
      <c r="AY167" s="8">
        <v>48</v>
      </c>
      <c r="AZ167" s="8">
        <v>24</v>
      </c>
      <c r="BA167" s="8">
        <v>24</v>
      </c>
      <c r="BB167" s="72">
        <v>864</v>
      </c>
      <c r="BD167" s="8">
        <v>29760</v>
      </c>
      <c r="BE167" s="8">
        <v>7080</v>
      </c>
      <c r="BF167" s="8">
        <v>2136</v>
      </c>
      <c r="BG167" s="8">
        <v>74208</v>
      </c>
      <c r="BH167" s="8">
        <v>8616</v>
      </c>
      <c r="BI167" s="8">
        <v>4512</v>
      </c>
      <c r="BJ167" s="8">
        <v>55608</v>
      </c>
      <c r="BK167" s="72">
        <v>181920</v>
      </c>
      <c r="BN167" s="8">
        <f t="shared" si="15"/>
        <v>19368</v>
      </c>
      <c r="BP167" s="6">
        <f t="shared" si="21"/>
        <v>6384</v>
      </c>
      <c r="BQ167" s="8">
        <f t="shared" si="22"/>
        <v>7728</v>
      </c>
      <c r="BR167" s="8">
        <f t="shared" si="23"/>
        <v>2976</v>
      </c>
      <c r="BS167" s="6">
        <f t="shared" si="24"/>
        <v>1416</v>
      </c>
      <c r="BT167" s="6">
        <f t="shared" si="25"/>
        <v>864</v>
      </c>
      <c r="BV167" s="8">
        <f t="shared" si="14"/>
        <v>162552</v>
      </c>
    </row>
    <row r="168" spans="1:96" ht="10.5">
      <c r="A168" s="7">
        <v>40695</v>
      </c>
      <c r="B168" s="8">
        <v>264</v>
      </c>
      <c r="C168" s="8">
        <v>24</v>
      </c>
      <c r="D168" s="8">
        <v>0</v>
      </c>
      <c r="E168" s="8">
        <v>6288</v>
      </c>
      <c r="F168" s="8">
        <v>192</v>
      </c>
      <c r="G168" s="8">
        <v>48</v>
      </c>
      <c r="H168" s="8">
        <v>408</v>
      </c>
      <c r="I168" s="72">
        <v>7224</v>
      </c>
      <c r="K168" s="6">
        <v>888</v>
      </c>
      <c r="L168" s="8">
        <v>288</v>
      </c>
      <c r="M168" s="8">
        <v>0</v>
      </c>
      <c r="N168" s="8">
        <v>7728</v>
      </c>
      <c r="O168" s="8">
        <v>264</v>
      </c>
      <c r="P168" s="8">
        <v>384</v>
      </c>
      <c r="Q168" s="8">
        <v>1512</v>
      </c>
      <c r="R168" s="72">
        <v>11064</v>
      </c>
      <c r="T168" s="8">
        <v>264</v>
      </c>
      <c r="U168" s="8">
        <v>48</v>
      </c>
      <c r="V168" s="8">
        <v>0</v>
      </c>
      <c r="W168" s="8">
        <v>48</v>
      </c>
      <c r="X168" s="8">
        <v>24</v>
      </c>
      <c r="Y168" s="8">
        <v>24</v>
      </c>
      <c r="Z168" s="8">
        <v>24</v>
      </c>
      <c r="AA168" s="71">
        <v>432</v>
      </c>
      <c r="AC168" s="8">
        <v>264</v>
      </c>
      <c r="AD168" s="8">
        <v>240</v>
      </c>
      <c r="AE168" s="8">
        <v>24</v>
      </c>
      <c r="AF168" s="8">
        <v>1608</v>
      </c>
      <c r="AG168" s="8">
        <v>120</v>
      </c>
      <c r="AH168" s="8">
        <v>216</v>
      </c>
      <c r="AI168" s="8">
        <v>1104</v>
      </c>
      <c r="AJ168" s="72">
        <v>3576</v>
      </c>
      <c r="AL168" s="8">
        <v>72</v>
      </c>
      <c r="AM168" s="8">
        <v>120</v>
      </c>
      <c r="AN168" s="8">
        <v>24</v>
      </c>
      <c r="AO168" s="8">
        <v>696</v>
      </c>
      <c r="AP168" s="8">
        <v>96</v>
      </c>
      <c r="AQ168" s="8">
        <v>96</v>
      </c>
      <c r="AR168" s="8">
        <v>552</v>
      </c>
      <c r="AS168" s="72">
        <v>1656</v>
      </c>
      <c r="AU168" s="8">
        <v>120</v>
      </c>
      <c r="AV168" s="8">
        <v>48</v>
      </c>
      <c r="AW168" s="8">
        <v>0</v>
      </c>
      <c r="AX168" s="8">
        <v>912</v>
      </c>
      <c r="AY168" s="8">
        <v>24</v>
      </c>
      <c r="AZ168" s="8">
        <v>24</v>
      </c>
      <c r="BA168" s="8">
        <v>72</v>
      </c>
      <c r="BB168" s="72">
        <v>1200</v>
      </c>
      <c r="BD168" s="8">
        <v>26256</v>
      </c>
      <c r="BE168" s="8">
        <v>6408</v>
      </c>
      <c r="BF168" s="8">
        <v>1752</v>
      </c>
      <c r="BG168" s="8">
        <v>84000</v>
      </c>
      <c r="BH168" s="8">
        <v>9384</v>
      </c>
      <c r="BI168" s="8">
        <v>4584</v>
      </c>
      <c r="BJ168" s="8">
        <v>60504</v>
      </c>
      <c r="BK168" s="72">
        <v>192888</v>
      </c>
      <c r="BN168" s="8">
        <f t="shared" si="15"/>
        <v>24720</v>
      </c>
      <c r="BP168" s="6">
        <f t="shared" si="21"/>
        <v>7224</v>
      </c>
      <c r="BQ168" s="8">
        <f t="shared" si="22"/>
        <v>11064</v>
      </c>
      <c r="BR168" s="8">
        <f t="shared" si="23"/>
        <v>3576</v>
      </c>
      <c r="BS168" s="6">
        <f t="shared" si="24"/>
        <v>1656</v>
      </c>
      <c r="BT168" s="6">
        <f t="shared" si="25"/>
        <v>1200</v>
      </c>
      <c r="BV168" s="8">
        <f t="shared" si="14"/>
        <v>168168</v>
      </c>
    </row>
    <row r="169" spans="1:96" ht="10.5">
      <c r="A169" s="7">
        <v>40725</v>
      </c>
      <c r="B169" s="8">
        <v>220</v>
      </c>
      <c r="C169" s="8">
        <v>20</v>
      </c>
      <c r="D169" s="8">
        <v>120</v>
      </c>
      <c r="E169" s="8">
        <v>8300</v>
      </c>
      <c r="F169" s="8">
        <v>200</v>
      </c>
      <c r="G169" s="8">
        <v>40</v>
      </c>
      <c r="H169" s="8">
        <v>480</v>
      </c>
      <c r="I169" s="72">
        <v>9380</v>
      </c>
      <c r="K169" s="6">
        <v>640</v>
      </c>
      <c r="L169" s="8">
        <v>80</v>
      </c>
      <c r="M169" s="8">
        <v>80</v>
      </c>
      <c r="N169" s="8">
        <v>11440</v>
      </c>
      <c r="O169" s="8">
        <v>420</v>
      </c>
      <c r="P169" s="8">
        <v>200</v>
      </c>
      <c r="Q169" s="8">
        <v>2180</v>
      </c>
      <c r="R169" s="72">
        <v>15040</v>
      </c>
      <c r="T169" s="8">
        <v>320</v>
      </c>
      <c r="U169" s="8">
        <v>20</v>
      </c>
      <c r="V169" s="8">
        <v>20</v>
      </c>
      <c r="W169" s="8">
        <v>40</v>
      </c>
      <c r="X169" s="8">
        <v>40</v>
      </c>
      <c r="Y169" s="8">
        <v>40</v>
      </c>
      <c r="Z169" s="8">
        <v>60</v>
      </c>
      <c r="AA169" s="71">
        <v>540</v>
      </c>
      <c r="AC169" s="8">
        <v>240</v>
      </c>
      <c r="AD169" s="8">
        <v>400</v>
      </c>
      <c r="AE169" s="8">
        <v>100</v>
      </c>
      <c r="AF169" s="8">
        <v>2040</v>
      </c>
      <c r="AG169" s="8">
        <v>60</v>
      </c>
      <c r="AH169" s="8">
        <v>400</v>
      </c>
      <c r="AI169" s="8">
        <v>1600</v>
      </c>
      <c r="AJ169" s="72">
        <v>4840</v>
      </c>
      <c r="AL169" s="8">
        <v>100</v>
      </c>
      <c r="AM169" s="8">
        <v>60</v>
      </c>
      <c r="AN169" s="8">
        <v>20</v>
      </c>
      <c r="AO169" s="8">
        <v>1100</v>
      </c>
      <c r="AP169" s="8">
        <v>120</v>
      </c>
      <c r="AQ169" s="8">
        <v>200</v>
      </c>
      <c r="AR169" s="8">
        <v>600</v>
      </c>
      <c r="AS169" s="72">
        <v>2200</v>
      </c>
      <c r="AU169" s="8">
        <v>120</v>
      </c>
      <c r="AV169" s="8">
        <v>40</v>
      </c>
      <c r="AW169" s="8">
        <v>20</v>
      </c>
      <c r="AX169" s="8">
        <v>1380</v>
      </c>
      <c r="AY169" s="8">
        <v>160</v>
      </c>
      <c r="AZ169" s="8">
        <v>20</v>
      </c>
      <c r="BA169" s="8">
        <v>140</v>
      </c>
      <c r="BB169" s="72">
        <v>1880</v>
      </c>
      <c r="BD169" s="8">
        <v>23880</v>
      </c>
      <c r="BE169" s="8">
        <v>6400</v>
      </c>
      <c r="BF169" s="8">
        <v>4260</v>
      </c>
      <c r="BG169" s="8">
        <v>109680</v>
      </c>
      <c r="BH169" s="8">
        <v>11320</v>
      </c>
      <c r="BI169" s="8">
        <v>6040</v>
      </c>
      <c r="BJ169" s="8">
        <v>70660</v>
      </c>
      <c r="BK169" s="72">
        <v>232240</v>
      </c>
      <c r="BN169" s="8">
        <f t="shared" si="15"/>
        <v>33340</v>
      </c>
      <c r="BP169" s="6">
        <f t="shared" si="21"/>
        <v>9380</v>
      </c>
      <c r="BQ169" s="8">
        <f t="shared" si="22"/>
        <v>15040</v>
      </c>
      <c r="BR169" s="8">
        <f t="shared" si="23"/>
        <v>4840</v>
      </c>
      <c r="BS169" s="6">
        <f t="shared" si="24"/>
        <v>2200</v>
      </c>
      <c r="BT169" s="6">
        <f t="shared" si="25"/>
        <v>1880</v>
      </c>
      <c r="BV169" s="8">
        <f t="shared" si="14"/>
        <v>198900</v>
      </c>
    </row>
    <row r="170" spans="1:96" ht="10.5">
      <c r="A170" s="7">
        <v>40756</v>
      </c>
      <c r="B170" s="8">
        <v>200</v>
      </c>
      <c r="C170" s="8">
        <v>60</v>
      </c>
      <c r="D170" s="8">
        <v>20</v>
      </c>
      <c r="E170" s="8">
        <v>6620</v>
      </c>
      <c r="F170" s="8">
        <v>200</v>
      </c>
      <c r="G170" s="8">
        <v>80</v>
      </c>
      <c r="H170" s="8">
        <v>340</v>
      </c>
      <c r="I170" s="72">
        <v>7520</v>
      </c>
      <c r="K170" s="6">
        <v>700</v>
      </c>
      <c r="L170" s="8">
        <v>560</v>
      </c>
      <c r="M170" s="8">
        <v>20</v>
      </c>
      <c r="N170" s="8">
        <v>9880</v>
      </c>
      <c r="O170" s="8">
        <v>460</v>
      </c>
      <c r="P170" s="8">
        <v>200</v>
      </c>
      <c r="Q170" s="8">
        <v>1380</v>
      </c>
      <c r="R170" s="72">
        <v>13200</v>
      </c>
      <c r="T170" s="8">
        <v>380</v>
      </c>
      <c r="U170" s="8">
        <v>0</v>
      </c>
      <c r="V170" s="8">
        <v>20</v>
      </c>
      <c r="W170" s="8">
        <v>20</v>
      </c>
      <c r="X170" s="8">
        <v>60</v>
      </c>
      <c r="Y170" s="8">
        <v>0</v>
      </c>
      <c r="Z170" s="8">
        <v>0</v>
      </c>
      <c r="AA170" s="71">
        <v>480</v>
      </c>
      <c r="AC170" s="8">
        <v>340</v>
      </c>
      <c r="AD170" s="8">
        <v>100</v>
      </c>
      <c r="AE170" s="8">
        <v>40</v>
      </c>
      <c r="AF170" s="8">
        <v>1860</v>
      </c>
      <c r="AG170" s="8">
        <v>200</v>
      </c>
      <c r="AH170" s="8">
        <v>360</v>
      </c>
      <c r="AI170" s="8">
        <v>1160</v>
      </c>
      <c r="AJ170" s="72">
        <v>4060</v>
      </c>
      <c r="AL170" s="8">
        <v>80</v>
      </c>
      <c r="AM170" s="8">
        <v>40</v>
      </c>
      <c r="AN170" s="8">
        <v>20</v>
      </c>
      <c r="AO170" s="8">
        <v>720</v>
      </c>
      <c r="AP170" s="8">
        <v>80</v>
      </c>
      <c r="AQ170" s="8">
        <v>80</v>
      </c>
      <c r="AR170" s="8">
        <v>480</v>
      </c>
      <c r="AS170" s="72">
        <v>1500</v>
      </c>
      <c r="AU170" s="8">
        <v>40</v>
      </c>
      <c r="AV170" s="8">
        <v>60</v>
      </c>
      <c r="AW170" s="8">
        <v>0</v>
      </c>
      <c r="AX170" s="8">
        <v>1320</v>
      </c>
      <c r="AY170" s="8">
        <v>40</v>
      </c>
      <c r="AZ170" s="8">
        <v>20</v>
      </c>
      <c r="BA170" s="8">
        <v>120</v>
      </c>
      <c r="BB170" s="72">
        <v>1600</v>
      </c>
      <c r="BD170" s="8">
        <v>27160</v>
      </c>
      <c r="BE170" s="8">
        <v>7220</v>
      </c>
      <c r="BF170" s="8">
        <v>2340</v>
      </c>
      <c r="BG170" s="8">
        <v>87200</v>
      </c>
      <c r="BH170" s="8">
        <v>9500</v>
      </c>
      <c r="BI170" s="8">
        <v>4240</v>
      </c>
      <c r="BJ170" s="8">
        <v>53700</v>
      </c>
      <c r="BK170" s="72">
        <v>191360</v>
      </c>
      <c r="BN170" s="8">
        <f t="shared" si="15"/>
        <v>27880</v>
      </c>
      <c r="BP170" s="6">
        <f t="shared" si="21"/>
        <v>7520</v>
      </c>
      <c r="BQ170" s="8">
        <f t="shared" si="22"/>
        <v>13200</v>
      </c>
      <c r="BR170" s="8">
        <f t="shared" si="23"/>
        <v>4060</v>
      </c>
      <c r="BS170" s="6">
        <f t="shared" si="24"/>
        <v>1500</v>
      </c>
      <c r="BT170" s="6">
        <f t="shared" si="25"/>
        <v>1600</v>
      </c>
      <c r="BV170" s="8">
        <f t="shared" si="14"/>
        <v>163480</v>
      </c>
    </row>
    <row r="171" spans="1:96" ht="10.5">
      <c r="A171" s="7">
        <v>40787</v>
      </c>
      <c r="B171" s="8">
        <v>80</v>
      </c>
      <c r="C171" s="8">
        <v>100</v>
      </c>
      <c r="D171" s="8">
        <v>20</v>
      </c>
      <c r="E171" s="8">
        <v>5500</v>
      </c>
      <c r="F171" s="8">
        <v>260</v>
      </c>
      <c r="G171" s="8">
        <v>140</v>
      </c>
      <c r="H171" s="8">
        <v>440</v>
      </c>
      <c r="I171" s="72">
        <v>6540</v>
      </c>
      <c r="K171" s="6">
        <v>480</v>
      </c>
      <c r="L171" s="8">
        <v>260</v>
      </c>
      <c r="M171" s="8">
        <v>0</v>
      </c>
      <c r="N171" s="8">
        <v>6740</v>
      </c>
      <c r="O171" s="8">
        <v>280</v>
      </c>
      <c r="P171" s="8">
        <v>300</v>
      </c>
      <c r="Q171" s="8">
        <v>1400</v>
      </c>
      <c r="R171" s="72">
        <v>9460</v>
      </c>
      <c r="T171" s="8">
        <v>240</v>
      </c>
      <c r="U171" s="8">
        <v>20</v>
      </c>
      <c r="V171" s="8">
        <v>0</v>
      </c>
      <c r="W171" s="8">
        <v>40</v>
      </c>
      <c r="X171" s="8">
        <v>60</v>
      </c>
      <c r="Y171" s="8">
        <v>20</v>
      </c>
      <c r="Z171" s="8">
        <v>60</v>
      </c>
      <c r="AA171" s="71">
        <v>440</v>
      </c>
      <c r="AC171" s="8">
        <v>220</v>
      </c>
      <c r="AD171" s="8">
        <v>0</v>
      </c>
      <c r="AE171" s="8">
        <v>0</v>
      </c>
      <c r="AF171" s="8">
        <v>2060</v>
      </c>
      <c r="AG171" s="8">
        <v>80</v>
      </c>
      <c r="AH171" s="8">
        <v>220</v>
      </c>
      <c r="AI171" s="8">
        <v>1000</v>
      </c>
      <c r="AJ171" s="72">
        <v>3580</v>
      </c>
      <c r="AL171" s="8">
        <v>100</v>
      </c>
      <c r="AM171" s="8">
        <v>40</v>
      </c>
      <c r="AN171" s="8">
        <v>20</v>
      </c>
      <c r="AO171" s="8">
        <v>420</v>
      </c>
      <c r="AP171" s="8">
        <v>60</v>
      </c>
      <c r="AQ171" s="8">
        <v>80</v>
      </c>
      <c r="AR171" s="8">
        <v>440</v>
      </c>
      <c r="AS171" s="72">
        <v>1160</v>
      </c>
      <c r="AU171" s="8">
        <v>40</v>
      </c>
      <c r="AV171" s="8">
        <v>0</v>
      </c>
      <c r="AW171" s="8">
        <v>100</v>
      </c>
      <c r="AX171" s="8">
        <v>640</v>
      </c>
      <c r="AY171" s="8">
        <v>0</v>
      </c>
      <c r="AZ171" s="8">
        <v>0</v>
      </c>
      <c r="BA171" s="8">
        <v>40</v>
      </c>
      <c r="BB171" s="72">
        <v>820</v>
      </c>
      <c r="BD171" s="8">
        <v>24060</v>
      </c>
      <c r="BE171" s="8">
        <v>6280</v>
      </c>
      <c r="BF171" s="8">
        <v>2160</v>
      </c>
      <c r="BG171" s="8">
        <v>68080</v>
      </c>
      <c r="BH171" s="8">
        <v>9080</v>
      </c>
      <c r="BI171" s="8">
        <v>4520</v>
      </c>
      <c r="BJ171" s="8">
        <v>53320</v>
      </c>
      <c r="BK171" s="72">
        <v>167500</v>
      </c>
      <c r="BN171" s="8">
        <f t="shared" si="15"/>
        <v>21560</v>
      </c>
      <c r="BP171" s="6">
        <f t="shared" si="21"/>
        <v>6540</v>
      </c>
      <c r="BQ171" s="8">
        <f t="shared" si="22"/>
        <v>9460</v>
      </c>
      <c r="BR171" s="8">
        <f t="shared" si="23"/>
        <v>3580</v>
      </c>
      <c r="BS171" s="6">
        <f t="shared" si="24"/>
        <v>1160</v>
      </c>
      <c r="BT171" s="6">
        <f t="shared" si="25"/>
        <v>820</v>
      </c>
      <c r="BV171" s="8">
        <f t="shared" si="14"/>
        <v>145940</v>
      </c>
    </row>
    <row r="172" spans="1:96" ht="10.5">
      <c r="A172" s="7">
        <v>40817</v>
      </c>
      <c r="B172" s="8">
        <v>260</v>
      </c>
      <c r="C172" s="8">
        <v>120</v>
      </c>
      <c r="D172" s="8">
        <v>60</v>
      </c>
      <c r="E172" s="8">
        <v>5460</v>
      </c>
      <c r="F172" s="8">
        <v>120</v>
      </c>
      <c r="G172" s="8">
        <v>40</v>
      </c>
      <c r="H172" s="8">
        <v>360</v>
      </c>
      <c r="I172" s="72">
        <v>6420</v>
      </c>
      <c r="K172" s="6">
        <v>500</v>
      </c>
      <c r="L172" s="8">
        <v>120</v>
      </c>
      <c r="M172" s="8">
        <v>40</v>
      </c>
      <c r="N172" s="8">
        <v>5820</v>
      </c>
      <c r="O172" s="8">
        <v>480</v>
      </c>
      <c r="P172" s="8">
        <v>420</v>
      </c>
      <c r="Q172" s="8">
        <v>1220</v>
      </c>
      <c r="R172" s="72">
        <v>8600</v>
      </c>
      <c r="T172" s="8">
        <v>360</v>
      </c>
      <c r="U172" s="8">
        <v>0</v>
      </c>
      <c r="V172" s="8">
        <v>0</v>
      </c>
      <c r="W172" s="8">
        <v>0</v>
      </c>
      <c r="X172" s="8">
        <v>20</v>
      </c>
      <c r="Y172" s="8">
        <v>20</v>
      </c>
      <c r="Z172" s="8">
        <v>20</v>
      </c>
      <c r="AA172" s="71">
        <v>420</v>
      </c>
      <c r="AC172" s="8">
        <v>320</v>
      </c>
      <c r="AD172" s="8">
        <v>40</v>
      </c>
      <c r="AE172" s="8">
        <v>100</v>
      </c>
      <c r="AF172" s="8">
        <v>2240</v>
      </c>
      <c r="AG172" s="8">
        <v>160</v>
      </c>
      <c r="AH172" s="8">
        <v>100</v>
      </c>
      <c r="AI172" s="8">
        <v>1080</v>
      </c>
      <c r="AJ172" s="72">
        <v>4040</v>
      </c>
      <c r="AL172" s="8">
        <v>100</v>
      </c>
      <c r="AM172" s="8">
        <v>0</v>
      </c>
      <c r="AN172" s="8">
        <v>0</v>
      </c>
      <c r="AO172" s="8">
        <v>700</v>
      </c>
      <c r="AP172" s="8">
        <v>60</v>
      </c>
      <c r="AQ172" s="8">
        <v>100</v>
      </c>
      <c r="AR172" s="8">
        <v>440</v>
      </c>
      <c r="AS172" s="72">
        <v>1400</v>
      </c>
      <c r="AU172" s="8">
        <v>80</v>
      </c>
      <c r="AV172" s="8">
        <v>20</v>
      </c>
      <c r="AW172" s="8">
        <v>40</v>
      </c>
      <c r="AX172" s="8">
        <v>640</v>
      </c>
      <c r="AY172" s="8">
        <v>40</v>
      </c>
      <c r="AZ172" s="8">
        <v>40</v>
      </c>
      <c r="BA172" s="8">
        <v>80</v>
      </c>
      <c r="BB172" s="72">
        <v>940</v>
      </c>
      <c r="BD172" s="8">
        <v>26100</v>
      </c>
      <c r="BE172" s="8">
        <v>6760</v>
      </c>
      <c r="BF172" s="8">
        <v>2220</v>
      </c>
      <c r="BG172" s="8">
        <v>81240</v>
      </c>
      <c r="BH172" s="8">
        <v>9500</v>
      </c>
      <c r="BI172" s="8">
        <v>5380</v>
      </c>
      <c r="BJ172" s="8">
        <v>57120</v>
      </c>
      <c r="BK172" s="72">
        <v>188320</v>
      </c>
      <c r="BN172" s="8">
        <f t="shared" si="15"/>
        <v>21400</v>
      </c>
      <c r="BP172" s="6">
        <f t="shared" si="21"/>
        <v>6420</v>
      </c>
      <c r="BQ172" s="8">
        <f t="shared" si="22"/>
        <v>8600</v>
      </c>
      <c r="BR172" s="8">
        <f t="shared" si="23"/>
        <v>4040</v>
      </c>
      <c r="BS172" s="6">
        <f t="shared" si="24"/>
        <v>1400</v>
      </c>
      <c r="BT172" s="6">
        <f t="shared" si="25"/>
        <v>940</v>
      </c>
      <c r="BV172" s="8">
        <f t="shared" si="14"/>
        <v>166920</v>
      </c>
    </row>
    <row r="173" spans="1:96" ht="10.5">
      <c r="A173" s="7">
        <v>40848</v>
      </c>
      <c r="B173" s="8">
        <v>220</v>
      </c>
      <c r="C173" s="8">
        <v>80</v>
      </c>
      <c r="D173" s="8">
        <v>20</v>
      </c>
      <c r="E173" s="8">
        <v>3900</v>
      </c>
      <c r="F173" s="8">
        <v>180</v>
      </c>
      <c r="G173" s="8">
        <v>160</v>
      </c>
      <c r="H173" s="8">
        <v>400</v>
      </c>
      <c r="I173" s="72">
        <v>4960</v>
      </c>
      <c r="K173" s="8">
        <v>620</v>
      </c>
      <c r="L173" s="8">
        <v>40</v>
      </c>
      <c r="M173" s="8">
        <v>20</v>
      </c>
      <c r="N173" s="8">
        <v>4380</v>
      </c>
      <c r="O173" s="8">
        <v>200</v>
      </c>
      <c r="P173" s="8">
        <v>280</v>
      </c>
      <c r="Q173" s="8">
        <v>1380</v>
      </c>
      <c r="R173" s="72">
        <v>6920</v>
      </c>
      <c r="T173" s="8">
        <v>380</v>
      </c>
      <c r="U173" s="8">
        <v>0</v>
      </c>
      <c r="V173" s="8">
        <v>0</v>
      </c>
      <c r="W173" s="8">
        <v>20</v>
      </c>
      <c r="X173" s="8">
        <v>40</v>
      </c>
      <c r="Y173" s="8">
        <v>20</v>
      </c>
      <c r="Z173" s="8">
        <v>0</v>
      </c>
      <c r="AA173" s="71">
        <v>460</v>
      </c>
      <c r="AC173" s="8">
        <v>380</v>
      </c>
      <c r="AD173" s="8">
        <v>0</v>
      </c>
      <c r="AE173" s="8">
        <v>80</v>
      </c>
      <c r="AF173" s="8">
        <v>1440</v>
      </c>
      <c r="AG173" s="8">
        <v>80</v>
      </c>
      <c r="AH173" s="8">
        <v>260</v>
      </c>
      <c r="AI173" s="8">
        <v>1300</v>
      </c>
      <c r="AJ173" s="72">
        <v>3540</v>
      </c>
      <c r="AL173" s="8">
        <v>180</v>
      </c>
      <c r="AM173" s="8">
        <v>20</v>
      </c>
      <c r="AN173" s="8">
        <v>0</v>
      </c>
      <c r="AO173" s="8">
        <v>300</v>
      </c>
      <c r="AP173" s="8">
        <v>20</v>
      </c>
      <c r="AQ173" s="8">
        <v>100</v>
      </c>
      <c r="AR173" s="8">
        <v>380</v>
      </c>
      <c r="AS173" s="72">
        <v>1000</v>
      </c>
      <c r="AU173" s="8">
        <v>140</v>
      </c>
      <c r="AV173" s="8">
        <v>0</v>
      </c>
      <c r="AW173" s="8">
        <v>60</v>
      </c>
      <c r="AX173" s="8">
        <v>480</v>
      </c>
      <c r="AY173" s="8">
        <v>60</v>
      </c>
      <c r="AZ173" s="8">
        <v>40</v>
      </c>
      <c r="BA173" s="8">
        <v>20</v>
      </c>
      <c r="BB173" s="72">
        <v>800</v>
      </c>
      <c r="BD173" s="8">
        <v>28180</v>
      </c>
      <c r="BE173" s="8">
        <v>5520</v>
      </c>
      <c r="BF173" s="8">
        <v>2600</v>
      </c>
      <c r="BG173" s="8">
        <v>64180</v>
      </c>
      <c r="BH173" s="8">
        <v>9400</v>
      </c>
      <c r="BI173" s="8">
        <v>4240</v>
      </c>
      <c r="BJ173" s="8">
        <v>60620</v>
      </c>
      <c r="BK173" s="72">
        <v>174740</v>
      </c>
      <c r="BN173" s="8">
        <f t="shared" si="15"/>
        <v>17220</v>
      </c>
      <c r="BP173" s="6">
        <f t="shared" si="21"/>
        <v>4960</v>
      </c>
      <c r="BQ173" s="8">
        <f t="shared" si="22"/>
        <v>6920</v>
      </c>
      <c r="BR173" s="8">
        <f t="shared" si="23"/>
        <v>3540</v>
      </c>
      <c r="BS173" s="6">
        <f t="shared" si="24"/>
        <v>1000</v>
      </c>
      <c r="BT173" s="6">
        <f t="shared" si="25"/>
        <v>800</v>
      </c>
      <c r="BV173" s="8">
        <f t="shared" si="14"/>
        <v>157520</v>
      </c>
    </row>
    <row r="174" spans="1:96" ht="10.5">
      <c r="A174" s="7">
        <v>40878</v>
      </c>
      <c r="B174" s="8">
        <v>80</v>
      </c>
      <c r="C174" s="8">
        <v>20</v>
      </c>
      <c r="D174" s="8">
        <v>0</v>
      </c>
      <c r="E174" s="8">
        <v>2400</v>
      </c>
      <c r="F174" s="8">
        <v>340</v>
      </c>
      <c r="G174" s="8">
        <v>40</v>
      </c>
      <c r="H174" s="8">
        <v>1260</v>
      </c>
      <c r="I174" s="72">
        <v>4140</v>
      </c>
      <c r="K174" s="8">
        <v>440</v>
      </c>
      <c r="L174" s="8">
        <v>160</v>
      </c>
      <c r="M174" s="8">
        <v>60</v>
      </c>
      <c r="N174" s="8">
        <v>3780</v>
      </c>
      <c r="O174" s="8">
        <v>280</v>
      </c>
      <c r="P174" s="8">
        <v>200</v>
      </c>
      <c r="Q174" s="8">
        <v>3580</v>
      </c>
      <c r="R174" s="72">
        <v>8500</v>
      </c>
      <c r="T174" s="8">
        <v>240</v>
      </c>
      <c r="U174" s="8">
        <v>0</v>
      </c>
      <c r="V174" s="8">
        <v>0</v>
      </c>
      <c r="W174" s="8">
        <v>40</v>
      </c>
      <c r="X174" s="8">
        <v>20</v>
      </c>
      <c r="Y174" s="8">
        <v>40</v>
      </c>
      <c r="Z174" s="8">
        <v>40</v>
      </c>
      <c r="AA174" s="71">
        <v>380</v>
      </c>
      <c r="AC174" s="8">
        <v>160</v>
      </c>
      <c r="AD174" s="8">
        <v>80</v>
      </c>
      <c r="AE174" s="8">
        <v>0</v>
      </c>
      <c r="AF174" s="8">
        <v>1480</v>
      </c>
      <c r="AG174" s="8">
        <v>120</v>
      </c>
      <c r="AH174" s="8">
        <v>180</v>
      </c>
      <c r="AI174" s="8">
        <v>2780</v>
      </c>
      <c r="AJ174" s="72">
        <v>4800</v>
      </c>
      <c r="AL174" s="8">
        <v>20</v>
      </c>
      <c r="AM174" s="8">
        <v>40</v>
      </c>
      <c r="AN174" s="8">
        <v>20</v>
      </c>
      <c r="AO174" s="8">
        <v>800</v>
      </c>
      <c r="AP174" s="8">
        <v>140</v>
      </c>
      <c r="AQ174" s="8">
        <v>20</v>
      </c>
      <c r="AR174" s="8">
        <v>1680</v>
      </c>
      <c r="AS174" s="72">
        <v>2720</v>
      </c>
      <c r="AU174" s="8">
        <v>20</v>
      </c>
      <c r="AV174" s="8">
        <v>0</v>
      </c>
      <c r="AW174" s="8">
        <v>0</v>
      </c>
      <c r="AX174" s="8">
        <v>560</v>
      </c>
      <c r="AY174" s="8">
        <v>0</v>
      </c>
      <c r="AZ174" s="8">
        <v>20</v>
      </c>
      <c r="BA174" s="8">
        <v>200</v>
      </c>
      <c r="BB174" s="72">
        <v>800</v>
      </c>
      <c r="BD174" s="8">
        <v>15280</v>
      </c>
      <c r="BE174" s="8">
        <v>2540</v>
      </c>
      <c r="BF174" s="8">
        <v>2040</v>
      </c>
      <c r="BG174" s="8">
        <v>76900</v>
      </c>
      <c r="BH174" s="8">
        <v>12060</v>
      </c>
      <c r="BI174" s="8">
        <v>3580</v>
      </c>
      <c r="BJ174" s="8">
        <v>106940</v>
      </c>
      <c r="BK174" s="72">
        <v>219340</v>
      </c>
      <c r="BN174" s="8">
        <f t="shared" si="15"/>
        <v>20960</v>
      </c>
      <c r="BP174" s="6">
        <f t="shared" si="21"/>
        <v>4140</v>
      </c>
      <c r="BQ174" s="8">
        <f t="shared" si="22"/>
        <v>8500</v>
      </c>
      <c r="BR174" s="8">
        <f t="shared" si="23"/>
        <v>4800</v>
      </c>
      <c r="BS174" s="6">
        <f t="shared" si="24"/>
        <v>2720</v>
      </c>
      <c r="BT174" s="6">
        <f t="shared" si="25"/>
        <v>800</v>
      </c>
      <c r="BV174" s="8">
        <f t="shared" si="14"/>
        <v>198380</v>
      </c>
    </row>
    <row r="175" spans="1:96" s="113" customFormat="1" ht="10.5">
      <c r="A175" s="25">
        <v>40909</v>
      </c>
      <c r="B175" s="18">
        <v>40</v>
      </c>
      <c r="C175" s="18">
        <v>0</v>
      </c>
      <c r="D175" s="18">
        <v>20</v>
      </c>
      <c r="E175" s="18">
        <v>1700</v>
      </c>
      <c r="F175" s="18">
        <v>80</v>
      </c>
      <c r="G175" s="18">
        <v>20</v>
      </c>
      <c r="H175" s="18">
        <v>600</v>
      </c>
      <c r="I175" s="72">
        <v>2460</v>
      </c>
      <c r="J175" s="17"/>
      <c r="K175" s="18">
        <v>340</v>
      </c>
      <c r="L175" s="18">
        <v>20</v>
      </c>
      <c r="M175" s="18">
        <v>0</v>
      </c>
      <c r="N175" s="18">
        <v>2700</v>
      </c>
      <c r="O175" s="18">
        <v>240</v>
      </c>
      <c r="P175" s="18">
        <v>300</v>
      </c>
      <c r="Q175" s="18">
        <v>2080</v>
      </c>
      <c r="R175" s="72">
        <v>5680</v>
      </c>
      <c r="S175" s="17"/>
      <c r="T175" s="18">
        <v>240</v>
      </c>
      <c r="U175" s="18">
        <v>0</v>
      </c>
      <c r="V175" s="18">
        <v>0</v>
      </c>
      <c r="W175" s="18">
        <v>0</v>
      </c>
      <c r="X175" s="18">
        <v>0</v>
      </c>
      <c r="Y175" s="18">
        <v>40</v>
      </c>
      <c r="Z175" s="18">
        <v>60</v>
      </c>
      <c r="AA175" s="72">
        <v>340</v>
      </c>
      <c r="AB175" s="17"/>
      <c r="AC175" s="18">
        <v>160</v>
      </c>
      <c r="AD175" s="18">
        <v>160</v>
      </c>
      <c r="AE175" s="18">
        <v>20</v>
      </c>
      <c r="AF175" s="18">
        <v>880</v>
      </c>
      <c r="AG175" s="18">
        <v>40</v>
      </c>
      <c r="AH175" s="18">
        <v>100</v>
      </c>
      <c r="AI175" s="18">
        <v>1540</v>
      </c>
      <c r="AJ175" s="72">
        <v>2900</v>
      </c>
      <c r="AK175" s="17"/>
      <c r="AL175" s="18">
        <v>120</v>
      </c>
      <c r="AM175" s="18">
        <v>20</v>
      </c>
      <c r="AN175" s="18">
        <v>0</v>
      </c>
      <c r="AO175" s="18">
        <v>140</v>
      </c>
      <c r="AP175" s="18">
        <v>40</v>
      </c>
      <c r="AQ175" s="18">
        <v>80</v>
      </c>
      <c r="AR175" s="18">
        <v>820</v>
      </c>
      <c r="AS175" s="72">
        <v>1220</v>
      </c>
      <c r="AT175" s="17"/>
      <c r="AU175" s="18">
        <v>40</v>
      </c>
      <c r="AV175" s="18">
        <v>0</v>
      </c>
      <c r="AW175" s="18">
        <v>20</v>
      </c>
      <c r="AX175" s="18">
        <v>580</v>
      </c>
      <c r="AY175" s="18">
        <v>20</v>
      </c>
      <c r="AZ175" s="18">
        <v>20</v>
      </c>
      <c r="BA175" s="18">
        <v>0</v>
      </c>
      <c r="BB175" s="72">
        <v>680</v>
      </c>
      <c r="BC175" s="17"/>
      <c r="BD175" s="18">
        <v>16940</v>
      </c>
      <c r="BE175" s="18">
        <v>2720</v>
      </c>
      <c r="BF175" s="18">
        <v>1720</v>
      </c>
      <c r="BG175" s="18">
        <v>49920</v>
      </c>
      <c r="BH175" s="18">
        <v>6600</v>
      </c>
      <c r="BI175" s="18">
        <v>4400</v>
      </c>
      <c r="BJ175" s="18">
        <v>46980</v>
      </c>
      <c r="BK175" s="72">
        <v>129280</v>
      </c>
      <c r="BL175" s="17"/>
      <c r="BM175" s="17"/>
      <c r="BN175" s="18">
        <f t="shared" si="15"/>
        <v>12940</v>
      </c>
      <c r="BO175" s="17"/>
      <c r="BP175" s="17">
        <f t="shared" si="21"/>
        <v>2460</v>
      </c>
      <c r="BQ175" s="18">
        <f t="shared" si="22"/>
        <v>5680</v>
      </c>
      <c r="BR175" s="18">
        <f t="shared" si="23"/>
        <v>2900</v>
      </c>
      <c r="BS175" s="17">
        <f t="shared" si="24"/>
        <v>1220</v>
      </c>
      <c r="BT175" s="17">
        <f t="shared" si="25"/>
        <v>680</v>
      </c>
      <c r="BU175" s="17"/>
      <c r="BV175" s="8">
        <f t="shared" si="14"/>
        <v>116340</v>
      </c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</row>
    <row r="176" spans="1:96" s="113" customFormat="1" ht="10.5">
      <c r="A176" s="25">
        <v>40940</v>
      </c>
      <c r="B176" s="18">
        <v>200</v>
      </c>
      <c r="C176" s="18">
        <v>0</v>
      </c>
      <c r="D176" s="18">
        <v>0</v>
      </c>
      <c r="E176" s="18">
        <v>1920</v>
      </c>
      <c r="F176" s="18">
        <v>80</v>
      </c>
      <c r="G176" s="18">
        <v>40</v>
      </c>
      <c r="H176" s="18">
        <v>340</v>
      </c>
      <c r="I176" s="72">
        <v>2580</v>
      </c>
      <c r="J176" s="17"/>
      <c r="K176" s="18">
        <v>460</v>
      </c>
      <c r="L176" s="18">
        <v>40</v>
      </c>
      <c r="M176" s="18">
        <v>20</v>
      </c>
      <c r="N176" s="18">
        <v>1460</v>
      </c>
      <c r="O176" s="18">
        <v>180</v>
      </c>
      <c r="P176" s="18">
        <v>120</v>
      </c>
      <c r="Q176" s="18">
        <v>940</v>
      </c>
      <c r="R176" s="72">
        <v>3220</v>
      </c>
      <c r="S176" s="17"/>
      <c r="T176" s="18">
        <v>280</v>
      </c>
      <c r="U176" s="18">
        <v>0</v>
      </c>
      <c r="V176" s="18">
        <v>20</v>
      </c>
      <c r="W176" s="18">
        <v>0</v>
      </c>
      <c r="X176" s="18">
        <v>0</v>
      </c>
      <c r="Y176" s="18">
        <v>20</v>
      </c>
      <c r="Z176" s="18">
        <v>0</v>
      </c>
      <c r="AA176" s="72">
        <v>320</v>
      </c>
      <c r="AB176" s="17"/>
      <c r="AC176" s="18">
        <v>200</v>
      </c>
      <c r="AD176" s="18">
        <v>20</v>
      </c>
      <c r="AE176" s="18">
        <v>0</v>
      </c>
      <c r="AF176" s="18">
        <v>600</v>
      </c>
      <c r="AG176" s="18">
        <v>120</v>
      </c>
      <c r="AH176" s="18">
        <v>200</v>
      </c>
      <c r="AI176" s="18">
        <v>980</v>
      </c>
      <c r="AJ176" s="72">
        <v>2120</v>
      </c>
      <c r="AK176" s="17"/>
      <c r="AL176" s="18">
        <v>80</v>
      </c>
      <c r="AM176" s="18">
        <v>20</v>
      </c>
      <c r="AN176" s="18">
        <v>20</v>
      </c>
      <c r="AO176" s="18">
        <v>100</v>
      </c>
      <c r="AP176" s="18">
        <v>20</v>
      </c>
      <c r="AQ176" s="18">
        <v>60</v>
      </c>
      <c r="AR176" s="18">
        <v>300</v>
      </c>
      <c r="AS176" s="72">
        <v>600</v>
      </c>
      <c r="AT176" s="17"/>
      <c r="AU176" s="18">
        <v>80</v>
      </c>
      <c r="AV176" s="18">
        <v>0</v>
      </c>
      <c r="AW176" s="18">
        <v>0</v>
      </c>
      <c r="AX176" s="18">
        <v>140</v>
      </c>
      <c r="AY176" s="18">
        <v>20</v>
      </c>
      <c r="AZ176" s="18">
        <v>20</v>
      </c>
      <c r="BA176" s="18">
        <v>0</v>
      </c>
      <c r="BB176" s="72">
        <v>260</v>
      </c>
      <c r="BC176" s="17"/>
      <c r="BD176" s="18">
        <v>25080</v>
      </c>
      <c r="BE176" s="18">
        <v>4300</v>
      </c>
      <c r="BF176" s="18">
        <v>1540</v>
      </c>
      <c r="BG176" s="18">
        <v>36520</v>
      </c>
      <c r="BH176" s="18">
        <v>6460</v>
      </c>
      <c r="BI176" s="18">
        <v>3540</v>
      </c>
      <c r="BJ176" s="18">
        <v>39060</v>
      </c>
      <c r="BK176" s="72">
        <v>116500</v>
      </c>
      <c r="BL176" s="17"/>
      <c r="BM176" s="17"/>
      <c r="BN176" s="18">
        <f t="shared" si="15"/>
        <v>8780</v>
      </c>
      <c r="BO176" s="17"/>
      <c r="BP176" s="17">
        <f t="shared" ref="BP176:BP189" si="26">I176</f>
        <v>2580</v>
      </c>
      <c r="BQ176" s="18">
        <f t="shared" ref="BQ176:BQ189" si="27">R176</f>
        <v>3220</v>
      </c>
      <c r="BR176" s="18">
        <f t="shared" ref="BR176:BR189" si="28">AJ176</f>
        <v>2120</v>
      </c>
      <c r="BS176" s="17">
        <f t="shared" ref="BS176:BS189" si="29">AS176</f>
        <v>600</v>
      </c>
      <c r="BT176" s="17">
        <f t="shared" ref="BT176:BT189" si="30">BB176</f>
        <v>260</v>
      </c>
      <c r="BU176" s="17"/>
      <c r="BV176" s="8">
        <f t="shared" si="14"/>
        <v>107720</v>
      </c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</row>
    <row r="177" spans="1:96" s="113" customFormat="1" ht="10.5">
      <c r="A177" s="25">
        <v>40969</v>
      </c>
      <c r="B177" s="18">
        <v>240</v>
      </c>
      <c r="C177" s="18">
        <v>40</v>
      </c>
      <c r="D177" s="18">
        <v>40</v>
      </c>
      <c r="E177" s="18">
        <v>3580</v>
      </c>
      <c r="F177" s="18">
        <v>180</v>
      </c>
      <c r="G177" s="18">
        <v>60</v>
      </c>
      <c r="H177" s="18">
        <v>180</v>
      </c>
      <c r="I177" s="72">
        <v>4320</v>
      </c>
      <c r="J177" s="17"/>
      <c r="K177" s="18">
        <v>560</v>
      </c>
      <c r="L177" s="18">
        <v>80</v>
      </c>
      <c r="M177" s="18">
        <v>60</v>
      </c>
      <c r="N177" s="18">
        <v>2340</v>
      </c>
      <c r="O177" s="18">
        <v>100</v>
      </c>
      <c r="P177" s="18">
        <v>180</v>
      </c>
      <c r="Q177" s="18">
        <v>1260</v>
      </c>
      <c r="R177" s="72">
        <v>4580</v>
      </c>
      <c r="S177" s="17"/>
      <c r="T177" s="18">
        <v>440</v>
      </c>
      <c r="U177" s="18">
        <v>0</v>
      </c>
      <c r="V177" s="18">
        <v>0</v>
      </c>
      <c r="W177" s="18">
        <v>40</v>
      </c>
      <c r="X177" s="18">
        <v>20</v>
      </c>
      <c r="Y177" s="18">
        <v>60</v>
      </c>
      <c r="Z177" s="18">
        <v>20</v>
      </c>
      <c r="AA177" s="72">
        <v>580</v>
      </c>
      <c r="AB177" s="17"/>
      <c r="AC177" s="18">
        <v>220</v>
      </c>
      <c r="AD177" s="18">
        <v>40</v>
      </c>
      <c r="AE177" s="18">
        <v>0</v>
      </c>
      <c r="AF177" s="18">
        <v>1140</v>
      </c>
      <c r="AG177" s="18">
        <v>20</v>
      </c>
      <c r="AH177" s="18">
        <v>260</v>
      </c>
      <c r="AI177" s="18">
        <v>900</v>
      </c>
      <c r="AJ177" s="72">
        <v>2580</v>
      </c>
      <c r="AK177" s="17"/>
      <c r="AL177" s="18">
        <v>240</v>
      </c>
      <c r="AM177" s="18">
        <v>0</v>
      </c>
      <c r="AN177" s="18">
        <v>0</v>
      </c>
      <c r="AO177" s="18">
        <v>180</v>
      </c>
      <c r="AP177" s="18">
        <v>40</v>
      </c>
      <c r="AQ177" s="18">
        <v>160</v>
      </c>
      <c r="AR177" s="18">
        <v>360</v>
      </c>
      <c r="AS177" s="72">
        <v>980</v>
      </c>
      <c r="AT177" s="17"/>
      <c r="AU177" s="18">
        <v>80</v>
      </c>
      <c r="AV177" s="18">
        <v>20</v>
      </c>
      <c r="AW177" s="18">
        <v>0</v>
      </c>
      <c r="AX177" s="18">
        <v>300</v>
      </c>
      <c r="AY177" s="18">
        <v>40</v>
      </c>
      <c r="AZ177" s="18">
        <v>40</v>
      </c>
      <c r="BA177" s="18">
        <v>100</v>
      </c>
      <c r="BB177" s="72">
        <v>580</v>
      </c>
      <c r="BC177" s="17"/>
      <c r="BD177" s="18">
        <v>28440</v>
      </c>
      <c r="BE177" s="18">
        <v>4860</v>
      </c>
      <c r="BF177" s="18">
        <v>1900</v>
      </c>
      <c r="BG177" s="18">
        <v>53380</v>
      </c>
      <c r="BH177" s="18">
        <v>7760</v>
      </c>
      <c r="BI177" s="18">
        <v>4240</v>
      </c>
      <c r="BJ177" s="18">
        <v>52560</v>
      </c>
      <c r="BK177" s="72">
        <v>153140</v>
      </c>
      <c r="BL177" s="17"/>
      <c r="BM177" s="17"/>
      <c r="BN177" s="18">
        <f t="shared" si="15"/>
        <v>13040</v>
      </c>
      <c r="BO177" s="17"/>
      <c r="BP177" s="17">
        <f t="shared" si="26"/>
        <v>4320</v>
      </c>
      <c r="BQ177" s="18">
        <f t="shared" si="27"/>
        <v>4580</v>
      </c>
      <c r="BR177" s="18">
        <f t="shared" si="28"/>
        <v>2580</v>
      </c>
      <c r="BS177" s="17">
        <f t="shared" si="29"/>
        <v>980</v>
      </c>
      <c r="BT177" s="17">
        <f t="shared" si="30"/>
        <v>580</v>
      </c>
      <c r="BU177" s="17"/>
      <c r="BV177" s="8">
        <f t="shared" si="14"/>
        <v>140100</v>
      </c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</row>
    <row r="178" spans="1:96" s="113" customFormat="1" ht="10.5">
      <c r="A178" s="25">
        <v>41000</v>
      </c>
      <c r="B178" s="18">
        <v>160</v>
      </c>
      <c r="C178" s="18">
        <v>0</v>
      </c>
      <c r="D178" s="18">
        <v>80</v>
      </c>
      <c r="E178" s="18">
        <v>4980</v>
      </c>
      <c r="F178" s="18">
        <v>140</v>
      </c>
      <c r="G178" s="18">
        <v>40</v>
      </c>
      <c r="H178" s="18">
        <v>380</v>
      </c>
      <c r="I178" s="72">
        <v>5780</v>
      </c>
      <c r="J178" s="17"/>
      <c r="K178" s="18">
        <v>400</v>
      </c>
      <c r="L178" s="18">
        <v>60</v>
      </c>
      <c r="M178" s="18">
        <v>40</v>
      </c>
      <c r="N178" s="18">
        <v>3940</v>
      </c>
      <c r="O178" s="18">
        <v>120</v>
      </c>
      <c r="P178" s="18">
        <v>240</v>
      </c>
      <c r="Q178" s="18">
        <v>2520</v>
      </c>
      <c r="R178" s="72">
        <v>7320</v>
      </c>
      <c r="S178" s="17"/>
      <c r="T178" s="18">
        <v>360</v>
      </c>
      <c r="U178" s="18">
        <v>0</v>
      </c>
      <c r="V178" s="18">
        <v>0</v>
      </c>
      <c r="W178" s="18">
        <v>60</v>
      </c>
      <c r="X178" s="18">
        <v>0</v>
      </c>
      <c r="Y178" s="18">
        <v>80</v>
      </c>
      <c r="Z178" s="18">
        <v>40</v>
      </c>
      <c r="AA178" s="72">
        <v>540</v>
      </c>
      <c r="AB178" s="17"/>
      <c r="AC178" s="18">
        <v>360</v>
      </c>
      <c r="AD178" s="18">
        <v>40</v>
      </c>
      <c r="AE178" s="18">
        <v>60</v>
      </c>
      <c r="AF178" s="18">
        <v>1440</v>
      </c>
      <c r="AG178" s="18">
        <v>180</v>
      </c>
      <c r="AH178" s="18">
        <v>220</v>
      </c>
      <c r="AI178" s="18">
        <v>1360</v>
      </c>
      <c r="AJ178" s="72">
        <v>3660</v>
      </c>
      <c r="AK178" s="17"/>
      <c r="AL178" s="18">
        <v>160</v>
      </c>
      <c r="AM178" s="18">
        <v>20</v>
      </c>
      <c r="AN178" s="18">
        <v>40</v>
      </c>
      <c r="AO178" s="18">
        <v>200</v>
      </c>
      <c r="AP178" s="18">
        <v>20</v>
      </c>
      <c r="AQ178" s="18">
        <v>120</v>
      </c>
      <c r="AR178" s="18">
        <v>520</v>
      </c>
      <c r="AS178" s="72">
        <v>1080</v>
      </c>
      <c r="AT178" s="17"/>
      <c r="AU178" s="18">
        <v>80</v>
      </c>
      <c r="AV178" s="18">
        <v>0</v>
      </c>
      <c r="AW178" s="18">
        <v>0</v>
      </c>
      <c r="AX178" s="18">
        <v>640</v>
      </c>
      <c r="AY178" s="18">
        <v>20</v>
      </c>
      <c r="AZ178" s="18">
        <v>20</v>
      </c>
      <c r="BA178" s="18">
        <v>40</v>
      </c>
      <c r="BB178" s="72">
        <v>800</v>
      </c>
      <c r="BC178" s="17"/>
      <c r="BD178" s="18">
        <v>23560</v>
      </c>
      <c r="BE178" s="18">
        <v>4240</v>
      </c>
      <c r="BF178" s="18">
        <v>2940</v>
      </c>
      <c r="BG178" s="18">
        <v>74460</v>
      </c>
      <c r="BH178" s="18">
        <v>8420</v>
      </c>
      <c r="BI178" s="18">
        <v>5220</v>
      </c>
      <c r="BJ178" s="18">
        <v>64600</v>
      </c>
      <c r="BK178" s="72">
        <v>183440</v>
      </c>
      <c r="BL178" s="17"/>
      <c r="BM178" s="17"/>
      <c r="BN178" s="18">
        <f t="shared" si="15"/>
        <v>18640</v>
      </c>
      <c r="BO178" s="17"/>
      <c r="BP178" s="17">
        <f t="shared" si="26"/>
        <v>5780</v>
      </c>
      <c r="BQ178" s="18">
        <f t="shared" si="27"/>
        <v>7320</v>
      </c>
      <c r="BR178" s="18">
        <f t="shared" si="28"/>
        <v>3660</v>
      </c>
      <c r="BS178" s="17">
        <f t="shared" si="29"/>
        <v>1080</v>
      </c>
      <c r="BT178" s="17">
        <f t="shared" si="30"/>
        <v>800</v>
      </c>
      <c r="BU178" s="17"/>
      <c r="BV178" s="8">
        <f t="shared" si="14"/>
        <v>164800</v>
      </c>
      <c r="BW178" s="17"/>
      <c r="BX178" s="17"/>
      <c r="BY178" s="17"/>
      <c r="BZ178" s="17"/>
      <c r="CA178" s="17"/>
      <c r="CB178" s="17"/>
      <c r="CC178" s="17"/>
      <c r="CD178" s="17"/>
      <c r="CE178" s="17"/>
      <c r="CF178" s="17"/>
      <c r="CG178" s="17"/>
      <c r="CH178" s="17"/>
      <c r="CI178" s="17"/>
      <c r="CJ178" s="17"/>
      <c r="CK178" s="17"/>
      <c r="CL178" s="17"/>
      <c r="CM178" s="17"/>
      <c r="CN178" s="17"/>
      <c r="CO178" s="17"/>
      <c r="CP178" s="17"/>
      <c r="CQ178" s="17"/>
      <c r="CR178" s="17"/>
    </row>
    <row r="179" spans="1:96" s="113" customFormat="1" ht="10.5">
      <c r="A179" s="25">
        <v>41030</v>
      </c>
      <c r="B179" s="18">
        <v>160</v>
      </c>
      <c r="C179" s="18">
        <v>80</v>
      </c>
      <c r="D179" s="18">
        <v>60</v>
      </c>
      <c r="E179" s="18">
        <v>4580</v>
      </c>
      <c r="F179" s="18">
        <v>200</v>
      </c>
      <c r="G179" s="18">
        <v>60</v>
      </c>
      <c r="H179" s="18">
        <v>560</v>
      </c>
      <c r="I179" s="72">
        <v>5700</v>
      </c>
      <c r="J179" s="17"/>
      <c r="K179" s="18">
        <v>860</v>
      </c>
      <c r="L179" s="18">
        <v>380</v>
      </c>
      <c r="M179" s="18">
        <v>20</v>
      </c>
      <c r="N179" s="18">
        <v>5100</v>
      </c>
      <c r="O179" s="18">
        <v>320</v>
      </c>
      <c r="P179" s="18">
        <v>140</v>
      </c>
      <c r="Q179" s="18">
        <v>1640</v>
      </c>
      <c r="R179" s="72">
        <v>8460</v>
      </c>
      <c r="S179" s="17"/>
      <c r="T179" s="18">
        <v>500</v>
      </c>
      <c r="U179" s="18">
        <v>20</v>
      </c>
      <c r="V179" s="18">
        <v>0</v>
      </c>
      <c r="W179" s="18">
        <v>20</v>
      </c>
      <c r="X179" s="18">
        <v>40</v>
      </c>
      <c r="Y179" s="18">
        <v>40</v>
      </c>
      <c r="Z179" s="18">
        <v>40</v>
      </c>
      <c r="AA179" s="72">
        <v>660</v>
      </c>
      <c r="AB179" s="17"/>
      <c r="AC179" s="18">
        <v>360</v>
      </c>
      <c r="AD179" s="18">
        <v>280</v>
      </c>
      <c r="AE179" s="18">
        <v>0</v>
      </c>
      <c r="AF179" s="18">
        <v>1400</v>
      </c>
      <c r="AG179" s="18">
        <v>140</v>
      </c>
      <c r="AH179" s="18">
        <v>220</v>
      </c>
      <c r="AI179" s="18">
        <v>1540</v>
      </c>
      <c r="AJ179" s="72">
        <v>3940</v>
      </c>
      <c r="AK179" s="17"/>
      <c r="AL179" s="18">
        <v>240</v>
      </c>
      <c r="AM179" s="18">
        <v>60</v>
      </c>
      <c r="AN179" s="18">
        <v>40</v>
      </c>
      <c r="AO179" s="18">
        <v>300</v>
      </c>
      <c r="AP179" s="18">
        <v>20</v>
      </c>
      <c r="AQ179" s="18">
        <v>160</v>
      </c>
      <c r="AR179" s="18">
        <v>380</v>
      </c>
      <c r="AS179" s="72">
        <v>1200</v>
      </c>
      <c r="AT179" s="17"/>
      <c r="AU179" s="18">
        <v>160</v>
      </c>
      <c r="AV179" s="18">
        <v>0</v>
      </c>
      <c r="AW179" s="18">
        <v>20</v>
      </c>
      <c r="AX179" s="18">
        <v>560</v>
      </c>
      <c r="AY179" s="18">
        <v>20</v>
      </c>
      <c r="AZ179" s="18">
        <v>0</v>
      </c>
      <c r="BA179" s="18">
        <v>60</v>
      </c>
      <c r="BB179" s="72">
        <v>820</v>
      </c>
      <c r="BC179" s="17"/>
      <c r="BD179" s="18">
        <v>29240</v>
      </c>
      <c r="BE179" s="18">
        <v>7700</v>
      </c>
      <c r="BF179" s="18">
        <v>1520</v>
      </c>
      <c r="BG179" s="18">
        <v>66900</v>
      </c>
      <c r="BH179" s="18">
        <v>9740</v>
      </c>
      <c r="BI179" s="18">
        <v>5100</v>
      </c>
      <c r="BJ179" s="18">
        <v>59400</v>
      </c>
      <c r="BK179" s="72">
        <v>179600</v>
      </c>
      <c r="BL179" s="17"/>
      <c r="BM179" s="17"/>
      <c r="BN179" s="18">
        <f t="shared" si="15"/>
        <v>20120</v>
      </c>
      <c r="BO179" s="18"/>
      <c r="BP179" s="17">
        <f t="shared" si="26"/>
        <v>5700</v>
      </c>
      <c r="BQ179" s="18">
        <f t="shared" si="27"/>
        <v>8460</v>
      </c>
      <c r="BR179" s="18">
        <f t="shared" si="28"/>
        <v>3940</v>
      </c>
      <c r="BS179" s="17">
        <f t="shared" si="29"/>
        <v>1200</v>
      </c>
      <c r="BT179" s="17">
        <f t="shared" si="30"/>
        <v>820</v>
      </c>
      <c r="BU179" s="17"/>
      <c r="BV179" s="8">
        <f t="shared" si="14"/>
        <v>159480</v>
      </c>
      <c r="BW179" s="17"/>
      <c r="BX179" s="17"/>
      <c r="BY179" s="17"/>
      <c r="BZ179" s="17"/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</row>
    <row r="180" spans="1:96" s="113" customFormat="1" ht="10.5">
      <c r="A180" s="25">
        <v>41061</v>
      </c>
      <c r="B180" s="18">
        <v>240</v>
      </c>
      <c r="C180" s="18">
        <v>100</v>
      </c>
      <c r="D180" s="18">
        <v>100</v>
      </c>
      <c r="E180" s="18">
        <v>7360</v>
      </c>
      <c r="F180" s="18">
        <v>240</v>
      </c>
      <c r="G180" s="18">
        <v>80</v>
      </c>
      <c r="H180" s="18">
        <v>460</v>
      </c>
      <c r="I180" s="72">
        <v>8580</v>
      </c>
      <c r="J180" s="17"/>
      <c r="K180" s="18">
        <v>680</v>
      </c>
      <c r="L180" s="18">
        <v>140</v>
      </c>
      <c r="M180" s="18">
        <v>40</v>
      </c>
      <c r="N180" s="18">
        <v>8380</v>
      </c>
      <c r="O180" s="18">
        <v>440</v>
      </c>
      <c r="P180" s="18">
        <v>240</v>
      </c>
      <c r="Q180" s="18">
        <v>2600</v>
      </c>
      <c r="R180" s="72">
        <v>12520</v>
      </c>
      <c r="S180" s="17"/>
      <c r="T180" s="18">
        <v>320</v>
      </c>
      <c r="U180" s="18">
        <v>0</v>
      </c>
      <c r="V180" s="18">
        <v>0</v>
      </c>
      <c r="W180" s="18">
        <v>20</v>
      </c>
      <c r="X180" s="18">
        <v>40</v>
      </c>
      <c r="Y180" s="18">
        <v>60</v>
      </c>
      <c r="Z180" s="18">
        <v>40</v>
      </c>
      <c r="AA180" s="72">
        <v>480</v>
      </c>
      <c r="AB180" s="17"/>
      <c r="AC180" s="18">
        <v>200</v>
      </c>
      <c r="AD180" s="18">
        <v>360</v>
      </c>
      <c r="AE180" s="18">
        <v>100</v>
      </c>
      <c r="AF180" s="18">
        <v>2120</v>
      </c>
      <c r="AG180" s="18">
        <v>220</v>
      </c>
      <c r="AH180" s="18">
        <v>340</v>
      </c>
      <c r="AI180" s="18">
        <v>1580</v>
      </c>
      <c r="AJ180" s="72">
        <v>4920</v>
      </c>
      <c r="AK180" s="17"/>
      <c r="AL180" s="18">
        <v>40</v>
      </c>
      <c r="AM180" s="18">
        <v>340</v>
      </c>
      <c r="AN180" s="18">
        <v>40</v>
      </c>
      <c r="AO180" s="18">
        <v>600</v>
      </c>
      <c r="AP180" s="18">
        <v>60</v>
      </c>
      <c r="AQ180" s="18">
        <v>120</v>
      </c>
      <c r="AR180" s="18">
        <v>680</v>
      </c>
      <c r="AS180" s="72">
        <v>1880</v>
      </c>
      <c r="AT180" s="17"/>
      <c r="AU180" s="18">
        <v>60</v>
      </c>
      <c r="AV180" s="18">
        <v>20</v>
      </c>
      <c r="AW180" s="18">
        <v>20</v>
      </c>
      <c r="AX180" s="18">
        <v>1120</v>
      </c>
      <c r="AY180" s="18">
        <v>80</v>
      </c>
      <c r="AZ180" s="18">
        <v>0</v>
      </c>
      <c r="BA180" s="18">
        <v>120</v>
      </c>
      <c r="BB180" s="72">
        <v>1420</v>
      </c>
      <c r="BC180" s="17"/>
      <c r="BD180" s="18">
        <v>25000</v>
      </c>
      <c r="BE180" s="18">
        <v>6520</v>
      </c>
      <c r="BF180" s="18">
        <v>2880</v>
      </c>
      <c r="BG180" s="18">
        <v>97420</v>
      </c>
      <c r="BH180" s="18">
        <v>10760</v>
      </c>
      <c r="BI180" s="18">
        <v>5520</v>
      </c>
      <c r="BJ180" s="18">
        <v>73120</v>
      </c>
      <c r="BK180" s="72">
        <v>221220</v>
      </c>
      <c r="BL180" s="17"/>
      <c r="BM180" s="17"/>
      <c r="BN180" s="18">
        <f t="shared" si="15"/>
        <v>29320</v>
      </c>
      <c r="BO180" s="18"/>
      <c r="BP180" s="17">
        <f t="shared" si="26"/>
        <v>8580</v>
      </c>
      <c r="BQ180" s="18">
        <f t="shared" si="27"/>
        <v>12520</v>
      </c>
      <c r="BR180" s="18">
        <f t="shared" si="28"/>
        <v>4920</v>
      </c>
      <c r="BS180" s="17">
        <f t="shared" si="29"/>
        <v>1880</v>
      </c>
      <c r="BT180" s="17">
        <f t="shared" si="30"/>
        <v>1420</v>
      </c>
      <c r="BU180" s="17"/>
      <c r="BV180" s="8">
        <f t="shared" si="14"/>
        <v>191900</v>
      </c>
      <c r="BW180" s="17"/>
      <c r="BX180" s="17"/>
      <c r="BY180" s="17"/>
      <c r="BZ180" s="17"/>
      <c r="CA180" s="17"/>
      <c r="CB180" s="17"/>
      <c r="CC180" s="17"/>
      <c r="CD180" s="17"/>
      <c r="CE180" s="17"/>
      <c r="CF180" s="17"/>
      <c r="CG180" s="17"/>
      <c r="CH180" s="17"/>
      <c r="CI180" s="17"/>
      <c r="CJ180" s="17"/>
      <c r="CK180" s="17"/>
      <c r="CL180" s="17"/>
      <c r="CM180" s="17"/>
      <c r="CN180" s="17"/>
      <c r="CO180" s="17"/>
      <c r="CP180" s="17"/>
      <c r="CQ180" s="17"/>
      <c r="CR180" s="17"/>
    </row>
    <row r="181" spans="1:96" s="113" customFormat="1" ht="10.5">
      <c r="A181" s="25">
        <v>41091</v>
      </c>
      <c r="B181" s="18">
        <v>320</v>
      </c>
      <c r="C181" s="18">
        <v>220</v>
      </c>
      <c r="D181" s="18">
        <v>60</v>
      </c>
      <c r="E181" s="18">
        <v>7800</v>
      </c>
      <c r="F181" s="18">
        <v>260</v>
      </c>
      <c r="G181" s="18">
        <v>80</v>
      </c>
      <c r="H181" s="18">
        <v>460</v>
      </c>
      <c r="I181" s="72">
        <v>9200</v>
      </c>
      <c r="J181" s="17"/>
      <c r="K181" s="18">
        <v>680</v>
      </c>
      <c r="L181" s="18">
        <v>260</v>
      </c>
      <c r="M181" s="18">
        <v>40</v>
      </c>
      <c r="N181" s="18">
        <v>10800</v>
      </c>
      <c r="O181" s="18">
        <v>420</v>
      </c>
      <c r="P181" s="18">
        <v>80</v>
      </c>
      <c r="Q181" s="18">
        <v>1880</v>
      </c>
      <c r="R181" s="72">
        <v>14160</v>
      </c>
      <c r="S181" s="17"/>
      <c r="T181" s="18">
        <v>460</v>
      </c>
      <c r="U181" s="18">
        <v>0</v>
      </c>
      <c r="V181" s="18">
        <v>0</v>
      </c>
      <c r="W181" s="18">
        <v>0</v>
      </c>
      <c r="X181" s="18">
        <v>0</v>
      </c>
      <c r="Y181" s="18">
        <v>20</v>
      </c>
      <c r="Z181" s="18">
        <v>40</v>
      </c>
      <c r="AA181" s="72">
        <v>520</v>
      </c>
      <c r="AB181" s="17"/>
      <c r="AC181" s="18">
        <v>260</v>
      </c>
      <c r="AD181" s="18">
        <v>300</v>
      </c>
      <c r="AE181" s="18">
        <v>140</v>
      </c>
      <c r="AF181" s="18">
        <v>2580</v>
      </c>
      <c r="AG181" s="18">
        <v>220</v>
      </c>
      <c r="AH181" s="18">
        <v>260</v>
      </c>
      <c r="AI181" s="18">
        <v>1320</v>
      </c>
      <c r="AJ181" s="72">
        <v>5080</v>
      </c>
      <c r="AK181" s="17"/>
      <c r="AL181" s="18">
        <v>160</v>
      </c>
      <c r="AM181" s="18">
        <v>60</v>
      </c>
      <c r="AN181" s="18">
        <v>40</v>
      </c>
      <c r="AO181" s="18">
        <v>980</v>
      </c>
      <c r="AP181" s="18">
        <v>60</v>
      </c>
      <c r="AQ181" s="18">
        <v>260</v>
      </c>
      <c r="AR181" s="18">
        <v>760</v>
      </c>
      <c r="AS181" s="72">
        <v>2320</v>
      </c>
      <c r="AT181" s="17"/>
      <c r="AU181" s="18">
        <v>80</v>
      </c>
      <c r="AV181" s="18">
        <v>20</v>
      </c>
      <c r="AW181" s="18">
        <v>0</v>
      </c>
      <c r="AX181" s="18">
        <v>1400</v>
      </c>
      <c r="AY181" s="18">
        <v>80</v>
      </c>
      <c r="AZ181" s="18">
        <v>0</v>
      </c>
      <c r="BA181" s="18">
        <v>80</v>
      </c>
      <c r="BB181" s="72">
        <v>1660</v>
      </c>
      <c r="BC181" s="17"/>
      <c r="BD181" s="18">
        <v>25160</v>
      </c>
      <c r="BE181" s="18">
        <v>7440</v>
      </c>
      <c r="BF181" s="18">
        <v>3060</v>
      </c>
      <c r="BG181" s="18">
        <v>90680</v>
      </c>
      <c r="BH181" s="18">
        <v>10700</v>
      </c>
      <c r="BI181" s="18">
        <v>5760</v>
      </c>
      <c r="BJ181" s="18">
        <v>62980</v>
      </c>
      <c r="BK181" s="72">
        <v>205780</v>
      </c>
      <c r="BL181" s="17"/>
      <c r="BM181" s="17"/>
      <c r="BN181" s="18">
        <f t="shared" si="15"/>
        <v>32420</v>
      </c>
      <c r="BO181" s="18"/>
      <c r="BP181" s="17">
        <f t="shared" si="26"/>
        <v>9200</v>
      </c>
      <c r="BQ181" s="18">
        <f t="shared" si="27"/>
        <v>14160</v>
      </c>
      <c r="BR181" s="18">
        <f t="shared" si="28"/>
        <v>5080</v>
      </c>
      <c r="BS181" s="17">
        <f t="shared" si="29"/>
        <v>2320</v>
      </c>
      <c r="BT181" s="17">
        <f t="shared" si="30"/>
        <v>1660</v>
      </c>
      <c r="BU181" s="17"/>
      <c r="BV181" s="8">
        <f t="shared" si="14"/>
        <v>173360</v>
      </c>
      <c r="BW181" s="17"/>
      <c r="BX181" s="17"/>
      <c r="BY181" s="17"/>
      <c r="BZ181" s="17"/>
      <c r="CA181" s="17"/>
      <c r="CB181" s="17"/>
      <c r="CC181" s="17"/>
      <c r="CD181" s="17"/>
      <c r="CE181" s="17"/>
      <c r="CF181" s="17"/>
      <c r="CG181" s="17"/>
      <c r="CH181" s="17"/>
      <c r="CI181" s="17"/>
      <c r="CJ181" s="17"/>
      <c r="CK181" s="17"/>
      <c r="CL181" s="17"/>
      <c r="CM181" s="17"/>
      <c r="CN181" s="17"/>
      <c r="CO181" s="17"/>
      <c r="CP181" s="17"/>
      <c r="CQ181" s="17"/>
      <c r="CR181" s="17"/>
    </row>
    <row r="182" spans="1:96" s="113" customFormat="1" ht="10.5">
      <c r="A182" s="25">
        <v>41122</v>
      </c>
      <c r="B182" s="18">
        <v>280</v>
      </c>
      <c r="C182" s="18">
        <v>440</v>
      </c>
      <c r="D182" s="18">
        <v>20</v>
      </c>
      <c r="E182" s="18">
        <v>6560</v>
      </c>
      <c r="F182" s="18">
        <v>340</v>
      </c>
      <c r="G182" s="18">
        <v>20</v>
      </c>
      <c r="H182" s="18">
        <v>460</v>
      </c>
      <c r="I182" s="72">
        <v>8120</v>
      </c>
      <c r="J182" s="17"/>
      <c r="K182" s="18">
        <v>520</v>
      </c>
      <c r="L182" s="18">
        <v>260</v>
      </c>
      <c r="M182" s="18">
        <v>40</v>
      </c>
      <c r="N182" s="18">
        <v>9620</v>
      </c>
      <c r="O182" s="18">
        <v>460</v>
      </c>
      <c r="P182" s="18">
        <v>200</v>
      </c>
      <c r="Q182" s="18">
        <v>1440</v>
      </c>
      <c r="R182" s="72">
        <v>12540</v>
      </c>
      <c r="S182" s="17"/>
      <c r="T182" s="18">
        <v>260</v>
      </c>
      <c r="U182" s="18">
        <v>20</v>
      </c>
      <c r="V182" s="18">
        <v>0</v>
      </c>
      <c r="W182" s="18">
        <v>0</v>
      </c>
      <c r="X182" s="18">
        <v>20</v>
      </c>
      <c r="Y182" s="18">
        <v>100</v>
      </c>
      <c r="Z182" s="18">
        <v>40</v>
      </c>
      <c r="AA182" s="72">
        <v>440</v>
      </c>
      <c r="AB182" s="17"/>
      <c r="AC182" s="18">
        <v>280</v>
      </c>
      <c r="AD182" s="18">
        <v>40</v>
      </c>
      <c r="AE182" s="18">
        <v>80</v>
      </c>
      <c r="AF182" s="18">
        <v>2460</v>
      </c>
      <c r="AG182" s="18">
        <v>80</v>
      </c>
      <c r="AH182" s="18">
        <v>200</v>
      </c>
      <c r="AI182" s="18">
        <v>1060</v>
      </c>
      <c r="AJ182" s="72">
        <v>4200</v>
      </c>
      <c r="AK182" s="17"/>
      <c r="AL182" s="18">
        <v>160</v>
      </c>
      <c r="AM182" s="18">
        <v>60</v>
      </c>
      <c r="AN182" s="18">
        <v>0</v>
      </c>
      <c r="AO182" s="18">
        <v>640</v>
      </c>
      <c r="AP182" s="18">
        <v>60</v>
      </c>
      <c r="AQ182" s="18">
        <v>40</v>
      </c>
      <c r="AR182" s="18">
        <v>760</v>
      </c>
      <c r="AS182" s="72">
        <v>1720</v>
      </c>
      <c r="AT182" s="17"/>
      <c r="AU182" s="18">
        <v>180</v>
      </c>
      <c r="AV182" s="18">
        <v>20</v>
      </c>
      <c r="AW182" s="18">
        <v>0</v>
      </c>
      <c r="AX182" s="18">
        <v>1400</v>
      </c>
      <c r="AY182" s="18">
        <v>80</v>
      </c>
      <c r="AZ182" s="18">
        <v>20</v>
      </c>
      <c r="BA182" s="18">
        <v>140</v>
      </c>
      <c r="BB182" s="72">
        <v>1840</v>
      </c>
      <c r="BC182" s="17"/>
      <c r="BD182" s="18">
        <v>25160</v>
      </c>
      <c r="BE182" s="18">
        <v>7100</v>
      </c>
      <c r="BF182" s="18">
        <v>2320</v>
      </c>
      <c r="BG182" s="18">
        <v>85540</v>
      </c>
      <c r="BH182" s="18">
        <v>10640</v>
      </c>
      <c r="BI182" s="18">
        <v>4740</v>
      </c>
      <c r="BJ182" s="18">
        <v>58140</v>
      </c>
      <c r="BK182" s="72">
        <v>193640</v>
      </c>
      <c r="BL182" s="17"/>
      <c r="BM182" s="17"/>
      <c r="BN182" s="18">
        <f t="shared" si="15"/>
        <v>28420</v>
      </c>
      <c r="BO182" s="18"/>
      <c r="BP182" s="17">
        <f t="shared" si="26"/>
        <v>8120</v>
      </c>
      <c r="BQ182" s="18">
        <f t="shared" si="27"/>
        <v>12540</v>
      </c>
      <c r="BR182" s="18">
        <f t="shared" si="28"/>
        <v>4200</v>
      </c>
      <c r="BS182" s="17">
        <f t="shared" si="29"/>
        <v>1720</v>
      </c>
      <c r="BT182" s="17">
        <f t="shared" si="30"/>
        <v>1840</v>
      </c>
      <c r="BU182" s="17"/>
      <c r="BV182" s="8">
        <f t="shared" si="14"/>
        <v>165220</v>
      </c>
      <c r="BW182" s="17"/>
      <c r="BX182" s="17"/>
      <c r="BY182" s="17"/>
      <c r="BZ182" s="17"/>
      <c r="CA182" s="17"/>
      <c r="CB182" s="17"/>
      <c r="CC182" s="17"/>
      <c r="CD182" s="17"/>
      <c r="CE182" s="17"/>
      <c r="CF182" s="17"/>
      <c r="CG182" s="17"/>
      <c r="CH182" s="17"/>
      <c r="CI182" s="17"/>
      <c r="CJ182" s="17"/>
      <c r="CK182" s="17"/>
      <c r="CL182" s="17"/>
      <c r="CM182" s="17"/>
      <c r="CN182" s="17"/>
      <c r="CO182" s="17"/>
      <c r="CP182" s="17"/>
      <c r="CQ182" s="17"/>
      <c r="CR182" s="17"/>
    </row>
    <row r="183" spans="1:96" s="113" customFormat="1" ht="10.5">
      <c r="A183" s="25">
        <v>41153</v>
      </c>
      <c r="B183" s="18">
        <v>120</v>
      </c>
      <c r="C183" s="18">
        <v>0</v>
      </c>
      <c r="D183" s="18">
        <v>120</v>
      </c>
      <c r="E183" s="18">
        <v>6580</v>
      </c>
      <c r="F183" s="18">
        <v>220</v>
      </c>
      <c r="G183" s="18">
        <v>180</v>
      </c>
      <c r="H183" s="18">
        <v>600</v>
      </c>
      <c r="I183" s="72">
        <v>7820</v>
      </c>
      <c r="J183" s="17"/>
      <c r="K183" s="18">
        <v>700</v>
      </c>
      <c r="L183" s="18">
        <v>260</v>
      </c>
      <c r="M183" s="18">
        <v>40</v>
      </c>
      <c r="N183" s="18">
        <v>8360</v>
      </c>
      <c r="O183" s="18">
        <v>320</v>
      </c>
      <c r="P183" s="18">
        <v>260</v>
      </c>
      <c r="Q183" s="18">
        <v>1500</v>
      </c>
      <c r="R183" s="72">
        <v>11440</v>
      </c>
      <c r="S183" s="17"/>
      <c r="T183" s="18">
        <v>340</v>
      </c>
      <c r="U183" s="18">
        <v>0</v>
      </c>
      <c r="V183" s="18">
        <v>0</v>
      </c>
      <c r="W183" s="18">
        <v>120</v>
      </c>
      <c r="X183" s="18">
        <v>20</v>
      </c>
      <c r="Y183" s="18">
        <v>80</v>
      </c>
      <c r="Z183" s="18">
        <v>40</v>
      </c>
      <c r="AA183" s="72">
        <v>600</v>
      </c>
      <c r="AB183" s="17"/>
      <c r="AC183" s="18">
        <v>280</v>
      </c>
      <c r="AD183" s="18">
        <v>0</v>
      </c>
      <c r="AE183" s="18">
        <v>20</v>
      </c>
      <c r="AF183" s="18">
        <v>2600</v>
      </c>
      <c r="AG183" s="18">
        <v>240</v>
      </c>
      <c r="AH183" s="18">
        <v>240</v>
      </c>
      <c r="AI183" s="18">
        <v>1220</v>
      </c>
      <c r="AJ183" s="72">
        <v>4600</v>
      </c>
      <c r="AK183" s="17"/>
      <c r="AL183" s="18">
        <v>80</v>
      </c>
      <c r="AM183" s="18">
        <v>20</v>
      </c>
      <c r="AN183" s="18">
        <v>20</v>
      </c>
      <c r="AO183" s="18">
        <v>640</v>
      </c>
      <c r="AP183" s="18">
        <v>20</v>
      </c>
      <c r="AQ183" s="18">
        <v>80</v>
      </c>
      <c r="AR183" s="18">
        <v>540</v>
      </c>
      <c r="AS183" s="72">
        <v>1400</v>
      </c>
      <c r="AT183" s="17"/>
      <c r="AU183" s="18">
        <v>120</v>
      </c>
      <c r="AV183" s="18">
        <v>40</v>
      </c>
      <c r="AW183" s="18">
        <v>80</v>
      </c>
      <c r="AX183" s="18">
        <v>1200</v>
      </c>
      <c r="AY183" s="18">
        <v>0</v>
      </c>
      <c r="AZ183" s="18">
        <v>0</v>
      </c>
      <c r="BA183" s="18">
        <v>80</v>
      </c>
      <c r="BB183" s="72">
        <v>1520</v>
      </c>
      <c r="BC183" s="17"/>
      <c r="BD183" s="18">
        <v>26580</v>
      </c>
      <c r="BE183" s="18">
        <v>6940</v>
      </c>
      <c r="BF183" s="18">
        <v>3900</v>
      </c>
      <c r="BG183" s="18">
        <v>89540</v>
      </c>
      <c r="BH183" s="18">
        <v>10520</v>
      </c>
      <c r="BI183" s="18">
        <v>4720</v>
      </c>
      <c r="BJ183" s="18">
        <v>65960</v>
      </c>
      <c r="BK183" s="72">
        <v>208160</v>
      </c>
      <c r="BL183" s="17"/>
      <c r="BM183" s="17"/>
      <c r="BN183" s="18">
        <f t="shared" si="15"/>
        <v>26780</v>
      </c>
      <c r="BO183" s="18"/>
      <c r="BP183" s="17">
        <f t="shared" si="26"/>
        <v>7820</v>
      </c>
      <c r="BQ183" s="18">
        <f t="shared" si="27"/>
        <v>11440</v>
      </c>
      <c r="BR183" s="18">
        <f t="shared" si="28"/>
        <v>4600</v>
      </c>
      <c r="BS183" s="17">
        <f t="shared" si="29"/>
        <v>1400</v>
      </c>
      <c r="BT183" s="17">
        <f t="shared" si="30"/>
        <v>1520</v>
      </c>
      <c r="BU183" s="17"/>
      <c r="BV183" s="8">
        <f t="shared" si="14"/>
        <v>181380</v>
      </c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</row>
    <row r="184" spans="1:96" s="113" customFormat="1" ht="10.5">
      <c r="A184" s="25">
        <v>41183</v>
      </c>
      <c r="B184" s="18">
        <v>180</v>
      </c>
      <c r="C184" s="18">
        <v>60</v>
      </c>
      <c r="D184" s="18">
        <v>20</v>
      </c>
      <c r="E184" s="18">
        <v>5900</v>
      </c>
      <c r="F184" s="18">
        <v>220</v>
      </c>
      <c r="G184" s="18">
        <v>100</v>
      </c>
      <c r="H184" s="18">
        <v>580</v>
      </c>
      <c r="I184" s="72">
        <v>7060</v>
      </c>
      <c r="J184" s="17"/>
      <c r="K184" s="18">
        <v>660</v>
      </c>
      <c r="L184" s="18">
        <v>140</v>
      </c>
      <c r="M184" s="18">
        <v>20</v>
      </c>
      <c r="N184" s="18">
        <v>7940</v>
      </c>
      <c r="O184" s="18">
        <v>340</v>
      </c>
      <c r="P184" s="18">
        <v>140</v>
      </c>
      <c r="Q184" s="18">
        <v>1600</v>
      </c>
      <c r="R184" s="72">
        <v>10840</v>
      </c>
      <c r="S184" s="17"/>
      <c r="T184" s="18">
        <v>480</v>
      </c>
      <c r="U184" s="18">
        <v>20</v>
      </c>
      <c r="V184" s="18">
        <v>0</v>
      </c>
      <c r="W184" s="18">
        <v>20</v>
      </c>
      <c r="X184" s="18">
        <v>80</v>
      </c>
      <c r="Y184" s="18">
        <v>20</v>
      </c>
      <c r="Z184" s="18">
        <v>0</v>
      </c>
      <c r="AA184" s="72">
        <v>620</v>
      </c>
      <c r="AB184" s="17"/>
      <c r="AC184" s="18">
        <v>240</v>
      </c>
      <c r="AD184" s="18">
        <v>60</v>
      </c>
      <c r="AE184" s="18">
        <v>20</v>
      </c>
      <c r="AF184" s="18">
        <v>2060</v>
      </c>
      <c r="AG184" s="18">
        <v>180</v>
      </c>
      <c r="AH184" s="18">
        <v>120</v>
      </c>
      <c r="AI184" s="18">
        <v>1200</v>
      </c>
      <c r="AJ184" s="72">
        <v>3880</v>
      </c>
      <c r="AK184" s="17"/>
      <c r="AL184" s="18">
        <v>160</v>
      </c>
      <c r="AM184" s="18">
        <v>20</v>
      </c>
      <c r="AN184" s="18">
        <v>20</v>
      </c>
      <c r="AO184" s="18">
        <v>780</v>
      </c>
      <c r="AP184" s="18">
        <v>60</v>
      </c>
      <c r="AQ184" s="18">
        <v>80</v>
      </c>
      <c r="AR184" s="18">
        <v>520</v>
      </c>
      <c r="AS184" s="72">
        <v>1640</v>
      </c>
      <c r="AT184" s="17"/>
      <c r="AU184" s="18">
        <v>80</v>
      </c>
      <c r="AV184" s="18">
        <v>60</v>
      </c>
      <c r="AW184" s="18">
        <v>40</v>
      </c>
      <c r="AX184" s="18">
        <v>1040</v>
      </c>
      <c r="AY184" s="18">
        <v>20</v>
      </c>
      <c r="AZ184" s="18">
        <v>0</v>
      </c>
      <c r="BA184" s="18">
        <v>60</v>
      </c>
      <c r="BB184" s="72">
        <v>1300</v>
      </c>
      <c r="BC184" s="17"/>
      <c r="BD184" s="18">
        <v>28760</v>
      </c>
      <c r="BE184" s="18">
        <v>7060</v>
      </c>
      <c r="BF184" s="18">
        <v>1660</v>
      </c>
      <c r="BG184" s="18">
        <v>82980</v>
      </c>
      <c r="BH184" s="18">
        <v>9460</v>
      </c>
      <c r="BI184" s="18">
        <v>4500</v>
      </c>
      <c r="BJ184" s="18">
        <v>56020</v>
      </c>
      <c r="BK184" s="72">
        <v>190440</v>
      </c>
      <c r="BL184" s="17"/>
      <c r="BM184" s="17"/>
      <c r="BN184" s="18">
        <f t="shared" si="15"/>
        <v>24720</v>
      </c>
      <c r="BO184" s="18"/>
      <c r="BP184" s="17">
        <f t="shared" si="26"/>
        <v>7060</v>
      </c>
      <c r="BQ184" s="18">
        <f t="shared" si="27"/>
        <v>10840</v>
      </c>
      <c r="BR184" s="18">
        <f t="shared" si="28"/>
        <v>3880</v>
      </c>
      <c r="BS184" s="17">
        <f t="shared" si="29"/>
        <v>1640</v>
      </c>
      <c r="BT184" s="17">
        <f t="shared" si="30"/>
        <v>1300</v>
      </c>
      <c r="BU184" s="17"/>
      <c r="BV184" s="8">
        <f t="shared" si="14"/>
        <v>165720</v>
      </c>
      <c r="BW184" s="17"/>
      <c r="BX184" s="17"/>
      <c r="BY184" s="17"/>
      <c r="BZ184" s="17"/>
      <c r="CA184" s="17"/>
      <c r="CB184" s="17"/>
      <c r="CC184" s="17"/>
      <c r="CD184" s="17"/>
      <c r="CE184" s="17"/>
      <c r="CF184" s="17"/>
      <c r="CG184" s="17"/>
      <c r="CH184" s="17"/>
      <c r="CI184" s="17"/>
      <c r="CJ184" s="17"/>
      <c r="CK184" s="17"/>
      <c r="CL184" s="17"/>
      <c r="CM184" s="17"/>
      <c r="CN184" s="17"/>
      <c r="CO184" s="17"/>
      <c r="CP184" s="17"/>
      <c r="CQ184" s="17"/>
      <c r="CR184" s="17"/>
    </row>
    <row r="185" spans="1:96" s="113" customFormat="1" ht="10.5">
      <c r="A185" s="25">
        <v>41214</v>
      </c>
      <c r="B185" s="18">
        <v>100</v>
      </c>
      <c r="C185" s="18">
        <v>100</v>
      </c>
      <c r="D185" s="18">
        <v>0</v>
      </c>
      <c r="E185" s="18">
        <v>4400</v>
      </c>
      <c r="F185" s="18">
        <v>240</v>
      </c>
      <c r="G185" s="18">
        <v>120</v>
      </c>
      <c r="H185" s="18">
        <v>480</v>
      </c>
      <c r="I185" s="72">
        <v>5440</v>
      </c>
      <c r="J185" s="17"/>
      <c r="K185" s="18">
        <v>560</v>
      </c>
      <c r="L185" s="18">
        <v>80</v>
      </c>
      <c r="M185" s="18">
        <v>100</v>
      </c>
      <c r="N185" s="18">
        <v>3660</v>
      </c>
      <c r="O185" s="18">
        <v>240</v>
      </c>
      <c r="P185" s="18">
        <v>220</v>
      </c>
      <c r="Q185" s="18">
        <v>1960</v>
      </c>
      <c r="R185" s="72">
        <v>6820</v>
      </c>
      <c r="S185" s="17"/>
      <c r="T185" s="18">
        <v>480</v>
      </c>
      <c r="U185" s="18">
        <v>0</v>
      </c>
      <c r="V185" s="18">
        <v>0</v>
      </c>
      <c r="W185" s="18">
        <v>0</v>
      </c>
      <c r="X185" s="18">
        <v>20</v>
      </c>
      <c r="Y185" s="18">
        <v>40</v>
      </c>
      <c r="Z185" s="18">
        <v>20</v>
      </c>
      <c r="AA185" s="72">
        <v>560</v>
      </c>
      <c r="AB185" s="17"/>
      <c r="AC185" s="18">
        <v>200</v>
      </c>
      <c r="AD185" s="18">
        <v>100</v>
      </c>
      <c r="AE185" s="18">
        <v>20</v>
      </c>
      <c r="AF185" s="18">
        <v>1220</v>
      </c>
      <c r="AG185" s="18">
        <v>120</v>
      </c>
      <c r="AH185" s="18">
        <v>280</v>
      </c>
      <c r="AI185" s="18">
        <v>1480</v>
      </c>
      <c r="AJ185" s="72">
        <v>3420</v>
      </c>
      <c r="AK185" s="17"/>
      <c r="AL185" s="18">
        <v>160</v>
      </c>
      <c r="AM185" s="18">
        <v>20</v>
      </c>
      <c r="AN185" s="18">
        <v>20</v>
      </c>
      <c r="AO185" s="18">
        <v>420</v>
      </c>
      <c r="AP185" s="18">
        <v>80</v>
      </c>
      <c r="AQ185" s="18">
        <v>80</v>
      </c>
      <c r="AR185" s="18">
        <v>740</v>
      </c>
      <c r="AS185" s="72">
        <v>1520</v>
      </c>
      <c r="AT185" s="17"/>
      <c r="AU185" s="18">
        <v>80</v>
      </c>
      <c r="AV185" s="18">
        <v>20</v>
      </c>
      <c r="AW185" s="18">
        <v>60</v>
      </c>
      <c r="AX185" s="18">
        <v>460</v>
      </c>
      <c r="AY185" s="18">
        <v>0</v>
      </c>
      <c r="AZ185" s="18">
        <v>20</v>
      </c>
      <c r="BA185" s="18">
        <v>80</v>
      </c>
      <c r="BB185" s="72">
        <v>720</v>
      </c>
      <c r="BC185" s="17"/>
      <c r="BD185" s="18">
        <v>25200</v>
      </c>
      <c r="BE185" s="18">
        <v>6060</v>
      </c>
      <c r="BF185" s="18">
        <v>2500</v>
      </c>
      <c r="BG185" s="18">
        <v>61820</v>
      </c>
      <c r="BH185" s="18">
        <v>9520</v>
      </c>
      <c r="BI185" s="18">
        <v>4840</v>
      </c>
      <c r="BJ185" s="18">
        <v>63500</v>
      </c>
      <c r="BK185" s="72">
        <v>173440</v>
      </c>
      <c r="BL185" s="17"/>
      <c r="BM185" s="17"/>
      <c r="BN185" s="18">
        <f t="shared" si="15"/>
        <v>17920</v>
      </c>
      <c r="BO185" s="18"/>
      <c r="BP185" s="18">
        <f t="shared" si="26"/>
        <v>5440</v>
      </c>
      <c r="BQ185" s="18">
        <f t="shared" si="27"/>
        <v>6820</v>
      </c>
      <c r="BR185" s="18">
        <f t="shared" si="28"/>
        <v>3420</v>
      </c>
      <c r="BS185" s="18">
        <f t="shared" si="29"/>
        <v>1520</v>
      </c>
      <c r="BT185" s="18">
        <f t="shared" si="30"/>
        <v>720</v>
      </c>
      <c r="BU185" s="18"/>
      <c r="BV185" s="8">
        <f t="shared" si="14"/>
        <v>155520</v>
      </c>
      <c r="BW185" s="17"/>
      <c r="BX185" s="17"/>
      <c r="BY185" s="17"/>
      <c r="BZ185" s="17"/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</row>
    <row r="186" spans="1:96" s="113" customFormat="1" ht="10.5">
      <c r="A186" s="25">
        <v>41244</v>
      </c>
      <c r="B186" s="18">
        <v>180</v>
      </c>
      <c r="C186" s="18">
        <v>0</v>
      </c>
      <c r="D186" s="18">
        <v>20</v>
      </c>
      <c r="E186" s="18">
        <v>2940</v>
      </c>
      <c r="F186" s="18">
        <v>280</v>
      </c>
      <c r="G186" s="18">
        <v>140</v>
      </c>
      <c r="H186" s="18">
        <v>1340</v>
      </c>
      <c r="I186" s="72">
        <v>4900</v>
      </c>
      <c r="J186" s="111"/>
      <c r="K186" s="18">
        <v>280</v>
      </c>
      <c r="L186" s="18">
        <v>120</v>
      </c>
      <c r="M186" s="18">
        <v>60</v>
      </c>
      <c r="N186" s="18">
        <v>3560</v>
      </c>
      <c r="O186" s="18">
        <v>220</v>
      </c>
      <c r="P186" s="18">
        <v>160</v>
      </c>
      <c r="Q186" s="18">
        <v>2740</v>
      </c>
      <c r="R186" s="72">
        <v>7140</v>
      </c>
      <c r="S186" s="111"/>
      <c r="T186" s="18">
        <v>260</v>
      </c>
      <c r="U186" s="18">
        <v>0</v>
      </c>
      <c r="V186" s="18">
        <v>20</v>
      </c>
      <c r="W186" s="18">
        <v>60</v>
      </c>
      <c r="X186" s="18">
        <v>40</v>
      </c>
      <c r="Y186" s="18">
        <v>60</v>
      </c>
      <c r="Z186" s="18">
        <v>40</v>
      </c>
      <c r="AA186" s="72">
        <v>480</v>
      </c>
      <c r="AB186" s="111"/>
      <c r="AC186" s="18">
        <v>260</v>
      </c>
      <c r="AD186" s="18">
        <v>120</v>
      </c>
      <c r="AE186" s="18">
        <v>20</v>
      </c>
      <c r="AF186" s="18">
        <v>1160</v>
      </c>
      <c r="AG186" s="18">
        <v>180</v>
      </c>
      <c r="AH186" s="18">
        <v>160</v>
      </c>
      <c r="AI186" s="18">
        <v>2820</v>
      </c>
      <c r="AJ186" s="72">
        <v>4720</v>
      </c>
      <c r="AK186" s="111"/>
      <c r="AL186" s="18">
        <v>80</v>
      </c>
      <c r="AM186" s="18">
        <v>40</v>
      </c>
      <c r="AN186" s="18">
        <v>0</v>
      </c>
      <c r="AO186" s="18">
        <v>360</v>
      </c>
      <c r="AP186" s="18">
        <v>80</v>
      </c>
      <c r="AQ186" s="18">
        <v>180</v>
      </c>
      <c r="AR186" s="18">
        <v>1460</v>
      </c>
      <c r="AS186" s="72">
        <v>2200</v>
      </c>
      <c r="AT186" s="111"/>
      <c r="AU186" s="18">
        <v>60</v>
      </c>
      <c r="AV186" s="18">
        <v>0</v>
      </c>
      <c r="AW186" s="18">
        <v>0</v>
      </c>
      <c r="AX186" s="18">
        <v>720</v>
      </c>
      <c r="AY186" s="18">
        <v>20</v>
      </c>
      <c r="AZ186" s="18">
        <v>0</v>
      </c>
      <c r="BA186" s="18">
        <v>120</v>
      </c>
      <c r="BB186" s="72">
        <v>920</v>
      </c>
      <c r="BC186" s="111"/>
      <c r="BD186" s="18">
        <v>15680</v>
      </c>
      <c r="BE186" s="18">
        <v>2580</v>
      </c>
      <c r="BF186" s="18">
        <v>2140</v>
      </c>
      <c r="BG186" s="18">
        <v>73960</v>
      </c>
      <c r="BH186" s="18">
        <v>13040</v>
      </c>
      <c r="BI186" s="18">
        <v>3500</v>
      </c>
      <c r="BJ186" s="18">
        <v>106180</v>
      </c>
      <c r="BK186" s="72">
        <v>217080</v>
      </c>
      <c r="BL186" s="17"/>
      <c r="BM186" s="17"/>
      <c r="BN186" s="18">
        <f t="shared" si="15"/>
        <v>19880</v>
      </c>
      <c r="BO186" s="18"/>
      <c r="BP186" s="18">
        <f t="shared" si="26"/>
        <v>4900</v>
      </c>
      <c r="BQ186" s="18">
        <f t="shared" si="27"/>
        <v>7140</v>
      </c>
      <c r="BR186" s="18">
        <f t="shared" si="28"/>
        <v>4720</v>
      </c>
      <c r="BS186" s="18">
        <f t="shared" si="29"/>
        <v>2200</v>
      </c>
      <c r="BT186" s="18">
        <f t="shared" si="30"/>
        <v>920</v>
      </c>
      <c r="BU186" s="18"/>
      <c r="BV186" s="8">
        <f t="shared" si="14"/>
        <v>197200</v>
      </c>
      <c r="BW186" s="17"/>
      <c r="BX186" s="17"/>
      <c r="BY186" s="17"/>
      <c r="BZ186" s="17"/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</row>
    <row r="187" spans="1:96" s="113" customFormat="1" ht="10.5">
      <c r="A187" s="25">
        <v>41275</v>
      </c>
      <c r="B187" s="18">
        <v>60</v>
      </c>
      <c r="C187" s="18">
        <v>0</v>
      </c>
      <c r="D187" s="18">
        <v>0</v>
      </c>
      <c r="E187" s="18">
        <v>2220</v>
      </c>
      <c r="F187" s="18">
        <v>60</v>
      </c>
      <c r="G187" s="18">
        <v>80</v>
      </c>
      <c r="H187" s="18">
        <v>480</v>
      </c>
      <c r="I187" s="72">
        <v>2900</v>
      </c>
      <c r="J187" s="17"/>
      <c r="K187" s="18">
        <v>360</v>
      </c>
      <c r="L187" s="18">
        <v>20</v>
      </c>
      <c r="M187" s="18">
        <v>40</v>
      </c>
      <c r="N187" s="18">
        <v>2440</v>
      </c>
      <c r="O187" s="18">
        <v>260</v>
      </c>
      <c r="P187" s="18">
        <v>220</v>
      </c>
      <c r="Q187" s="18">
        <v>1560</v>
      </c>
      <c r="R187" s="72">
        <v>4900</v>
      </c>
      <c r="S187" s="17"/>
      <c r="T187" s="18">
        <v>380</v>
      </c>
      <c r="U187" s="18">
        <v>0</v>
      </c>
      <c r="V187" s="18">
        <v>0</v>
      </c>
      <c r="W187" s="18">
        <v>0</v>
      </c>
      <c r="X187" s="18">
        <v>0</v>
      </c>
      <c r="Y187" s="18">
        <v>60</v>
      </c>
      <c r="Z187" s="18">
        <v>40</v>
      </c>
      <c r="AA187" s="72">
        <v>480</v>
      </c>
      <c r="AB187" s="17"/>
      <c r="AC187" s="18">
        <v>100</v>
      </c>
      <c r="AD187" s="18">
        <v>40</v>
      </c>
      <c r="AE187" s="18">
        <v>0</v>
      </c>
      <c r="AF187" s="18">
        <v>520</v>
      </c>
      <c r="AG187" s="18">
        <v>160</v>
      </c>
      <c r="AH187" s="18">
        <v>280</v>
      </c>
      <c r="AI187" s="18">
        <v>1800</v>
      </c>
      <c r="AJ187" s="72">
        <v>2900</v>
      </c>
      <c r="AK187" s="17"/>
      <c r="AL187" s="18">
        <v>20</v>
      </c>
      <c r="AM187" s="18">
        <v>0</v>
      </c>
      <c r="AN187" s="18">
        <v>0</v>
      </c>
      <c r="AO187" s="18">
        <v>240</v>
      </c>
      <c r="AP187" s="18">
        <v>40</v>
      </c>
      <c r="AQ187" s="18">
        <v>60</v>
      </c>
      <c r="AR187" s="18">
        <v>740</v>
      </c>
      <c r="AS187" s="72">
        <v>1100</v>
      </c>
      <c r="AT187" s="17"/>
      <c r="AU187" s="18">
        <v>60</v>
      </c>
      <c r="AV187" s="18">
        <v>0</v>
      </c>
      <c r="AW187" s="18">
        <v>0</v>
      </c>
      <c r="AX187" s="18">
        <v>560</v>
      </c>
      <c r="AY187" s="18">
        <v>0</v>
      </c>
      <c r="AZ187" s="18">
        <v>0</v>
      </c>
      <c r="BA187" s="18">
        <v>40</v>
      </c>
      <c r="BB187" s="72">
        <v>660</v>
      </c>
      <c r="BC187" s="17"/>
      <c r="BD187" s="18">
        <v>16200</v>
      </c>
      <c r="BE187" s="18">
        <v>2360</v>
      </c>
      <c r="BF187" s="18">
        <v>1920</v>
      </c>
      <c r="BG187" s="18">
        <v>45440</v>
      </c>
      <c r="BH187" s="18">
        <v>6640</v>
      </c>
      <c r="BI187" s="18">
        <v>4460</v>
      </c>
      <c r="BJ187" s="18">
        <v>44220</v>
      </c>
      <c r="BK187" s="72">
        <v>121240</v>
      </c>
      <c r="BL187" s="18"/>
      <c r="BM187" s="17"/>
      <c r="BN187" s="18">
        <f t="shared" si="15"/>
        <v>12460</v>
      </c>
      <c r="BO187" s="18"/>
      <c r="BP187" s="18">
        <f t="shared" si="26"/>
        <v>2900</v>
      </c>
      <c r="BQ187" s="18">
        <f t="shared" si="27"/>
        <v>4900</v>
      </c>
      <c r="BR187" s="18">
        <f t="shared" si="28"/>
        <v>2900</v>
      </c>
      <c r="BS187" s="18">
        <f t="shared" si="29"/>
        <v>1100</v>
      </c>
      <c r="BT187" s="18">
        <f t="shared" si="30"/>
        <v>660</v>
      </c>
      <c r="BU187" s="18"/>
      <c r="BV187" s="8">
        <f t="shared" ref="BV187:BV198" si="31">+BK187-BN187</f>
        <v>108780</v>
      </c>
      <c r="BW187" s="17"/>
      <c r="BX187" s="17"/>
      <c r="BY187" s="17"/>
      <c r="BZ187" s="17"/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</row>
    <row r="188" spans="1:96" s="113" customFormat="1" ht="10.5">
      <c r="A188" s="25">
        <v>41306</v>
      </c>
      <c r="B188" s="18">
        <v>120</v>
      </c>
      <c r="C188" s="18">
        <v>20</v>
      </c>
      <c r="D188" s="18">
        <v>40</v>
      </c>
      <c r="E188" s="18">
        <v>1740</v>
      </c>
      <c r="F188" s="18">
        <v>120</v>
      </c>
      <c r="G188" s="18">
        <v>60</v>
      </c>
      <c r="H188" s="18">
        <v>300</v>
      </c>
      <c r="I188" s="72">
        <v>2400</v>
      </c>
      <c r="J188" s="17"/>
      <c r="K188" s="18">
        <v>600</v>
      </c>
      <c r="L188" s="18">
        <v>20</v>
      </c>
      <c r="M188" s="18">
        <v>40</v>
      </c>
      <c r="N188" s="18">
        <v>1420</v>
      </c>
      <c r="O188" s="18">
        <v>100</v>
      </c>
      <c r="P188" s="18">
        <v>160</v>
      </c>
      <c r="Q188" s="18">
        <v>900</v>
      </c>
      <c r="R188" s="72">
        <v>3240</v>
      </c>
      <c r="S188" s="17"/>
      <c r="T188" s="18">
        <v>300</v>
      </c>
      <c r="U188" s="18">
        <v>20</v>
      </c>
      <c r="V188" s="18">
        <v>0</v>
      </c>
      <c r="W188" s="18">
        <v>20</v>
      </c>
      <c r="X188" s="18">
        <v>40</v>
      </c>
      <c r="Y188" s="18">
        <v>40</v>
      </c>
      <c r="Z188" s="18">
        <v>0</v>
      </c>
      <c r="AA188" s="72">
        <v>420</v>
      </c>
      <c r="AB188" s="17"/>
      <c r="AC188" s="18">
        <v>140</v>
      </c>
      <c r="AD188" s="18">
        <v>120</v>
      </c>
      <c r="AE188" s="18">
        <v>0</v>
      </c>
      <c r="AF188" s="18">
        <v>520</v>
      </c>
      <c r="AG188" s="18">
        <v>60</v>
      </c>
      <c r="AH188" s="18">
        <v>60</v>
      </c>
      <c r="AI188" s="18">
        <v>800</v>
      </c>
      <c r="AJ188" s="72">
        <v>1700</v>
      </c>
      <c r="AK188" s="17"/>
      <c r="AL188" s="18">
        <v>120</v>
      </c>
      <c r="AM188" s="18">
        <v>20</v>
      </c>
      <c r="AN188" s="18">
        <v>0</v>
      </c>
      <c r="AO188" s="18">
        <v>120</v>
      </c>
      <c r="AP188" s="18">
        <v>80</v>
      </c>
      <c r="AQ188" s="18">
        <v>80</v>
      </c>
      <c r="AR188" s="18">
        <v>620</v>
      </c>
      <c r="AS188" s="72">
        <v>1040</v>
      </c>
      <c r="AT188" s="17"/>
      <c r="AU188" s="18">
        <v>40</v>
      </c>
      <c r="AV188" s="18">
        <v>0</v>
      </c>
      <c r="AW188" s="18">
        <v>0</v>
      </c>
      <c r="AX188" s="18">
        <v>220</v>
      </c>
      <c r="AY188" s="18">
        <v>0</v>
      </c>
      <c r="AZ188" s="18">
        <v>0</v>
      </c>
      <c r="BA188" s="18">
        <v>40</v>
      </c>
      <c r="BB188" s="72">
        <v>300</v>
      </c>
      <c r="BC188" s="17"/>
      <c r="BD188" s="18">
        <v>22940</v>
      </c>
      <c r="BE188" s="18">
        <v>4240</v>
      </c>
      <c r="BF188" s="18">
        <v>1600</v>
      </c>
      <c r="BG188" s="18">
        <v>34480</v>
      </c>
      <c r="BH188" s="18">
        <v>6080</v>
      </c>
      <c r="BI188" s="18">
        <v>4220</v>
      </c>
      <c r="BJ188" s="18">
        <v>37260</v>
      </c>
      <c r="BK188" s="72">
        <v>110820</v>
      </c>
      <c r="BL188" s="18"/>
      <c r="BM188" s="110"/>
      <c r="BN188" s="18">
        <f t="shared" si="15"/>
        <v>8680</v>
      </c>
      <c r="BO188" s="18"/>
      <c r="BP188" s="18">
        <f t="shared" si="26"/>
        <v>2400</v>
      </c>
      <c r="BQ188" s="18">
        <f t="shared" si="27"/>
        <v>3240</v>
      </c>
      <c r="BR188" s="18">
        <f t="shared" si="28"/>
        <v>1700</v>
      </c>
      <c r="BS188" s="18">
        <f t="shared" si="29"/>
        <v>1040</v>
      </c>
      <c r="BT188" s="18">
        <f t="shared" si="30"/>
        <v>300</v>
      </c>
      <c r="BU188" s="18"/>
      <c r="BV188" s="8">
        <f t="shared" si="31"/>
        <v>102140</v>
      </c>
      <c r="BW188" s="17"/>
      <c r="BX188" s="17"/>
      <c r="BY188" s="17"/>
      <c r="BZ188" s="17"/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</row>
    <row r="189" spans="1:96" s="113" customFormat="1" ht="10.5">
      <c r="A189" s="25">
        <v>41334</v>
      </c>
      <c r="B189" s="18">
        <v>140</v>
      </c>
      <c r="C189" s="18">
        <v>40</v>
      </c>
      <c r="D189" s="18">
        <v>0</v>
      </c>
      <c r="E189" s="18">
        <v>3420</v>
      </c>
      <c r="F189" s="18">
        <v>220</v>
      </c>
      <c r="G189" s="18">
        <v>20</v>
      </c>
      <c r="H189" s="18">
        <v>600</v>
      </c>
      <c r="I189" s="72">
        <v>4440</v>
      </c>
      <c r="J189" s="17"/>
      <c r="K189" s="18">
        <v>400</v>
      </c>
      <c r="L189" s="18">
        <v>140</v>
      </c>
      <c r="M189" s="18">
        <v>20</v>
      </c>
      <c r="N189" s="18">
        <v>3100</v>
      </c>
      <c r="O189" s="18">
        <v>180</v>
      </c>
      <c r="P189" s="18">
        <v>180</v>
      </c>
      <c r="Q189" s="18">
        <v>1620</v>
      </c>
      <c r="R189" s="72">
        <v>5640</v>
      </c>
      <c r="S189" s="17"/>
      <c r="T189" s="18">
        <v>440</v>
      </c>
      <c r="U189" s="18">
        <v>0</v>
      </c>
      <c r="V189" s="18">
        <v>0</v>
      </c>
      <c r="W189" s="18">
        <v>0</v>
      </c>
      <c r="X189" s="18">
        <v>20</v>
      </c>
      <c r="Y189" s="18">
        <v>60</v>
      </c>
      <c r="Z189" s="18">
        <v>0</v>
      </c>
      <c r="AA189" s="72">
        <v>520</v>
      </c>
      <c r="AB189" s="17"/>
      <c r="AC189" s="18">
        <v>160</v>
      </c>
      <c r="AD189" s="18">
        <v>40</v>
      </c>
      <c r="AE189" s="18">
        <v>0</v>
      </c>
      <c r="AF189" s="18">
        <v>820</v>
      </c>
      <c r="AG189" s="18">
        <v>100</v>
      </c>
      <c r="AH189" s="18">
        <v>280</v>
      </c>
      <c r="AI189" s="18">
        <v>1100</v>
      </c>
      <c r="AJ189" s="72">
        <v>2500</v>
      </c>
      <c r="AK189" s="17"/>
      <c r="AL189" s="18">
        <v>100</v>
      </c>
      <c r="AM189" s="18">
        <v>0</v>
      </c>
      <c r="AN189" s="18">
        <v>0</v>
      </c>
      <c r="AO189" s="18">
        <v>300</v>
      </c>
      <c r="AP189" s="18">
        <v>20</v>
      </c>
      <c r="AQ189" s="18">
        <v>0</v>
      </c>
      <c r="AR189" s="18">
        <v>540</v>
      </c>
      <c r="AS189" s="72">
        <v>960</v>
      </c>
      <c r="AT189" s="17"/>
      <c r="AU189" s="18">
        <v>60</v>
      </c>
      <c r="AV189" s="18">
        <v>0</v>
      </c>
      <c r="AW189" s="18">
        <v>0</v>
      </c>
      <c r="AX189" s="18">
        <v>500</v>
      </c>
      <c r="AY189" s="18">
        <v>20</v>
      </c>
      <c r="AZ189" s="18">
        <v>20</v>
      </c>
      <c r="BA189" s="18">
        <v>80</v>
      </c>
      <c r="BB189" s="72">
        <v>680</v>
      </c>
      <c r="BC189" s="17"/>
      <c r="BD189" s="18">
        <v>23740</v>
      </c>
      <c r="BE189" s="18">
        <v>4560</v>
      </c>
      <c r="BF189" s="18">
        <v>1140</v>
      </c>
      <c r="BG189" s="18">
        <v>55300</v>
      </c>
      <c r="BH189" s="18">
        <v>9340</v>
      </c>
      <c r="BI189" s="18">
        <v>4140</v>
      </c>
      <c r="BJ189" s="18">
        <v>57960</v>
      </c>
      <c r="BK189" s="72">
        <v>156180</v>
      </c>
      <c r="BL189" s="18"/>
      <c r="BM189" s="110"/>
      <c r="BN189" s="18">
        <f t="shared" si="15"/>
        <v>14220</v>
      </c>
      <c r="BO189" s="18"/>
      <c r="BP189" s="18">
        <f t="shared" si="26"/>
        <v>4440</v>
      </c>
      <c r="BQ189" s="18">
        <f t="shared" si="27"/>
        <v>5640</v>
      </c>
      <c r="BR189" s="18">
        <f t="shared" si="28"/>
        <v>2500</v>
      </c>
      <c r="BS189" s="18">
        <f t="shared" si="29"/>
        <v>960</v>
      </c>
      <c r="BT189" s="18">
        <f t="shared" si="30"/>
        <v>680</v>
      </c>
      <c r="BU189" s="18"/>
      <c r="BV189" s="8">
        <f t="shared" si="31"/>
        <v>141960</v>
      </c>
      <c r="BW189" s="17"/>
      <c r="BX189" s="17"/>
      <c r="BY189" s="17"/>
      <c r="BZ189" s="17"/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</row>
    <row r="190" spans="1:96" ht="10.5">
      <c r="A190" s="25">
        <v>41365</v>
      </c>
      <c r="B190" s="18">
        <v>120</v>
      </c>
      <c r="C190" s="18">
        <v>160</v>
      </c>
      <c r="D190" s="18">
        <v>40</v>
      </c>
      <c r="E190" s="18">
        <v>4160</v>
      </c>
      <c r="F190" s="18">
        <v>160</v>
      </c>
      <c r="G190" s="18">
        <v>0</v>
      </c>
      <c r="H190" s="18">
        <v>380</v>
      </c>
      <c r="I190" s="72">
        <v>5020</v>
      </c>
      <c r="K190" s="18">
        <v>680</v>
      </c>
      <c r="L190" s="18">
        <v>60</v>
      </c>
      <c r="M190" s="18">
        <v>20</v>
      </c>
      <c r="N190" s="18">
        <v>4680</v>
      </c>
      <c r="O190" s="18">
        <v>220</v>
      </c>
      <c r="P190" s="18">
        <v>200</v>
      </c>
      <c r="Q190" s="18">
        <v>1720</v>
      </c>
      <c r="R190" s="72">
        <v>7580</v>
      </c>
      <c r="T190" s="18">
        <v>380</v>
      </c>
      <c r="U190" s="18">
        <v>0</v>
      </c>
      <c r="V190" s="18">
        <v>0</v>
      </c>
      <c r="W190" s="18">
        <v>20</v>
      </c>
      <c r="X190" s="18">
        <v>20</v>
      </c>
      <c r="Y190" s="18">
        <v>60</v>
      </c>
      <c r="Z190" s="18">
        <v>60</v>
      </c>
      <c r="AA190" s="72">
        <v>540</v>
      </c>
      <c r="AC190" s="18">
        <v>320</v>
      </c>
      <c r="AD190" s="18">
        <v>40</v>
      </c>
      <c r="AE190" s="18">
        <v>20</v>
      </c>
      <c r="AF190" s="18">
        <v>1140</v>
      </c>
      <c r="AG190" s="18">
        <v>80</v>
      </c>
      <c r="AH190" s="18">
        <v>260</v>
      </c>
      <c r="AI190" s="18">
        <v>1180</v>
      </c>
      <c r="AJ190" s="72">
        <v>3040</v>
      </c>
      <c r="AL190" s="18">
        <v>140</v>
      </c>
      <c r="AM190" s="18">
        <v>20</v>
      </c>
      <c r="AN190" s="18">
        <v>20</v>
      </c>
      <c r="AO190" s="18">
        <v>260</v>
      </c>
      <c r="AP190" s="18">
        <v>60</v>
      </c>
      <c r="AQ190" s="18">
        <v>40</v>
      </c>
      <c r="AR190" s="18">
        <v>760</v>
      </c>
      <c r="AS190" s="72">
        <v>1300</v>
      </c>
      <c r="AU190" s="18">
        <v>60</v>
      </c>
      <c r="AV190" s="18">
        <v>40</v>
      </c>
      <c r="AW190" s="18">
        <v>40</v>
      </c>
      <c r="AX190" s="18">
        <v>1480</v>
      </c>
      <c r="AY190" s="18">
        <v>160</v>
      </c>
      <c r="AZ190" s="18">
        <v>20</v>
      </c>
      <c r="BA190" s="18">
        <v>60</v>
      </c>
      <c r="BB190" s="72">
        <v>1860</v>
      </c>
      <c r="BD190" s="18">
        <v>26300</v>
      </c>
      <c r="BE190" s="18">
        <v>5140</v>
      </c>
      <c r="BF190" s="18">
        <v>2860</v>
      </c>
      <c r="BG190" s="18">
        <v>74780</v>
      </c>
      <c r="BH190" s="18">
        <v>10240</v>
      </c>
      <c r="BI190" s="18">
        <v>5800</v>
      </c>
      <c r="BJ190" s="18">
        <v>60120</v>
      </c>
      <c r="BK190" s="72">
        <v>185240</v>
      </c>
      <c r="BL190" s="18"/>
      <c r="BN190" s="18">
        <f t="shared" ref="BN190:BN194" si="32">I190+R190+AJ190+AS190+BB190</f>
        <v>18800</v>
      </c>
      <c r="BO190" s="18"/>
      <c r="BP190" s="18">
        <f t="shared" ref="BP190:BP194" si="33">I190</f>
        <v>5020</v>
      </c>
      <c r="BQ190" s="18">
        <f t="shared" ref="BQ190:BQ194" si="34">R190</f>
        <v>7580</v>
      </c>
      <c r="BR190" s="18">
        <f t="shared" ref="BR190:BR194" si="35">AJ190</f>
        <v>3040</v>
      </c>
      <c r="BS190" s="18">
        <f t="shared" ref="BS190:BS194" si="36">AS190</f>
        <v>1300</v>
      </c>
      <c r="BT190" s="18">
        <f t="shared" ref="BT190:BT194" si="37">BB190</f>
        <v>1860</v>
      </c>
      <c r="BU190" s="18"/>
      <c r="BV190" s="8">
        <f t="shared" si="31"/>
        <v>166440</v>
      </c>
    </row>
    <row r="191" spans="1:96" ht="10.5">
      <c r="A191" s="25">
        <v>41395</v>
      </c>
      <c r="B191" s="18">
        <v>60</v>
      </c>
      <c r="C191" s="18">
        <v>20</v>
      </c>
      <c r="D191" s="18">
        <v>0</v>
      </c>
      <c r="E191" s="18">
        <v>4980</v>
      </c>
      <c r="F191" s="18">
        <v>160</v>
      </c>
      <c r="G191" s="18">
        <v>80</v>
      </c>
      <c r="H191" s="18">
        <v>420</v>
      </c>
      <c r="I191" s="72">
        <v>5720</v>
      </c>
      <c r="K191" s="18">
        <v>700</v>
      </c>
      <c r="L191" s="18">
        <v>160</v>
      </c>
      <c r="M191" s="18">
        <v>60</v>
      </c>
      <c r="N191" s="18">
        <v>5240</v>
      </c>
      <c r="O191" s="18">
        <v>340</v>
      </c>
      <c r="P191" s="18">
        <v>260</v>
      </c>
      <c r="Q191" s="18">
        <v>1940</v>
      </c>
      <c r="R191" s="72">
        <v>8700</v>
      </c>
      <c r="T191" s="18">
        <v>320</v>
      </c>
      <c r="U191" s="18">
        <v>20</v>
      </c>
      <c r="V191" s="18">
        <v>0</v>
      </c>
      <c r="W191" s="18">
        <v>0</v>
      </c>
      <c r="X191" s="18">
        <v>20</v>
      </c>
      <c r="Y191" s="18">
        <v>80</v>
      </c>
      <c r="Z191" s="18">
        <v>60</v>
      </c>
      <c r="AA191" s="72">
        <v>500</v>
      </c>
      <c r="AC191" s="18">
        <v>160</v>
      </c>
      <c r="AD191" s="18">
        <v>320</v>
      </c>
      <c r="AE191" s="18">
        <v>0</v>
      </c>
      <c r="AF191" s="18">
        <v>960</v>
      </c>
      <c r="AG191" s="18">
        <v>40</v>
      </c>
      <c r="AH191" s="18">
        <v>200</v>
      </c>
      <c r="AI191" s="18">
        <v>1160</v>
      </c>
      <c r="AJ191" s="72">
        <v>2840</v>
      </c>
      <c r="AL191" s="18">
        <v>20</v>
      </c>
      <c r="AM191" s="18">
        <v>120</v>
      </c>
      <c r="AN191" s="18">
        <v>20</v>
      </c>
      <c r="AO191" s="18">
        <v>440</v>
      </c>
      <c r="AP191" s="18">
        <v>40</v>
      </c>
      <c r="AQ191" s="18">
        <v>100</v>
      </c>
      <c r="AR191" s="18">
        <v>560</v>
      </c>
      <c r="AS191" s="72">
        <v>1300</v>
      </c>
      <c r="AU191" s="18">
        <v>120</v>
      </c>
      <c r="AV191" s="18">
        <v>60</v>
      </c>
      <c r="AW191" s="18">
        <v>0</v>
      </c>
      <c r="AX191" s="18">
        <v>960</v>
      </c>
      <c r="AY191" s="18">
        <v>20</v>
      </c>
      <c r="AZ191" s="18">
        <v>0</v>
      </c>
      <c r="BA191" s="18">
        <v>20</v>
      </c>
      <c r="BB191" s="72">
        <v>1180</v>
      </c>
      <c r="BD191" s="18">
        <v>27180</v>
      </c>
      <c r="BE191" s="18">
        <v>7580</v>
      </c>
      <c r="BF191" s="18">
        <v>1820</v>
      </c>
      <c r="BG191" s="18">
        <v>71260</v>
      </c>
      <c r="BH191" s="18">
        <v>10200</v>
      </c>
      <c r="BI191" s="18">
        <v>4220</v>
      </c>
      <c r="BJ191" s="18">
        <v>60640</v>
      </c>
      <c r="BK191" s="72">
        <v>182900</v>
      </c>
      <c r="BL191" s="18"/>
      <c r="BN191" s="18">
        <f t="shared" si="32"/>
        <v>19740</v>
      </c>
      <c r="BO191" s="18"/>
      <c r="BP191" s="18">
        <f t="shared" si="33"/>
        <v>5720</v>
      </c>
      <c r="BQ191" s="18">
        <f t="shared" si="34"/>
        <v>8700</v>
      </c>
      <c r="BR191" s="18">
        <f t="shared" si="35"/>
        <v>2840</v>
      </c>
      <c r="BS191" s="18">
        <f t="shared" si="36"/>
        <v>1300</v>
      </c>
      <c r="BT191" s="18">
        <f t="shared" si="37"/>
        <v>1180</v>
      </c>
      <c r="BU191" s="18"/>
      <c r="BV191" s="8">
        <f t="shared" si="31"/>
        <v>163160</v>
      </c>
    </row>
    <row r="192" spans="1:96" ht="10.5">
      <c r="A192" s="25">
        <v>41426</v>
      </c>
      <c r="B192" s="18">
        <v>200</v>
      </c>
      <c r="C192" s="18">
        <v>0</v>
      </c>
      <c r="D192" s="18">
        <v>20</v>
      </c>
      <c r="E192" s="18">
        <v>6200</v>
      </c>
      <c r="F192" s="18">
        <v>320</v>
      </c>
      <c r="G192" s="18">
        <v>60</v>
      </c>
      <c r="H192" s="18">
        <v>500</v>
      </c>
      <c r="I192" s="72">
        <v>7300</v>
      </c>
      <c r="K192" s="18">
        <v>500</v>
      </c>
      <c r="L192" s="18">
        <v>220</v>
      </c>
      <c r="M192" s="18">
        <v>60</v>
      </c>
      <c r="N192" s="18">
        <v>7140</v>
      </c>
      <c r="O192" s="18">
        <v>360</v>
      </c>
      <c r="P192" s="18">
        <v>380</v>
      </c>
      <c r="Q192" s="18">
        <v>2060</v>
      </c>
      <c r="R192" s="72">
        <v>10720</v>
      </c>
      <c r="T192" s="18">
        <v>360</v>
      </c>
      <c r="U192" s="18">
        <v>0</v>
      </c>
      <c r="V192" s="18">
        <v>40</v>
      </c>
      <c r="W192" s="18">
        <v>0</v>
      </c>
      <c r="X192" s="18">
        <v>0</v>
      </c>
      <c r="Y192" s="18">
        <v>60</v>
      </c>
      <c r="Z192" s="18">
        <v>20</v>
      </c>
      <c r="AA192" s="72">
        <v>480</v>
      </c>
      <c r="AC192" s="18">
        <v>180</v>
      </c>
      <c r="AD192" s="18">
        <v>200</v>
      </c>
      <c r="AE192" s="18">
        <v>40</v>
      </c>
      <c r="AF192" s="18">
        <v>1880</v>
      </c>
      <c r="AG192" s="18">
        <v>140</v>
      </c>
      <c r="AH192" s="18">
        <v>260</v>
      </c>
      <c r="AI192" s="18">
        <v>1320</v>
      </c>
      <c r="AJ192" s="72">
        <v>4020</v>
      </c>
      <c r="AL192" s="18">
        <v>160</v>
      </c>
      <c r="AM192" s="18">
        <v>180</v>
      </c>
      <c r="AN192" s="18">
        <v>80</v>
      </c>
      <c r="AO192" s="18">
        <v>420</v>
      </c>
      <c r="AP192" s="18">
        <v>40</v>
      </c>
      <c r="AQ192" s="18">
        <v>60</v>
      </c>
      <c r="AR192" s="18">
        <v>540</v>
      </c>
      <c r="AS192" s="72">
        <v>1480</v>
      </c>
      <c r="AU192" s="18">
        <v>100</v>
      </c>
      <c r="AV192" s="18">
        <v>40</v>
      </c>
      <c r="AW192" s="18">
        <v>0</v>
      </c>
      <c r="AX192" s="18">
        <v>1540</v>
      </c>
      <c r="AY192" s="18">
        <v>0</v>
      </c>
      <c r="AZ192" s="18">
        <v>40</v>
      </c>
      <c r="BA192" s="18">
        <v>100</v>
      </c>
      <c r="BB192" s="72">
        <v>1820</v>
      </c>
      <c r="BD192" s="18">
        <v>25000</v>
      </c>
      <c r="BE192" s="18">
        <v>6360</v>
      </c>
      <c r="BF192" s="18">
        <v>1780</v>
      </c>
      <c r="BG192" s="18">
        <v>86300</v>
      </c>
      <c r="BH192" s="18">
        <v>11440</v>
      </c>
      <c r="BI192" s="18">
        <v>4980</v>
      </c>
      <c r="BJ192" s="18">
        <v>63480</v>
      </c>
      <c r="BK192" s="72">
        <v>199340</v>
      </c>
      <c r="BL192" s="18"/>
      <c r="BN192" s="18">
        <f t="shared" si="32"/>
        <v>25340</v>
      </c>
      <c r="BO192" s="18"/>
      <c r="BP192" s="18">
        <f t="shared" si="33"/>
        <v>7300</v>
      </c>
      <c r="BQ192" s="18">
        <f t="shared" si="34"/>
        <v>10720</v>
      </c>
      <c r="BR192" s="18">
        <f t="shared" si="35"/>
        <v>4020</v>
      </c>
      <c r="BS192" s="18">
        <f t="shared" si="36"/>
        <v>1480</v>
      </c>
      <c r="BT192" s="18">
        <f t="shared" si="37"/>
        <v>1820</v>
      </c>
      <c r="BU192" s="18"/>
      <c r="BV192" s="8">
        <f t="shared" si="31"/>
        <v>174000</v>
      </c>
    </row>
    <row r="193" spans="1:75" ht="10.5">
      <c r="A193" s="25">
        <v>41456</v>
      </c>
      <c r="B193" s="18">
        <v>240</v>
      </c>
      <c r="C193" s="18">
        <v>40</v>
      </c>
      <c r="D193" s="18">
        <v>160</v>
      </c>
      <c r="E193" s="18">
        <v>7740</v>
      </c>
      <c r="F193" s="18">
        <v>240</v>
      </c>
      <c r="G193" s="18">
        <v>60</v>
      </c>
      <c r="H193" s="18">
        <v>600</v>
      </c>
      <c r="I193" s="72">
        <v>9080</v>
      </c>
      <c r="K193" s="18">
        <v>460</v>
      </c>
      <c r="L193" s="18">
        <v>160</v>
      </c>
      <c r="M193" s="18">
        <v>120</v>
      </c>
      <c r="N193" s="18">
        <v>11980</v>
      </c>
      <c r="O193" s="18">
        <v>420</v>
      </c>
      <c r="P193" s="18">
        <v>200</v>
      </c>
      <c r="Q193" s="18">
        <v>2380</v>
      </c>
      <c r="R193" s="72">
        <v>15720</v>
      </c>
      <c r="T193" s="18">
        <v>480</v>
      </c>
      <c r="U193" s="18">
        <v>20</v>
      </c>
      <c r="V193" s="18">
        <v>0</v>
      </c>
      <c r="W193" s="18">
        <v>0</v>
      </c>
      <c r="X193" s="18">
        <v>20</v>
      </c>
      <c r="Y193" s="18">
        <v>80</v>
      </c>
      <c r="Z193" s="18">
        <v>40</v>
      </c>
      <c r="AA193" s="72">
        <v>640</v>
      </c>
      <c r="AC193" s="18">
        <v>180</v>
      </c>
      <c r="AD193" s="18">
        <v>60</v>
      </c>
      <c r="AE193" s="18">
        <v>180</v>
      </c>
      <c r="AF193" s="18">
        <v>2940</v>
      </c>
      <c r="AG193" s="18">
        <v>180</v>
      </c>
      <c r="AH193" s="18">
        <v>300</v>
      </c>
      <c r="AI193" s="18">
        <v>1500</v>
      </c>
      <c r="AJ193" s="72">
        <v>5340</v>
      </c>
      <c r="AL193" s="18">
        <v>280</v>
      </c>
      <c r="AM193" s="18">
        <v>20</v>
      </c>
      <c r="AN193" s="18">
        <v>20</v>
      </c>
      <c r="AO193" s="18">
        <v>1080</v>
      </c>
      <c r="AP193" s="18">
        <v>80</v>
      </c>
      <c r="AQ193" s="18">
        <v>80</v>
      </c>
      <c r="AR193" s="18">
        <v>780</v>
      </c>
      <c r="AS193" s="72">
        <v>2340</v>
      </c>
      <c r="AU193" s="18">
        <v>80</v>
      </c>
      <c r="AV193" s="18">
        <v>0</v>
      </c>
      <c r="AW193" s="18">
        <v>0</v>
      </c>
      <c r="AX193" s="18">
        <v>2000</v>
      </c>
      <c r="AY193" s="18">
        <v>20</v>
      </c>
      <c r="AZ193" s="18">
        <v>40</v>
      </c>
      <c r="BA193" s="18">
        <v>60</v>
      </c>
      <c r="BB193" s="72">
        <v>2200</v>
      </c>
      <c r="BD193" s="18">
        <v>23700</v>
      </c>
      <c r="BE193" s="18">
        <v>6020</v>
      </c>
      <c r="BF193" s="18">
        <v>4060</v>
      </c>
      <c r="BG193" s="18">
        <v>114000</v>
      </c>
      <c r="BH193" s="18">
        <v>10300</v>
      </c>
      <c r="BI193" s="18">
        <v>5460</v>
      </c>
      <c r="BJ193" s="18">
        <v>74040</v>
      </c>
      <c r="BK193" s="72">
        <v>237580</v>
      </c>
      <c r="BL193" s="18"/>
      <c r="BN193" s="18">
        <f t="shared" si="32"/>
        <v>34680</v>
      </c>
      <c r="BO193" s="18"/>
      <c r="BP193" s="18">
        <f t="shared" si="33"/>
        <v>9080</v>
      </c>
      <c r="BQ193" s="18">
        <f t="shared" si="34"/>
        <v>15720</v>
      </c>
      <c r="BR193" s="18">
        <f t="shared" si="35"/>
        <v>5340</v>
      </c>
      <c r="BS193" s="18">
        <f t="shared" si="36"/>
        <v>2340</v>
      </c>
      <c r="BT193" s="18">
        <f t="shared" si="37"/>
        <v>2200</v>
      </c>
      <c r="BU193" s="18"/>
      <c r="BV193" s="8">
        <f t="shared" si="31"/>
        <v>202900</v>
      </c>
    </row>
    <row r="194" spans="1:75" ht="10.5">
      <c r="A194" s="25">
        <v>41487</v>
      </c>
      <c r="B194" s="18">
        <v>200</v>
      </c>
      <c r="C194" s="18">
        <v>20</v>
      </c>
      <c r="D194" s="18">
        <v>20</v>
      </c>
      <c r="E194" s="18">
        <v>8120</v>
      </c>
      <c r="F194" s="18">
        <v>140</v>
      </c>
      <c r="G194" s="18">
        <v>60</v>
      </c>
      <c r="H194" s="18">
        <v>420</v>
      </c>
      <c r="I194" s="72">
        <v>8980</v>
      </c>
      <c r="K194" s="18">
        <v>520</v>
      </c>
      <c r="L194" s="18">
        <v>480</v>
      </c>
      <c r="M194" s="18">
        <v>100</v>
      </c>
      <c r="N194" s="18">
        <v>10240</v>
      </c>
      <c r="O194" s="18">
        <v>220</v>
      </c>
      <c r="P194" s="18">
        <v>300</v>
      </c>
      <c r="Q194" s="18">
        <v>2800</v>
      </c>
      <c r="R194" s="72">
        <v>14660</v>
      </c>
      <c r="T194" s="18">
        <v>320</v>
      </c>
      <c r="U194" s="18">
        <v>0</v>
      </c>
      <c r="V194" s="18">
        <v>0</v>
      </c>
      <c r="W194" s="18">
        <v>40</v>
      </c>
      <c r="X194" s="18">
        <v>0</v>
      </c>
      <c r="Y194" s="18">
        <v>60</v>
      </c>
      <c r="Z194" s="18">
        <v>60</v>
      </c>
      <c r="AA194" s="72">
        <v>480</v>
      </c>
      <c r="AC194" s="18">
        <v>460</v>
      </c>
      <c r="AD194" s="18">
        <v>100</v>
      </c>
      <c r="AE194" s="18">
        <v>20</v>
      </c>
      <c r="AF194" s="18">
        <v>2200</v>
      </c>
      <c r="AG194" s="18">
        <v>20</v>
      </c>
      <c r="AH194" s="18">
        <v>260</v>
      </c>
      <c r="AI194" s="18">
        <v>1240</v>
      </c>
      <c r="AJ194" s="72">
        <v>4300</v>
      </c>
      <c r="AL194" s="18">
        <v>120</v>
      </c>
      <c r="AM194" s="18">
        <v>20</v>
      </c>
      <c r="AN194" s="18">
        <v>20</v>
      </c>
      <c r="AO194" s="18">
        <v>1000</v>
      </c>
      <c r="AP194" s="18">
        <v>0</v>
      </c>
      <c r="AQ194" s="18">
        <v>120</v>
      </c>
      <c r="AR194" s="18">
        <v>780</v>
      </c>
      <c r="AS194" s="72">
        <v>2060</v>
      </c>
      <c r="AU194" s="18">
        <v>120</v>
      </c>
      <c r="AV194" s="18">
        <v>20</v>
      </c>
      <c r="AW194" s="18">
        <v>0</v>
      </c>
      <c r="AX194" s="18">
        <v>1660</v>
      </c>
      <c r="AY194" s="18">
        <v>60</v>
      </c>
      <c r="AZ194" s="18">
        <v>0</v>
      </c>
      <c r="BA194" s="18">
        <v>80</v>
      </c>
      <c r="BB194" s="72">
        <v>1940</v>
      </c>
      <c r="BD194" s="18">
        <v>25860</v>
      </c>
      <c r="BE194" s="18">
        <v>7540</v>
      </c>
      <c r="BF194" s="18">
        <v>2020</v>
      </c>
      <c r="BG194" s="18">
        <v>93340</v>
      </c>
      <c r="BH194" s="18">
        <v>4860</v>
      </c>
      <c r="BI194" s="18">
        <v>5620</v>
      </c>
      <c r="BJ194" s="18">
        <v>66220</v>
      </c>
      <c r="BK194" s="72">
        <v>205460</v>
      </c>
      <c r="BL194" s="18"/>
      <c r="BN194" s="18">
        <f t="shared" si="32"/>
        <v>31940</v>
      </c>
      <c r="BO194" s="18"/>
      <c r="BP194" s="18">
        <f t="shared" si="33"/>
        <v>8980</v>
      </c>
      <c r="BQ194" s="18">
        <f t="shared" si="34"/>
        <v>14660</v>
      </c>
      <c r="BR194" s="18">
        <f t="shared" si="35"/>
        <v>4300</v>
      </c>
      <c r="BS194" s="18">
        <f t="shared" si="36"/>
        <v>2060</v>
      </c>
      <c r="BT194" s="18">
        <f t="shared" si="37"/>
        <v>1940</v>
      </c>
      <c r="BU194" s="18"/>
      <c r="BV194" s="8">
        <f t="shared" si="31"/>
        <v>173520</v>
      </c>
    </row>
    <row r="195" spans="1:75" ht="10.5">
      <c r="A195" s="25">
        <v>41518</v>
      </c>
      <c r="B195" s="18">
        <v>220</v>
      </c>
      <c r="C195" s="18">
        <v>140</v>
      </c>
      <c r="D195" s="18">
        <v>20</v>
      </c>
      <c r="E195" s="18">
        <v>7360</v>
      </c>
      <c r="F195" s="18">
        <v>120</v>
      </c>
      <c r="G195" s="18">
        <v>200</v>
      </c>
      <c r="H195" s="18">
        <v>660</v>
      </c>
      <c r="I195" s="72">
        <v>8720</v>
      </c>
      <c r="K195" s="18">
        <v>700</v>
      </c>
      <c r="L195" s="18">
        <v>260</v>
      </c>
      <c r="M195" s="18">
        <v>20</v>
      </c>
      <c r="N195" s="18">
        <v>8740</v>
      </c>
      <c r="O195" s="18">
        <v>140</v>
      </c>
      <c r="P195" s="18">
        <v>360</v>
      </c>
      <c r="Q195" s="18">
        <v>2120</v>
      </c>
      <c r="R195" s="72">
        <v>12340</v>
      </c>
      <c r="T195" s="18">
        <v>280</v>
      </c>
      <c r="U195" s="18">
        <v>20</v>
      </c>
      <c r="V195" s="18">
        <v>20</v>
      </c>
      <c r="W195" s="18">
        <v>20</v>
      </c>
      <c r="X195" s="18">
        <v>0</v>
      </c>
      <c r="Y195" s="18">
        <v>80</v>
      </c>
      <c r="Z195" s="18">
        <v>40</v>
      </c>
      <c r="AA195" s="72">
        <v>460</v>
      </c>
      <c r="AC195" s="18">
        <v>280</v>
      </c>
      <c r="AD195" s="18">
        <v>180</v>
      </c>
      <c r="AE195" s="18">
        <v>240</v>
      </c>
      <c r="AF195" s="18">
        <v>2380</v>
      </c>
      <c r="AG195" s="18">
        <v>20</v>
      </c>
      <c r="AH195" s="18">
        <v>260</v>
      </c>
      <c r="AI195" s="18">
        <v>1320</v>
      </c>
      <c r="AJ195" s="72">
        <v>4680</v>
      </c>
      <c r="AL195" s="18">
        <v>180</v>
      </c>
      <c r="AM195" s="18">
        <v>60</v>
      </c>
      <c r="AN195" s="18">
        <v>80</v>
      </c>
      <c r="AO195" s="18">
        <v>760</v>
      </c>
      <c r="AP195" s="18">
        <v>0</v>
      </c>
      <c r="AQ195" s="18">
        <v>120</v>
      </c>
      <c r="AR195" s="18">
        <v>800</v>
      </c>
      <c r="AS195" s="72">
        <v>2000</v>
      </c>
      <c r="AU195" s="18">
        <v>40</v>
      </c>
      <c r="AV195" s="18">
        <v>60</v>
      </c>
      <c r="AW195" s="18">
        <v>20</v>
      </c>
      <c r="AX195" s="18">
        <v>1280</v>
      </c>
      <c r="AY195" s="18">
        <v>20</v>
      </c>
      <c r="AZ195" s="18">
        <v>20</v>
      </c>
      <c r="BA195" s="18">
        <v>100</v>
      </c>
      <c r="BB195" s="72">
        <v>1540</v>
      </c>
      <c r="BD195" s="18">
        <v>27000</v>
      </c>
      <c r="BE195" s="18">
        <v>8280</v>
      </c>
      <c r="BF195" s="18">
        <v>2880</v>
      </c>
      <c r="BG195" s="18">
        <v>92500</v>
      </c>
      <c r="BH195" s="18">
        <v>3640</v>
      </c>
      <c r="BI195" s="18">
        <v>5500</v>
      </c>
      <c r="BJ195" s="18">
        <v>71960</v>
      </c>
      <c r="BK195" s="72">
        <v>211760</v>
      </c>
      <c r="BL195" s="18"/>
      <c r="BN195" s="18">
        <f t="shared" ref="BN195:BN201" si="38">I195+R195+AJ195+AS195+BB195</f>
        <v>29280</v>
      </c>
      <c r="BO195" s="18"/>
      <c r="BP195" s="18">
        <f t="shared" ref="BP195:BP201" si="39">I195</f>
        <v>8720</v>
      </c>
      <c r="BQ195" s="18">
        <f t="shared" ref="BQ195:BQ201" si="40">R195</f>
        <v>12340</v>
      </c>
      <c r="BR195" s="18">
        <f t="shared" ref="BR195:BR201" si="41">AJ195</f>
        <v>4680</v>
      </c>
      <c r="BS195" s="18">
        <f t="shared" ref="BS195:BS201" si="42">AS195</f>
        <v>2000</v>
      </c>
      <c r="BT195" s="18">
        <f t="shared" ref="BT195:BT201" si="43">BB195</f>
        <v>1540</v>
      </c>
      <c r="BU195" s="18"/>
      <c r="BV195" s="8">
        <f t="shared" si="31"/>
        <v>182480</v>
      </c>
    </row>
    <row r="196" spans="1:75" ht="10.5">
      <c r="A196" s="25">
        <v>41548</v>
      </c>
      <c r="B196" s="18">
        <v>180</v>
      </c>
      <c r="C196" s="18">
        <v>0</v>
      </c>
      <c r="D196" s="18">
        <v>0</v>
      </c>
      <c r="E196" s="18">
        <v>5980</v>
      </c>
      <c r="F196" s="18">
        <v>20</v>
      </c>
      <c r="G196" s="18">
        <v>120</v>
      </c>
      <c r="H196" s="18">
        <v>580</v>
      </c>
      <c r="I196" s="72">
        <v>6880</v>
      </c>
      <c r="K196" s="18">
        <v>620</v>
      </c>
      <c r="L196" s="18">
        <v>440</v>
      </c>
      <c r="M196" s="18">
        <v>180</v>
      </c>
      <c r="N196" s="18">
        <v>7880</v>
      </c>
      <c r="O196" s="18">
        <v>100</v>
      </c>
      <c r="P196" s="18">
        <v>340</v>
      </c>
      <c r="Q196" s="18">
        <v>2000</v>
      </c>
      <c r="R196" s="72">
        <v>11560</v>
      </c>
      <c r="T196" s="18">
        <v>640</v>
      </c>
      <c r="U196" s="18">
        <v>0</v>
      </c>
      <c r="V196" s="18">
        <v>0</v>
      </c>
      <c r="W196" s="18">
        <v>60</v>
      </c>
      <c r="X196" s="18">
        <v>0</v>
      </c>
      <c r="Y196" s="18">
        <v>40</v>
      </c>
      <c r="Z196" s="18">
        <v>60</v>
      </c>
      <c r="AA196" s="72">
        <v>800</v>
      </c>
      <c r="AC196" s="18">
        <v>240</v>
      </c>
      <c r="AD196" s="18">
        <v>60</v>
      </c>
      <c r="AE196" s="18">
        <v>60</v>
      </c>
      <c r="AF196" s="18">
        <v>2060</v>
      </c>
      <c r="AG196" s="18">
        <v>20</v>
      </c>
      <c r="AH196" s="18">
        <v>340</v>
      </c>
      <c r="AI196" s="18">
        <v>1400</v>
      </c>
      <c r="AJ196" s="72">
        <v>4180</v>
      </c>
      <c r="AL196" s="18">
        <v>40</v>
      </c>
      <c r="AM196" s="18">
        <v>0</v>
      </c>
      <c r="AN196" s="18">
        <v>20</v>
      </c>
      <c r="AO196" s="18">
        <v>620</v>
      </c>
      <c r="AP196" s="18">
        <v>0</v>
      </c>
      <c r="AQ196" s="18">
        <v>120</v>
      </c>
      <c r="AR196" s="18">
        <v>940</v>
      </c>
      <c r="AS196" s="72">
        <v>1740</v>
      </c>
      <c r="AU196" s="18">
        <v>40</v>
      </c>
      <c r="AV196" s="18">
        <v>0</v>
      </c>
      <c r="AW196" s="18">
        <v>20</v>
      </c>
      <c r="AX196" s="18">
        <v>1380</v>
      </c>
      <c r="AY196" s="18">
        <v>0</v>
      </c>
      <c r="AZ196" s="18">
        <v>60</v>
      </c>
      <c r="BA196" s="18">
        <v>40</v>
      </c>
      <c r="BB196" s="72">
        <v>1540</v>
      </c>
      <c r="BD196" s="18">
        <v>27340</v>
      </c>
      <c r="BE196" s="18">
        <v>7960</v>
      </c>
      <c r="BF196" s="18">
        <v>1880</v>
      </c>
      <c r="BG196" s="18">
        <v>82720</v>
      </c>
      <c r="BH196" s="18">
        <v>2580</v>
      </c>
      <c r="BI196" s="18">
        <v>5960</v>
      </c>
      <c r="BJ196" s="18">
        <v>65600</v>
      </c>
      <c r="BK196" s="72">
        <v>194040</v>
      </c>
      <c r="BL196" s="18"/>
      <c r="BN196" s="18">
        <f t="shared" si="38"/>
        <v>25900</v>
      </c>
      <c r="BO196" s="18"/>
      <c r="BP196" s="18">
        <f t="shared" si="39"/>
        <v>6880</v>
      </c>
      <c r="BQ196" s="18">
        <f t="shared" si="40"/>
        <v>11560</v>
      </c>
      <c r="BR196" s="18">
        <f t="shared" si="41"/>
        <v>4180</v>
      </c>
      <c r="BS196" s="18">
        <f t="shared" si="42"/>
        <v>1740</v>
      </c>
      <c r="BT196" s="18">
        <f t="shared" si="43"/>
        <v>1540</v>
      </c>
      <c r="BU196" s="18"/>
      <c r="BV196" s="8">
        <f t="shared" si="31"/>
        <v>168140</v>
      </c>
    </row>
    <row r="197" spans="1:75" ht="10.5">
      <c r="A197" s="25">
        <v>41579</v>
      </c>
      <c r="B197" s="18">
        <v>220</v>
      </c>
      <c r="C197" s="18">
        <v>40</v>
      </c>
      <c r="D197" s="18">
        <v>20</v>
      </c>
      <c r="E197" s="18">
        <v>4780</v>
      </c>
      <c r="F197" s="18">
        <v>60</v>
      </c>
      <c r="G197" s="18">
        <v>260</v>
      </c>
      <c r="H197" s="18">
        <v>700</v>
      </c>
      <c r="I197" s="72">
        <v>6080</v>
      </c>
      <c r="K197" s="18">
        <v>680</v>
      </c>
      <c r="L197" s="18">
        <v>300</v>
      </c>
      <c r="M197" s="18">
        <v>60</v>
      </c>
      <c r="N197" s="18">
        <v>4480</v>
      </c>
      <c r="O197" s="18">
        <v>20</v>
      </c>
      <c r="P197" s="18">
        <v>380</v>
      </c>
      <c r="Q197" s="18">
        <v>1940</v>
      </c>
      <c r="R197" s="72">
        <v>7860</v>
      </c>
      <c r="T197" s="18">
        <v>320</v>
      </c>
      <c r="U197" s="18">
        <v>0</v>
      </c>
      <c r="V197" s="18">
        <v>0</v>
      </c>
      <c r="W197" s="18">
        <v>100</v>
      </c>
      <c r="X197" s="18">
        <v>20</v>
      </c>
      <c r="Y197" s="18">
        <v>0</v>
      </c>
      <c r="Z197" s="18">
        <v>60</v>
      </c>
      <c r="AA197" s="72">
        <v>500</v>
      </c>
      <c r="AC197" s="18">
        <v>280</v>
      </c>
      <c r="AD197" s="18">
        <v>40</v>
      </c>
      <c r="AE197" s="18">
        <v>60</v>
      </c>
      <c r="AF197" s="18">
        <v>1020</v>
      </c>
      <c r="AG197" s="18">
        <v>20</v>
      </c>
      <c r="AH197" s="18">
        <v>180</v>
      </c>
      <c r="AI197" s="18">
        <v>1400</v>
      </c>
      <c r="AJ197" s="72">
        <v>3000</v>
      </c>
      <c r="AL197" s="18">
        <v>160</v>
      </c>
      <c r="AM197" s="18">
        <v>20</v>
      </c>
      <c r="AN197" s="18">
        <v>20</v>
      </c>
      <c r="AO197" s="18">
        <v>200</v>
      </c>
      <c r="AP197" s="18">
        <v>0</v>
      </c>
      <c r="AQ197" s="18">
        <v>60</v>
      </c>
      <c r="AR197" s="18">
        <v>1040</v>
      </c>
      <c r="AS197" s="72">
        <v>1500</v>
      </c>
      <c r="AU197" s="18">
        <v>60</v>
      </c>
      <c r="AV197" s="18">
        <v>20</v>
      </c>
      <c r="AW197" s="18">
        <v>60</v>
      </c>
      <c r="AX197" s="18">
        <v>700</v>
      </c>
      <c r="AY197" s="18">
        <v>0</v>
      </c>
      <c r="AZ197" s="18">
        <v>0</v>
      </c>
      <c r="BA197" s="18">
        <v>60</v>
      </c>
      <c r="BB197" s="72">
        <v>900</v>
      </c>
      <c r="BD197" s="18">
        <v>25460</v>
      </c>
      <c r="BE197" s="18">
        <v>5640</v>
      </c>
      <c r="BF197" s="18">
        <v>2620</v>
      </c>
      <c r="BG197" s="18">
        <v>61260</v>
      </c>
      <c r="BH197" s="18">
        <v>2380</v>
      </c>
      <c r="BI197" s="18">
        <v>4860</v>
      </c>
      <c r="BJ197" s="18">
        <v>69220</v>
      </c>
      <c r="BK197" s="72">
        <v>171440</v>
      </c>
      <c r="BL197" s="18"/>
      <c r="BN197" s="18">
        <f t="shared" si="38"/>
        <v>19340</v>
      </c>
      <c r="BO197" s="18"/>
      <c r="BP197" s="18">
        <f t="shared" si="39"/>
        <v>6080</v>
      </c>
      <c r="BQ197" s="18">
        <f t="shared" si="40"/>
        <v>7860</v>
      </c>
      <c r="BR197" s="18">
        <f t="shared" si="41"/>
        <v>3000</v>
      </c>
      <c r="BS197" s="18">
        <f t="shared" si="42"/>
        <v>1500</v>
      </c>
      <c r="BT197" s="18">
        <f t="shared" si="43"/>
        <v>900</v>
      </c>
      <c r="BU197" s="18"/>
      <c r="BV197" s="8">
        <f t="shared" si="31"/>
        <v>152100</v>
      </c>
    </row>
    <row r="198" spans="1:75" ht="10.5">
      <c r="A198" s="25">
        <v>41609</v>
      </c>
      <c r="B198" s="18">
        <v>200</v>
      </c>
      <c r="C198" s="18">
        <v>0</v>
      </c>
      <c r="D198" s="18">
        <v>0</v>
      </c>
      <c r="E198" s="18">
        <v>3260</v>
      </c>
      <c r="F198" s="18">
        <v>20</v>
      </c>
      <c r="G198" s="18">
        <v>120</v>
      </c>
      <c r="H198" s="18">
        <v>1700</v>
      </c>
      <c r="I198" s="72">
        <v>5300</v>
      </c>
      <c r="K198" s="18">
        <v>300</v>
      </c>
      <c r="L198" s="18">
        <v>60</v>
      </c>
      <c r="M198" s="18">
        <v>20</v>
      </c>
      <c r="N198" s="18">
        <v>4520</v>
      </c>
      <c r="O198" s="18">
        <v>40</v>
      </c>
      <c r="P198" s="18">
        <v>240</v>
      </c>
      <c r="Q198" s="18">
        <v>4160</v>
      </c>
      <c r="R198" s="72">
        <v>9340</v>
      </c>
      <c r="T198" s="18">
        <v>180</v>
      </c>
      <c r="U198" s="18">
        <v>0</v>
      </c>
      <c r="V198" s="18">
        <v>20</v>
      </c>
      <c r="W198" s="18">
        <v>60</v>
      </c>
      <c r="X198" s="18">
        <v>20</v>
      </c>
      <c r="Y198" s="18">
        <v>20</v>
      </c>
      <c r="Z198" s="18">
        <v>80</v>
      </c>
      <c r="AA198" s="72">
        <v>380</v>
      </c>
      <c r="AC198" s="18">
        <v>140</v>
      </c>
      <c r="AD198" s="18">
        <v>80</v>
      </c>
      <c r="AE198" s="18">
        <v>20</v>
      </c>
      <c r="AF198" s="18">
        <v>1140</v>
      </c>
      <c r="AG198" s="18">
        <v>80</v>
      </c>
      <c r="AH198" s="18">
        <v>240</v>
      </c>
      <c r="AI198" s="18">
        <v>3860</v>
      </c>
      <c r="AJ198" s="72">
        <v>5560</v>
      </c>
      <c r="AL198" s="18">
        <v>60</v>
      </c>
      <c r="AM198" s="18">
        <v>80</v>
      </c>
      <c r="AN198" s="18">
        <v>0</v>
      </c>
      <c r="AO198" s="18">
        <v>920</v>
      </c>
      <c r="AP198" s="18">
        <v>40</v>
      </c>
      <c r="AQ198" s="18">
        <v>160</v>
      </c>
      <c r="AR198" s="18">
        <v>2040</v>
      </c>
      <c r="AS198" s="72">
        <v>3300</v>
      </c>
      <c r="AU198" s="18">
        <v>60</v>
      </c>
      <c r="AV198" s="18">
        <v>0</v>
      </c>
      <c r="AW198" s="18">
        <v>0</v>
      </c>
      <c r="AX198" s="18">
        <v>720</v>
      </c>
      <c r="AY198" s="18">
        <v>0</v>
      </c>
      <c r="AZ198" s="18">
        <v>20</v>
      </c>
      <c r="BA198" s="18">
        <v>160</v>
      </c>
      <c r="BB198" s="72">
        <v>960</v>
      </c>
      <c r="BD198" s="18">
        <v>15660</v>
      </c>
      <c r="BE198" s="18">
        <v>2460</v>
      </c>
      <c r="BF198" s="18">
        <v>1780</v>
      </c>
      <c r="BG198" s="18">
        <v>76960</v>
      </c>
      <c r="BH198" s="18">
        <v>2860</v>
      </c>
      <c r="BI198" s="18">
        <v>4100</v>
      </c>
      <c r="BJ198" s="18">
        <v>117580</v>
      </c>
      <c r="BK198" s="72">
        <v>221400</v>
      </c>
      <c r="BL198" s="18"/>
      <c r="BN198" s="18">
        <f t="shared" si="38"/>
        <v>24460</v>
      </c>
      <c r="BO198" s="18"/>
      <c r="BP198" s="18">
        <f t="shared" si="39"/>
        <v>5300</v>
      </c>
      <c r="BQ198" s="18">
        <f t="shared" si="40"/>
        <v>9340</v>
      </c>
      <c r="BR198" s="18">
        <f t="shared" si="41"/>
        <v>5560</v>
      </c>
      <c r="BS198" s="18">
        <f t="shared" si="42"/>
        <v>3300</v>
      </c>
      <c r="BT198" s="18">
        <f t="shared" si="43"/>
        <v>960</v>
      </c>
      <c r="BU198" s="18"/>
      <c r="BV198" s="8">
        <f t="shared" si="31"/>
        <v>196940</v>
      </c>
    </row>
    <row r="199" spans="1:75" ht="10.5">
      <c r="A199" s="25">
        <v>41640</v>
      </c>
      <c r="B199" s="18">
        <v>140</v>
      </c>
      <c r="C199" s="18">
        <v>20</v>
      </c>
      <c r="D199" s="18">
        <v>0</v>
      </c>
      <c r="E199" s="18">
        <v>2380</v>
      </c>
      <c r="F199" s="18">
        <v>0</v>
      </c>
      <c r="G199" s="18">
        <v>20</v>
      </c>
      <c r="H199" s="18">
        <v>580</v>
      </c>
      <c r="I199" s="72">
        <v>3140</v>
      </c>
      <c r="K199" s="18">
        <v>360</v>
      </c>
      <c r="L199" s="18">
        <v>40</v>
      </c>
      <c r="M199" s="18">
        <v>0</v>
      </c>
      <c r="N199" s="18">
        <v>3320</v>
      </c>
      <c r="O199" s="18">
        <v>60</v>
      </c>
      <c r="P199" s="18">
        <v>240</v>
      </c>
      <c r="Q199" s="18">
        <v>1960</v>
      </c>
      <c r="R199" s="72">
        <v>5980</v>
      </c>
      <c r="T199" s="18">
        <v>380</v>
      </c>
      <c r="U199" s="18">
        <v>0</v>
      </c>
      <c r="V199" s="18">
        <v>0</v>
      </c>
      <c r="W199" s="18">
        <v>0</v>
      </c>
      <c r="X199" s="18">
        <v>0</v>
      </c>
      <c r="Y199" s="18">
        <v>100</v>
      </c>
      <c r="Z199" s="18">
        <v>0</v>
      </c>
      <c r="AA199" s="72">
        <v>480</v>
      </c>
      <c r="AC199" s="18">
        <v>240</v>
      </c>
      <c r="AD199" s="18">
        <v>220</v>
      </c>
      <c r="AE199" s="18">
        <v>40</v>
      </c>
      <c r="AF199" s="18">
        <v>680</v>
      </c>
      <c r="AG199" s="18">
        <v>20</v>
      </c>
      <c r="AH199" s="18">
        <v>120</v>
      </c>
      <c r="AI199" s="18">
        <v>2240</v>
      </c>
      <c r="AJ199" s="72">
        <v>3560</v>
      </c>
      <c r="AL199" s="18">
        <v>180</v>
      </c>
      <c r="AM199" s="18">
        <v>20</v>
      </c>
      <c r="AN199" s="18">
        <v>0</v>
      </c>
      <c r="AO199" s="18">
        <v>300</v>
      </c>
      <c r="AP199" s="18">
        <v>0</v>
      </c>
      <c r="AQ199" s="18">
        <v>200</v>
      </c>
      <c r="AR199" s="18">
        <v>900</v>
      </c>
      <c r="AS199" s="72">
        <v>1600</v>
      </c>
      <c r="AU199" s="18">
        <v>80</v>
      </c>
      <c r="AV199" s="18">
        <v>0</v>
      </c>
      <c r="AW199" s="18">
        <v>0</v>
      </c>
      <c r="AX199" s="18">
        <v>480</v>
      </c>
      <c r="AY199" s="18">
        <v>0</v>
      </c>
      <c r="AZ199" s="18">
        <v>40</v>
      </c>
      <c r="BA199" s="18">
        <v>20</v>
      </c>
      <c r="BB199" s="72">
        <v>620</v>
      </c>
      <c r="BD199" s="18">
        <v>17400</v>
      </c>
      <c r="BE199" s="18">
        <v>2600</v>
      </c>
      <c r="BF199" s="18">
        <v>1540</v>
      </c>
      <c r="BG199" s="18">
        <v>48940</v>
      </c>
      <c r="BH199" s="18">
        <v>1700</v>
      </c>
      <c r="BI199" s="18">
        <v>4500</v>
      </c>
      <c r="BJ199" s="18">
        <v>51480</v>
      </c>
      <c r="BK199" s="72">
        <v>128160</v>
      </c>
      <c r="BL199" s="18"/>
      <c r="BM199" s="33"/>
      <c r="BN199" s="18">
        <f t="shared" si="38"/>
        <v>14900</v>
      </c>
      <c r="BO199" s="18"/>
      <c r="BP199" s="18">
        <f t="shared" si="39"/>
        <v>3140</v>
      </c>
      <c r="BQ199" s="18">
        <f t="shared" si="40"/>
        <v>5980</v>
      </c>
      <c r="BR199" s="18">
        <f t="shared" si="41"/>
        <v>3560</v>
      </c>
      <c r="BS199" s="18">
        <f t="shared" si="42"/>
        <v>1600</v>
      </c>
      <c r="BT199" s="18">
        <f t="shared" si="43"/>
        <v>620</v>
      </c>
      <c r="BU199" s="18"/>
      <c r="BV199" s="8">
        <f>+BK199-BN199</f>
        <v>113260</v>
      </c>
      <c r="BW199" s="18"/>
    </row>
    <row r="200" spans="1:75" ht="10.5">
      <c r="A200" s="25">
        <v>41671</v>
      </c>
      <c r="B200" s="18">
        <v>180</v>
      </c>
      <c r="C200" s="18">
        <v>20</v>
      </c>
      <c r="D200" s="18">
        <v>40</v>
      </c>
      <c r="E200" s="18">
        <v>1940</v>
      </c>
      <c r="F200" s="18">
        <v>0</v>
      </c>
      <c r="G200" s="18">
        <v>0</v>
      </c>
      <c r="H200" s="18">
        <v>460</v>
      </c>
      <c r="I200" s="72">
        <v>2640</v>
      </c>
      <c r="K200" s="18">
        <v>500</v>
      </c>
      <c r="L200" s="18">
        <v>60</v>
      </c>
      <c r="M200" s="18">
        <v>20</v>
      </c>
      <c r="N200" s="18">
        <v>2040</v>
      </c>
      <c r="O200" s="18">
        <v>0</v>
      </c>
      <c r="P200" s="18">
        <v>160</v>
      </c>
      <c r="Q200" s="18">
        <v>1220</v>
      </c>
      <c r="R200" s="72">
        <v>4000</v>
      </c>
      <c r="T200" s="18">
        <v>360</v>
      </c>
      <c r="U200" s="18">
        <v>20</v>
      </c>
      <c r="V200" s="18">
        <v>0</v>
      </c>
      <c r="W200" s="18">
        <v>0</v>
      </c>
      <c r="X200" s="18">
        <v>0</v>
      </c>
      <c r="Y200" s="18">
        <v>80</v>
      </c>
      <c r="Z200" s="18">
        <v>40</v>
      </c>
      <c r="AA200" s="72">
        <v>500</v>
      </c>
      <c r="AC200" s="18">
        <v>180</v>
      </c>
      <c r="AD200" s="18">
        <v>20</v>
      </c>
      <c r="AE200" s="18">
        <v>0</v>
      </c>
      <c r="AF200" s="18">
        <v>720</v>
      </c>
      <c r="AG200" s="18">
        <v>0</v>
      </c>
      <c r="AH200" s="18">
        <v>300</v>
      </c>
      <c r="AI200" s="18">
        <v>1100</v>
      </c>
      <c r="AJ200" s="72">
        <v>2320</v>
      </c>
      <c r="AL200" s="18">
        <v>120</v>
      </c>
      <c r="AM200" s="18">
        <v>20</v>
      </c>
      <c r="AN200" s="18">
        <v>40</v>
      </c>
      <c r="AO200" s="18">
        <v>160</v>
      </c>
      <c r="AP200" s="18">
        <v>0</v>
      </c>
      <c r="AQ200" s="18">
        <v>140</v>
      </c>
      <c r="AR200" s="18">
        <v>600</v>
      </c>
      <c r="AS200" s="72">
        <v>1080</v>
      </c>
      <c r="AU200" s="18">
        <v>40</v>
      </c>
      <c r="AV200" s="18">
        <v>0</v>
      </c>
      <c r="AW200" s="18">
        <v>0</v>
      </c>
      <c r="AX200" s="18">
        <v>240</v>
      </c>
      <c r="AY200" s="18">
        <v>0</v>
      </c>
      <c r="AZ200" s="18">
        <v>0</v>
      </c>
      <c r="BA200" s="18">
        <v>40</v>
      </c>
      <c r="BB200" s="72">
        <v>320</v>
      </c>
      <c r="BD200" s="18">
        <v>23020</v>
      </c>
      <c r="BE200" s="18">
        <v>5060</v>
      </c>
      <c r="BF200" s="18">
        <v>1660</v>
      </c>
      <c r="BG200" s="18">
        <v>39120</v>
      </c>
      <c r="BH200" s="18">
        <v>1100</v>
      </c>
      <c r="BI200" s="18">
        <v>3920</v>
      </c>
      <c r="BJ200" s="18">
        <v>43040</v>
      </c>
      <c r="BK200" s="72">
        <v>116920</v>
      </c>
      <c r="BL200" s="18"/>
      <c r="BM200" s="33"/>
      <c r="BN200" s="18">
        <f t="shared" si="38"/>
        <v>10360</v>
      </c>
      <c r="BO200" s="18"/>
      <c r="BP200" s="18">
        <f t="shared" si="39"/>
        <v>2640</v>
      </c>
      <c r="BQ200" s="18">
        <f t="shared" si="40"/>
        <v>4000</v>
      </c>
      <c r="BR200" s="18">
        <f t="shared" si="41"/>
        <v>2320</v>
      </c>
      <c r="BS200" s="18">
        <f t="shared" si="42"/>
        <v>1080</v>
      </c>
      <c r="BT200" s="18">
        <f t="shared" si="43"/>
        <v>320</v>
      </c>
      <c r="BU200" s="18"/>
      <c r="BV200" s="8">
        <f t="shared" ref="BV200:BV206" si="44">+BK200-BN200</f>
        <v>106560</v>
      </c>
      <c r="BW200" s="18"/>
    </row>
    <row r="201" spans="1:75" ht="10.5">
      <c r="A201" s="25">
        <v>41699</v>
      </c>
      <c r="B201" s="18">
        <v>120</v>
      </c>
      <c r="C201" s="18">
        <v>0</v>
      </c>
      <c r="D201" s="18">
        <v>0</v>
      </c>
      <c r="E201" s="18">
        <v>4280</v>
      </c>
      <c r="F201" s="18">
        <v>20</v>
      </c>
      <c r="G201" s="18">
        <v>40</v>
      </c>
      <c r="H201" s="18">
        <v>380</v>
      </c>
      <c r="I201" s="72">
        <v>4840</v>
      </c>
      <c r="K201" s="18">
        <v>940</v>
      </c>
      <c r="L201" s="18">
        <v>20</v>
      </c>
      <c r="M201" s="18">
        <v>60</v>
      </c>
      <c r="N201" s="18">
        <v>3000</v>
      </c>
      <c r="O201" s="18">
        <v>20</v>
      </c>
      <c r="P201" s="18">
        <v>240</v>
      </c>
      <c r="Q201" s="18">
        <v>1460</v>
      </c>
      <c r="R201" s="72">
        <v>5740</v>
      </c>
      <c r="T201" s="18">
        <v>480</v>
      </c>
      <c r="U201" s="18">
        <v>20</v>
      </c>
      <c r="V201" s="18">
        <v>0</v>
      </c>
      <c r="W201" s="18">
        <v>20</v>
      </c>
      <c r="X201" s="18">
        <v>0</v>
      </c>
      <c r="Y201" s="18">
        <v>80</v>
      </c>
      <c r="Z201" s="18">
        <v>20</v>
      </c>
      <c r="AA201" s="72">
        <v>620</v>
      </c>
      <c r="AC201" s="18">
        <v>260</v>
      </c>
      <c r="AD201" s="18">
        <v>160</v>
      </c>
      <c r="AE201" s="18">
        <v>20</v>
      </c>
      <c r="AF201" s="18">
        <v>660</v>
      </c>
      <c r="AG201" s="18">
        <v>20</v>
      </c>
      <c r="AH201" s="18">
        <v>300</v>
      </c>
      <c r="AI201" s="18">
        <v>1160</v>
      </c>
      <c r="AJ201" s="72">
        <v>2580</v>
      </c>
      <c r="AL201" s="18">
        <v>240</v>
      </c>
      <c r="AM201" s="18">
        <v>0</v>
      </c>
      <c r="AN201" s="18">
        <v>0</v>
      </c>
      <c r="AO201" s="18">
        <v>140</v>
      </c>
      <c r="AP201" s="18">
        <v>0</v>
      </c>
      <c r="AQ201" s="18">
        <v>80</v>
      </c>
      <c r="AR201" s="18">
        <v>520</v>
      </c>
      <c r="AS201" s="72">
        <v>980</v>
      </c>
      <c r="AU201" s="18">
        <v>120</v>
      </c>
      <c r="AV201" s="18">
        <v>0</v>
      </c>
      <c r="AW201" s="18">
        <v>0</v>
      </c>
      <c r="AX201" s="18">
        <v>420</v>
      </c>
      <c r="AY201" s="18">
        <v>0</v>
      </c>
      <c r="AZ201" s="18">
        <v>80</v>
      </c>
      <c r="BA201" s="18">
        <v>80</v>
      </c>
      <c r="BB201" s="72">
        <v>700</v>
      </c>
      <c r="BD201" s="18">
        <v>27660</v>
      </c>
      <c r="BE201" s="18">
        <v>5980</v>
      </c>
      <c r="BF201" s="18">
        <v>940</v>
      </c>
      <c r="BG201" s="18">
        <v>53080</v>
      </c>
      <c r="BH201" s="18">
        <v>1620</v>
      </c>
      <c r="BI201" s="18">
        <v>4660</v>
      </c>
      <c r="BJ201" s="18">
        <v>54240</v>
      </c>
      <c r="BK201" s="72">
        <v>148180</v>
      </c>
      <c r="BL201" s="18"/>
      <c r="BM201" s="33"/>
      <c r="BN201" s="18">
        <f t="shared" si="38"/>
        <v>14840</v>
      </c>
      <c r="BO201" s="18"/>
      <c r="BP201" s="18">
        <f t="shared" si="39"/>
        <v>4840</v>
      </c>
      <c r="BQ201" s="18">
        <f t="shared" si="40"/>
        <v>5740</v>
      </c>
      <c r="BR201" s="18">
        <f t="shared" si="41"/>
        <v>2580</v>
      </c>
      <c r="BS201" s="18">
        <f t="shared" si="42"/>
        <v>980</v>
      </c>
      <c r="BT201" s="18">
        <f t="shared" si="43"/>
        <v>700</v>
      </c>
      <c r="BU201" s="18"/>
      <c r="BV201" s="8">
        <f t="shared" si="44"/>
        <v>133340</v>
      </c>
      <c r="BW201" s="18"/>
    </row>
    <row r="202" spans="1:75" ht="10.5">
      <c r="A202" s="25">
        <v>41730</v>
      </c>
      <c r="B202" s="18">
        <v>220</v>
      </c>
      <c r="C202" s="18">
        <v>40</v>
      </c>
      <c r="D202" s="18">
        <v>40</v>
      </c>
      <c r="E202" s="18">
        <v>4780</v>
      </c>
      <c r="F202" s="18">
        <v>20</v>
      </c>
      <c r="G202" s="18">
        <v>160</v>
      </c>
      <c r="H202" s="18">
        <v>540</v>
      </c>
      <c r="I202" s="72">
        <v>5800</v>
      </c>
      <c r="K202" s="18">
        <v>580</v>
      </c>
      <c r="L202" s="18">
        <v>260</v>
      </c>
      <c r="M202" s="18">
        <v>40</v>
      </c>
      <c r="N202" s="18">
        <v>6060</v>
      </c>
      <c r="O202" s="18">
        <v>20</v>
      </c>
      <c r="P202" s="18">
        <v>260</v>
      </c>
      <c r="Q202" s="18">
        <v>2580</v>
      </c>
      <c r="R202" s="72">
        <v>9800</v>
      </c>
      <c r="T202" s="18">
        <v>400</v>
      </c>
      <c r="U202" s="18">
        <v>0</v>
      </c>
      <c r="V202" s="18">
        <v>0</v>
      </c>
      <c r="W202" s="18">
        <v>40</v>
      </c>
      <c r="X202" s="18">
        <v>0</v>
      </c>
      <c r="Y202" s="18">
        <v>80</v>
      </c>
      <c r="Z202" s="18">
        <v>20</v>
      </c>
      <c r="AA202" s="72">
        <v>540</v>
      </c>
      <c r="AC202" s="18">
        <v>280</v>
      </c>
      <c r="AD202" s="18">
        <v>40</v>
      </c>
      <c r="AE202" s="18">
        <v>60</v>
      </c>
      <c r="AF202" s="18">
        <v>1520</v>
      </c>
      <c r="AG202" s="18">
        <v>40</v>
      </c>
      <c r="AH202" s="18">
        <v>400</v>
      </c>
      <c r="AI202" s="18">
        <v>1340</v>
      </c>
      <c r="AJ202" s="72">
        <v>3680</v>
      </c>
      <c r="AL202" s="18">
        <v>140</v>
      </c>
      <c r="AM202" s="18">
        <v>40</v>
      </c>
      <c r="AN202" s="18">
        <v>20</v>
      </c>
      <c r="AO202" s="18">
        <v>480</v>
      </c>
      <c r="AP202" s="18">
        <v>0</v>
      </c>
      <c r="AQ202" s="18">
        <v>140</v>
      </c>
      <c r="AR202" s="18">
        <v>800</v>
      </c>
      <c r="AS202" s="72">
        <v>1620</v>
      </c>
      <c r="AU202" s="18">
        <v>60</v>
      </c>
      <c r="AV202" s="18">
        <v>20</v>
      </c>
      <c r="AW202" s="18">
        <v>60</v>
      </c>
      <c r="AX202" s="18">
        <v>920</v>
      </c>
      <c r="AY202" s="18">
        <v>0</v>
      </c>
      <c r="AZ202" s="18">
        <v>0</v>
      </c>
      <c r="BA202" s="18">
        <v>60</v>
      </c>
      <c r="BB202" s="72">
        <v>1120</v>
      </c>
      <c r="BD202" s="18">
        <v>21920</v>
      </c>
      <c r="BE202" s="18">
        <v>4640</v>
      </c>
      <c r="BF202" s="18">
        <v>3560</v>
      </c>
      <c r="BG202" s="18">
        <v>82700</v>
      </c>
      <c r="BH202" s="18">
        <v>1900</v>
      </c>
      <c r="BI202" s="18">
        <v>6740</v>
      </c>
      <c r="BJ202" s="18">
        <v>77900</v>
      </c>
      <c r="BK202" s="72">
        <v>199360</v>
      </c>
      <c r="BL202" s="18"/>
      <c r="BM202" s="33"/>
      <c r="BN202" s="18">
        <f t="shared" ref="BN202:BN206" si="45">I202+R202+AJ202+AS202+BB202</f>
        <v>22020</v>
      </c>
      <c r="BO202" s="18"/>
      <c r="BP202" s="18">
        <f t="shared" ref="BP202:BP206" si="46">I202</f>
        <v>5800</v>
      </c>
      <c r="BQ202" s="18">
        <f t="shared" ref="BQ202:BQ206" si="47">R202</f>
        <v>9800</v>
      </c>
      <c r="BR202" s="18">
        <f t="shared" ref="BR202:BR206" si="48">AJ202</f>
        <v>3680</v>
      </c>
      <c r="BS202" s="18">
        <f t="shared" ref="BS202:BS206" si="49">AS202</f>
        <v>1620</v>
      </c>
      <c r="BT202" s="18">
        <f t="shared" ref="BT202:BT206" si="50">BB202</f>
        <v>1120</v>
      </c>
      <c r="BU202" s="18"/>
      <c r="BV202" s="8">
        <f t="shared" si="44"/>
        <v>177340</v>
      </c>
      <c r="BW202" s="18"/>
    </row>
    <row r="203" spans="1:75" ht="10.5">
      <c r="A203" s="25">
        <v>41760</v>
      </c>
      <c r="B203" s="18">
        <v>140</v>
      </c>
      <c r="C203" s="18">
        <v>20</v>
      </c>
      <c r="D203" s="18">
        <v>60</v>
      </c>
      <c r="E203" s="18">
        <v>5800</v>
      </c>
      <c r="F203" s="18">
        <v>0</v>
      </c>
      <c r="G203" s="18">
        <v>60</v>
      </c>
      <c r="H203" s="18">
        <v>360</v>
      </c>
      <c r="I203" s="72">
        <v>6440</v>
      </c>
      <c r="K203" s="18">
        <v>820</v>
      </c>
      <c r="L203" s="18">
        <v>140</v>
      </c>
      <c r="M203" s="18">
        <v>20</v>
      </c>
      <c r="N203" s="18">
        <v>6720</v>
      </c>
      <c r="O203" s="18">
        <v>0</v>
      </c>
      <c r="P203" s="18">
        <v>360</v>
      </c>
      <c r="Q203" s="18">
        <v>2120</v>
      </c>
      <c r="R203" s="72">
        <v>10180</v>
      </c>
      <c r="T203" s="18">
        <v>400</v>
      </c>
      <c r="U203" s="18">
        <v>0</v>
      </c>
      <c r="V203" s="18">
        <v>0</v>
      </c>
      <c r="W203" s="18">
        <v>20</v>
      </c>
      <c r="X203" s="18">
        <v>0</v>
      </c>
      <c r="Y203" s="18">
        <v>100</v>
      </c>
      <c r="Z203" s="18">
        <v>40</v>
      </c>
      <c r="AA203" s="72">
        <v>560</v>
      </c>
      <c r="AC203" s="18">
        <v>240</v>
      </c>
      <c r="AD203" s="18">
        <v>400</v>
      </c>
      <c r="AE203" s="18">
        <v>0</v>
      </c>
      <c r="AF203" s="18">
        <v>1700</v>
      </c>
      <c r="AG203" s="18">
        <v>0</v>
      </c>
      <c r="AH203" s="18">
        <v>300</v>
      </c>
      <c r="AI203" s="18">
        <v>1440</v>
      </c>
      <c r="AJ203" s="72">
        <v>4080</v>
      </c>
      <c r="AL203" s="18">
        <v>160</v>
      </c>
      <c r="AM203" s="18">
        <v>320</v>
      </c>
      <c r="AN203" s="18">
        <v>40</v>
      </c>
      <c r="AO203" s="18">
        <v>480</v>
      </c>
      <c r="AP203" s="18">
        <v>0</v>
      </c>
      <c r="AQ203" s="18">
        <v>140</v>
      </c>
      <c r="AR203" s="18">
        <v>1240</v>
      </c>
      <c r="AS203" s="72">
        <v>2380</v>
      </c>
      <c r="AU203" s="18">
        <v>80</v>
      </c>
      <c r="AV203" s="18">
        <v>0</v>
      </c>
      <c r="AW203" s="18">
        <v>0</v>
      </c>
      <c r="AX203" s="18">
        <v>2600</v>
      </c>
      <c r="AY203" s="18">
        <v>20</v>
      </c>
      <c r="AZ203" s="18">
        <v>60</v>
      </c>
      <c r="BA203" s="18">
        <v>60</v>
      </c>
      <c r="BB203" s="72">
        <v>2820</v>
      </c>
      <c r="BD203" s="18">
        <v>28140</v>
      </c>
      <c r="BE203" s="18">
        <v>10400</v>
      </c>
      <c r="BF203" s="18">
        <v>1960</v>
      </c>
      <c r="BG203" s="18">
        <v>82300</v>
      </c>
      <c r="BH203" s="18">
        <v>1740</v>
      </c>
      <c r="BI203" s="18">
        <v>5400</v>
      </c>
      <c r="BJ203" s="18">
        <v>68520</v>
      </c>
      <c r="BK203" s="72">
        <v>198460</v>
      </c>
      <c r="BL203" s="18"/>
      <c r="BM203" s="33"/>
      <c r="BN203" s="18">
        <f t="shared" si="45"/>
        <v>25900</v>
      </c>
      <c r="BO203" s="18"/>
      <c r="BP203" s="18">
        <f t="shared" si="46"/>
        <v>6440</v>
      </c>
      <c r="BQ203" s="18">
        <f t="shared" si="47"/>
        <v>10180</v>
      </c>
      <c r="BR203" s="18">
        <f t="shared" si="48"/>
        <v>4080</v>
      </c>
      <c r="BS203" s="18">
        <f t="shared" si="49"/>
        <v>2380</v>
      </c>
      <c r="BT203" s="18">
        <f t="shared" si="50"/>
        <v>2820</v>
      </c>
      <c r="BU203" s="18"/>
      <c r="BV203" s="8">
        <f t="shared" si="44"/>
        <v>172560</v>
      </c>
      <c r="BW203" s="18"/>
    </row>
    <row r="204" spans="1:75" ht="10.5">
      <c r="A204" s="25">
        <v>41791</v>
      </c>
      <c r="B204" s="18">
        <v>140</v>
      </c>
      <c r="C204" s="18">
        <v>20</v>
      </c>
      <c r="D204" s="18">
        <v>20</v>
      </c>
      <c r="E204" s="18">
        <v>6920</v>
      </c>
      <c r="F204" s="18">
        <v>0</v>
      </c>
      <c r="G204" s="18">
        <v>100</v>
      </c>
      <c r="H204" s="18">
        <v>660</v>
      </c>
      <c r="I204" s="72">
        <v>7860</v>
      </c>
      <c r="K204" s="18">
        <v>900</v>
      </c>
      <c r="L204" s="18">
        <v>260</v>
      </c>
      <c r="M204" s="18">
        <v>20</v>
      </c>
      <c r="N204" s="18">
        <v>9080</v>
      </c>
      <c r="O204" s="18">
        <v>120</v>
      </c>
      <c r="P204" s="18">
        <v>480</v>
      </c>
      <c r="Q204" s="18">
        <v>2500</v>
      </c>
      <c r="R204" s="72">
        <v>13360</v>
      </c>
      <c r="T204" s="18">
        <v>360</v>
      </c>
      <c r="U204" s="18">
        <v>0</v>
      </c>
      <c r="V204" s="18">
        <v>0</v>
      </c>
      <c r="W204" s="18">
        <v>40</v>
      </c>
      <c r="X204" s="18">
        <v>0</v>
      </c>
      <c r="Y204" s="18">
        <v>20</v>
      </c>
      <c r="Z204" s="18">
        <v>0</v>
      </c>
      <c r="AA204" s="72">
        <v>420</v>
      </c>
      <c r="AC204" s="18">
        <v>340</v>
      </c>
      <c r="AD204" s="18">
        <v>180</v>
      </c>
      <c r="AE204" s="18">
        <v>100</v>
      </c>
      <c r="AF204" s="18">
        <v>2020</v>
      </c>
      <c r="AG204" s="18">
        <v>20</v>
      </c>
      <c r="AH204" s="18">
        <v>300</v>
      </c>
      <c r="AI204" s="18">
        <v>1620</v>
      </c>
      <c r="AJ204" s="72">
        <v>4580</v>
      </c>
      <c r="AL204" s="18">
        <v>140</v>
      </c>
      <c r="AM204" s="18">
        <v>260</v>
      </c>
      <c r="AN204" s="18">
        <v>20</v>
      </c>
      <c r="AO204" s="18">
        <v>1080</v>
      </c>
      <c r="AP204" s="18">
        <v>0</v>
      </c>
      <c r="AQ204" s="18">
        <v>100</v>
      </c>
      <c r="AR204" s="18">
        <v>1000</v>
      </c>
      <c r="AS204" s="72">
        <v>2600</v>
      </c>
      <c r="AU204" s="18">
        <v>60</v>
      </c>
      <c r="AV204" s="18">
        <v>20</v>
      </c>
      <c r="AW204" s="18">
        <v>20</v>
      </c>
      <c r="AX204" s="18">
        <v>1720</v>
      </c>
      <c r="AY204" s="18">
        <v>0</v>
      </c>
      <c r="AZ204" s="18">
        <v>20</v>
      </c>
      <c r="BA204" s="18">
        <v>100</v>
      </c>
      <c r="BB204" s="72">
        <v>1940</v>
      </c>
      <c r="BD204" s="18">
        <v>25920</v>
      </c>
      <c r="BE204" s="18">
        <v>7780</v>
      </c>
      <c r="BF204" s="18">
        <v>2780</v>
      </c>
      <c r="BG204" s="18">
        <v>89920</v>
      </c>
      <c r="BH204" s="18">
        <v>2060</v>
      </c>
      <c r="BI204" s="18">
        <v>5740</v>
      </c>
      <c r="BJ204" s="18">
        <v>72560</v>
      </c>
      <c r="BK204" s="72">
        <v>206760</v>
      </c>
      <c r="BL204" s="18"/>
      <c r="BM204" s="33"/>
      <c r="BN204" s="18">
        <f t="shared" si="45"/>
        <v>30340</v>
      </c>
      <c r="BO204" s="18"/>
      <c r="BP204" s="18">
        <f t="shared" si="46"/>
        <v>7860</v>
      </c>
      <c r="BQ204" s="18">
        <f t="shared" si="47"/>
        <v>13360</v>
      </c>
      <c r="BR204" s="18">
        <f t="shared" si="48"/>
        <v>4580</v>
      </c>
      <c r="BS204" s="18">
        <f t="shared" si="49"/>
        <v>2600</v>
      </c>
      <c r="BT204" s="18">
        <f t="shared" si="50"/>
        <v>1940</v>
      </c>
      <c r="BU204" s="18"/>
      <c r="BV204" s="8">
        <f t="shared" si="44"/>
        <v>176420</v>
      </c>
      <c r="BW204" s="18"/>
    </row>
    <row r="205" spans="1:75" ht="10.5">
      <c r="A205" s="25">
        <v>41821</v>
      </c>
      <c r="B205" s="18">
        <v>100</v>
      </c>
      <c r="C205" s="18">
        <v>80</v>
      </c>
      <c r="D205" s="18">
        <v>100</v>
      </c>
      <c r="E205" s="18">
        <v>8480</v>
      </c>
      <c r="F205" s="18">
        <v>20</v>
      </c>
      <c r="G205" s="18">
        <v>160</v>
      </c>
      <c r="H205" s="18">
        <v>740</v>
      </c>
      <c r="I205" s="72">
        <v>9680</v>
      </c>
      <c r="K205" s="18">
        <v>640</v>
      </c>
      <c r="L205" s="18">
        <v>140</v>
      </c>
      <c r="M205" s="18">
        <v>120</v>
      </c>
      <c r="N205" s="18">
        <v>14340</v>
      </c>
      <c r="O205" s="18">
        <v>80</v>
      </c>
      <c r="P205" s="18">
        <v>180</v>
      </c>
      <c r="Q205" s="18">
        <v>2820</v>
      </c>
      <c r="R205" s="72">
        <v>18320</v>
      </c>
      <c r="T205" s="18">
        <v>380</v>
      </c>
      <c r="U205" s="18">
        <v>40</v>
      </c>
      <c r="V205" s="18">
        <v>0</v>
      </c>
      <c r="W205" s="18">
        <v>20</v>
      </c>
      <c r="X205" s="18">
        <v>0</v>
      </c>
      <c r="Y205" s="18">
        <v>120</v>
      </c>
      <c r="Z205" s="18">
        <v>40</v>
      </c>
      <c r="AA205" s="72">
        <v>600</v>
      </c>
      <c r="AC205" s="18">
        <v>340</v>
      </c>
      <c r="AD205" s="18">
        <v>360</v>
      </c>
      <c r="AE205" s="18">
        <v>140</v>
      </c>
      <c r="AF205" s="18">
        <v>2320</v>
      </c>
      <c r="AG205" s="18">
        <v>20</v>
      </c>
      <c r="AH205" s="18">
        <v>320</v>
      </c>
      <c r="AI205" s="18">
        <v>1960</v>
      </c>
      <c r="AJ205" s="72">
        <v>5460</v>
      </c>
      <c r="AL205" s="18">
        <v>140</v>
      </c>
      <c r="AM205" s="18">
        <v>40</v>
      </c>
      <c r="AN205" s="18">
        <v>0</v>
      </c>
      <c r="AO205" s="18">
        <v>1100</v>
      </c>
      <c r="AP205" s="18">
        <v>20</v>
      </c>
      <c r="AQ205" s="18">
        <v>100</v>
      </c>
      <c r="AR205" s="18">
        <v>1220</v>
      </c>
      <c r="AS205" s="72">
        <v>2620</v>
      </c>
      <c r="AU205" s="18">
        <v>100</v>
      </c>
      <c r="AV205" s="18">
        <v>60</v>
      </c>
      <c r="AW205" s="18">
        <v>20</v>
      </c>
      <c r="AX205" s="18">
        <v>2040</v>
      </c>
      <c r="AY205" s="18">
        <v>0</v>
      </c>
      <c r="AZ205" s="18">
        <v>60</v>
      </c>
      <c r="BA205" s="18">
        <v>140</v>
      </c>
      <c r="BB205" s="72">
        <v>2420</v>
      </c>
      <c r="BD205" s="18">
        <v>23940</v>
      </c>
      <c r="BE205" s="18">
        <v>7160</v>
      </c>
      <c r="BF205" s="18">
        <v>3460</v>
      </c>
      <c r="BG205" s="18">
        <v>113600</v>
      </c>
      <c r="BH205" s="18">
        <v>2320</v>
      </c>
      <c r="BI205" s="18">
        <v>5960</v>
      </c>
      <c r="BJ205" s="18">
        <v>76900</v>
      </c>
      <c r="BK205" s="72">
        <v>233340</v>
      </c>
      <c r="BL205" s="18"/>
      <c r="BM205" s="33"/>
      <c r="BN205" s="18">
        <f t="shared" si="45"/>
        <v>38500</v>
      </c>
      <c r="BO205" s="18"/>
      <c r="BP205" s="18">
        <f t="shared" si="46"/>
        <v>9680</v>
      </c>
      <c r="BQ205" s="18">
        <f t="shared" si="47"/>
        <v>18320</v>
      </c>
      <c r="BR205" s="18">
        <f t="shared" si="48"/>
        <v>5460</v>
      </c>
      <c r="BS205" s="18">
        <f t="shared" si="49"/>
        <v>2620</v>
      </c>
      <c r="BT205" s="18">
        <f t="shared" si="50"/>
        <v>2420</v>
      </c>
      <c r="BU205" s="18"/>
      <c r="BV205" s="8">
        <f t="shared" si="44"/>
        <v>194840</v>
      </c>
      <c r="BW205" s="18"/>
    </row>
    <row r="206" spans="1:75" ht="10.5">
      <c r="A206" s="25">
        <v>41852</v>
      </c>
      <c r="B206" s="18">
        <v>100</v>
      </c>
      <c r="C206" s="18">
        <v>60</v>
      </c>
      <c r="D206" s="18">
        <v>40</v>
      </c>
      <c r="E206" s="18">
        <v>8220</v>
      </c>
      <c r="F206" s="18">
        <v>0</v>
      </c>
      <c r="G206" s="18">
        <v>40</v>
      </c>
      <c r="H206" s="18">
        <v>420</v>
      </c>
      <c r="I206" s="72">
        <v>8880</v>
      </c>
      <c r="K206" s="18">
        <v>900</v>
      </c>
      <c r="L206" s="18">
        <v>500</v>
      </c>
      <c r="M206" s="18">
        <v>40</v>
      </c>
      <c r="N206" s="18">
        <v>11880</v>
      </c>
      <c r="O206" s="18">
        <v>40</v>
      </c>
      <c r="P206" s="18">
        <v>480</v>
      </c>
      <c r="Q206" s="18">
        <v>2920</v>
      </c>
      <c r="R206" s="72">
        <v>16760</v>
      </c>
      <c r="T206" s="18">
        <v>420</v>
      </c>
      <c r="U206" s="18">
        <v>0</v>
      </c>
      <c r="V206" s="18">
        <v>0</v>
      </c>
      <c r="W206" s="18">
        <v>40</v>
      </c>
      <c r="X206" s="18">
        <v>0</v>
      </c>
      <c r="Y206" s="18">
        <v>60</v>
      </c>
      <c r="Z206" s="18">
        <v>100</v>
      </c>
      <c r="AA206" s="72">
        <v>620</v>
      </c>
      <c r="AC206" s="18">
        <v>360</v>
      </c>
      <c r="AD206" s="18">
        <v>300</v>
      </c>
      <c r="AE206" s="18">
        <v>40</v>
      </c>
      <c r="AF206" s="18">
        <v>1940</v>
      </c>
      <c r="AG206" s="18">
        <v>0</v>
      </c>
      <c r="AH206" s="18">
        <v>220</v>
      </c>
      <c r="AI206" s="18">
        <v>1800</v>
      </c>
      <c r="AJ206" s="72">
        <v>4660</v>
      </c>
      <c r="AL206" s="18">
        <v>100</v>
      </c>
      <c r="AM206" s="18">
        <v>0</v>
      </c>
      <c r="AN206" s="18">
        <v>40</v>
      </c>
      <c r="AO206" s="18">
        <v>820</v>
      </c>
      <c r="AP206" s="18">
        <v>0</v>
      </c>
      <c r="AQ206" s="18">
        <v>180</v>
      </c>
      <c r="AR206" s="18">
        <v>600</v>
      </c>
      <c r="AS206" s="72">
        <v>1740</v>
      </c>
      <c r="AU206" s="18">
        <v>80</v>
      </c>
      <c r="AV206" s="18">
        <v>40</v>
      </c>
      <c r="AW206" s="18">
        <v>40</v>
      </c>
      <c r="AX206" s="18">
        <v>2140</v>
      </c>
      <c r="AY206" s="18">
        <v>0</v>
      </c>
      <c r="AZ206" s="18">
        <v>60</v>
      </c>
      <c r="BA206" s="18">
        <v>120</v>
      </c>
      <c r="BB206" s="72">
        <v>2480</v>
      </c>
      <c r="BD206" s="18">
        <v>27620</v>
      </c>
      <c r="BE206" s="18">
        <v>7720</v>
      </c>
      <c r="BF206" s="18">
        <v>2240</v>
      </c>
      <c r="BG206" s="18">
        <v>97620</v>
      </c>
      <c r="BH206" s="18">
        <v>2240</v>
      </c>
      <c r="BI206" s="18">
        <v>5680</v>
      </c>
      <c r="BJ206" s="18">
        <v>65560</v>
      </c>
      <c r="BK206" s="72">
        <v>208680</v>
      </c>
      <c r="BL206" s="18"/>
      <c r="BM206" s="33"/>
      <c r="BN206" s="18">
        <f t="shared" si="45"/>
        <v>34520</v>
      </c>
      <c r="BO206" s="18"/>
      <c r="BP206" s="18">
        <f t="shared" si="46"/>
        <v>8880</v>
      </c>
      <c r="BQ206" s="18">
        <f t="shared" si="47"/>
        <v>16760</v>
      </c>
      <c r="BR206" s="18">
        <f t="shared" si="48"/>
        <v>4660</v>
      </c>
      <c r="BS206" s="18">
        <f t="shared" si="49"/>
        <v>1740</v>
      </c>
      <c r="BT206" s="18">
        <f t="shared" si="50"/>
        <v>2480</v>
      </c>
      <c r="BU206" s="18"/>
      <c r="BV206" s="8">
        <f t="shared" si="44"/>
        <v>174160</v>
      </c>
      <c r="BW206" s="18"/>
    </row>
    <row r="207" spans="1:75" ht="10.5">
      <c r="A207" s="25">
        <v>41883</v>
      </c>
      <c r="B207" s="18">
        <v>160</v>
      </c>
      <c r="C207" s="18">
        <v>120</v>
      </c>
      <c r="D207" s="18">
        <v>40</v>
      </c>
      <c r="E207" s="18">
        <v>7540</v>
      </c>
      <c r="F207" s="18">
        <v>0</v>
      </c>
      <c r="G207" s="18">
        <v>60</v>
      </c>
      <c r="H207" s="18">
        <v>600</v>
      </c>
      <c r="I207" s="72">
        <v>8520</v>
      </c>
      <c r="K207" s="18">
        <v>620</v>
      </c>
      <c r="L207" s="18">
        <v>200</v>
      </c>
      <c r="M207" s="18">
        <v>40</v>
      </c>
      <c r="N207" s="18">
        <v>10180</v>
      </c>
      <c r="O207" s="18">
        <v>40</v>
      </c>
      <c r="P207" s="18">
        <v>560</v>
      </c>
      <c r="Q207" s="18">
        <v>1780</v>
      </c>
      <c r="R207" s="72">
        <v>13420</v>
      </c>
      <c r="T207" s="18">
        <v>300</v>
      </c>
      <c r="U207" s="18">
        <v>0</v>
      </c>
      <c r="V207" s="18">
        <v>0</v>
      </c>
      <c r="W207" s="18">
        <v>0</v>
      </c>
      <c r="X207" s="18">
        <v>0</v>
      </c>
      <c r="Y207" s="18">
        <v>80</v>
      </c>
      <c r="Z207" s="18">
        <v>20</v>
      </c>
      <c r="AA207" s="72">
        <v>400</v>
      </c>
      <c r="AC207" s="18">
        <v>320</v>
      </c>
      <c r="AD207" s="18">
        <v>80</v>
      </c>
      <c r="AE207" s="18">
        <v>120</v>
      </c>
      <c r="AF207" s="18">
        <v>2260</v>
      </c>
      <c r="AG207" s="18">
        <v>20</v>
      </c>
      <c r="AH207" s="18">
        <v>400</v>
      </c>
      <c r="AI207" s="18">
        <v>1440</v>
      </c>
      <c r="AJ207" s="72">
        <v>4640</v>
      </c>
      <c r="AL207" s="18">
        <v>160</v>
      </c>
      <c r="AM207" s="18">
        <v>60</v>
      </c>
      <c r="AN207" s="18">
        <v>0</v>
      </c>
      <c r="AO207" s="18">
        <v>920</v>
      </c>
      <c r="AP207" s="18">
        <v>20</v>
      </c>
      <c r="AQ207" s="18">
        <v>60</v>
      </c>
      <c r="AR207" s="18">
        <v>860</v>
      </c>
      <c r="AS207" s="72">
        <v>2080</v>
      </c>
      <c r="AU207" s="18">
        <v>120</v>
      </c>
      <c r="AV207" s="18">
        <v>80</v>
      </c>
      <c r="AW207" s="18">
        <v>20</v>
      </c>
      <c r="AX207" s="18">
        <v>1540</v>
      </c>
      <c r="AY207" s="18">
        <v>20</v>
      </c>
      <c r="AZ207" s="18">
        <v>0</v>
      </c>
      <c r="BA207" s="18">
        <v>60</v>
      </c>
      <c r="BB207" s="72">
        <v>1840</v>
      </c>
      <c r="BD207" s="18">
        <v>25800</v>
      </c>
      <c r="BE207" s="18">
        <v>7940</v>
      </c>
      <c r="BF207" s="18">
        <v>3680</v>
      </c>
      <c r="BG207" s="18">
        <v>100560</v>
      </c>
      <c r="BH207" s="18">
        <v>2220</v>
      </c>
      <c r="BI207" s="18">
        <v>5780</v>
      </c>
      <c r="BJ207" s="18">
        <v>74020</v>
      </c>
      <c r="BK207" s="72">
        <v>220000</v>
      </c>
      <c r="BL207" s="118"/>
      <c r="BM207" s="118"/>
      <c r="BN207" s="18">
        <f t="shared" ref="BN207:BN214" si="51">I207+R207+AJ207+AS207+BB207</f>
        <v>30500</v>
      </c>
      <c r="BO207" s="18"/>
      <c r="BP207" s="18">
        <f t="shared" ref="BP207:BP214" si="52">I207</f>
        <v>8520</v>
      </c>
      <c r="BQ207" s="18">
        <f t="shared" ref="BQ207:BQ214" si="53">R207</f>
        <v>13420</v>
      </c>
      <c r="BR207" s="18">
        <f t="shared" ref="BR207:BR214" si="54">AJ207</f>
        <v>4640</v>
      </c>
      <c r="BS207" s="18">
        <f t="shared" ref="BS207:BS214" si="55">AS207</f>
        <v>2080</v>
      </c>
      <c r="BT207" s="18">
        <f t="shared" ref="BT207:BT214" si="56">BB207</f>
        <v>1840</v>
      </c>
      <c r="BU207" s="18"/>
      <c r="BV207" s="8">
        <f t="shared" ref="BV207:BV214" si="57">+BK207-BN207</f>
        <v>189500</v>
      </c>
    </row>
    <row r="208" spans="1:75" ht="10.5">
      <c r="A208" s="25">
        <v>41913</v>
      </c>
      <c r="B208" s="18">
        <v>240</v>
      </c>
      <c r="C208" s="18">
        <v>20</v>
      </c>
      <c r="D208" s="18">
        <v>0</v>
      </c>
      <c r="E208" s="18">
        <v>6660</v>
      </c>
      <c r="F208" s="18">
        <v>20</v>
      </c>
      <c r="G208" s="18">
        <v>200</v>
      </c>
      <c r="H208" s="18">
        <v>480</v>
      </c>
      <c r="I208" s="72">
        <v>7620</v>
      </c>
      <c r="K208" s="18">
        <v>680</v>
      </c>
      <c r="L208" s="18">
        <v>340</v>
      </c>
      <c r="M208" s="18">
        <v>140</v>
      </c>
      <c r="N208" s="18">
        <v>9100</v>
      </c>
      <c r="O208" s="18">
        <v>0</v>
      </c>
      <c r="P208" s="18">
        <v>360</v>
      </c>
      <c r="Q208" s="18">
        <v>2140</v>
      </c>
      <c r="R208" s="72">
        <v>12760</v>
      </c>
      <c r="T208" s="18">
        <v>420</v>
      </c>
      <c r="U208" s="18">
        <v>40</v>
      </c>
      <c r="V208" s="18">
        <v>0</v>
      </c>
      <c r="W208" s="18">
        <v>40</v>
      </c>
      <c r="X208" s="18">
        <v>0</v>
      </c>
      <c r="Y208" s="18">
        <v>100</v>
      </c>
      <c r="Z208" s="18">
        <v>80</v>
      </c>
      <c r="AA208" s="72">
        <v>680</v>
      </c>
      <c r="AC208" s="18">
        <v>240</v>
      </c>
      <c r="AD208" s="18">
        <v>100</v>
      </c>
      <c r="AE208" s="18">
        <v>80</v>
      </c>
      <c r="AF208" s="18">
        <v>2020</v>
      </c>
      <c r="AG208" s="18">
        <v>20</v>
      </c>
      <c r="AH208" s="18">
        <v>380</v>
      </c>
      <c r="AI208" s="18">
        <v>1600</v>
      </c>
      <c r="AJ208" s="72">
        <v>4440</v>
      </c>
      <c r="AL208" s="18">
        <v>120</v>
      </c>
      <c r="AM208" s="18">
        <v>0</v>
      </c>
      <c r="AN208" s="18">
        <v>60</v>
      </c>
      <c r="AO208" s="18">
        <v>840</v>
      </c>
      <c r="AP208" s="18">
        <v>40</v>
      </c>
      <c r="AQ208" s="18">
        <v>160</v>
      </c>
      <c r="AR208" s="18">
        <v>740</v>
      </c>
      <c r="AS208" s="72">
        <v>1960</v>
      </c>
      <c r="AU208" s="18">
        <v>0</v>
      </c>
      <c r="AV208" s="18">
        <v>20</v>
      </c>
      <c r="AW208" s="18">
        <v>100</v>
      </c>
      <c r="AX208" s="18">
        <v>1040</v>
      </c>
      <c r="AY208" s="18">
        <v>0</v>
      </c>
      <c r="AZ208" s="18">
        <v>0</v>
      </c>
      <c r="BA208" s="18">
        <v>140</v>
      </c>
      <c r="BB208" s="72">
        <v>1300</v>
      </c>
      <c r="BD208" s="18">
        <v>27680</v>
      </c>
      <c r="BE208" s="18">
        <v>8500</v>
      </c>
      <c r="BF208" s="18">
        <v>2220</v>
      </c>
      <c r="BG208" s="18">
        <v>90800</v>
      </c>
      <c r="BH208" s="18">
        <v>2020</v>
      </c>
      <c r="BI208" s="18">
        <v>5840</v>
      </c>
      <c r="BJ208" s="18">
        <v>70380</v>
      </c>
      <c r="BK208" s="72">
        <v>207440</v>
      </c>
      <c r="BN208" s="18">
        <f t="shared" si="51"/>
        <v>28080</v>
      </c>
      <c r="BO208" s="18"/>
      <c r="BP208" s="18">
        <f t="shared" si="52"/>
        <v>7620</v>
      </c>
      <c r="BQ208" s="18">
        <f t="shared" si="53"/>
        <v>12760</v>
      </c>
      <c r="BR208" s="18">
        <f t="shared" si="54"/>
        <v>4440</v>
      </c>
      <c r="BS208" s="18">
        <f t="shared" si="55"/>
        <v>1960</v>
      </c>
      <c r="BT208" s="18">
        <f t="shared" si="56"/>
        <v>1300</v>
      </c>
      <c r="BU208" s="18"/>
      <c r="BV208" s="8">
        <f t="shared" si="57"/>
        <v>179360</v>
      </c>
    </row>
    <row r="209" spans="1:75" ht="10.5">
      <c r="A209" s="25">
        <v>41944</v>
      </c>
      <c r="B209" s="18">
        <v>300</v>
      </c>
      <c r="C209" s="18">
        <v>0</v>
      </c>
      <c r="D209" s="18">
        <v>80</v>
      </c>
      <c r="E209" s="18">
        <v>4160</v>
      </c>
      <c r="F209" s="18">
        <v>40</v>
      </c>
      <c r="G209" s="18">
        <v>320</v>
      </c>
      <c r="H209" s="18">
        <v>800</v>
      </c>
      <c r="I209" s="72">
        <v>5700</v>
      </c>
      <c r="K209" s="18">
        <v>740</v>
      </c>
      <c r="L209" s="18">
        <v>320</v>
      </c>
      <c r="M209" s="18">
        <v>120</v>
      </c>
      <c r="N209" s="18">
        <v>4900</v>
      </c>
      <c r="O209" s="18">
        <v>20</v>
      </c>
      <c r="P209" s="18">
        <v>440</v>
      </c>
      <c r="Q209" s="18">
        <v>1980</v>
      </c>
      <c r="R209" s="72">
        <v>8520</v>
      </c>
      <c r="T209" s="18">
        <v>300</v>
      </c>
      <c r="U209" s="18">
        <v>0</v>
      </c>
      <c r="V209" s="18">
        <v>20</v>
      </c>
      <c r="W209" s="18">
        <v>0</v>
      </c>
      <c r="X209" s="18">
        <v>0</v>
      </c>
      <c r="Y209" s="18">
        <v>0</v>
      </c>
      <c r="Z209" s="18">
        <v>20</v>
      </c>
      <c r="AA209" s="72">
        <v>340</v>
      </c>
      <c r="AC209" s="18">
        <v>200</v>
      </c>
      <c r="AD209" s="18">
        <v>80</v>
      </c>
      <c r="AE209" s="18">
        <v>60</v>
      </c>
      <c r="AF209" s="18">
        <v>1240</v>
      </c>
      <c r="AG209" s="18">
        <v>0</v>
      </c>
      <c r="AH209" s="18">
        <v>320</v>
      </c>
      <c r="AI209" s="18">
        <v>1720</v>
      </c>
      <c r="AJ209" s="72">
        <v>3620</v>
      </c>
      <c r="AL209" s="18">
        <v>240</v>
      </c>
      <c r="AM209" s="18">
        <v>60</v>
      </c>
      <c r="AN209" s="18">
        <v>0</v>
      </c>
      <c r="AO209" s="18">
        <v>460</v>
      </c>
      <c r="AP209" s="18">
        <v>0</v>
      </c>
      <c r="AQ209" s="18">
        <v>60</v>
      </c>
      <c r="AR209" s="18">
        <v>760</v>
      </c>
      <c r="AS209" s="72">
        <v>1580</v>
      </c>
      <c r="AU209" s="18">
        <v>120</v>
      </c>
      <c r="AV209" s="18">
        <v>20</v>
      </c>
      <c r="AW209" s="18">
        <v>20</v>
      </c>
      <c r="AX209" s="18">
        <v>680</v>
      </c>
      <c r="AY209" s="18">
        <v>0</v>
      </c>
      <c r="AZ209" s="18">
        <v>0</v>
      </c>
      <c r="BA209" s="18">
        <v>80</v>
      </c>
      <c r="BB209" s="72">
        <v>920</v>
      </c>
      <c r="BD209" s="18">
        <v>26620</v>
      </c>
      <c r="BE209" s="18">
        <v>7480</v>
      </c>
      <c r="BF209" s="18">
        <v>2440</v>
      </c>
      <c r="BG209" s="18">
        <v>65420</v>
      </c>
      <c r="BH209" s="18">
        <v>1720</v>
      </c>
      <c r="BI209" s="18">
        <v>5240</v>
      </c>
      <c r="BJ209" s="18">
        <v>68840</v>
      </c>
      <c r="BK209" s="72">
        <v>177760</v>
      </c>
      <c r="BN209" s="18">
        <f t="shared" si="51"/>
        <v>20340</v>
      </c>
      <c r="BO209" s="18"/>
      <c r="BP209" s="18">
        <f t="shared" si="52"/>
        <v>5700</v>
      </c>
      <c r="BQ209" s="18">
        <f t="shared" si="53"/>
        <v>8520</v>
      </c>
      <c r="BR209" s="18">
        <f t="shared" si="54"/>
        <v>3620</v>
      </c>
      <c r="BS209" s="18">
        <f t="shared" si="55"/>
        <v>1580</v>
      </c>
      <c r="BT209" s="18">
        <f t="shared" si="56"/>
        <v>920</v>
      </c>
      <c r="BU209" s="18"/>
      <c r="BV209" s="8">
        <f t="shared" si="57"/>
        <v>157420</v>
      </c>
    </row>
    <row r="210" spans="1:75" ht="10.5">
      <c r="A210" s="25">
        <v>41974</v>
      </c>
      <c r="B210" s="18">
        <v>60</v>
      </c>
      <c r="C210" s="18">
        <v>20</v>
      </c>
      <c r="D210" s="18">
        <v>40</v>
      </c>
      <c r="E210" s="18">
        <v>3400</v>
      </c>
      <c r="F210" s="18">
        <v>20</v>
      </c>
      <c r="G210" s="18">
        <v>100</v>
      </c>
      <c r="H210" s="18">
        <v>1500</v>
      </c>
      <c r="I210" s="72">
        <v>5140</v>
      </c>
      <c r="K210" s="18">
        <v>520</v>
      </c>
      <c r="L210" s="18">
        <v>20</v>
      </c>
      <c r="M210" s="18">
        <v>20</v>
      </c>
      <c r="N210" s="18">
        <v>5640</v>
      </c>
      <c r="O210" s="18">
        <v>40</v>
      </c>
      <c r="P210" s="18">
        <v>340</v>
      </c>
      <c r="Q210" s="18">
        <v>4660</v>
      </c>
      <c r="R210" s="72">
        <v>11240</v>
      </c>
      <c r="T210" s="18">
        <v>300</v>
      </c>
      <c r="U210" s="18">
        <v>0</v>
      </c>
      <c r="V210" s="18">
        <v>0</v>
      </c>
      <c r="W210" s="18">
        <v>80</v>
      </c>
      <c r="X210" s="18">
        <v>0</v>
      </c>
      <c r="Y210" s="18">
        <v>20</v>
      </c>
      <c r="Z210" s="18">
        <v>20</v>
      </c>
      <c r="AA210" s="72">
        <v>420</v>
      </c>
      <c r="AC210" s="18">
        <v>180</v>
      </c>
      <c r="AD210" s="18">
        <v>40</v>
      </c>
      <c r="AE210" s="18">
        <v>0</v>
      </c>
      <c r="AF210" s="18">
        <v>1300</v>
      </c>
      <c r="AG210" s="18">
        <v>0</v>
      </c>
      <c r="AH210" s="18">
        <v>300</v>
      </c>
      <c r="AI210" s="18">
        <v>3880</v>
      </c>
      <c r="AJ210" s="72">
        <v>5700</v>
      </c>
      <c r="AL210" s="18">
        <v>80</v>
      </c>
      <c r="AM210" s="18">
        <v>140</v>
      </c>
      <c r="AN210" s="18">
        <v>0</v>
      </c>
      <c r="AO210" s="18">
        <v>780</v>
      </c>
      <c r="AP210" s="18">
        <v>60</v>
      </c>
      <c r="AQ210" s="18">
        <v>140</v>
      </c>
      <c r="AR210" s="18">
        <v>2460</v>
      </c>
      <c r="AS210" s="72">
        <v>3660</v>
      </c>
      <c r="AU210" s="18">
        <v>0</v>
      </c>
      <c r="AV210" s="18">
        <v>0</v>
      </c>
      <c r="AW210" s="18">
        <v>0</v>
      </c>
      <c r="AX210" s="18">
        <v>780</v>
      </c>
      <c r="AY210" s="18">
        <v>0</v>
      </c>
      <c r="AZ210" s="18">
        <v>40</v>
      </c>
      <c r="BA210" s="18">
        <v>160</v>
      </c>
      <c r="BB210" s="72">
        <v>980</v>
      </c>
      <c r="BD210" s="18">
        <v>15320</v>
      </c>
      <c r="BE210" s="18">
        <v>2400</v>
      </c>
      <c r="BF210" s="18">
        <v>1720</v>
      </c>
      <c r="BG210" s="18">
        <v>79600</v>
      </c>
      <c r="BH210" s="18">
        <v>2460</v>
      </c>
      <c r="BI210" s="18">
        <v>4280</v>
      </c>
      <c r="BJ210" s="18">
        <v>125040</v>
      </c>
      <c r="BK210" s="72">
        <v>230820</v>
      </c>
      <c r="BN210" s="18">
        <f t="shared" si="51"/>
        <v>26720</v>
      </c>
      <c r="BO210" s="18"/>
      <c r="BP210" s="18">
        <f t="shared" si="52"/>
        <v>5140</v>
      </c>
      <c r="BQ210" s="18">
        <f t="shared" si="53"/>
        <v>11240</v>
      </c>
      <c r="BR210" s="18">
        <f t="shared" si="54"/>
        <v>5700</v>
      </c>
      <c r="BS210" s="18">
        <f t="shared" si="55"/>
        <v>3660</v>
      </c>
      <c r="BT210" s="18">
        <f t="shared" si="56"/>
        <v>980</v>
      </c>
      <c r="BU210" s="18"/>
      <c r="BV210" s="8">
        <f t="shared" si="57"/>
        <v>204100</v>
      </c>
    </row>
    <row r="211" spans="1:75" ht="10.5">
      <c r="A211" s="25">
        <v>42005</v>
      </c>
      <c r="B211" s="18">
        <v>160</v>
      </c>
      <c r="C211" s="18">
        <v>0</v>
      </c>
      <c r="D211" s="18">
        <v>20</v>
      </c>
      <c r="E211" s="18">
        <v>2280</v>
      </c>
      <c r="F211" s="18">
        <v>40</v>
      </c>
      <c r="G211" s="18">
        <v>100</v>
      </c>
      <c r="H211" s="18">
        <v>820</v>
      </c>
      <c r="I211" s="72">
        <v>3420</v>
      </c>
      <c r="K211" s="18">
        <v>360</v>
      </c>
      <c r="L211" s="18">
        <v>120</v>
      </c>
      <c r="M211" s="18">
        <v>0</v>
      </c>
      <c r="N211" s="18">
        <v>4300</v>
      </c>
      <c r="O211" s="18">
        <v>0</v>
      </c>
      <c r="P211" s="18">
        <v>380</v>
      </c>
      <c r="Q211" s="18">
        <v>2240</v>
      </c>
      <c r="R211" s="72">
        <v>7400</v>
      </c>
      <c r="T211" s="18">
        <v>460</v>
      </c>
      <c r="U211" s="18">
        <v>0</v>
      </c>
      <c r="V211" s="18">
        <v>0</v>
      </c>
      <c r="W211" s="18">
        <v>0</v>
      </c>
      <c r="X211" s="18">
        <v>0</v>
      </c>
      <c r="Y211" s="18">
        <v>40</v>
      </c>
      <c r="Z211" s="18">
        <v>20</v>
      </c>
      <c r="AA211" s="72">
        <v>520</v>
      </c>
      <c r="AC211" s="18">
        <v>120</v>
      </c>
      <c r="AD211" s="18">
        <v>40</v>
      </c>
      <c r="AE211" s="18">
        <v>0</v>
      </c>
      <c r="AF211" s="18">
        <v>560</v>
      </c>
      <c r="AG211" s="18">
        <v>20</v>
      </c>
      <c r="AH211" s="18">
        <v>540</v>
      </c>
      <c r="AI211" s="18">
        <v>2720</v>
      </c>
      <c r="AJ211" s="72">
        <v>4000</v>
      </c>
      <c r="AL211" s="18">
        <v>120</v>
      </c>
      <c r="AM211" s="18">
        <v>20</v>
      </c>
      <c r="AN211" s="18">
        <v>20</v>
      </c>
      <c r="AO211" s="18">
        <v>360</v>
      </c>
      <c r="AP211" s="18">
        <v>60</v>
      </c>
      <c r="AQ211" s="18">
        <v>160</v>
      </c>
      <c r="AR211" s="18">
        <v>880</v>
      </c>
      <c r="AS211" s="72">
        <v>1620</v>
      </c>
      <c r="AU211" s="18">
        <v>20</v>
      </c>
      <c r="AV211" s="18">
        <v>0</v>
      </c>
      <c r="AW211" s="18">
        <v>0</v>
      </c>
      <c r="AX211" s="18">
        <v>560</v>
      </c>
      <c r="AY211" s="18">
        <v>0</v>
      </c>
      <c r="AZ211" s="18">
        <v>0</v>
      </c>
      <c r="BA211" s="18">
        <v>100</v>
      </c>
      <c r="BB211" s="72">
        <v>680</v>
      </c>
      <c r="BD211" s="18">
        <v>16400</v>
      </c>
      <c r="BE211" s="18">
        <v>2820</v>
      </c>
      <c r="BF211" s="18">
        <v>1680</v>
      </c>
      <c r="BG211" s="18">
        <v>54200</v>
      </c>
      <c r="BH211" s="18">
        <v>1140</v>
      </c>
      <c r="BI211" s="18">
        <v>4780</v>
      </c>
      <c r="BJ211" s="18">
        <v>52840</v>
      </c>
      <c r="BK211" s="72">
        <v>133860</v>
      </c>
      <c r="BN211" s="18">
        <f t="shared" si="51"/>
        <v>17120</v>
      </c>
      <c r="BO211" s="18"/>
      <c r="BP211" s="18">
        <f t="shared" si="52"/>
        <v>3420</v>
      </c>
      <c r="BQ211" s="18">
        <f t="shared" si="53"/>
        <v>7400</v>
      </c>
      <c r="BR211" s="18">
        <f t="shared" si="54"/>
        <v>4000</v>
      </c>
      <c r="BS211" s="18">
        <f t="shared" si="55"/>
        <v>1620</v>
      </c>
      <c r="BT211" s="18">
        <f t="shared" si="56"/>
        <v>680</v>
      </c>
      <c r="BU211" s="18"/>
      <c r="BV211" s="8">
        <f t="shared" si="57"/>
        <v>116740</v>
      </c>
    </row>
    <row r="212" spans="1:75" ht="10.5">
      <c r="A212" s="25">
        <v>42036</v>
      </c>
      <c r="B212" s="18">
        <v>140</v>
      </c>
      <c r="C212" s="18">
        <v>20</v>
      </c>
      <c r="D212" s="18">
        <v>0</v>
      </c>
      <c r="E212" s="18">
        <v>2320</v>
      </c>
      <c r="F212" s="18">
        <v>20</v>
      </c>
      <c r="G212" s="18">
        <v>40</v>
      </c>
      <c r="H212" s="18">
        <v>400</v>
      </c>
      <c r="I212" s="72">
        <v>2940</v>
      </c>
      <c r="K212" s="18">
        <v>600</v>
      </c>
      <c r="L212" s="18">
        <v>180</v>
      </c>
      <c r="M212" s="18">
        <v>20</v>
      </c>
      <c r="N212" s="18">
        <v>2340</v>
      </c>
      <c r="O212" s="18">
        <v>40</v>
      </c>
      <c r="P212" s="18">
        <v>180</v>
      </c>
      <c r="Q212" s="18">
        <v>1240</v>
      </c>
      <c r="R212" s="72">
        <v>4600</v>
      </c>
      <c r="T212" s="18">
        <v>320</v>
      </c>
      <c r="U212" s="18">
        <v>0</v>
      </c>
      <c r="V212" s="18">
        <v>0</v>
      </c>
      <c r="W212" s="18">
        <v>40</v>
      </c>
      <c r="X212" s="18">
        <v>0</v>
      </c>
      <c r="Y212" s="18">
        <v>20</v>
      </c>
      <c r="Z212" s="18">
        <v>0</v>
      </c>
      <c r="AA212" s="72">
        <v>380</v>
      </c>
      <c r="AC212" s="18">
        <v>140</v>
      </c>
      <c r="AD212" s="18">
        <v>80</v>
      </c>
      <c r="AE212" s="18">
        <v>20</v>
      </c>
      <c r="AF212" s="18">
        <v>560</v>
      </c>
      <c r="AG212" s="18">
        <v>20</v>
      </c>
      <c r="AH212" s="18">
        <v>360</v>
      </c>
      <c r="AI212" s="18">
        <v>1100</v>
      </c>
      <c r="AJ212" s="72">
        <v>2280</v>
      </c>
      <c r="AL212" s="18">
        <v>220</v>
      </c>
      <c r="AM212" s="18">
        <v>0</v>
      </c>
      <c r="AN212" s="18">
        <v>0</v>
      </c>
      <c r="AO212" s="18">
        <v>340</v>
      </c>
      <c r="AP212" s="18">
        <v>20</v>
      </c>
      <c r="AQ212" s="18">
        <v>80</v>
      </c>
      <c r="AR212" s="18">
        <v>460</v>
      </c>
      <c r="AS212" s="72">
        <v>1120</v>
      </c>
      <c r="AU212" s="18">
        <v>40</v>
      </c>
      <c r="AV212" s="18">
        <v>0</v>
      </c>
      <c r="AW212" s="18">
        <v>0</v>
      </c>
      <c r="AX212" s="18">
        <v>240</v>
      </c>
      <c r="AY212" s="18">
        <v>0</v>
      </c>
      <c r="AZ212" s="18">
        <v>20</v>
      </c>
      <c r="BA212" s="18">
        <v>0</v>
      </c>
      <c r="BB212" s="72">
        <v>300</v>
      </c>
      <c r="BD212" s="18">
        <v>22620</v>
      </c>
      <c r="BE212" s="18">
        <v>4560</v>
      </c>
      <c r="BF212" s="18">
        <v>1340</v>
      </c>
      <c r="BG212" s="18">
        <v>43860</v>
      </c>
      <c r="BH212" s="18">
        <v>1580</v>
      </c>
      <c r="BI212" s="18">
        <v>3940</v>
      </c>
      <c r="BJ212" s="18">
        <v>46200</v>
      </c>
      <c r="BK212" s="72">
        <v>124100</v>
      </c>
      <c r="BN212" s="18">
        <f t="shared" si="51"/>
        <v>11240</v>
      </c>
      <c r="BO212" s="18"/>
      <c r="BP212" s="18">
        <f t="shared" si="52"/>
        <v>2940</v>
      </c>
      <c r="BQ212" s="18">
        <f t="shared" si="53"/>
        <v>4600</v>
      </c>
      <c r="BR212" s="18">
        <f t="shared" si="54"/>
        <v>2280</v>
      </c>
      <c r="BS212" s="18">
        <f t="shared" si="55"/>
        <v>1120</v>
      </c>
      <c r="BT212" s="18">
        <f t="shared" si="56"/>
        <v>300</v>
      </c>
      <c r="BU212" s="18"/>
      <c r="BV212" s="8">
        <f t="shared" si="57"/>
        <v>112860</v>
      </c>
    </row>
    <row r="213" spans="1:75" ht="10.5">
      <c r="A213" s="25">
        <v>42064</v>
      </c>
      <c r="B213" s="18">
        <v>220</v>
      </c>
      <c r="C213" s="18">
        <v>0</v>
      </c>
      <c r="D213" s="18">
        <v>20</v>
      </c>
      <c r="E213" s="18">
        <v>4100</v>
      </c>
      <c r="F213" s="18">
        <v>20</v>
      </c>
      <c r="G213" s="18">
        <v>40</v>
      </c>
      <c r="H213" s="18">
        <v>540</v>
      </c>
      <c r="I213" s="72">
        <v>4940</v>
      </c>
      <c r="K213" s="18">
        <v>620</v>
      </c>
      <c r="L213" s="18">
        <v>100</v>
      </c>
      <c r="M213" s="18">
        <v>0</v>
      </c>
      <c r="N213" s="18">
        <v>3460</v>
      </c>
      <c r="O213" s="18">
        <v>60</v>
      </c>
      <c r="P213" s="18">
        <v>200</v>
      </c>
      <c r="Q213" s="18">
        <v>2040</v>
      </c>
      <c r="R213" s="72">
        <v>6480</v>
      </c>
      <c r="T213" s="18">
        <v>440</v>
      </c>
      <c r="U213" s="18">
        <v>0</v>
      </c>
      <c r="V213" s="18">
        <v>0</v>
      </c>
      <c r="W213" s="18">
        <v>0</v>
      </c>
      <c r="X213" s="18">
        <v>0</v>
      </c>
      <c r="Y213" s="18">
        <v>80</v>
      </c>
      <c r="Z213" s="18">
        <v>40</v>
      </c>
      <c r="AA213" s="72">
        <v>560</v>
      </c>
      <c r="AC213" s="18">
        <v>280</v>
      </c>
      <c r="AD213" s="18">
        <v>60</v>
      </c>
      <c r="AE213" s="18">
        <v>0</v>
      </c>
      <c r="AF213" s="18">
        <v>880</v>
      </c>
      <c r="AG213" s="18">
        <v>20</v>
      </c>
      <c r="AH213" s="18">
        <v>260</v>
      </c>
      <c r="AI213" s="18">
        <v>1640</v>
      </c>
      <c r="AJ213" s="72">
        <v>3140</v>
      </c>
      <c r="AL213" s="18">
        <v>160</v>
      </c>
      <c r="AM213" s="18">
        <v>0</v>
      </c>
      <c r="AN213" s="18">
        <v>20</v>
      </c>
      <c r="AO213" s="18">
        <v>240</v>
      </c>
      <c r="AP213" s="18">
        <v>20</v>
      </c>
      <c r="AQ213" s="18">
        <v>60</v>
      </c>
      <c r="AR213" s="18">
        <v>660</v>
      </c>
      <c r="AS213" s="72">
        <v>1160</v>
      </c>
      <c r="AU213" s="18">
        <v>160</v>
      </c>
      <c r="AV213" s="18">
        <v>0</v>
      </c>
      <c r="AW213" s="18">
        <v>0</v>
      </c>
      <c r="AX213" s="18">
        <v>220</v>
      </c>
      <c r="AY213" s="18">
        <v>0</v>
      </c>
      <c r="AZ213" s="18">
        <v>60</v>
      </c>
      <c r="BA213" s="18">
        <v>60</v>
      </c>
      <c r="BB213" s="72">
        <v>500</v>
      </c>
      <c r="BD213" s="18">
        <v>26960</v>
      </c>
      <c r="BE213" s="18">
        <v>6400</v>
      </c>
      <c r="BF213" s="18">
        <v>2140</v>
      </c>
      <c r="BG213" s="18">
        <v>61720</v>
      </c>
      <c r="BH213" s="18">
        <v>1880</v>
      </c>
      <c r="BI213" s="18">
        <v>5120</v>
      </c>
      <c r="BJ213" s="18">
        <v>64020</v>
      </c>
      <c r="BK213" s="72">
        <v>168240</v>
      </c>
      <c r="BN213" s="18">
        <f t="shared" si="51"/>
        <v>16220</v>
      </c>
      <c r="BO213" s="18"/>
      <c r="BP213" s="18">
        <f t="shared" si="52"/>
        <v>4940</v>
      </c>
      <c r="BQ213" s="18">
        <f t="shared" si="53"/>
        <v>6480</v>
      </c>
      <c r="BR213" s="18">
        <f t="shared" si="54"/>
        <v>3140</v>
      </c>
      <c r="BS213" s="18">
        <f t="shared" si="55"/>
        <v>1160</v>
      </c>
      <c r="BT213" s="18">
        <f t="shared" si="56"/>
        <v>500</v>
      </c>
      <c r="BU213" s="18"/>
      <c r="BV213" s="8">
        <f t="shared" si="57"/>
        <v>152020</v>
      </c>
    </row>
    <row r="214" spans="1:75" ht="10.5">
      <c r="A214" s="25">
        <v>42095</v>
      </c>
      <c r="B214" s="18">
        <v>140</v>
      </c>
      <c r="C214" s="18">
        <v>40</v>
      </c>
      <c r="D214" s="18">
        <v>0</v>
      </c>
      <c r="E214" s="18">
        <v>5060</v>
      </c>
      <c r="F214" s="18">
        <v>0</v>
      </c>
      <c r="G214" s="18">
        <v>80</v>
      </c>
      <c r="H214" s="18">
        <v>580</v>
      </c>
      <c r="I214" s="72">
        <v>5900</v>
      </c>
      <c r="K214" s="18">
        <v>660</v>
      </c>
      <c r="L214" s="18">
        <v>140</v>
      </c>
      <c r="M214" s="18">
        <v>0</v>
      </c>
      <c r="N214" s="18">
        <v>6640</v>
      </c>
      <c r="O214" s="18">
        <v>40</v>
      </c>
      <c r="P214" s="18">
        <v>300</v>
      </c>
      <c r="Q214" s="18">
        <v>2280</v>
      </c>
      <c r="R214" s="72">
        <v>10060</v>
      </c>
      <c r="T214" s="18">
        <v>260</v>
      </c>
      <c r="U214" s="18">
        <v>20</v>
      </c>
      <c r="V214" s="18">
        <v>0</v>
      </c>
      <c r="W214" s="18">
        <v>0</v>
      </c>
      <c r="X214" s="18">
        <v>0</v>
      </c>
      <c r="Y214" s="18">
        <v>40</v>
      </c>
      <c r="Z214" s="18">
        <v>100</v>
      </c>
      <c r="AA214" s="72">
        <v>420</v>
      </c>
      <c r="AC214" s="18">
        <v>360</v>
      </c>
      <c r="AD214" s="18">
        <v>20</v>
      </c>
      <c r="AE214" s="18">
        <v>40</v>
      </c>
      <c r="AF214" s="18">
        <v>1340</v>
      </c>
      <c r="AG214" s="18">
        <v>40</v>
      </c>
      <c r="AH214" s="18">
        <v>320</v>
      </c>
      <c r="AI214" s="18">
        <v>1480</v>
      </c>
      <c r="AJ214" s="72">
        <v>3600</v>
      </c>
      <c r="AL214" s="18">
        <v>160</v>
      </c>
      <c r="AM214" s="18">
        <v>20</v>
      </c>
      <c r="AN214" s="18">
        <v>40</v>
      </c>
      <c r="AO214" s="18">
        <v>420</v>
      </c>
      <c r="AP214" s="18">
        <v>0</v>
      </c>
      <c r="AQ214" s="18">
        <v>120</v>
      </c>
      <c r="AR214" s="18">
        <v>920</v>
      </c>
      <c r="AS214" s="72">
        <v>1680</v>
      </c>
      <c r="AU214" s="18">
        <v>100</v>
      </c>
      <c r="AV214" s="18">
        <v>0</v>
      </c>
      <c r="AW214" s="18">
        <v>0</v>
      </c>
      <c r="AX214" s="18">
        <v>940</v>
      </c>
      <c r="AY214" s="18">
        <v>0</v>
      </c>
      <c r="AZ214" s="18">
        <v>60</v>
      </c>
      <c r="BA214" s="18">
        <v>100</v>
      </c>
      <c r="BB214" s="72">
        <v>1200</v>
      </c>
      <c r="BD214" s="18">
        <v>24500</v>
      </c>
      <c r="BE214" s="18">
        <v>5900</v>
      </c>
      <c r="BF214" s="18">
        <v>2700</v>
      </c>
      <c r="BG214" s="18">
        <v>89240</v>
      </c>
      <c r="BH214" s="18">
        <v>1660</v>
      </c>
      <c r="BI214" s="18">
        <v>5100</v>
      </c>
      <c r="BJ214" s="18">
        <v>73360</v>
      </c>
      <c r="BK214" s="72">
        <v>202460</v>
      </c>
      <c r="BN214" s="18">
        <f t="shared" si="51"/>
        <v>22440</v>
      </c>
      <c r="BO214" s="18"/>
      <c r="BP214" s="18">
        <f t="shared" si="52"/>
        <v>5900</v>
      </c>
      <c r="BQ214" s="18">
        <f t="shared" si="53"/>
        <v>10060</v>
      </c>
      <c r="BR214" s="18">
        <f t="shared" si="54"/>
        <v>3600</v>
      </c>
      <c r="BS214" s="18">
        <f t="shared" si="55"/>
        <v>1680</v>
      </c>
      <c r="BT214" s="18">
        <f t="shared" si="56"/>
        <v>1200</v>
      </c>
      <c r="BU214" s="18"/>
      <c r="BV214" s="8">
        <f t="shared" si="57"/>
        <v>180020</v>
      </c>
    </row>
    <row r="215" spans="1:75" ht="10.5">
      <c r="A215" s="25">
        <v>42125</v>
      </c>
      <c r="B215" s="18">
        <v>360</v>
      </c>
      <c r="C215" s="18">
        <v>20</v>
      </c>
      <c r="D215" s="18">
        <v>80</v>
      </c>
      <c r="E215" s="18">
        <v>5880</v>
      </c>
      <c r="F215" s="18">
        <v>20</v>
      </c>
      <c r="G215" s="18">
        <v>60</v>
      </c>
      <c r="H215" s="18">
        <v>540</v>
      </c>
      <c r="I215" s="72">
        <v>6960</v>
      </c>
      <c r="K215" s="18">
        <v>680</v>
      </c>
      <c r="L215" s="18">
        <v>280</v>
      </c>
      <c r="M215" s="18">
        <v>0</v>
      </c>
      <c r="N215" s="18">
        <v>8540</v>
      </c>
      <c r="O215" s="18">
        <v>20</v>
      </c>
      <c r="P215" s="18">
        <v>300</v>
      </c>
      <c r="Q215" s="18">
        <v>2080</v>
      </c>
      <c r="R215" s="72">
        <v>11900</v>
      </c>
      <c r="T215" s="18">
        <v>420</v>
      </c>
      <c r="U215" s="18">
        <v>0</v>
      </c>
      <c r="V215" s="18">
        <v>0</v>
      </c>
      <c r="W215" s="18">
        <v>0</v>
      </c>
      <c r="X215" s="18">
        <v>0</v>
      </c>
      <c r="Y215" s="18">
        <v>80</v>
      </c>
      <c r="Z215" s="18">
        <v>0</v>
      </c>
      <c r="AA215" s="72">
        <v>500</v>
      </c>
      <c r="AC215" s="18">
        <v>280</v>
      </c>
      <c r="AD215" s="18">
        <v>420</v>
      </c>
      <c r="AE215" s="18">
        <v>60</v>
      </c>
      <c r="AF215" s="18">
        <v>1360</v>
      </c>
      <c r="AG215" s="18">
        <v>20</v>
      </c>
      <c r="AH215" s="18">
        <v>320</v>
      </c>
      <c r="AI215" s="18">
        <v>1540</v>
      </c>
      <c r="AJ215" s="72">
        <v>4000</v>
      </c>
      <c r="AL215" s="18">
        <v>200</v>
      </c>
      <c r="AM215" s="18">
        <v>180</v>
      </c>
      <c r="AN215" s="18">
        <v>40</v>
      </c>
      <c r="AO215" s="18">
        <v>700</v>
      </c>
      <c r="AP215" s="18">
        <v>20</v>
      </c>
      <c r="AQ215" s="18">
        <v>180</v>
      </c>
      <c r="AR215" s="18">
        <v>920</v>
      </c>
      <c r="AS215" s="72">
        <v>2240</v>
      </c>
      <c r="AU215" s="18">
        <v>60</v>
      </c>
      <c r="AV215" s="18">
        <v>40</v>
      </c>
      <c r="AW215" s="18">
        <v>20</v>
      </c>
      <c r="AX215" s="18">
        <v>2000</v>
      </c>
      <c r="AY215" s="18">
        <v>0</v>
      </c>
      <c r="AZ215" s="18">
        <v>20</v>
      </c>
      <c r="BA215" s="18">
        <v>80</v>
      </c>
      <c r="BB215" s="72">
        <v>2220</v>
      </c>
      <c r="BD215" s="18">
        <v>29160</v>
      </c>
      <c r="BE215" s="18">
        <v>8560</v>
      </c>
      <c r="BF215" s="18">
        <v>1860</v>
      </c>
      <c r="BG215" s="18">
        <v>88340</v>
      </c>
      <c r="BH215" s="18">
        <v>1740</v>
      </c>
      <c r="BI215" s="18">
        <v>5480</v>
      </c>
      <c r="BJ215" s="18">
        <v>74340</v>
      </c>
      <c r="BK215" s="72">
        <v>209480</v>
      </c>
      <c r="BN215" s="18">
        <f t="shared" ref="BN215:BN218" si="58">I215+R215+AJ215+AS215+BB215</f>
        <v>27320</v>
      </c>
      <c r="BO215" s="18"/>
      <c r="BP215" s="18">
        <f t="shared" ref="BP215:BP218" si="59">I215</f>
        <v>6960</v>
      </c>
      <c r="BQ215" s="18">
        <f t="shared" ref="BQ215:BQ218" si="60">R215</f>
        <v>11900</v>
      </c>
      <c r="BR215" s="18">
        <f t="shared" ref="BR215:BR218" si="61">AJ215</f>
        <v>4000</v>
      </c>
      <c r="BS215" s="18">
        <f t="shared" ref="BS215:BS218" si="62">AS215</f>
        <v>2240</v>
      </c>
      <c r="BT215" s="18">
        <f t="shared" ref="BT215:BT218" si="63">BB215</f>
        <v>2220</v>
      </c>
      <c r="BU215" s="18"/>
      <c r="BV215" s="8">
        <f t="shared" ref="BV215:BV218" si="64">+BK215-BN215</f>
        <v>182160</v>
      </c>
    </row>
    <row r="216" spans="1:75" ht="10.5">
      <c r="A216" s="25">
        <v>42156</v>
      </c>
      <c r="B216" s="18">
        <v>240</v>
      </c>
      <c r="C216" s="18">
        <v>0</v>
      </c>
      <c r="D216" s="18">
        <v>100</v>
      </c>
      <c r="E216" s="18">
        <v>7720</v>
      </c>
      <c r="F216" s="18">
        <v>20</v>
      </c>
      <c r="G216" s="18">
        <v>120</v>
      </c>
      <c r="H216" s="18">
        <v>460</v>
      </c>
      <c r="I216" s="72">
        <v>8660</v>
      </c>
      <c r="K216" s="18">
        <v>980</v>
      </c>
      <c r="L216" s="18">
        <v>480</v>
      </c>
      <c r="M216" s="18">
        <v>120</v>
      </c>
      <c r="N216" s="18">
        <v>10600</v>
      </c>
      <c r="O216" s="18">
        <v>100</v>
      </c>
      <c r="P216" s="18">
        <v>420</v>
      </c>
      <c r="Q216" s="18">
        <v>2160</v>
      </c>
      <c r="R216" s="72">
        <v>14860</v>
      </c>
      <c r="T216" s="18">
        <v>420</v>
      </c>
      <c r="U216" s="18">
        <v>0</v>
      </c>
      <c r="V216" s="18">
        <v>0</v>
      </c>
      <c r="W216" s="18">
        <v>80</v>
      </c>
      <c r="X216" s="18">
        <v>0</v>
      </c>
      <c r="Y216" s="18">
        <v>180</v>
      </c>
      <c r="Z216" s="18">
        <v>20</v>
      </c>
      <c r="AA216" s="72">
        <v>700</v>
      </c>
      <c r="AC216" s="18">
        <v>220</v>
      </c>
      <c r="AD216" s="18">
        <v>160</v>
      </c>
      <c r="AE216" s="18">
        <v>60</v>
      </c>
      <c r="AF216" s="18">
        <v>1940</v>
      </c>
      <c r="AG216" s="18">
        <v>40</v>
      </c>
      <c r="AH216" s="18">
        <v>320</v>
      </c>
      <c r="AI216" s="18">
        <v>1540</v>
      </c>
      <c r="AJ216" s="72">
        <v>4280</v>
      </c>
      <c r="AL216" s="18">
        <v>60</v>
      </c>
      <c r="AM216" s="18">
        <v>100</v>
      </c>
      <c r="AN216" s="18">
        <v>60</v>
      </c>
      <c r="AO216" s="18">
        <v>700</v>
      </c>
      <c r="AP216" s="18">
        <v>20</v>
      </c>
      <c r="AQ216" s="18">
        <v>200</v>
      </c>
      <c r="AR216" s="18">
        <v>1280</v>
      </c>
      <c r="AS216" s="72">
        <v>2420</v>
      </c>
      <c r="AU216" s="18">
        <v>120</v>
      </c>
      <c r="AV216" s="18">
        <v>0</v>
      </c>
      <c r="AW216" s="18">
        <v>0</v>
      </c>
      <c r="AX216" s="18">
        <v>960</v>
      </c>
      <c r="AY216" s="18">
        <v>0</v>
      </c>
      <c r="AZ216" s="18">
        <v>20</v>
      </c>
      <c r="BA216" s="18">
        <v>180</v>
      </c>
      <c r="BB216" s="72">
        <v>1280</v>
      </c>
      <c r="BD216" s="18">
        <v>25120</v>
      </c>
      <c r="BE216" s="18">
        <v>7880</v>
      </c>
      <c r="BF216" s="18">
        <v>2440</v>
      </c>
      <c r="BG216" s="18">
        <v>98700</v>
      </c>
      <c r="BH216" s="18">
        <v>2140</v>
      </c>
      <c r="BI216" s="18">
        <v>5580</v>
      </c>
      <c r="BJ216" s="18">
        <v>79260</v>
      </c>
      <c r="BK216" s="72">
        <v>221120</v>
      </c>
      <c r="BN216" s="18">
        <f t="shared" si="58"/>
        <v>31500</v>
      </c>
      <c r="BO216" s="18"/>
      <c r="BP216" s="18">
        <f t="shared" si="59"/>
        <v>8660</v>
      </c>
      <c r="BQ216" s="18">
        <f t="shared" si="60"/>
        <v>14860</v>
      </c>
      <c r="BR216" s="18">
        <f t="shared" si="61"/>
        <v>4280</v>
      </c>
      <c r="BS216" s="18">
        <f t="shared" si="62"/>
        <v>2420</v>
      </c>
      <c r="BT216" s="18">
        <f t="shared" si="63"/>
        <v>1280</v>
      </c>
      <c r="BU216" s="18"/>
      <c r="BV216" s="8">
        <f t="shared" si="64"/>
        <v>189620</v>
      </c>
    </row>
    <row r="217" spans="1:75" ht="10.5">
      <c r="A217" s="25">
        <v>42186</v>
      </c>
      <c r="B217" s="18">
        <v>200</v>
      </c>
      <c r="C217" s="18">
        <v>300</v>
      </c>
      <c r="D217" s="18">
        <v>40</v>
      </c>
      <c r="E217" s="18">
        <v>8380</v>
      </c>
      <c r="F217" s="18">
        <v>0</v>
      </c>
      <c r="G217" s="18">
        <v>180</v>
      </c>
      <c r="H217" s="18">
        <v>1280</v>
      </c>
      <c r="I217" s="72">
        <v>10380</v>
      </c>
      <c r="K217" s="18">
        <v>860</v>
      </c>
      <c r="L217" s="18">
        <v>280</v>
      </c>
      <c r="M217" s="18">
        <v>120</v>
      </c>
      <c r="N217" s="18">
        <v>16520</v>
      </c>
      <c r="O217" s="18">
        <v>80</v>
      </c>
      <c r="P217" s="18">
        <v>380</v>
      </c>
      <c r="Q217" s="18">
        <v>3540</v>
      </c>
      <c r="R217" s="72">
        <v>21780</v>
      </c>
      <c r="T217" s="18">
        <v>400</v>
      </c>
      <c r="U217" s="18">
        <v>0</v>
      </c>
      <c r="V217" s="18">
        <v>20</v>
      </c>
      <c r="W217" s="18">
        <v>0</v>
      </c>
      <c r="X217" s="18">
        <v>0</v>
      </c>
      <c r="Y217" s="18">
        <v>180</v>
      </c>
      <c r="Z217" s="18">
        <v>100</v>
      </c>
      <c r="AA217" s="72">
        <v>700</v>
      </c>
      <c r="AC217" s="18">
        <v>440</v>
      </c>
      <c r="AD217" s="18">
        <v>320</v>
      </c>
      <c r="AE217" s="18">
        <v>60</v>
      </c>
      <c r="AF217" s="18">
        <v>3300</v>
      </c>
      <c r="AG217" s="18">
        <v>20</v>
      </c>
      <c r="AH217" s="18">
        <v>440</v>
      </c>
      <c r="AI217" s="18">
        <v>2180</v>
      </c>
      <c r="AJ217" s="72">
        <v>6760</v>
      </c>
      <c r="AL217" s="18">
        <v>220</v>
      </c>
      <c r="AM217" s="18">
        <v>200</v>
      </c>
      <c r="AN217" s="18">
        <v>0</v>
      </c>
      <c r="AO217" s="18">
        <v>1100</v>
      </c>
      <c r="AP217" s="18">
        <v>60</v>
      </c>
      <c r="AQ217" s="18">
        <v>180</v>
      </c>
      <c r="AR217" s="18">
        <v>1240</v>
      </c>
      <c r="AS217" s="72">
        <v>3000</v>
      </c>
      <c r="AU217" s="18">
        <v>80</v>
      </c>
      <c r="AV217" s="18">
        <v>0</v>
      </c>
      <c r="AW217" s="18">
        <v>60</v>
      </c>
      <c r="AX217" s="18">
        <v>2140</v>
      </c>
      <c r="AY217" s="18">
        <v>20</v>
      </c>
      <c r="AZ217" s="18">
        <v>40</v>
      </c>
      <c r="BA217" s="18">
        <v>60</v>
      </c>
      <c r="BB217" s="72">
        <v>2400</v>
      </c>
      <c r="BD217" s="18">
        <v>23340</v>
      </c>
      <c r="BE217" s="18">
        <v>7400</v>
      </c>
      <c r="BF217" s="18">
        <v>3680</v>
      </c>
      <c r="BG217" s="18">
        <v>125180</v>
      </c>
      <c r="BH217" s="18">
        <v>2160</v>
      </c>
      <c r="BI217" s="18">
        <v>6460</v>
      </c>
      <c r="BJ217" s="18">
        <v>83360</v>
      </c>
      <c r="BK217" s="72">
        <v>251580</v>
      </c>
      <c r="BN217" s="18">
        <f t="shared" si="58"/>
        <v>44320</v>
      </c>
      <c r="BO217" s="18"/>
      <c r="BP217" s="18">
        <f t="shared" si="59"/>
        <v>10380</v>
      </c>
      <c r="BQ217" s="18">
        <f t="shared" si="60"/>
        <v>21780</v>
      </c>
      <c r="BR217" s="18">
        <f t="shared" si="61"/>
        <v>6760</v>
      </c>
      <c r="BS217" s="18">
        <f t="shared" si="62"/>
        <v>3000</v>
      </c>
      <c r="BT217" s="18">
        <f t="shared" si="63"/>
        <v>2400</v>
      </c>
      <c r="BU217" s="18"/>
      <c r="BV217" s="8">
        <f t="shared" si="64"/>
        <v>207260</v>
      </c>
    </row>
    <row r="218" spans="1:75" ht="10.5">
      <c r="A218" s="25">
        <v>42217</v>
      </c>
      <c r="B218" s="18">
        <v>200</v>
      </c>
      <c r="C218" s="18">
        <v>60</v>
      </c>
      <c r="D218" s="18">
        <v>40</v>
      </c>
      <c r="E218" s="18">
        <v>7840</v>
      </c>
      <c r="F218" s="18">
        <v>20</v>
      </c>
      <c r="G218" s="18">
        <v>60</v>
      </c>
      <c r="H218" s="18">
        <v>400</v>
      </c>
      <c r="I218" s="72">
        <v>8620</v>
      </c>
      <c r="K218" s="18">
        <v>960</v>
      </c>
      <c r="L218" s="18">
        <v>660</v>
      </c>
      <c r="M218" s="18">
        <v>40</v>
      </c>
      <c r="N218" s="18">
        <v>13420</v>
      </c>
      <c r="O218" s="18">
        <v>120</v>
      </c>
      <c r="P218" s="18">
        <v>460</v>
      </c>
      <c r="Q218" s="18">
        <v>2640</v>
      </c>
      <c r="R218" s="72">
        <v>18300</v>
      </c>
      <c r="T218" s="18">
        <v>360</v>
      </c>
      <c r="U218" s="18">
        <v>20</v>
      </c>
      <c r="V218" s="18">
        <v>0</v>
      </c>
      <c r="W218" s="18">
        <v>0</v>
      </c>
      <c r="X218" s="18">
        <v>0</v>
      </c>
      <c r="Y218" s="18">
        <v>80</v>
      </c>
      <c r="Z218" s="18">
        <v>20</v>
      </c>
      <c r="AA218" s="72">
        <v>480</v>
      </c>
      <c r="AC218" s="18">
        <v>320</v>
      </c>
      <c r="AD218" s="18">
        <v>120</v>
      </c>
      <c r="AE218" s="18">
        <v>60</v>
      </c>
      <c r="AF218" s="18">
        <v>2900</v>
      </c>
      <c r="AG218" s="18">
        <v>40</v>
      </c>
      <c r="AH218" s="18">
        <v>340</v>
      </c>
      <c r="AI218" s="18">
        <v>1540</v>
      </c>
      <c r="AJ218" s="72">
        <v>5320</v>
      </c>
      <c r="AL218" s="18">
        <v>180</v>
      </c>
      <c r="AM218" s="18">
        <v>0</v>
      </c>
      <c r="AN218" s="18">
        <v>20</v>
      </c>
      <c r="AO218" s="18">
        <v>740</v>
      </c>
      <c r="AP218" s="18">
        <v>0</v>
      </c>
      <c r="AQ218" s="18">
        <v>200</v>
      </c>
      <c r="AR218" s="18">
        <v>760</v>
      </c>
      <c r="AS218" s="72">
        <v>1900</v>
      </c>
      <c r="AU218" s="18">
        <v>140</v>
      </c>
      <c r="AV218" s="18">
        <v>20</v>
      </c>
      <c r="AW218" s="18">
        <v>40</v>
      </c>
      <c r="AX218" s="18">
        <v>1420</v>
      </c>
      <c r="AY218" s="18">
        <v>0</v>
      </c>
      <c r="AZ218" s="18">
        <v>80</v>
      </c>
      <c r="BA218" s="18">
        <v>80</v>
      </c>
      <c r="BB218" s="72">
        <v>1780</v>
      </c>
      <c r="BD218" s="18">
        <v>26500</v>
      </c>
      <c r="BE218" s="18">
        <v>8420</v>
      </c>
      <c r="BF218" s="18">
        <v>2400</v>
      </c>
      <c r="BG218" s="18">
        <v>104420</v>
      </c>
      <c r="BH218" s="18">
        <v>2120</v>
      </c>
      <c r="BI218" s="18">
        <v>5520</v>
      </c>
      <c r="BJ218" s="18">
        <v>69520</v>
      </c>
      <c r="BK218" s="72">
        <v>218900</v>
      </c>
      <c r="BL218" s="33"/>
      <c r="BN218" s="18">
        <f t="shared" si="58"/>
        <v>35920</v>
      </c>
      <c r="BO218" s="33"/>
      <c r="BP218" s="18">
        <f t="shared" si="59"/>
        <v>8620</v>
      </c>
      <c r="BQ218" s="18">
        <f t="shared" si="60"/>
        <v>18300</v>
      </c>
      <c r="BR218" s="18">
        <f t="shared" si="61"/>
        <v>5320</v>
      </c>
      <c r="BS218" s="18">
        <f t="shared" si="62"/>
        <v>1900</v>
      </c>
      <c r="BT218" s="18">
        <f t="shared" si="63"/>
        <v>1780</v>
      </c>
      <c r="BU218" s="18"/>
      <c r="BV218" s="8">
        <f t="shared" si="64"/>
        <v>182980</v>
      </c>
      <c r="BW218" s="33"/>
    </row>
    <row r="219" spans="1:75" ht="10.5">
      <c r="A219" s="25">
        <v>42248</v>
      </c>
      <c r="B219" s="18">
        <v>120</v>
      </c>
      <c r="C219" s="18">
        <v>20</v>
      </c>
      <c r="D219" s="18">
        <v>120</v>
      </c>
      <c r="E219" s="18">
        <v>7560</v>
      </c>
      <c r="F219" s="18">
        <v>60</v>
      </c>
      <c r="G219" s="18">
        <v>100</v>
      </c>
      <c r="H219" s="18">
        <v>300</v>
      </c>
      <c r="I219" s="72">
        <v>8280</v>
      </c>
      <c r="K219" s="18">
        <v>720</v>
      </c>
      <c r="L219" s="18">
        <v>320</v>
      </c>
      <c r="M219" s="18">
        <v>60</v>
      </c>
      <c r="N219" s="18">
        <v>12020</v>
      </c>
      <c r="O219" s="18">
        <v>20</v>
      </c>
      <c r="P219" s="18">
        <v>320</v>
      </c>
      <c r="Q219" s="18">
        <v>2740</v>
      </c>
      <c r="R219" s="72">
        <v>16200</v>
      </c>
      <c r="T219" s="18">
        <v>380</v>
      </c>
      <c r="U219" s="18">
        <v>100</v>
      </c>
      <c r="V219" s="18">
        <v>0</v>
      </c>
      <c r="W219" s="18">
        <v>80</v>
      </c>
      <c r="X219" s="18">
        <v>0</v>
      </c>
      <c r="Y219" s="18">
        <v>40</v>
      </c>
      <c r="Z219" s="18">
        <v>20</v>
      </c>
      <c r="AA219" s="72">
        <v>620</v>
      </c>
      <c r="AC219" s="18">
        <v>140</v>
      </c>
      <c r="AD219" s="18">
        <v>80</v>
      </c>
      <c r="AE219" s="18">
        <v>220</v>
      </c>
      <c r="AF219" s="18">
        <v>2220</v>
      </c>
      <c r="AG219" s="18">
        <v>20</v>
      </c>
      <c r="AH219" s="18">
        <v>320</v>
      </c>
      <c r="AI219" s="18">
        <v>1740</v>
      </c>
      <c r="AJ219" s="72">
        <v>4740</v>
      </c>
      <c r="AL219" s="18">
        <v>140</v>
      </c>
      <c r="AM219" s="18">
        <v>0</v>
      </c>
      <c r="AN219" s="18">
        <v>80</v>
      </c>
      <c r="AO219" s="18">
        <v>780</v>
      </c>
      <c r="AP219" s="18">
        <v>0</v>
      </c>
      <c r="AQ219" s="18">
        <v>140</v>
      </c>
      <c r="AR219" s="18">
        <v>960</v>
      </c>
      <c r="AS219" s="72">
        <v>2100</v>
      </c>
      <c r="AU219" s="18">
        <v>140</v>
      </c>
      <c r="AV219" s="18">
        <v>60</v>
      </c>
      <c r="AW219" s="18">
        <v>20</v>
      </c>
      <c r="AX219" s="18">
        <v>1180</v>
      </c>
      <c r="AY219" s="18">
        <v>0</v>
      </c>
      <c r="AZ219" s="18">
        <v>80</v>
      </c>
      <c r="BA219" s="18">
        <v>220</v>
      </c>
      <c r="BB219" s="72">
        <v>1700</v>
      </c>
      <c r="BD219" s="18">
        <v>25220</v>
      </c>
      <c r="BE219" s="18">
        <v>8020</v>
      </c>
      <c r="BF219" s="18">
        <v>4200</v>
      </c>
      <c r="BG219" s="18">
        <v>112740</v>
      </c>
      <c r="BH219" s="18">
        <v>1680</v>
      </c>
      <c r="BI219" s="18">
        <v>5920</v>
      </c>
      <c r="BJ219" s="18">
        <v>78060</v>
      </c>
      <c r="BK219" s="72">
        <v>235840</v>
      </c>
      <c r="BN219" s="18">
        <f t="shared" ref="BN219:BN226" si="65">I219+R219+AJ219+AS219+BB219</f>
        <v>33020</v>
      </c>
      <c r="BO219" s="33"/>
      <c r="BP219" s="18">
        <f t="shared" ref="BP219:BP226" si="66">I219</f>
        <v>8280</v>
      </c>
      <c r="BQ219" s="18">
        <f t="shared" ref="BQ219:BQ226" si="67">R219</f>
        <v>16200</v>
      </c>
      <c r="BR219" s="18">
        <f t="shared" ref="BR219:BR226" si="68">AJ219</f>
        <v>4740</v>
      </c>
      <c r="BS219" s="18">
        <f t="shared" ref="BS219:BS226" si="69">AS219</f>
        <v>2100</v>
      </c>
      <c r="BT219" s="18">
        <f t="shared" ref="BT219:BT226" si="70">BB219</f>
        <v>1700</v>
      </c>
      <c r="BU219" s="18"/>
      <c r="BV219" s="8">
        <f t="shared" ref="BV219:BV226" si="71">+BK219-BN219</f>
        <v>202820</v>
      </c>
    </row>
    <row r="220" spans="1:75" ht="10.5">
      <c r="A220" s="25">
        <v>42278</v>
      </c>
      <c r="B220" s="18">
        <v>260</v>
      </c>
      <c r="C220" s="18">
        <v>0</v>
      </c>
      <c r="D220" s="18">
        <v>20</v>
      </c>
      <c r="E220" s="18">
        <v>7260</v>
      </c>
      <c r="F220" s="18">
        <v>0</v>
      </c>
      <c r="G220" s="18">
        <v>120</v>
      </c>
      <c r="H220" s="18">
        <v>780</v>
      </c>
      <c r="I220" s="72">
        <v>8440</v>
      </c>
      <c r="K220" s="18">
        <v>680</v>
      </c>
      <c r="L220" s="18">
        <v>80</v>
      </c>
      <c r="M220" s="18">
        <v>20</v>
      </c>
      <c r="N220" s="18">
        <v>9500</v>
      </c>
      <c r="O220" s="18">
        <v>20</v>
      </c>
      <c r="P220" s="18">
        <v>400</v>
      </c>
      <c r="Q220" s="18">
        <v>2280</v>
      </c>
      <c r="R220" s="72">
        <v>12980</v>
      </c>
      <c r="T220" s="18">
        <v>360</v>
      </c>
      <c r="U220" s="18">
        <v>0</v>
      </c>
      <c r="V220" s="18">
        <v>0</v>
      </c>
      <c r="W220" s="18">
        <v>20</v>
      </c>
      <c r="X220" s="18">
        <v>0</v>
      </c>
      <c r="Y220" s="18">
        <v>40</v>
      </c>
      <c r="Z220" s="18">
        <v>100</v>
      </c>
      <c r="AA220" s="72">
        <v>520</v>
      </c>
      <c r="AC220" s="18">
        <v>200</v>
      </c>
      <c r="AD220" s="18">
        <v>40</v>
      </c>
      <c r="AE220" s="18">
        <v>140</v>
      </c>
      <c r="AF220" s="18">
        <v>2220</v>
      </c>
      <c r="AG220" s="18">
        <v>20</v>
      </c>
      <c r="AH220" s="18">
        <v>260</v>
      </c>
      <c r="AI220" s="18">
        <v>1960</v>
      </c>
      <c r="AJ220" s="72">
        <v>4840</v>
      </c>
      <c r="AL220" s="18">
        <v>140</v>
      </c>
      <c r="AM220" s="18">
        <v>60</v>
      </c>
      <c r="AN220" s="18">
        <v>40</v>
      </c>
      <c r="AO220" s="18">
        <v>660</v>
      </c>
      <c r="AP220" s="18">
        <v>20</v>
      </c>
      <c r="AQ220" s="18">
        <v>180</v>
      </c>
      <c r="AR220" s="18">
        <v>880</v>
      </c>
      <c r="AS220" s="72">
        <v>1980</v>
      </c>
      <c r="AU220" s="18">
        <v>120</v>
      </c>
      <c r="AV220" s="18">
        <v>20</v>
      </c>
      <c r="AW220" s="18">
        <v>60</v>
      </c>
      <c r="AX220" s="18">
        <v>980</v>
      </c>
      <c r="AY220" s="18">
        <v>0</v>
      </c>
      <c r="AZ220" s="18">
        <v>40</v>
      </c>
      <c r="BA220" s="18">
        <v>100</v>
      </c>
      <c r="BB220" s="72">
        <v>1320</v>
      </c>
      <c r="BD220" s="18">
        <v>27300</v>
      </c>
      <c r="BE220" s="18">
        <v>8780</v>
      </c>
      <c r="BF220" s="18">
        <v>2240</v>
      </c>
      <c r="BG220" s="18">
        <v>98620</v>
      </c>
      <c r="BH220" s="18">
        <v>2060</v>
      </c>
      <c r="BI220" s="18">
        <v>5580</v>
      </c>
      <c r="BJ220" s="18">
        <v>72740</v>
      </c>
      <c r="BK220" s="72">
        <v>217320</v>
      </c>
      <c r="BN220" s="18">
        <f t="shared" si="65"/>
        <v>29560</v>
      </c>
      <c r="BO220" s="33"/>
      <c r="BP220" s="18">
        <f t="shared" si="66"/>
        <v>8440</v>
      </c>
      <c r="BQ220" s="18">
        <f t="shared" si="67"/>
        <v>12980</v>
      </c>
      <c r="BR220" s="18">
        <f t="shared" si="68"/>
        <v>4840</v>
      </c>
      <c r="BS220" s="18">
        <f t="shared" si="69"/>
        <v>1980</v>
      </c>
      <c r="BT220" s="18">
        <f t="shared" si="70"/>
        <v>1320</v>
      </c>
      <c r="BU220" s="18"/>
      <c r="BV220" s="8">
        <f t="shared" si="71"/>
        <v>187760</v>
      </c>
    </row>
    <row r="221" spans="1:75" ht="10.5">
      <c r="A221" s="25">
        <v>42309</v>
      </c>
      <c r="B221" s="18">
        <v>220</v>
      </c>
      <c r="C221" s="18">
        <v>120</v>
      </c>
      <c r="D221" s="18">
        <v>60</v>
      </c>
      <c r="E221" s="18">
        <v>4620</v>
      </c>
      <c r="F221" s="18">
        <v>0</v>
      </c>
      <c r="G221" s="18">
        <v>300</v>
      </c>
      <c r="H221" s="18">
        <v>640</v>
      </c>
      <c r="I221" s="72">
        <v>5960</v>
      </c>
      <c r="K221" s="18">
        <v>900</v>
      </c>
      <c r="L221" s="18">
        <v>440</v>
      </c>
      <c r="M221" s="18">
        <v>20</v>
      </c>
      <c r="N221" s="18">
        <v>5700</v>
      </c>
      <c r="O221" s="18">
        <v>20</v>
      </c>
      <c r="P221" s="18">
        <v>440</v>
      </c>
      <c r="Q221" s="18">
        <v>2380</v>
      </c>
      <c r="R221" s="72">
        <v>9900</v>
      </c>
      <c r="T221" s="18">
        <v>440</v>
      </c>
      <c r="U221" s="18">
        <v>0</v>
      </c>
      <c r="V221" s="18">
        <v>20</v>
      </c>
      <c r="W221" s="18">
        <v>80</v>
      </c>
      <c r="X221" s="18">
        <v>20</v>
      </c>
      <c r="Y221" s="18">
        <v>0</v>
      </c>
      <c r="Z221" s="18">
        <v>80</v>
      </c>
      <c r="AA221" s="72">
        <v>640</v>
      </c>
      <c r="AC221" s="18">
        <v>220</v>
      </c>
      <c r="AD221" s="18">
        <v>0</v>
      </c>
      <c r="AE221" s="18">
        <v>40</v>
      </c>
      <c r="AF221" s="18">
        <v>1140</v>
      </c>
      <c r="AG221" s="18">
        <v>0</v>
      </c>
      <c r="AH221" s="18">
        <v>280</v>
      </c>
      <c r="AI221" s="18">
        <v>1680</v>
      </c>
      <c r="AJ221" s="72">
        <v>3360</v>
      </c>
      <c r="AL221" s="18">
        <v>120</v>
      </c>
      <c r="AM221" s="18">
        <v>0</v>
      </c>
      <c r="AN221" s="18">
        <v>20</v>
      </c>
      <c r="AO221" s="18">
        <v>420</v>
      </c>
      <c r="AP221" s="18">
        <v>20</v>
      </c>
      <c r="AQ221" s="18">
        <v>40</v>
      </c>
      <c r="AR221" s="18">
        <v>940</v>
      </c>
      <c r="AS221" s="72">
        <v>1560</v>
      </c>
      <c r="AU221" s="18">
        <v>120</v>
      </c>
      <c r="AV221" s="18">
        <v>20</v>
      </c>
      <c r="AW221" s="18">
        <v>60</v>
      </c>
      <c r="AX221" s="18">
        <v>540</v>
      </c>
      <c r="AY221" s="18">
        <v>0</v>
      </c>
      <c r="AZ221" s="18">
        <v>20</v>
      </c>
      <c r="BA221" s="18">
        <v>120</v>
      </c>
      <c r="BB221" s="72">
        <v>880</v>
      </c>
      <c r="BD221" s="18">
        <v>27920</v>
      </c>
      <c r="BE221" s="18">
        <v>7460</v>
      </c>
      <c r="BF221" s="18">
        <v>2480</v>
      </c>
      <c r="BG221" s="18">
        <v>68600</v>
      </c>
      <c r="BH221" s="18">
        <v>3040</v>
      </c>
      <c r="BI221" s="18">
        <v>4960</v>
      </c>
      <c r="BJ221" s="18">
        <v>68120</v>
      </c>
      <c r="BK221" s="72">
        <v>182580</v>
      </c>
      <c r="BN221" s="18">
        <f t="shared" si="65"/>
        <v>21660</v>
      </c>
      <c r="BO221" s="33"/>
      <c r="BP221" s="18">
        <f t="shared" si="66"/>
        <v>5960</v>
      </c>
      <c r="BQ221" s="18">
        <f t="shared" si="67"/>
        <v>9900</v>
      </c>
      <c r="BR221" s="18">
        <f t="shared" si="68"/>
        <v>3360</v>
      </c>
      <c r="BS221" s="18">
        <f t="shared" si="69"/>
        <v>1560</v>
      </c>
      <c r="BT221" s="18">
        <f t="shared" si="70"/>
        <v>880</v>
      </c>
      <c r="BU221" s="18"/>
      <c r="BV221" s="8">
        <f t="shared" si="71"/>
        <v>160920</v>
      </c>
    </row>
    <row r="222" spans="1:75" ht="10.5">
      <c r="A222" s="25">
        <v>42339</v>
      </c>
      <c r="B222" s="18">
        <v>60</v>
      </c>
      <c r="C222" s="18">
        <v>20</v>
      </c>
      <c r="D222" s="18">
        <v>120</v>
      </c>
      <c r="E222" s="18">
        <v>3880</v>
      </c>
      <c r="F222" s="18">
        <v>40</v>
      </c>
      <c r="G222" s="18">
        <v>100</v>
      </c>
      <c r="H222" s="18">
        <v>1660</v>
      </c>
      <c r="I222" s="72">
        <v>5880</v>
      </c>
      <c r="K222" s="18">
        <v>400</v>
      </c>
      <c r="L222" s="18">
        <v>20</v>
      </c>
      <c r="M222" s="18">
        <v>0</v>
      </c>
      <c r="N222" s="18">
        <v>5740</v>
      </c>
      <c r="O222" s="18">
        <v>20</v>
      </c>
      <c r="P222" s="18">
        <v>380</v>
      </c>
      <c r="Q222" s="18">
        <v>4960</v>
      </c>
      <c r="R222" s="72">
        <v>11520</v>
      </c>
      <c r="T222" s="18">
        <v>320</v>
      </c>
      <c r="U222" s="18">
        <v>0</v>
      </c>
      <c r="V222" s="18">
        <v>0</v>
      </c>
      <c r="W222" s="18">
        <v>40</v>
      </c>
      <c r="X222" s="18">
        <v>0</v>
      </c>
      <c r="Y222" s="18">
        <v>40</v>
      </c>
      <c r="Z222" s="18">
        <v>80</v>
      </c>
      <c r="AA222" s="72">
        <v>480</v>
      </c>
      <c r="AC222" s="18">
        <v>160</v>
      </c>
      <c r="AD222" s="18">
        <v>360</v>
      </c>
      <c r="AE222" s="18">
        <v>0</v>
      </c>
      <c r="AF222" s="18">
        <v>1400</v>
      </c>
      <c r="AG222" s="18">
        <v>40</v>
      </c>
      <c r="AH222" s="18">
        <v>280</v>
      </c>
      <c r="AI222" s="18">
        <v>4060</v>
      </c>
      <c r="AJ222" s="72">
        <v>6300</v>
      </c>
      <c r="AL222" s="18">
        <v>20</v>
      </c>
      <c r="AM222" s="18">
        <v>160</v>
      </c>
      <c r="AN222" s="18">
        <v>20</v>
      </c>
      <c r="AO222" s="18">
        <v>1000</v>
      </c>
      <c r="AP222" s="18">
        <v>20</v>
      </c>
      <c r="AQ222" s="18">
        <v>120</v>
      </c>
      <c r="AR222" s="18">
        <v>2880</v>
      </c>
      <c r="AS222" s="72">
        <v>4220</v>
      </c>
      <c r="AU222" s="18">
        <v>20</v>
      </c>
      <c r="AV222" s="18">
        <v>0</v>
      </c>
      <c r="AW222" s="18">
        <v>0</v>
      </c>
      <c r="AX222" s="18">
        <v>580</v>
      </c>
      <c r="AY222" s="18">
        <v>0</v>
      </c>
      <c r="AZ222" s="18">
        <v>60</v>
      </c>
      <c r="BA222" s="18">
        <v>200</v>
      </c>
      <c r="BB222" s="72">
        <v>860</v>
      </c>
      <c r="BD222" s="18">
        <v>13880</v>
      </c>
      <c r="BE222" s="18">
        <v>2780</v>
      </c>
      <c r="BF222" s="18">
        <v>2040</v>
      </c>
      <c r="BG222" s="18">
        <v>86360</v>
      </c>
      <c r="BH222" s="18">
        <v>4180</v>
      </c>
      <c r="BI222" s="18">
        <v>4160</v>
      </c>
      <c r="BJ222" s="18">
        <v>132680</v>
      </c>
      <c r="BK222" s="72">
        <v>246080</v>
      </c>
      <c r="BN222" s="18">
        <f t="shared" si="65"/>
        <v>28780</v>
      </c>
      <c r="BO222" s="33"/>
      <c r="BP222" s="18">
        <f t="shared" si="66"/>
        <v>5880</v>
      </c>
      <c r="BQ222" s="18">
        <f t="shared" si="67"/>
        <v>11520</v>
      </c>
      <c r="BR222" s="18">
        <f t="shared" si="68"/>
        <v>6300</v>
      </c>
      <c r="BS222" s="18">
        <f t="shared" si="69"/>
        <v>4220</v>
      </c>
      <c r="BT222" s="18">
        <f t="shared" si="70"/>
        <v>860</v>
      </c>
      <c r="BU222" s="18"/>
      <c r="BV222" s="8">
        <f t="shared" si="71"/>
        <v>217300</v>
      </c>
    </row>
    <row r="223" spans="1:75" ht="10.5">
      <c r="A223" s="25">
        <v>42370</v>
      </c>
      <c r="B223" s="18">
        <v>160</v>
      </c>
      <c r="C223" s="18">
        <v>20</v>
      </c>
      <c r="D223" s="18">
        <v>0</v>
      </c>
      <c r="E223" s="18">
        <v>3460</v>
      </c>
      <c r="F223" s="18">
        <v>20</v>
      </c>
      <c r="G223" s="18">
        <v>100</v>
      </c>
      <c r="H223" s="18">
        <v>660</v>
      </c>
      <c r="I223" s="72">
        <v>4420</v>
      </c>
      <c r="K223" s="18">
        <v>500</v>
      </c>
      <c r="L223" s="18">
        <v>60</v>
      </c>
      <c r="M223" s="18">
        <v>0</v>
      </c>
      <c r="N223" s="18">
        <v>4580</v>
      </c>
      <c r="O223" s="18">
        <v>60</v>
      </c>
      <c r="P223" s="18">
        <v>320</v>
      </c>
      <c r="Q223" s="18">
        <v>2520</v>
      </c>
      <c r="R223" s="72">
        <v>8040</v>
      </c>
      <c r="T223" s="18">
        <v>320</v>
      </c>
      <c r="U223" s="18">
        <v>0</v>
      </c>
      <c r="V223" s="18">
        <v>0</v>
      </c>
      <c r="W223" s="18">
        <v>60</v>
      </c>
      <c r="X223" s="18">
        <v>0</v>
      </c>
      <c r="Y223" s="18">
        <v>80</v>
      </c>
      <c r="Z223" s="18">
        <v>40</v>
      </c>
      <c r="AA223" s="72">
        <v>500</v>
      </c>
      <c r="AC223" s="18">
        <v>200</v>
      </c>
      <c r="AD223" s="18">
        <v>120</v>
      </c>
      <c r="AE223" s="18">
        <v>40</v>
      </c>
      <c r="AF223" s="18">
        <v>1040</v>
      </c>
      <c r="AG223" s="18">
        <v>20</v>
      </c>
      <c r="AH223" s="18">
        <v>400</v>
      </c>
      <c r="AI223" s="18">
        <v>2600</v>
      </c>
      <c r="AJ223" s="72">
        <v>4420</v>
      </c>
      <c r="AL223" s="18">
        <v>100</v>
      </c>
      <c r="AM223" s="18">
        <v>0</v>
      </c>
      <c r="AN223" s="18">
        <v>20</v>
      </c>
      <c r="AO223" s="18">
        <v>560</v>
      </c>
      <c r="AP223" s="18">
        <v>0</v>
      </c>
      <c r="AQ223" s="18">
        <v>120</v>
      </c>
      <c r="AR223" s="18">
        <v>1080</v>
      </c>
      <c r="AS223" s="72">
        <v>1880</v>
      </c>
      <c r="AU223" s="18">
        <v>40</v>
      </c>
      <c r="AV223" s="18">
        <v>0</v>
      </c>
      <c r="AW223" s="18">
        <v>20</v>
      </c>
      <c r="AX223" s="18">
        <v>420</v>
      </c>
      <c r="AY223" s="18">
        <v>0</v>
      </c>
      <c r="AZ223" s="18">
        <v>20</v>
      </c>
      <c r="BA223" s="18">
        <v>140</v>
      </c>
      <c r="BB223" s="72">
        <v>640</v>
      </c>
      <c r="BD223" s="18">
        <v>17280</v>
      </c>
      <c r="BE223" s="18">
        <v>4060</v>
      </c>
      <c r="BF223" s="18">
        <v>1900</v>
      </c>
      <c r="BG223" s="18">
        <v>59240</v>
      </c>
      <c r="BH223" s="18">
        <v>2020</v>
      </c>
      <c r="BI223" s="18">
        <v>4860</v>
      </c>
      <c r="BJ223" s="18">
        <v>56360</v>
      </c>
      <c r="BK223" s="72">
        <v>145720</v>
      </c>
      <c r="BN223" s="18">
        <f t="shared" si="65"/>
        <v>19400</v>
      </c>
      <c r="BO223" s="33"/>
      <c r="BP223" s="18">
        <f t="shared" si="66"/>
        <v>4420</v>
      </c>
      <c r="BQ223" s="18">
        <f t="shared" si="67"/>
        <v>8040</v>
      </c>
      <c r="BR223" s="18">
        <f t="shared" si="68"/>
        <v>4420</v>
      </c>
      <c r="BS223" s="18">
        <f t="shared" si="69"/>
        <v>1880</v>
      </c>
      <c r="BT223" s="18">
        <f t="shared" si="70"/>
        <v>640</v>
      </c>
      <c r="BU223" s="18"/>
      <c r="BV223" s="8">
        <f t="shared" si="71"/>
        <v>126320</v>
      </c>
    </row>
    <row r="224" spans="1:75" ht="10.5">
      <c r="A224" s="25">
        <v>42401</v>
      </c>
      <c r="B224" s="18">
        <v>240</v>
      </c>
      <c r="C224" s="18">
        <v>40</v>
      </c>
      <c r="D224" s="18">
        <v>0</v>
      </c>
      <c r="E224" s="18">
        <v>2160</v>
      </c>
      <c r="F224" s="18">
        <v>20</v>
      </c>
      <c r="G224" s="18">
        <v>100</v>
      </c>
      <c r="H224" s="18">
        <v>380</v>
      </c>
      <c r="I224" s="72">
        <v>2940</v>
      </c>
      <c r="K224" s="18">
        <v>700</v>
      </c>
      <c r="L224" s="18">
        <v>20</v>
      </c>
      <c r="M224" s="18">
        <v>20</v>
      </c>
      <c r="N224" s="18">
        <v>3360</v>
      </c>
      <c r="O224" s="18">
        <v>0</v>
      </c>
      <c r="P224" s="18">
        <v>300</v>
      </c>
      <c r="Q224" s="18">
        <v>1840</v>
      </c>
      <c r="R224" s="72">
        <v>6240</v>
      </c>
      <c r="T224" s="18">
        <v>220</v>
      </c>
      <c r="U224" s="18">
        <v>0</v>
      </c>
      <c r="V224" s="18">
        <v>0</v>
      </c>
      <c r="W224" s="18">
        <v>0</v>
      </c>
      <c r="X224" s="18">
        <v>0</v>
      </c>
      <c r="Y224" s="18">
        <v>0</v>
      </c>
      <c r="Z224" s="18">
        <v>20</v>
      </c>
      <c r="AA224" s="72">
        <v>240</v>
      </c>
      <c r="AC224" s="18">
        <v>180</v>
      </c>
      <c r="AD224" s="18">
        <v>20</v>
      </c>
      <c r="AE224" s="18">
        <v>20</v>
      </c>
      <c r="AF224" s="18">
        <v>640</v>
      </c>
      <c r="AG224" s="18">
        <v>20</v>
      </c>
      <c r="AH224" s="18">
        <v>360</v>
      </c>
      <c r="AI224" s="18">
        <v>1840</v>
      </c>
      <c r="AJ224" s="72">
        <v>3080</v>
      </c>
      <c r="AL224" s="18">
        <v>200</v>
      </c>
      <c r="AM224" s="18">
        <v>0</v>
      </c>
      <c r="AN224" s="18">
        <v>0</v>
      </c>
      <c r="AO224" s="18">
        <v>1400</v>
      </c>
      <c r="AP224" s="18">
        <v>20</v>
      </c>
      <c r="AQ224" s="18">
        <v>100</v>
      </c>
      <c r="AR224" s="18">
        <v>920</v>
      </c>
      <c r="AS224" s="72">
        <v>2640</v>
      </c>
      <c r="AU224" s="18">
        <v>60</v>
      </c>
      <c r="AV224" s="18">
        <v>20</v>
      </c>
      <c r="AW224" s="18">
        <v>0</v>
      </c>
      <c r="AX224" s="18">
        <v>160</v>
      </c>
      <c r="AY224" s="18">
        <v>0</v>
      </c>
      <c r="AZ224" s="18">
        <v>0</v>
      </c>
      <c r="BA224" s="18">
        <v>40</v>
      </c>
      <c r="BB224" s="72">
        <v>280</v>
      </c>
      <c r="BD224" s="18">
        <v>24740</v>
      </c>
      <c r="BE224" s="18">
        <v>4520</v>
      </c>
      <c r="BF224" s="18">
        <v>1640</v>
      </c>
      <c r="BG224" s="18">
        <v>42460</v>
      </c>
      <c r="BH224" s="18">
        <v>1620</v>
      </c>
      <c r="BI224" s="18">
        <v>4040</v>
      </c>
      <c r="BJ224" s="18">
        <v>48000</v>
      </c>
      <c r="BK224" s="72">
        <v>127020</v>
      </c>
      <c r="BN224" s="18">
        <f t="shared" si="65"/>
        <v>15180</v>
      </c>
      <c r="BO224" s="33"/>
      <c r="BP224" s="18">
        <f t="shared" si="66"/>
        <v>2940</v>
      </c>
      <c r="BQ224" s="18">
        <f t="shared" si="67"/>
        <v>6240</v>
      </c>
      <c r="BR224" s="18">
        <f t="shared" si="68"/>
        <v>3080</v>
      </c>
      <c r="BS224" s="18">
        <f t="shared" si="69"/>
        <v>2640</v>
      </c>
      <c r="BT224" s="18">
        <f t="shared" si="70"/>
        <v>280</v>
      </c>
      <c r="BU224" s="18"/>
      <c r="BV224" s="8">
        <f t="shared" si="71"/>
        <v>111840</v>
      </c>
    </row>
    <row r="225" spans="1:74" ht="10.5">
      <c r="A225" s="25">
        <v>42430</v>
      </c>
      <c r="B225" s="18">
        <v>100</v>
      </c>
      <c r="C225" s="18">
        <v>60</v>
      </c>
      <c r="D225" s="18">
        <v>0</v>
      </c>
      <c r="E225" s="18">
        <v>4640</v>
      </c>
      <c r="F225" s="18">
        <v>20</v>
      </c>
      <c r="G225" s="18">
        <v>60</v>
      </c>
      <c r="H225" s="18">
        <v>560</v>
      </c>
      <c r="I225" s="72">
        <v>5440</v>
      </c>
      <c r="K225" s="18">
        <v>580</v>
      </c>
      <c r="L225" s="18">
        <v>100</v>
      </c>
      <c r="M225" s="18">
        <v>60</v>
      </c>
      <c r="N225" s="18">
        <v>5940</v>
      </c>
      <c r="O225" s="18">
        <v>20</v>
      </c>
      <c r="P225" s="18">
        <v>280</v>
      </c>
      <c r="Q225" s="18">
        <v>2700</v>
      </c>
      <c r="R225" s="72">
        <v>9680</v>
      </c>
      <c r="T225" s="18">
        <v>300</v>
      </c>
      <c r="U225" s="18">
        <v>40</v>
      </c>
      <c r="V225" s="18">
        <v>0</v>
      </c>
      <c r="W225" s="18">
        <v>40</v>
      </c>
      <c r="X225" s="18">
        <v>0</v>
      </c>
      <c r="Y225" s="18">
        <v>80</v>
      </c>
      <c r="Z225" s="18">
        <v>80</v>
      </c>
      <c r="AA225" s="72">
        <v>540</v>
      </c>
      <c r="AC225" s="18">
        <v>260</v>
      </c>
      <c r="AD225" s="18">
        <v>120</v>
      </c>
      <c r="AE225" s="18">
        <v>0</v>
      </c>
      <c r="AF225" s="18">
        <v>1080</v>
      </c>
      <c r="AG225" s="18">
        <v>20</v>
      </c>
      <c r="AH225" s="18">
        <v>320</v>
      </c>
      <c r="AI225" s="18">
        <v>1840</v>
      </c>
      <c r="AJ225" s="72">
        <v>3640</v>
      </c>
      <c r="AL225" s="18">
        <v>100</v>
      </c>
      <c r="AM225" s="18">
        <v>60</v>
      </c>
      <c r="AN225" s="18">
        <v>20</v>
      </c>
      <c r="AO225" s="18">
        <v>400</v>
      </c>
      <c r="AP225" s="18">
        <v>40</v>
      </c>
      <c r="AQ225" s="18">
        <v>140</v>
      </c>
      <c r="AR225" s="18">
        <v>760</v>
      </c>
      <c r="AS225" s="72">
        <v>1520</v>
      </c>
      <c r="AU225" s="18">
        <v>100</v>
      </c>
      <c r="AV225" s="18">
        <v>0</v>
      </c>
      <c r="AW225" s="18">
        <v>0</v>
      </c>
      <c r="AX225" s="18">
        <v>280</v>
      </c>
      <c r="AY225" s="18">
        <v>0</v>
      </c>
      <c r="AZ225" s="18">
        <v>60</v>
      </c>
      <c r="BA225" s="18">
        <v>80</v>
      </c>
      <c r="BB225" s="72">
        <v>520</v>
      </c>
      <c r="BD225" s="18">
        <v>23880</v>
      </c>
      <c r="BE225" s="18">
        <v>6240</v>
      </c>
      <c r="BF225" s="18">
        <v>1400</v>
      </c>
      <c r="BG225" s="18">
        <v>64260</v>
      </c>
      <c r="BH225" s="18">
        <v>2140</v>
      </c>
      <c r="BI225" s="18">
        <v>5320</v>
      </c>
      <c r="BJ225" s="18">
        <v>69700</v>
      </c>
      <c r="BK225" s="72">
        <v>172940</v>
      </c>
      <c r="BN225" s="18">
        <f t="shared" si="65"/>
        <v>20800</v>
      </c>
      <c r="BO225" s="33"/>
      <c r="BP225" s="18">
        <f t="shared" si="66"/>
        <v>5440</v>
      </c>
      <c r="BQ225" s="18">
        <f t="shared" si="67"/>
        <v>9680</v>
      </c>
      <c r="BR225" s="18">
        <f t="shared" si="68"/>
        <v>3640</v>
      </c>
      <c r="BS225" s="18">
        <f t="shared" si="69"/>
        <v>1520</v>
      </c>
      <c r="BT225" s="18">
        <f t="shared" si="70"/>
        <v>520</v>
      </c>
      <c r="BU225" s="18"/>
      <c r="BV225" s="8">
        <f t="shared" si="71"/>
        <v>152140</v>
      </c>
    </row>
    <row r="226" spans="1:74" ht="10.5">
      <c r="A226" s="25">
        <v>42461</v>
      </c>
      <c r="B226" s="18">
        <v>260</v>
      </c>
      <c r="C226" s="18">
        <v>40</v>
      </c>
      <c r="D226" s="18">
        <v>80</v>
      </c>
      <c r="E226" s="18">
        <v>6280</v>
      </c>
      <c r="F226" s="18">
        <v>20</v>
      </c>
      <c r="G226" s="18">
        <v>120</v>
      </c>
      <c r="H226" s="18">
        <v>780</v>
      </c>
      <c r="I226" s="72">
        <v>7580</v>
      </c>
      <c r="K226" s="18">
        <v>800</v>
      </c>
      <c r="L226" s="18">
        <v>340</v>
      </c>
      <c r="M226" s="18">
        <v>60</v>
      </c>
      <c r="N226" s="18">
        <v>7520</v>
      </c>
      <c r="O226" s="18">
        <v>60</v>
      </c>
      <c r="P226" s="18">
        <v>300</v>
      </c>
      <c r="Q226" s="18">
        <v>2640</v>
      </c>
      <c r="R226" s="72">
        <v>11720</v>
      </c>
      <c r="T226" s="18">
        <v>320</v>
      </c>
      <c r="U226" s="18">
        <v>0</v>
      </c>
      <c r="V226" s="18">
        <v>0</v>
      </c>
      <c r="W226" s="18">
        <v>0</v>
      </c>
      <c r="X226" s="18">
        <v>0</v>
      </c>
      <c r="Y226" s="18">
        <v>60</v>
      </c>
      <c r="Z226" s="18">
        <v>80</v>
      </c>
      <c r="AA226" s="72">
        <v>460</v>
      </c>
      <c r="AC226" s="18">
        <v>240</v>
      </c>
      <c r="AD226" s="18">
        <v>20</v>
      </c>
      <c r="AE226" s="18">
        <v>0</v>
      </c>
      <c r="AF226" s="18">
        <v>1440</v>
      </c>
      <c r="AG226" s="18">
        <v>40</v>
      </c>
      <c r="AH226" s="18">
        <v>360</v>
      </c>
      <c r="AI226" s="18">
        <v>1800</v>
      </c>
      <c r="AJ226" s="72">
        <v>3900</v>
      </c>
      <c r="AL226" s="18">
        <v>160</v>
      </c>
      <c r="AM226" s="18">
        <v>60</v>
      </c>
      <c r="AN226" s="18">
        <v>20</v>
      </c>
      <c r="AO226" s="18">
        <v>700</v>
      </c>
      <c r="AP226" s="18">
        <v>0</v>
      </c>
      <c r="AQ226" s="18">
        <v>100</v>
      </c>
      <c r="AR226" s="18">
        <v>940</v>
      </c>
      <c r="AS226" s="72">
        <v>1980</v>
      </c>
      <c r="AU226" s="18">
        <v>120</v>
      </c>
      <c r="AV226" s="18">
        <v>0</v>
      </c>
      <c r="AW226" s="18">
        <v>40</v>
      </c>
      <c r="AX226" s="18">
        <v>520</v>
      </c>
      <c r="AY226" s="18">
        <v>0</v>
      </c>
      <c r="AZ226" s="18">
        <v>40</v>
      </c>
      <c r="BA226" s="18">
        <v>60</v>
      </c>
      <c r="BB226" s="72">
        <v>780</v>
      </c>
      <c r="BD226" s="18">
        <v>27160</v>
      </c>
      <c r="BE226" s="18">
        <v>5960</v>
      </c>
      <c r="BF226" s="18">
        <v>3840</v>
      </c>
      <c r="BG226" s="18">
        <v>95540</v>
      </c>
      <c r="BH226" s="18">
        <v>2800</v>
      </c>
      <c r="BI226" s="18">
        <v>5300</v>
      </c>
      <c r="BJ226" s="18">
        <v>77400</v>
      </c>
      <c r="BK226" s="72">
        <v>218000</v>
      </c>
      <c r="BN226" s="18">
        <f t="shared" si="65"/>
        <v>25960</v>
      </c>
      <c r="BO226" s="33"/>
      <c r="BP226" s="18">
        <f t="shared" si="66"/>
        <v>7580</v>
      </c>
      <c r="BQ226" s="18">
        <f t="shared" si="67"/>
        <v>11720</v>
      </c>
      <c r="BR226" s="18">
        <f t="shared" si="68"/>
        <v>3900</v>
      </c>
      <c r="BS226" s="18">
        <f t="shared" si="69"/>
        <v>1980</v>
      </c>
      <c r="BT226" s="18">
        <f t="shared" si="70"/>
        <v>780</v>
      </c>
      <c r="BU226" s="18"/>
      <c r="BV226" s="8">
        <f t="shared" si="71"/>
        <v>192040</v>
      </c>
    </row>
    <row r="227" spans="1:74" ht="10.5">
      <c r="A227" s="25">
        <v>42491</v>
      </c>
      <c r="B227" s="18">
        <v>140</v>
      </c>
      <c r="C227" s="18">
        <v>0</v>
      </c>
      <c r="D227" s="18">
        <v>0</v>
      </c>
      <c r="E227" s="18">
        <v>7020</v>
      </c>
      <c r="F227" s="18">
        <v>20</v>
      </c>
      <c r="G227" s="18">
        <v>200</v>
      </c>
      <c r="H227" s="18">
        <v>780</v>
      </c>
      <c r="I227" s="72">
        <v>8160</v>
      </c>
      <c r="K227" s="18">
        <v>980</v>
      </c>
      <c r="L227" s="18">
        <v>360</v>
      </c>
      <c r="M227" s="18">
        <v>20</v>
      </c>
      <c r="N227" s="18">
        <v>7180</v>
      </c>
      <c r="O227" s="18">
        <v>120</v>
      </c>
      <c r="P227" s="18">
        <v>440</v>
      </c>
      <c r="Q227" s="6">
        <v>2540</v>
      </c>
      <c r="R227" s="72">
        <v>11640</v>
      </c>
      <c r="T227" s="18">
        <v>320</v>
      </c>
      <c r="U227" s="18">
        <v>0</v>
      </c>
      <c r="V227" s="18">
        <v>0</v>
      </c>
      <c r="W227" s="18">
        <v>20</v>
      </c>
      <c r="X227" s="18">
        <v>0</v>
      </c>
      <c r="Y227" s="18">
        <v>60</v>
      </c>
      <c r="Z227" s="18">
        <v>20</v>
      </c>
      <c r="AA227" s="72">
        <v>420</v>
      </c>
      <c r="AC227" s="18">
        <v>240</v>
      </c>
      <c r="AD227" s="18">
        <v>420</v>
      </c>
      <c r="AE227" s="18">
        <v>20</v>
      </c>
      <c r="AF227" s="18">
        <v>1240</v>
      </c>
      <c r="AG227" s="18">
        <v>20</v>
      </c>
      <c r="AH227" s="18">
        <v>200</v>
      </c>
      <c r="AI227" s="18">
        <v>1540</v>
      </c>
      <c r="AJ227" s="72">
        <v>3680</v>
      </c>
      <c r="AL227" s="18">
        <v>160</v>
      </c>
      <c r="AM227" s="18">
        <v>320</v>
      </c>
      <c r="AN227" s="18">
        <v>20</v>
      </c>
      <c r="AO227" s="18">
        <v>500</v>
      </c>
      <c r="AP227" s="18">
        <v>20</v>
      </c>
      <c r="AQ227" s="18">
        <v>120</v>
      </c>
      <c r="AR227" s="18">
        <v>1040</v>
      </c>
      <c r="AS227" s="72">
        <v>2180</v>
      </c>
      <c r="AU227" s="18">
        <v>20</v>
      </c>
      <c r="AV227" s="18">
        <v>20</v>
      </c>
      <c r="AW227" s="18">
        <v>20</v>
      </c>
      <c r="AX227" s="18">
        <v>1520</v>
      </c>
      <c r="AY227" s="18">
        <v>20</v>
      </c>
      <c r="AZ227" s="18">
        <v>60</v>
      </c>
      <c r="BA227" s="18">
        <v>120</v>
      </c>
      <c r="BB227" s="72">
        <v>1780</v>
      </c>
      <c r="BD227" s="18">
        <v>29800</v>
      </c>
      <c r="BE227" s="18">
        <v>9560</v>
      </c>
      <c r="BF227" s="18">
        <v>1460</v>
      </c>
      <c r="BG227" s="18">
        <v>88820</v>
      </c>
      <c r="BH227" s="18">
        <v>1900</v>
      </c>
      <c r="BI227" s="18">
        <v>5880</v>
      </c>
      <c r="BJ227" s="18">
        <v>73240</v>
      </c>
      <c r="BK227" s="72">
        <v>210660</v>
      </c>
      <c r="BN227" s="18">
        <f t="shared" ref="BN227:BN229" si="72">I227+R227+AJ227+AS227+BB227</f>
        <v>27440</v>
      </c>
      <c r="BO227" s="33"/>
      <c r="BP227" s="18">
        <f t="shared" ref="BP227:BP229" si="73">I227</f>
        <v>8160</v>
      </c>
      <c r="BQ227" s="18">
        <f t="shared" ref="BQ227:BQ229" si="74">R227</f>
        <v>11640</v>
      </c>
      <c r="BR227" s="18">
        <f t="shared" ref="BR227:BR229" si="75">AJ227</f>
        <v>3680</v>
      </c>
      <c r="BS227" s="18">
        <f t="shared" ref="BS227:BS229" si="76">AS227</f>
        <v>2180</v>
      </c>
      <c r="BT227" s="18">
        <f t="shared" ref="BT227:BT229" si="77">BB227</f>
        <v>1780</v>
      </c>
      <c r="BU227" s="18"/>
      <c r="BV227" s="8">
        <f t="shared" ref="BV227:BV229" si="78">+BK227-BN227</f>
        <v>183220</v>
      </c>
    </row>
    <row r="228" spans="1:74" ht="10.5">
      <c r="A228" s="25">
        <v>42522</v>
      </c>
      <c r="B228" s="18">
        <v>180</v>
      </c>
      <c r="C228" s="18">
        <v>20</v>
      </c>
      <c r="D228" s="18">
        <v>20</v>
      </c>
      <c r="E228" s="18">
        <v>9040</v>
      </c>
      <c r="F228" s="18">
        <v>20</v>
      </c>
      <c r="G228" s="18">
        <v>60</v>
      </c>
      <c r="H228" s="18">
        <v>780</v>
      </c>
      <c r="I228" s="72">
        <v>10120</v>
      </c>
      <c r="K228" s="18">
        <v>1100</v>
      </c>
      <c r="L228" s="18">
        <v>360</v>
      </c>
      <c r="M228" s="18">
        <v>120</v>
      </c>
      <c r="N228" s="18">
        <v>10440</v>
      </c>
      <c r="O228" s="18">
        <v>100</v>
      </c>
      <c r="P228" s="18">
        <v>680</v>
      </c>
      <c r="Q228" s="6">
        <v>3020</v>
      </c>
      <c r="R228" s="72">
        <v>15820</v>
      </c>
      <c r="T228" s="18">
        <v>160</v>
      </c>
      <c r="U228" s="18">
        <v>0</v>
      </c>
      <c r="V228" s="18">
        <v>0</v>
      </c>
      <c r="W228" s="18">
        <v>20</v>
      </c>
      <c r="X228" s="18">
        <v>0</v>
      </c>
      <c r="Y228" s="18">
        <v>40</v>
      </c>
      <c r="Z228" s="18">
        <v>60</v>
      </c>
      <c r="AA228" s="72">
        <v>280</v>
      </c>
      <c r="AC228" s="18">
        <v>280</v>
      </c>
      <c r="AD228" s="18">
        <v>240</v>
      </c>
      <c r="AE228" s="18">
        <v>0</v>
      </c>
      <c r="AF228" s="18">
        <v>1860</v>
      </c>
      <c r="AG228" s="18">
        <v>20</v>
      </c>
      <c r="AH228" s="18">
        <v>380</v>
      </c>
      <c r="AI228" s="18">
        <v>2060</v>
      </c>
      <c r="AJ228" s="72">
        <v>4840</v>
      </c>
      <c r="AL228" s="18">
        <v>280</v>
      </c>
      <c r="AM228" s="18">
        <v>240</v>
      </c>
      <c r="AN228" s="18">
        <v>40</v>
      </c>
      <c r="AO228" s="18">
        <v>720</v>
      </c>
      <c r="AP228" s="18">
        <v>0</v>
      </c>
      <c r="AQ228" s="18">
        <v>140</v>
      </c>
      <c r="AR228" s="18">
        <v>1200</v>
      </c>
      <c r="AS228" s="72">
        <v>2620</v>
      </c>
      <c r="AU228" s="18">
        <v>160</v>
      </c>
      <c r="AV228" s="18">
        <v>0</v>
      </c>
      <c r="AW228" s="18">
        <v>40</v>
      </c>
      <c r="AX228" s="18">
        <v>960</v>
      </c>
      <c r="AY228" s="18">
        <v>0</v>
      </c>
      <c r="AZ228" s="18">
        <v>40</v>
      </c>
      <c r="BA228" s="18">
        <v>180</v>
      </c>
      <c r="BB228" s="72">
        <v>1380</v>
      </c>
      <c r="BD228" s="18">
        <v>25140</v>
      </c>
      <c r="BE228" s="18">
        <v>7640</v>
      </c>
      <c r="BF228" s="18">
        <v>2240</v>
      </c>
      <c r="BG228" s="18">
        <v>107840</v>
      </c>
      <c r="BH228" s="18">
        <v>2580</v>
      </c>
      <c r="BI228" s="18">
        <v>5500</v>
      </c>
      <c r="BJ228" s="18">
        <v>88700</v>
      </c>
      <c r="BK228" s="72">
        <v>239640</v>
      </c>
      <c r="BN228" s="18">
        <f t="shared" si="72"/>
        <v>34780</v>
      </c>
      <c r="BO228" s="33"/>
      <c r="BP228" s="18">
        <f t="shared" si="73"/>
        <v>10120</v>
      </c>
      <c r="BQ228" s="18">
        <f t="shared" si="74"/>
        <v>15820</v>
      </c>
      <c r="BR228" s="18">
        <f t="shared" si="75"/>
        <v>4840</v>
      </c>
      <c r="BS228" s="18">
        <f t="shared" si="76"/>
        <v>2620</v>
      </c>
      <c r="BT228" s="18">
        <f t="shared" si="77"/>
        <v>1380</v>
      </c>
      <c r="BU228" s="18"/>
      <c r="BV228" s="8">
        <f t="shared" si="78"/>
        <v>204860</v>
      </c>
    </row>
    <row r="229" spans="1:74" ht="10.5">
      <c r="A229" s="25">
        <v>42552</v>
      </c>
      <c r="B229" s="18">
        <v>200</v>
      </c>
      <c r="C229" s="18">
        <v>60</v>
      </c>
      <c r="D229" s="18">
        <v>60</v>
      </c>
      <c r="E229" s="18">
        <v>10720</v>
      </c>
      <c r="F229" s="18">
        <v>20</v>
      </c>
      <c r="G229" s="18">
        <v>160</v>
      </c>
      <c r="H229" s="18">
        <v>1000</v>
      </c>
      <c r="I229" s="72">
        <v>12220</v>
      </c>
      <c r="K229" s="18">
        <v>580</v>
      </c>
      <c r="L229" s="18">
        <v>400</v>
      </c>
      <c r="M229" s="18">
        <v>80</v>
      </c>
      <c r="N229" s="18">
        <v>17640</v>
      </c>
      <c r="O229" s="18">
        <v>80</v>
      </c>
      <c r="P229" s="18">
        <v>460</v>
      </c>
      <c r="Q229" s="18">
        <v>4220</v>
      </c>
      <c r="R229" s="72">
        <v>23460</v>
      </c>
      <c r="T229" s="18">
        <v>360</v>
      </c>
      <c r="U229" s="18">
        <v>80</v>
      </c>
      <c r="V229" s="18">
        <v>0</v>
      </c>
      <c r="W229" s="18">
        <v>60</v>
      </c>
      <c r="X229" s="18">
        <v>0</v>
      </c>
      <c r="Y229" s="18">
        <v>0</v>
      </c>
      <c r="Z229" s="18">
        <v>80</v>
      </c>
      <c r="AA229" s="72">
        <v>580</v>
      </c>
      <c r="AC229" s="18">
        <v>280</v>
      </c>
      <c r="AD229" s="18">
        <v>280</v>
      </c>
      <c r="AE229" s="18">
        <v>280</v>
      </c>
      <c r="AF229" s="18">
        <v>3380</v>
      </c>
      <c r="AG229" s="18">
        <v>60</v>
      </c>
      <c r="AH229" s="18">
        <v>440</v>
      </c>
      <c r="AI229" s="18">
        <v>2380</v>
      </c>
      <c r="AJ229" s="72">
        <v>7100</v>
      </c>
      <c r="AL229" s="18">
        <v>100</v>
      </c>
      <c r="AM229" s="18">
        <v>20</v>
      </c>
      <c r="AN229" s="18">
        <v>60</v>
      </c>
      <c r="AO229" s="18">
        <v>940</v>
      </c>
      <c r="AP229" s="18">
        <v>0</v>
      </c>
      <c r="AQ229" s="18">
        <v>120</v>
      </c>
      <c r="AR229" s="18">
        <v>1360</v>
      </c>
      <c r="AS229" s="72">
        <v>2600</v>
      </c>
      <c r="AU229" s="18">
        <v>160</v>
      </c>
      <c r="AV229" s="18">
        <v>20</v>
      </c>
      <c r="AW229" s="18">
        <v>20</v>
      </c>
      <c r="AX229" s="18">
        <v>1280</v>
      </c>
      <c r="AY229" s="18">
        <v>20</v>
      </c>
      <c r="AZ229" s="18">
        <v>40</v>
      </c>
      <c r="BA229" s="18">
        <v>100</v>
      </c>
      <c r="BB229" s="72">
        <v>1640</v>
      </c>
      <c r="BD229" s="18">
        <v>24420</v>
      </c>
      <c r="BE229" s="18">
        <v>7080</v>
      </c>
      <c r="BF229" s="18">
        <v>3800</v>
      </c>
      <c r="BG229" s="18">
        <v>139380</v>
      </c>
      <c r="BH229" s="18">
        <v>2700</v>
      </c>
      <c r="BI229" s="18">
        <v>6600</v>
      </c>
      <c r="BJ229" s="18">
        <v>94660</v>
      </c>
      <c r="BK229" s="72">
        <v>278640</v>
      </c>
      <c r="BN229" s="18">
        <f t="shared" si="72"/>
        <v>47020</v>
      </c>
      <c r="BO229" s="33"/>
      <c r="BP229" s="18">
        <f t="shared" si="73"/>
        <v>12220</v>
      </c>
      <c r="BQ229" s="18">
        <f t="shared" si="74"/>
        <v>23460</v>
      </c>
      <c r="BR229" s="18">
        <f t="shared" si="75"/>
        <v>7100</v>
      </c>
      <c r="BS229" s="18">
        <f t="shared" si="76"/>
        <v>2600</v>
      </c>
      <c r="BT229" s="18">
        <f t="shared" si="77"/>
        <v>1640</v>
      </c>
      <c r="BU229" s="18"/>
      <c r="BV229" s="8">
        <f t="shared" si="78"/>
        <v>231620</v>
      </c>
    </row>
    <row r="230" spans="1:74" ht="10.5">
      <c r="A230" s="25">
        <v>42583</v>
      </c>
      <c r="B230" s="18">
        <v>160</v>
      </c>
      <c r="C230" s="18">
        <v>40</v>
      </c>
      <c r="D230" s="18">
        <v>240</v>
      </c>
      <c r="E230" s="18">
        <v>9080</v>
      </c>
      <c r="F230" s="18">
        <v>20</v>
      </c>
      <c r="G230" s="18">
        <v>80</v>
      </c>
      <c r="H230" s="18">
        <v>780</v>
      </c>
      <c r="I230" s="72">
        <v>10400</v>
      </c>
      <c r="K230" s="18">
        <v>1000</v>
      </c>
      <c r="L230" s="18">
        <v>860</v>
      </c>
      <c r="M230" s="18">
        <v>40</v>
      </c>
      <c r="N230" s="18">
        <v>14280</v>
      </c>
      <c r="O230" s="18">
        <v>80</v>
      </c>
      <c r="P230" s="18">
        <v>400</v>
      </c>
      <c r="Q230" s="18">
        <v>3160</v>
      </c>
      <c r="R230" s="72">
        <v>19820</v>
      </c>
      <c r="T230" s="18">
        <v>300</v>
      </c>
      <c r="U230" s="18">
        <v>0</v>
      </c>
      <c r="V230" s="18">
        <v>0</v>
      </c>
      <c r="W230" s="18">
        <v>40</v>
      </c>
      <c r="X230" s="18">
        <v>20</v>
      </c>
      <c r="Y230" s="18">
        <v>60</v>
      </c>
      <c r="Z230" s="18">
        <v>40</v>
      </c>
      <c r="AA230" s="72">
        <v>460</v>
      </c>
      <c r="AC230" s="18">
        <v>220</v>
      </c>
      <c r="AD230" s="18">
        <v>60</v>
      </c>
      <c r="AE230" s="18">
        <v>80</v>
      </c>
      <c r="AF230" s="18">
        <v>2520</v>
      </c>
      <c r="AG230" s="18">
        <v>60</v>
      </c>
      <c r="AH230" s="18">
        <v>240</v>
      </c>
      <c r="AI230" s="18">
        <v>1680</v>
      </c>
      <c r="AJ230" s="72">
        <v>4860</v>
      </c>
      <c r="AL230" s="18">
        <v>160</v>
      </c>
      <c r="AM230" s="18">
        <v>60</v>
      </c>
      <c r="AN230" s="18">
        <v>20</v>
      </c>
      <c r="AO230" s="18">
        <v>880</v>
      </c>
      <c r="AP230" s="18">
        <v>0</v>
      </c>
      <c r="AQ230" s="18">
        <v>140</v>
      </c>
      <c r="AR230" s="18">
        <v>880</v>
      </c>
      <c r="AS230" s="72">
        <v>2140</v>
      </c>
      <c r="AU230" s="18">
        <v>60</v>
      </c>
      <c r="AV230" s="18">
        <v>60</v>
      </c>
      <c r="AW230" s="18">
        <v>20</v>
      </c>
      <c r="AX230" s="18">
        <v>1120</v>
      </c>
      <c r="AY230" s="18">
        <v>20</v>
      </c>
      <c r="AZ230" s="18">
        <v>40</v>
      </c>
      <c r="BA230" s="18">
        <v>120</v>
      </c>
      <c r="BB230" s="72">
        <v>1440</v>
      </c>
      <c r="BD230" s="18">
        <v>26900</v>
      </c>
      <c r="BE230" s="18">
        <v>9040</v>
      </c>
      <c r="BF230" s="18">
        <v>3060</v>
      </c>
      <c r="BG230" s="18">
        <v>110980</v>
      </c>
      <c r="BH230" s="18">
        <v>5020</v>
      </c>
      <c r="BI230" s="18">
        <v>5380</v>
      </c>
      <c r="BJ230" s="18">
        <v>73820</v>
      </c>
      <c r="BK230" s="72">
        <v>234200</v>
      </c>
      <c r="BN230" s="18">
        <f t="shared" ref="BN230:BN238" si="79">I230+R230+AJ230+AS230+BB230</f>
        <v>38660</v>
      </c>
      <c r="BO230" s="33"/>
      <c r="BP230" s="18">
        <f t="shared" ref="BP230:BP238" si="80">I230</f>
        <v>10400</v>
      </c>
      <c r="BQ230" s="18">
        <f t="shared" ref="BQ230:BQ238" si="81">R230</f>
        <v>19820</v>
      </c>
      <c r="BR230" s="18">
        <f t="shared" ref="BR230:BR238" si="82">AJ230</f>
        <v>4860</v>
      </c>
      <c r="BS230" s="18">
        <f t="shared" ref="BS230:BS238" si="83">AS230</f>
        <v>2140</v>
      </c>
      <c r="BT230" s="18">
        <f t="shared" ref="BT230:BT238" si="84">BB230</f>
        <v>1440</v>
      </c>
      <c r="BU230" s="18"/>
      <c r="BV230" s="8">
        <f t="shared" ref="BV230:BV238" si="85">+BK230-BN230</f>
        <v>195540</v>
      </c>
    </row>
    <row r="231" spans="1:74" ht="10.5">
      <c r="A231" s="25">
        <v>42614</v>
      </c>
      <c r="B231" s="18">
        <v>200</v>
      </c>
      <c r="C231" s="18">
        <v>60</v>
      </c>
      <c r="D231" s="18">
        <v>80</v>
      </c>
      <c r="E231" s="18">
        <v>9580</v>
      </c>
      <c r="F231" s="18">
        <v>20</v>
      </c>
      <c r="G231" s="18">
        <v>80</v>
      </c>
      <c r="H231" s="18">
        <v>780</v>
      </c>
      <c r="I231" s="72">
        <v>10800</v>
      </c>
      <c r="K231" s="18">
        <v>1080</v>
      </c>
      <c r="L231" s="18">
        <v>340</v>
      </c>
      <c r="M231" s="18">
        <v>100</v>
      </c>
      <c r="N231" s="18">
        <v>12980</v>
      </c>
      <c r="O231" s="18">
        <v>140</v>
      </c>
      <c r="P231" s="18">
        <v>300</v>
      </c>
      <c r="Q231" s="18">
        <v>2560</v>
      </c>
      <c r="R231" s="72">
        <v>17500</v>
      </c>
      <c r="T231" s="18">
        <v>180</v>
      </c>
      <c r="U231" s="18">
        <v>20</v>
      </c>
      <c r="V231" s="18">
        <v>0</v>
      </c>
      <c r="W231" s="18">
        <v>40</v>
      </c>
      <c r="X231" s="18">
        <v>0</v>
      </c>
      <c r="Y231" s="18">
        <v>20</v>
      </c>
      <c r="Z231" s="18">
        <v>60</v>
      </c>
      <c r="AA231" s="72">
        <v>320</v>
      </c>
      <c r="AC231" s="18">
        <v>380</v>
      </c>
      <c r="AD231" s="18">
        <v>100</v>
      </c>
      <c r="AE231" s="18">
        <v>100</v>
      </c>
      <c r="AF231" s="18">
        <v>2520</v>
      </c>
      <c r="AG231" s="18">
        <v>0</v>
      </c>
      <c r="AH231" s="18">
        <v>520</v>
      </c>
      <c r="AI231" s="18">
        <v>1620</v>
      </c>
      <c r="AJ231" s="72">
        <v>5240</v>
      </c>
      <c r="AL231" s="18">
        <v>140</v>
      </c>
      <c r="AM231" s="18">
        <v>20</v>
      </c>
      <c r="AN231" s="18">
        <v>40</v>
      </c>
      <c r="AO231" s="18">
        <v>900</v>
      </c>
      <c r="AP231" s="18">
        <v>0</v>
      </c>
      <c r="AQ231" s="18">
        <v>120</v>
      </c>
      <c r="AR231" s="18">
        <v>980</v>
      </c>
      <c r="AS231" s="72">
        <v>2200</v>
      </c>
      <c r="AU231" s="18">
        <v>60</v>
      </c>
      <c r="AV231" s="18">
        <v>20</v>
      </c>
      <c r="AW231" s="18">
        <v>20</v>
      </c>
      <c r="AX231" s="18">
        <v>920</v>
      </c>
      <c r="AY231" s="18">
        <v>0</v>
      </c>
      <c r="AZ231" s="18">
        <v>20</v>
      </c>
      <c r="BA231" s="18">
        <v>140</v>
      </c>
      <c r="BB231" s="72">
        <v>1180</v>
      </c>
      <c r="BD231" s="18">
        <v>27600</v>
      </c>
      <c r="BE231" s="18">
        <v>9120</v>
      </c>
      <c r="BF231" s="18">
        <v>3600</v>
      </c>
      <c r="BG231" s="18">
        <v>123340</v>
      </c>
      <c r="BH231" s="18">
        <v>5900</v>
      </c>
      <c r="BI231" s="18">
        <v>5700</v>
      </c>
      <c r="BJ231" s="18">
        <v>91420</v>
      </c>
      <c r="BK231" s="72">
        <v>266680</v>
      </c>
      <c r="BN231" s="18">
        <f t="shared" si="79"/>
        <v>36920</v>
      </c>
      <c r="BO231" s="33"/>
      <c r="BP231" s="18">
        <f t="shared" si="80"/>
        <v>10800</v>
      </c>
      <c r="BQ231" s="18">
        <f t="shared" si="81"/>
        <v>17500</v>
      </c>
      <c r="BR231" s="18">
        <f t="shared" si="82"/>
        <v>5240</v>
      </c>
      <c r="BS231" s="18">
        <f t="shared" si="83"/>
        <v>2200</v>
      </c>
      <c r="BT231" s="18">
        <f t="shared" si="84"/>
        <v>1180</v>
      </c>
      <c r="BU231" s="18"/>
      <c r="BV231" s="8">
        <f t="shared" si="85"/>
        <v>229760</v>
      </c>
    </row>
    <row r="232" spans="1:74" ht="10.5">
      <c r="A232" s="25">
        <v>42644</v>
      </c>
      <c r="B232" s="18">
        <v>200</v>
      </c>
      <c r="C232" s="18">
        <v>80</v>
      </c>
      <c r="D232" s="18">
        <v>20</v>
      </c>
      <c r="E232" s="18">
        <v>9080</v>
      </c>
      <c r="F232" s="18">
        <v>0</v>
      </c>
      <c r="G232" s="18">
        <v>60</v>
      </c>
      <c r="H232" s="18">
        <v>860</v>
      </c>
      <c r="I232" s="72">
        <v>10300</v>
      </c>
      <c r="K232" s="18">
        <v>880</v>
      </c>
      <c r="L232" s="18">
        <v>240</v>
      </c>
      <c r="M232" s="18">
        <v>40</v>
      </c>
      <c r="N232" s="18">
        <v>8680</v>
      </c>
      <c r="O232" s="18">
        <v>140</v>
      </c>
      <c r="P232" s="18">
        <v>440</v>
      </c>
      <c r="Q232" s="18">
        <v>2560</v>
      </c>
      <c r="R232" s="72">
        <v>12980</v>
      </c>
      <c r="T232" s="18">
        <v>360</v>
      </c>
      <c r="U232" s="18">
        <v>0</v>
      </c>
      <c r="V232" s="18">
        <v>0</v>
      </c>
      <c r="W232" s="18">
        <v>60</v>
      </c>
      <c r="X232" s="18">
        <v>0</v>
      </c>
      <c r="Y232" s="18">
        <v>60</v>
      </c>
      <c r="Z232" s="18">
        <v>40</v>
      </c>
      <c r="AA232" s="72">
        <v>520</v>
      </c>
      <c r="AC232" s="18">
        <v>380</v>
      </c>
      <c r="AD232" s="18">
        <v>240</v>
      </c>
      <c r="AE232" s="18">
        <v>60</v>
      </c>
      <c r="AF232" s="18">
        <v>2600</v>
      </c>
      <c r="AG232" s="18">
        <v>100</v>
      </c>
      <c r="AH232" s="18">
        <v>320</v>
      </c>
      <c r="AI232" s="18">
        <v>1900</v>
      </c>
      <c r="AJ232" s="72">
        <v>5600</v>
      </c>
      <c r="AL232" s="18">
        <v>180</v>
      </c>
      <c r="AM232" s="18">
        <v>40</v>
      </c>
      <c r="AN232" s="18">
        <v>40</v>
      </c>
      <c r="AO232" s="18">
        <v>580</v>
      </c>
      <c r="AP232" s="18">
        <v>20</v>
      </c>
      <c r="AQ232" s="18">
        <v>60</v>
      </c>
      <c r="AR232" s="18">
        <v>420</v>
      </c>
      <c r="AS232" s="72">
        <v>1340</v>
      </c>
      <c r="AU232" s="18">
        <v>100</v>
      </c>
      <c r="AV232" s="18">
        <v>0</v>
      </c>
      <c r="AW232" s="18">
        <v>60</v>
      </c>
      <c r="AX232" s="18">
        <v>760</v>
      </c>
      <c r="AY232" s="18">
        <v>20</v>
      </c>
      <c r="AZ232" s="18">
        <v>0</v>
      </c>
      <c r="BA232" s="18">
        <v>80</v>
      </c>
      <c r="BB232" s="72">
        <v>1020</v>
      </c>
      <c r="BD232" s="18">
        <v>27540</v>
      </c>
      <c r="BE232" s="18">
        <v>8780</v>
      </c>
      <c r="BF232" s="18">
        <v>2180</v>
      </c>
      <c r="BG232" s="18">
        <v>105400</v>
      </c>
      <c r="BH232" s="18">
        <v>5440</v>
      </c>
      <c r="BI232" s="18">
        <v>4760</v>
      </c>
      <c r="BJ232" s="18">
        <v>75800</v>
      </c>
      <c r="BK232" s="72">
        <v>229900</v>
      </c>
      <c r="BN232" s="18">
        <f t="shared" si="79"/>
        <v>31240</v>
      </c>
      <c r="BO232" s="33"/>
      <c r="BP232" s="18">
        <f t="shared" si="80"/>
        <v>10300</v>
      </c>
      <c r="BQ232" s="18">
        <f t="shared" si="81"/>
        <v>12980</v>
      </c>
      <c r="BR232" s="18">
        <f t="shared" si="82"/>
        <v>5600</v>
      </c>
      <c r="BS232" s="18">
        <f t="shared" si="83"/>
        <v>1340</v>
      </c>
      <c r="BT232" s="18">
        <f t="shared" si="84"/>
        <v>1020</v>
      </c>
      <c r="BU232" s="18"/>
      <c r="BV232" s="8">
        <f t="shared" si="85"/>
        <v>198660</v>
      </c>
    </row>
    <row r="233" spans="1:74" ht="10.5">
      <c r="A233" s="25">
        <v>42675</v>
      </c>
      <c r="B233" s="18">
        <v>180</v>
      </c>
      <c r="C233" s="18">
        <v>60</v>
      </c>
      <c r="D233" s="18">
        <v>180</v>
      </c>
      <c r="E233" s="18">
        <v>5600</v>
      </c>
      <c r="F233" s="18">
        <v>0</v>
      </c>
      <c r="G233" s="18">
        <v>100</v>
      </c>
      <c r="H233" s="18">
        <v>860</v>
      </c>
      <c r="I233" s="72">
        <v>6980</v>
      </c>
      <c r="K233" s="18">
        <v>800</v>
      </c>
      <c r="L233" s="18">
        <v>420</v>
      </c>
      <c r="M233" s="18">
        <v>160</v>
      </c>
      <c r="N233" s="18">
        <v>5980</v>
      </c>
      <c r="O233" s="18">
        <v>80</v>
      </c>
      <c r="P233" s="18">
        <v>420</v>
      </c>
      <c r="Q233" s="18">
        <v>2940</v>
      </c>
      <c r="R233" s="72">
        <v>10800</v>
      </c>
      <c r="T233" s="18">
        <v>380</v>
      </c>
      <c r="U233" s="18">
        <v>0</v>
      </c>
      <c r="V233" s="18">
        <v>0</v>
      </c>
      <c r="W233" s="18">
        <v>80</v>
      </c>
      <c r="X233" s="18">
        <v>0</v>
      </c>
      <c r="Y233" s="18">
        <v>80</v>
      </c>
      <c r="Z233" s="18">
        <v>20</v>
      </c>
      <c r="AA233" s="72">
        <v>560</v>
      </c>
      <c r="AC233" s="18">
        <v>260</v>
      </c>
      <c r="AD233" s="18">
        <v>100</v>
      </c>
      <c r="AE233" s="18">
        <v>40</v>
      </c>
      <c r="AF233" s="18">
        <v>1060</v>
      </c>
      <c r="AG233" s="18">
        <v>20</v>
      </c>
      <c r="AH233" s="18">
        <v>280</v>
      </c>
      <c r="AI233" s="18">
        <v>1560</v>
      </c>
      <c r="AJ233" s="72">
        <v>3320</v>
      </c>
      <c r="AL233" s="18">
        <v>140</v>
      </c>
      <c r="AM233" s="18">
        <v>0</v>
      </c>
      <c r="AN233" s="18">
        <v>0</v>
      </c>
      <c r="AO233" s="18">
        <v>440</v>
      </c>
      <c r="AP233" s="18">
        <v>0</v>
      </c>
      <c r="AQ233" s="18">
        <v>220</v>
      </c>
      <c r="AR233" s="18">
        <v>940</v>
      </c>
      <c r="AS233" s="72">
        <v>1740</v>
      </c>
      <c r="AU233" s="18">
        <v>100</v>
      </c>
      <c r="AV233" s="18">
        <v>20</v>
      </c>
      <c r="AW233" s="18">
        <v>100</v>
      </c>
      <c r="AX233" s="18">
        <v>460</v>
      </c>
      <c r="AY233" s="18">
        <v>0</v>
      </c>
      <c r="AZ233" s="18">
        <v>20</v>
      </c>
      <c r="BA233" s="18">
        <v>40</v>
      </c>
      <c r="BB233" s="72">
        <v>740</v>
      </c>
      <c r="BD233" s="18">
        <v>26800</v>
      </c>
      <c r="BE233" s="18">
        <v>8260</v>
      </c>
      <c r="BF233" s="18">
        <v>2900</v>
      </c>
      <c r="BG233" s="18">
        <v>76940</v>
      </c>
      <c r="BH233" s="18">
        <v>7120</v>
      </c>
      <c r="BI233" s="18">
        <v>5120</v>
      </c>
      <c r="BJ233" s="18">
        <v>80660</v>
      </c>
      <c r="BK233" s="72">
        <v>207800</v>
      </c>
      <c r="BN233" s="18">
        <f t="shared" si="79"/>
        <v>23580</v>
      </c>
      <c r="BO233" s="33"/>
      <c r="BP233" s="18">
        <f t="shared" si="80"/>
        <v>6980</v>
      </c>
      <c r="BQ233" s="18">
        <f t="shared" si="81"/>
        <v>10800</v>
      </c>
      <c r="BR233" s="18">
        <f t="shared" si="82"/>
        <v>3320</v>
      </c>
      <c r="BS233" s="18">
        <f t="shared" si="83"/>
        <v>1740</v>
      </c>
      <c r="BT233" s="18">
        <f t="shared" si="84"/>
        <v>740</v>
      </c>
      <c r="BU233" s="18"/>
      <c r="BV233" s="8">
        <f t="shared" si="85"/>
        <v>184220</v>
      </c>
    </row>
    <row r="234" spans="1:74" ht="10.5">
      <c r="A234" s="25">
        <v>42705</v>
      </c>
      <c r="B234" s="18">
        <v>80</v>
      </c>
      <c r="C234" s="18">
        <v>0</v>
      </c>
      <c r="D234" s="18">
        <v>0</v>
      </c>
      <c r="E234" s="18">
        <v>4660</v>
      </c>
      <c r="F234" s="18">
        <v>20</v>
      </c>
      <c r="G234" s="18">
        <v>60</v>
      </c>
      <c r="H234" s="18">
        <v>1800</v>
      </c>
      <c r="I234" s="72">
        <v>6620</v>
      </c>
      <c r="K234" s="18">
        <v>360</v>
      </c>
      <c r="L234" s="18">
        <v>140</v>
      </c>
      <c r="M234" s="18">
        <v>20</v>
      </c>
      <c r="N234" s="18">
        <v>5820</v>
      </c>
      <c r="O234" s="18">
        <v>80</v>
      </c>
      <c r="P234" s="18">
        <v>280</v>
      </c>
      <c r="Q234" s="18">
        <v>5140</v>
      </c>
      <c r="R234" s="72">
        <v>11840</v>
      </c>
      <c r="T234" s="18">
        <v>180</v>
      </c>
      <c r="U234" s="18">
        <v>0</v>
      </c>
      <c r="V234" s="18">
        <v>0</v>
      </c>
      <c r="W234" s="18">
        <v>80</v>
      </c>
      <c r="X234" s="18">
        <v>0</v>
      </c>
      <c r="Y234" s="18">
        <v>60</v>
      </c>
      <c r="Z234" s="18">
        <v>60</v>
      </c>
      <c r="AA234" s="72">
        <v>380</v>
      </c>
      <c r="AC234" s="18">
        <v>220</v>
      </c>
      <c r="AD234" s="18">
        <v>120</v>
      </c>
      <c r="AE234" s="18">
        <v>0</v>
      </c>
      <c r="AF234" s="18">
        <v>1880</v>
      </c>
      <c r="AG234" s="18">
        <v>20</v>
      </c>
      <c r="AH234" s="18">
        <v>360</v>
      </c>
      <c r="AI234" s="18">
        <v>4480</v>
      </c>
      <c r="AJ234" s="72">
        <v>7080</v>
      </c>
      <c r="AL234" s="18">
        <v>180</v>
      </c>
      <c r="AM234" s="18">
        <v>160</v>
      </c>
      <c r="AN234" s="18">
        <v>40</v>
      </c>
      <c r="AO234" s="18">
        <v>1120</v>
      </c>
      <c r="AP234" s="18">
        <v>40</v>
      </c>
      <c r="AQ234" s="18">
        <v>120</v>
      </c>
      <c r="AR234" s="18">
        <v>2740</v>
      </c>
      <c r="AS234" s="72">
        <v>4400</v>
      </c>
      <c r="AU234" s="18">
        <v>140</v>
      </c>
      <c r="AV234" s="18">
        <v>20</v>
      </c>
      <c r="AW234" s="18">
        <v>0</v>
      </c>
      <c r="AX234" s="18">
        <v>500</v>
      </c>
      <c r="AY234" s="18">
        <v>0</v>
      </c>
      <c r="AZ234" s="18">
        <v>60</v>
      </c>
      <c r="BA234" s="18">
        <v>180</v>
      </c>
      <c r="BB234" s="72">
        <v>900</v>
      </c>
      <c r="BD234" s="18">
        <v>14480</v>
      </c>
      <c r="BE234" s="18">
        <v>2620</v>
      </c>
      <c r="BF234" s="18">
        <v>2020</v>
      </c>
      <c r="BG234" s="18">
        <v>101860</v>
      </c>
      <c r="BH234" s="18">
        <v>9660</v>
      </c>
      <c r="BI234" s="18">
        <v>4240</v>
      </c>
      <c r="BJ234" s="18">
        <v>144940</v>
      </c>
      <c r="BK234" s="72">
        <v>279820</v>
      </c>
      <c r="BN234" s="18">
        <f t="shared" si="79"/>
        <v>30840</v>
      </c>
      <c r="BO234" s="33"/>
      <c r="BP234" s="18">
        <f t="shared" si="80"/>
        <v>6620</v>
      </c>
      <c r="BQ234" s="18">
        <f t="shared" si="81"/>
        <v>11840</v>
      </c>
      <c r="BR234" s="18">
        <f t="shared" si="82"/>
        <v>7080</v>
      </c>
      <c r="BS234" s="18">
        <f t="shared" si="83"/>
        <v>4400</v>
      </c>
      <c r="BT234" s="18">
        <f t="shared" si="84"/>
        <v>900</v>
      </c>
      <c r="BU234" s="18"/>
      <c r="BV234" s="8">
        <f t="shared" si="85"/>
        <v>248980</v>
      </c>
    </row>
    <row r="235" spans="1:74" ht="10.5">
      <c r="A235" s="25">
        <v>42736</v>
      </c>
      <c r="B235" s="18">
        <v>20</v>
      </c>
      <c r="C235" s="18">
        <v>0</v>
      </c>
      <c r="D235" s="18">
        <v>0</v>
      </c>
      <c r="E235" s="18">
        <v>4080</v>
      </c>
      <c r="F235" s="18">
        <v>0</v>
      </c>
      <c r="G235" s="18">
        <v>40</v>
      </c>
      <c r="H235" s="18">
        <v>800</v>
      </c>
      <c r="I235" s="72">
        <v>4940</v>
      </c>
      <c r="K235" s="18">
        <v>580</v>
      </c>
      <c r="L235" s="18">
        <v>180</v>
      </c>
      <c r="M235" s="18">
        <v>40</v>
      </c>
      <c r="N235" s="18">
        <v>4660</v>
      </c>
      <c r="O235" s="18">
        <v>20</v>
      </c>
      <c r="P235" s="18">
        <v>220</v>
      </c>
      <c r="Q235" s="18">
        <v>2340</v>
      </c>
      <c r="R235" s="72">
        <v>8040</v>
      </c>
      <c r="T235" s="18">
        <v>360</v>
      </c>
      <c r="U235" s="18">
        <v>0</v>
      </c>
      <c r="V235" s="18">
        <v>0</v>
      </c>
      <c r="W235" s="18">
        <v>40</v>
      </c>
      <c r="X235" s="18">
        <v>0</v>
      </c>
      <c r="Y235" s="18">
        <v>40</v>
      </c>
      <c r="Z235" s="18">
        <v>20</v>
      </c>
      <c r="AA235" s="72">
        <v>460</v>
      </c>
      <c r="AC235" s="18">
        <v>200</v>
      </c>
      <c r="AD235" s="18">
        <v>220</v>
      </c>
      <c r="AE235" s="18">
        <v>40</v>
      </c>
      <c r="AF235" s="18">
        <v>880</v>
      </c>
      <c r="AG235" s="18">
        <v>40</v>
      </c>
      <c r="AH235" s="18">
        <v>300</v>
      </c>
      <c r="AI235" s="18">
        <v>2500</v>
      </c>
      <c r="AJ235" s="72">
        <v>4180</v>
      </c>
      <c r="AL235" s="18">
        <v>20</v>
      </c>
      <c r="AM235" s="18">
        <v>0</v>
      </c>
      <c r="AN235" s="18">
        <v>20</v>
      </c>
      <c r="AO235" s="18">
        <v>300</v>
      </c>
      <c r="AP235" s="18">
        <v>0</v>
      </c>
      <c r="AQ235" s="18">
        <v>240</v>
      </c>
      <c r="AR235" s="18">
        <v>1040</v>
      </c>
      <c r="AS235" s="72">
        <v>1620</v>
      </c>
      <c r="AU235" s="18">
        <v>40</v>
      </c>
      <c r="AV235" s="18">
        <v>20</v>
      </c>
      <c r="AW235" s="18">
        <v>0</v>
      </c>
      <c r="AX235" s="18">
        <v>280</v>
      </c>
      <c r="AY235" s="18">
        <v>0</v>
      </c>
      <c r="AZ235" s="18">
        <v>40</v>
      </c>
      <c r="BA235" s="18">
        <v>80</v>
      </c>
      <c r="BB235" s="72">
        <v>460</v>
      </c>
      <c r="BD235" s="18">
        <v>17360</v>
      </c>
      <c r="BE235" s="18">
        <v>3640</v>
      </c>
      <c r="BF235" s="18">
        <v>2040</v>
      </c>
      <c r="BG235" s="18">
        <v>67280</v>
      </c>
      <c r="BH235" s="18">
        <v>5680</v>
      </c>
      <c r="BI235" s="18">
        <v>4640</v>
      </c>
      <c r="BJ235" s="18">
        <v>64600</v>
      </c>
      <c r="BK235" s="72">
        <v>165240</v>
      </c>
      <c r="BN235" s="18">
        <f t="shared" si="79"/>
        <v>19240</v>
      </c>
      <c r="BO235" s="33"/>
      <c r="BP235" s="18">
        <f t="shared" si="80"/>
        <v>4940</v>
      </c>
      <c r="BQ235" s="18">
        <f t="shared" si="81"/>
        <v>8040</v>
      </c>
      <c r="BR235" s="18">
        <f t="shared" si="82"/>
        <v>4180</v>
      </c>
      <c r="BS235" s="18">
        <f t="shared" si="83"/>
        <v>1620</v>
      </c>
      <c r="BT235" s="18">
        <f t="shared" si="84"/>
        <v>460</v>
      </c>
      <c r="BU235" s="18"/>
      <c r="BV235" s="8">
        <f t="shared" si="85"/>
        <v>146000</v>
      </c>
    </row>
    <row r="236" spans="1:74" ht="10.5">
      <c r="A236" s="25">
        <v>42767</v>
      </c>
      <c r="B236" s="18">
        <v>160</v>
      </c>
      <c r="C236" s="18">
        <v>0</v>
      </c>
      <c r="D236" s="18">
        <v>20</v>
      </c>
      <c r="E236" s="18">
        <v>3100</v>
      </c>
      <c r="F236" s="18">
        <v>40</v>
      </c>
      <c r="G236" s="18">
        <v>40</v>
      </c>
      <c r="H236" s="18">
        <v>440</v>
      </c>
      <c r="I236" s="72">
        <v>3800</v>
      </c>
      <c r="K236" s="18">
        <v>660</v>
      </c>
      <c r="L236" s="18">
        <v>60</v>
      </c>
      <c r="M236" s="18">
        <v>20</v>
      </c>
      <c r="N236" s="18">
        <v>4120</v>
      </c>
      <c r="O236" s="18">
        <v>60</v>
      </c>
      <c r="P236" s="18">
        <v>340</v>
      </c>
      <c r="Q236" s="18">
        <v>1620</v>
      </c>
      <c r="R236" s="72">
        <v>6880</v>
      </c>
      <c r="T236" s="18">
        <v>200</v>
      </c>
      <c r="U236" s="18">
        <v>40</v>
      </c>
      <c r="V236" s="18">
        <v>0</v>
      </c>
      <c r="W236" s="18">
        <v>0</v>
      </c>
      <c r="X236" s="18">
        <v>0</v>
      </c>
      <c r="Y236" s="18">
        <v>40</v>
      </c>
      <c r="Z236" s="18">
        <v>20</v>
      </c>
      <c r="AA236" s="72">
        <v>300</v>
      </c>
      <c r="AC236" s="18">
        <v>200</v>
      </c>
      <c r="AD236" s="18">
        <v>120</v>
      </c>
      <c r="AE236" s="18">
        <v>20</v>
      </c>
      <c r="AF236" s="18">
        <v>660</v>
      </c>
      <c r="AG236" s="18">
        <v>60</v>
      </c>
      <c r="AH236" s="18">
        <v>300</v>
      </c>
      <c r="AI236" s="18">
        <v>1620</v>
      </c>
      <c r="AJ236" s="72">
        <v>2980</v>
      </c>
      <c r="AL236" s="18">
        <v>260</v>
      </c>
      <c r="AM236" s="18">
        <v>20</v>
      </c>
      <c r="AN236" s="18">
        <v>40</v>
      </c>
      <c r="AO236" s="18">
        <v>280</v>
      </c>
      <c r="AP236" s="18">
        <v>20</v>
      </c>
      <c r="AQ236" s="18">
        <v>180</v>
      </c>
      <c r="AR236" s="18">
        <v>540</v>
      </c>
      <c r="AS236" s="72">
        <v>1340</v>
      </c>
      <c r="AU236" s="18">
        <v>60</v>
      </c>
      <c r="AV236" s="18">
        <v>0</v>
      </c>
      <c r="AW236" s="18">
        <v>0</v>
      </c>
      <c r="AX236" s="18">
        <v>300</v>
      </c>
      <c r="AY236" s="18">
        <v>20</v>
      </c>
      <c r="AZ236" s="18">
        <v>0</v>
      </c>
      <c r="BA236" s="18">
        <v>40</v>
      </c>
      <c r="BB236" s="72">
        <v>420</v>
      </c>
      <c r="BD236" s="18">
        <v>24200</v>
      </c>
      <c r="BE236" s="18">
        <v>5180</v>
      </c>
      <c r="BF236" s="18">
        <v>1680</v>
      </c>
      <c r="BG236" s="18">
        <v>53300</v>
      </c>
      <c r="BH236" s="18">
        <v>5360</v>
      </c>
      <c r="BI236" s="18">
        <v>4780</v>
      </c>
      <c r="BJ236" s="18">
        <v>52340</v>
      </c>
      <c r="BK236" s="72">
        <v>146840</v>
      </c>
      <c r="BN236" s="18">
        <f t="shared" si="79"/>
        <v>15420</v>
      </c>
      <c r="BO236" s="33"/>
      <c r="BP236" s="18">
        <f t="shared" si="80"/>
        <v>3800</v>
      </c>
      <c r="BQ236" s="18">
        <f t="shared" si="81"/>
        <v>6880</v>
      </c>
      <c r="BR236" s="18">
        <f t="shared" si="82"/>
        <v>2980</v>
      </c>
      <c r="BS236" s="18">
        <f t="shared" si="83"/>
        <v>1340</v>
      </c>
      <c r="BT236" s="18">
        <f t="shared" si="84"/>
        <v>420</v>
      </c>
      <c r="BU236" s="18"/>
      <c r="BV236" s="8">
        <f t="shared" si="85"/>
        <v>131420</v>
      </c>
    </row>
    <row r="237" spans="1:74" ht="10.5">
      <c r="A237" s="25">
        <v>42795</v>
      </c>
      <c r="B237" s="18">
        <v>180</v>
      </c>
      <c r="C237" s="18">
        <v>20</v>
      </c>
      <c r="D237" s="18">
        <v>20</v>
      </c>
      <c r="E237" s="18">
        <v>5500</v>
      </c>
      <c r="F237" s="18">
        <v>60</v>
      </c>
      <c r="G237" s="18">
        <v>140</v>
      </c>
      <c r="H237" s="18">
        <v>620</v>
      </c>
      <c r="I237" s="72">
        <v>6540</v>
      </c>
      <c r="K237" s="18">
        <v>740</v>
      </c>
      <c r="L237" s="18">
        <v>220</v>
      </c>
      <c r="M237" s="18">
        <v>20</v>
      </c>
      <c r="N237" s="18">
        <v>4420</v>
      </c>
      <c r="O237" s="18">
        <v>20</v>
      </c>
      <c r="P237" s="18">
        <v>300</v>
      </c>
      <c r="Q237" s="18">
        <v>2020</v>
      </c>
      <c r="R237" s="72">
        <v>7740</v>
      </c>
      <c r="T237" s="18">
        <v>280</v>
      </c>
      <c r="U237" s="18">
        <v>20</v>
      </c>
      <c r="V237" s="18">
        <v>0</v>
      </c>
      <c r="W237" s="18">
        <v>0</v>
      </c>
      <c r="X237" s="18">
        <v>0</v>
      </c>
      <c r="Y237" s="18">
        <v>80</v>
      </c>
      <c r="Z237" s="18">
        <v>0</v>
      </c>
      <c r="AA237" s="72">
        <v>380</v>
      </c>
      <c r="AC237" s="18">
        <v>260</v>
      </c>
      <c r="AD237" s="18">
        <v>40</v>
      </c>
      <c r="AE237" s="18">
        <v>0</v>
      </c>
      <c r="AF237" s="18">
        <v>840</v>
      </c>
      <c r="AG237" s="18">
        <v>40</v>
      </c>
      <c r="AH237" s="18">
        <v>260</v>
      </c>
      <c r="AI237" s="18">
        <v>1580</v>
      </c>
      <c r="AJ237" s="72">
        <v>3020</v>
      </c>
      <c r="AL237" s="18">
        <v>120</v>
      </c>
      <c r="AM237" s="18">
        <v>20</v>
      </c>
      <c r="AN237" s="18">
        <v>40</v>
      </c>
      <c r="AO237" s="18">
        <v>260</v>
      </c>
      <c r="AP237" s="18">
        <v>0</v>
      </c>
      <c r="AQ237" s="18">
        <v>160</v>
      </c>
      <c r="AR237" s="18">
        <v>760</v>
      </c>
      <c r="AS237" s="72">
        <v>1360</v>
      </c>
      <c r="AU237" s="18">
        <v>140</v>
      </c>
      <c r="AV237" s="18">
        <v>0</v>
      </c>
      <c r="AW237" s="18">
        <v>0</v>
      </c>
      <c r="AX237" s="18">
        <v>420</v>
      </c>
      <c r="AY237" s="18">
        <v>0</v>
      </c>
      <c r="AZ237" s="18">
        <v>0</v>
      </c>
      <c r="BA237" s="18">
        <v>60</v>
      </c>
      <c r="BB237" s="72">
        <v>620</v>
      </c>
      <c r="BD237" s="18">
        <v>29260</v>
      </c>
      <c r="BE237" s="18">
        <v>7380</v>
      </c>
      <c r="BF237" s="18">
        <v>1560</v>
      </c>
      <c r="BG237" s="18">
        <v>72400</v>
      </c>
      <c r="BH237" s="18">
        <v>6160</v>
      </c>
      <c r="BI237" s="18">
        <v>6160</v>
      </c>
      <c r="BJ237" s="18">
        <v>68600</v>
      </c>
      <c r="BK237" s="72">
        <v>191520</v>
      </c>
      <c r="BN237" s="18">
        <f t="shared" si="79"/>
        <v>19280</v>
      </c>
      <c r="BO237" s="33"/>
      <c r="BP237" s="18">
        <f t="shared" si="80"/>
        <v>6540</v>
      </c>
      <c r="BQ237" s="18">
        <f t="shared" si="81"/>
        <v>7740</v>
      </c>
      <c r="BR237" s="18">
        <f t="shared" si="82"/>
        <v>3020</v>
      </c>
      <c r="BS237" s="18">
        <f t="shared" si="83"/>
        <v>1360</v>
      </c>
      <c r="BT237" s="18">
        <f t="shared" si="84"/>
        <v>620</v>
      </c>
      <c r="BU237" s="18"/>
      <c r="BV237" s="8">
        <f t="shared" si="85"/>
        <v>172240</v>
      </c>
    </row>
    <row r="238" spans="1:74" ht="10.5">
      <c r="A238" s="25">
        <v>42826</v>
      </c>
      <c r="B238" s="18">
        <v>120</v>
      </c>
      <c r="C238" s="18">
        <v>40</v>
      </c>
      <c r="D238" s="18">
        <v>40</v>
      </c>
      <c r="E238" s="18">
        <v>7040</v>
      </c>
      <c r="F238" s="18">
        <v>80</v>
      </c>
      <c r="G238" s="18">
        <v>80</v>
      </c>
      <c r="H238" s="18">
        <v>920</v>
      </c>
      <c r="I238" s="72">
        <v>8320</v>
      </c>
      <c r="K238" s="18">
        <v>540</v>
      </c>
      <c r="L238" s="18">
        <v>200</v>
      </c>
      <c r="M238" s="18">
        <v>80</v>
      </c>
      <c r="N238" s="18">
        <v>8260</v>
      </c>
      <c r="O238" s="18">
        <v>40</v>
      </c>
      <c r="P238" s="18">
        <v>420</v>
      </c>
      <c r="Q238" s="18">
        <v>3320</v>
      </c>
      <c r="R238" s="72">
        <v>12860</v>
      </c>
      <c r="T238" s="18">
        <v>220</v>
      </c>
      <c r="U238" s="18">
        <v>20</v>
      </c>
      <c r="V238" s="18">
        <v>0</v>
      </c>
      <c r="W238" s="18">
        <v>40</v>
      </c>
      <c r="X238" s="18">
        <v>0</v>
      </c>
      <c r="Y238" s="18">
        <v>80</v>
      </c>
      <c r="Z238" s="18">
        <v>80</v>
      </c>
      <c r="AA238" s="72">
        <v>440</v>
      </c>
      <c r="AC238" s="18">
        <v>240</v>
      </c>
      <c r="AD238" s="18">
        <v>40</v>
      </c>
      <c r="AE238" s="18">
        <v>20</v>
      </c>
      <c r="AF238" s="18">
        <v>2260</v>
      </c>
      <c r="AG238" s="18">
        <v>0</v>
      </c>
      <c r="AH238" s="18">
        <v>300</v>
      </c>
      <c r="AI238" s="18">
        <v>2000</v>
      </c>
      <c r="AJ238" s="72">
        <v>4860</v>
      </c>
      <c r="AL238" s="18">
        <v>160</v>
      </c>
      <c r="AM238" s="18">
        <v>60</v>
      </c>
      <c r="AN238" s="18">
        <v>40</v>
      </c>
      <c r="AO238" s="18">
        <v>700</v>
      </c>
      <c r="AP238" s="18">
        <v>40</v>
      </c>
      <c r="AQ238" s="18">
        <v>240</v>
      </c>
      <c r="AR238" s="18">
        <v>700</v>
      </c>
      <c r="AS238" s="72">
        <v>1940</v>
      </c>
      <c r="AU238" s="18">
        <v>40</v>
      </c>
      <c r="AV238" s="18">
        <v>0</v>
      </c>
      <c r="AW238" s="18">
        <v>0</v>
      </c>
      <c r="AX238" s="18">
        <v>580</v>
      </c>
      <c r="AY238" s="18">
        <v>20</v>
      </c>
      <c r="AZ238" s="18">
        <v>0</v>
      </c>
      <c r="BA238" s="18">
        <v>120</v>
      </c>
      <c r="BB238" s="72">
        <v>760</v>
      </c>
      <c r="BD238" s="18">
        <v>22880</v>
      </c>
      <c r="BE238" s="18">
        <v>5680</v>
      </c>
      <c r="BF238" s="18">
        <v>3460</v>
      </c>
      <c r="BG238" s="18">
        <v>108220</v>
      </c>
      <c r="BH238" s="18">
        <v>8060</v>
      </c>
      <c r="BI238" s="18">
        <v>5260</v>
      </c>
      <c r="BJ238" s="18">
        <v>90100</v>
      </c>
      <c r="BK238" s="72">
        <v>243660</v>
      </c>
      <c r="BN238" s="18">
        <f t="shared" si="79"/>
        <v>28740</v>
      </c>
      <c r="BO238" s="33"/>
      <c r="BP238" s="18">
        <f t="shared" si="80"/>
        <v>8320</v>
      </c>
      <c r="BQ238" s="18">
        <f t="shared" si="81"/>
        <v>12860</v>
      </c>
      <c r="BR238" s="18">
        <f t="shared" si="82"/>
        <v>4860</v>
      </c>
      <c r="BS238" s="18">
        <f t="shared" si="83"/>
        <v>1940</v>
      </c>
      <c r="BT238" s="18">
        <f t="shared" si="84"/>
        <v>760</v>
      </c>
      <c r="BU238" s="18"/>
      <c r="BV238" s="8">
        <f t="shared" si="85"/>
        <v>214920</v>
      </c>
    </row>
    <row r="239" spans="1:74" ht="10.5">
      <c r="A239" s="25">
        <v>42856</v>
      </c>
      <c r="B239" s="18">
        <v>340</v>
      </c>
      <c r="C239" s="18">
        <v>40</v>
      </c>
      <c r="D239" s="18">
        <v>0</v>
      </c>
      <c r="E239" s="18">
        <v>7900</v>
      </c>
      <c r="F239" s="18">
        <v>0</v>
      </c>
      <c r="G239" s="18">
        <v>100</v>
      </c>
      <c r="H239" s="18">
        <v>560</v>
      </c>
      <c r="I239" s="72">
        <v>8940</v>
      </c>
      <c r="K239" s="18">
        <v>1000</v>
      </c>
      <c r="L239" s="18">
        <v>380</v>
      </c>
      <c r="M239" s="18">
        <v>0</v>
      </c>
      <c r="N239" s="18">
        <v>9260</v>
      </c>
      <c r="O239" s="18">
        <v>20</v>
      </c>
      <c r="P239" s="18">
        <v>320</v>
      </c>
      <c r="Q239" s="18">
        <v>2480</v>
      </c>
      <c r="R239" s="72">
        <v>13460</v>
      </c>
      <c r="T239" s="18">
        <v>260</v>
      </c>
      <c r="U239" s="18">
        <v>0</v>
      </c>
      <c r="V239" s="18">
        <v>0</v>
      </c>
      <c r="W239" s="18">
        <v>40</v>
      </c>
      <c r="X239" s="18">
        <v>0</v>
      </c>
      <c r="Y239" s="18">
        <v>60</v>
      </c>
      <c r="Z239" s="18">
        <v>20</v>
      </c>
      <c r="AA239" s="72">
        <v>380</v>
      </c>
      <c r="AC239" s="18">
        <v>380</v>
      </c>
      <c r="AD239" s="18">
        <v>360</v>
      </c>
      <c r="AE239" s="18">
        <v>20</v>
      </c>
      <c r="AF239" s="18">
        <v>1680</v>
      </c>
      <c r="AG239" s="18">
        <v>80</v>
      </c>
      <c r="AH239" s="18">
        <v>360</v>
      </c>
      <c r="AI239" s="18">
        <v>1640</v>
      </c>
      <c r="AJ239" s="72">
        <v>4520</v>
      </c>
      <c r="AL239" s="18">
        <v>180</v>
      </c>
      <c r="AM239" s="18">
        <v>280</v>
      </c>
      <c r="AN239" s="18">
        <v>40</v>
      </c>
      <c r="AO239" s="18">
        <v>620</v>
      </c>
      <c r="AP239" s="18">
        <v>20</v>
      </c>
      <c r="AQ239" s="18">
        <v>120</v>
      </c>
      <c r="AR239" s="18">
        <v>920</v>
      </c>
      <c r="AS239" s="72">
        <v>2180</v>
      </c>
      <c r="AU239" s="18">
        <v>100</v>
      </c>
      <c r="AV239" s="18">
        <v>0</v>
      </c>
      <c r="AW239" s="18">
        <v>40</v>
      </c>
      <c r="AX239" s="18">
        <v>360</v>
      </c>
      <c r="AY239" s="18">
        <v>0</v>
      </c>
      <c r="AZ239" s="18">
        <v>20</v>
      </c>
      <c r="BA239" s="18">
        <v>120</v>
      </c>
      <c r="BB239" s="72">
        <v>640</v>
      </c>
      <c r="BD239" s="18">
        <v>33340</v>
      </c>
      <c r="BE239" s="18">
        <v>10260</v>
      </c>
      <c r="BF239" s="18">
        <v>1920</v>
      </c>
      <c r="BG239" s="18">
        <v>94620</v>
      </c>
      <c r="BH239" s="18">
        <v>7620</v>
      </c>
      <c r="BI239" s="18">
        <v>5480</v>
      </c>
      <c r="BJ239" s="18">
        <v>79420</v>
      </c>
      <c r="BK239" s="72">
        <v>232660</v>
      </c>
      <c r="BN239" s="18">
        <f t="shared" ref="BN239:BN243" si="86">I239+R239+AJ239+AS239+BB239</f>
        <v>29740</v>
      </c>
      <c r="BO239" s="33"/>
      <c r="BP239" s="18">
        <f t="shared" ref="BP239:BP243" si="87">I239</f>
        <v>8940</v>
      </c>
      <c r="BQ239" s="18">
        <f t="shared" ref="BQ239:BQ243" si="88">R239</f>
        <v>13460</v>
      </c>
      <c r="BR239" s="18">
        <f t="shared" ref="BR239:BR243" si="89">AJ239</f>
        <v>4520</v>
      </c>
      <c r="BS239" s="18">
        <f t="shared" ref="BS239:BS243" si="90">AS239</f>
        <v>2180</v>
      </c>
      <c r="BT239" s="18">
        <f t="shared" ref="BT239:BT243" si="91">BB239</f>
        <v>640</v>
      </c>
      <c r="BU239" s="18"/>
      <c r="BV239" s="8">
        <f t="shared" ref="BV239:BV243" si="92">+BK239-BN239</f>
        <v>202920</v>
      </c>
    </row>
    <row r="240" spans="1:74" ht="10.5">
      <c r="A240" s="25">
        <v>42887</v>
      </c>
      <c r="B240" s="18">
        <v>300</v>
      </c>
      <c r="C240" s="18">
        <v>220</v>
      </c>
      <c r="D240" s="18">
        <v>40</v>
      </c>
      <c r="E240" s="18">
        <v>9360</v>
      </c>
      <c r="F240" s="18">
        <v>0</v>
      </c>
      <c r="G240" s="18">
        <v>140</v>
      </c>
      <c r="H240" s="18">
        <v>760</v>
      </c>
      <c r="I240" s="72">
        <v>10820</v>
      </c>
      <c r="K240" s="18">
        <v>820</v>
      </c>
      <c r="L240" s="18">
        <v>260</v>
      </c>
      <c r="M240" s="18">
        <v>80</v>
      </c>
      <c r="N240" s="18">
        <v>12720</v>
      </c>
      <c r="O240" s="18">
        <v>60</v>
      </c>
      <c r="P240" s="18">
        <v>380</v>
      </c>
      <c r="Q240" s="18">
        <v>3000</v>
      </c>
      <c r="R240" s="72">
        <v>17320</v>
      </c>
      <c r="T240" s="18">
        <v>280</v>
      </c>
      <c r="U240" s="18">
        <v>0</v>
      </c>
      <c r="V240" s="18">
        <v>40</v>
      </c>
      <c r="W240" s="18">
        <v>20</v>
      </c>
      <c r="X240" s="18">
        <v>0</v>
      </c>
      <c r="Y240" s="18">
        <v>40</v>
      </c>
      <c r="Z240" s="18">
        <v>40</v>
      </c>
      <c r="AA240" s="72">
        <v>420</v>
      </c>
      <c r="AC240" s="18">
        <v>180</v>
      </c>
      <c r="AD240" s="18">
        <v>440</v>
      </c>
      <c r="AE240" s="18">
        <v>40</v>
      </c>
      <c r="AF240" s="18">
        <v>2960</v>
      </c>
      <c r="AG240" s="18">
        <v>20</v>
      </c>
      <c r="AH240" s="18">
        <v>220</v>
      </c>
      <c r="AI240" s="18">
        <v>1760</v>
      </c>
      <c r="AJ240" s="72">
        <v>5620</v>
      </c>
      <c r="AL240" s="18">
        <v>260</v>
      </c>
      <c r="AM240" s="18">
        <v>220</v>
      </c>
      <c r="AN240" s="18">
        <v>20</v>
      </c>
      <c r="AO240" s="18">
        <v>680</v>
      </c>
      <c r="AP240" s="18">
        <v>20</v>
      </c>
      <c r="AQ240" s="18">
        <v>120</v>
      </c>
      <c r="AR240" s="18">
        <v>1380</v>
      </c>
      <c r="AS240" s="72">
        <v>2700</v>
      </c>
      <c r="AU240" s="18">
        <v>80</v>
      </c>
      <c r="AV240" s="18">
        <v>0</v>
      </c>
      <c r="AW240" s="18">
        <v>20</v>
      </c>
      <c r="AX240" s="18">
        <v>940</v>
      </c>
      <c r="AY240" s="18">
        <v>0</v>
      </c>
      <c r="AZ240" s="18">
        <v>80</v>
      </c>
      <c r="BA240" s="18">
        <v>80</v>
      </c>
      <c r="BB240" s="72">
        <v>1200</v>
      </c>
      <c r="BD240" s="18">
        <v>25720</v>
      </c>
      <c r="BE240" s="18">
        <v>9200</v>
      </c>
      <c r="BF240" s="18">
        <v>2340</v>
      </c>
      <c r="BG240" s="18">
        <v>116240</v>
      </c>
      <c r="BH240" s="18">
        <v>9100</v>
      </c>
      <c r="BI240" s="18">
        <v>5760</v>
      </c>
      <c r="BJ240" s="18">
        <v>93120</v>
      </c>
      <c r="BK240" s="72">
        <v>261480</v>
      </c>
      <c r="BN240" s="18">
        <f t="shared" si="86"/>
        <v>37660</v>
      </c>
      <c r="BO240" s="33"/>
      <c r="BP240" s="18">
        <f t="shared" si="87"/>
        <v>10820</v>
      </c>
      <c r="BQ240" s="18">
        <f t="shared" si="88"/>
        <v>17320</v>
      </c>
      <c r="BR240" s="18">
        <f t="shared" si="89"/>
        <v>5620</v>
      </c>
      <c r="BS240" s="18">
        <f t="shared" si="90"/>
        <v>2700</v>
      </c>
      <c r="BT240" s="18">
        <f t="shared" si="91"/>
        <v>1200</v>
      </c>
      <c r="BU240" s="18"/>
      <c r="BV240" s="8">
        <f t="shared" si="92"/>
        <v>223820</v>
      </c>
    </row>
    <row r="241" spans="1:74" ht="10.5">
      <c r="A241" s="25">
        <v>42917</v>
      </c>
      <c r="B241" s="18">
        <v>280</v>
      </c>
      <c r="C241" s="18">
        <v>120</v>
      </c>
      <c r="D241" s="18">
        <v>200</v>
      </c>
      <c r="E241" s="18">
        <v>9360</v>
      </c>
      <c r="F241" s="18">
        <v>40</v>
      </c>
      <c r="G241" s="18">
        <v>100</v>
      </c>
      <c r="H241" s="18">
        <v>1080</v>
      </c>
      <c r="I241" s="72">
        <v>11180</v>
      </c>
      <c r="K241" s="18">
        <v>1100</v>
      </c>
      <c r="L241" s="18">
        <v>240</v>
      </c>
      <c r="M241" s="18">
        <v>200</v>
      </c>
      <c r="N241" s="18">
        <v>19180</v>
      </c>
      <c r="O241" s="18">
        <v>80</v>
      </c>
      <c r="P241" s="18">
        <v>560</v>
      </c>
      <c r="Q241" s="18">
        <v>3540</v>
      </c>
      <c r="R241" s="72">
        <v>24900</v>
      </c>
      <c r="T241" s="18">
        <v>140</v>
      </c>
      <c r="U241" s="18">
        <v>20</v>
      </c>
      <c r="V241" s="18">
        <v>0</v>
      </c>
      <c r="W241" s="18">
        <v>80</v>
      </c>
      <c r="X241" s="18">
        <v>0</v>
      </c>
      <c r="Y241" s="18">
        <v>0</v>
      </c>
      <c r="Z241" s="18">
        <v>80</v>
      </c>
      <c r="AA241" s="72">
        <v>320</v>
      </c>
      <c r="AC241" s="18">
        <v>360</v>
      </c>
      <c r="AD241" s="18">
        <v>240</v>
      </c>
      <c r="AE241" s="18">
        <v>160</v>
      </c>
      <c r="AF241" s="18">
        <v>3800</v>
      </c>
      <c r="AG241" s="18">
        <v>60</v>
      </c>
      <c r="AH241" s="18">
        <v>340</v>
      </c>
      <c r="AI241" s="18">
        <v>2500</v>
      </c>
      <c r="AJ241" s="72">
        <v>7460</v>
      </c>
      <c r="AL241" s="18">
        <v>200</v>
      </c>
      <c r="AM241" s="18">
        <v>20</v>
      </c>
      <c r="AN241" s="18">
        <v>80</v>
      </c>
      <c r="AO241" s="18">
        <v>1400</v>
      </c>
      <c r="AP241" s="18">
        <v>20</v>
      </c>
      <c r="AQ241" s="18">
        <v>140</v>
      </c>
      <c r="AR241" s="18">
        <v>1040</v>
      </c>
      <c r="AS241" s="72">
        <v>2900</v>
      </c>
      <c r="AU241" s="18">
        <v>60</v>
      </c>
      <c r="AV241" s="18">
        <v>20</v>
      </c>
      <c r="AW241" s="18">
        <v>80</v>
      </c>
      <c r="AX241" s="18">
        <v>1740</v>
      </c>
      <c r="AY241" s="18">
        <v>0</v>
      </c>
      <c r="AZ241" s="18">
        <v>60</v>
      </c>
      <c r="BA241" s="18">
        <v>100</v>
      </c>
      <c r="BB241" s="72">
        <v>2060</v>
      </c>
      <c r="BD241" s="18">
        <v>27100</v>
      </c>
      <c r="BE241" s="18">
        <v>9120</v>
      </c>
      <c r="BF241" s="18">
        <v>4700</v>
      </c>
      <c r="BG241" s="18">
        <v>146600</v>
      </c>
      <c r="BH241" s="18">
        <v>9920</v>
      </c>
      <c r="BI241" s="18">
        <v>6700</v>
      </c>
      <c r="BJ241" s="18">
        <v>97520</v>
      </c>
      <c r="BK241" s="72">
        <v>301660</v>
      </c>
      <c r="BN241" s="18">
        <f t="shared" si="86"/>
        <v>48500</v>
      </c>
      <c r="BO241" s="33"/>
      <c r="BP241" s="18">
        <f t="shared" si="87"/>
        <v>11180</v>
      </c>
      <c r="BQ241" s="18">
        <f t="shared" si="88"/>
        <v>24900</v>
      </c>
      <c r="BR241" s="18">
        <f t="shared" si="89"/>
        <v>7460</v>
      </c>
      <c r="BS241" s="18">
        <f t="shared" si="90"/>
        <v>2900</v>
      </c>
      <c r="BT241" s="18">
        <f t="shared" si="91"/>
        <v>2060</v>
      </c>
      <c r="BU241" s="18"/>
      <c r="BV241" s="8">
        <f t="shared" si="92"/>
        <v>253160</v>
      </c>
    </row>
    <row r="242" spans="1:74" ht="10.5">
      <c r="A242" s="25">
        <v>42948</v>
      </c>
      <c r="B242" s="18">
        <v>220</v>
      </c>
      <c r="C242" s="18">
        <v>80</v>
      </c>
      <c r="D242" s="18">
        <v>20</v>
      </c>
      <c r="E242" s="18">
        <v>9680</v>
      </c>
      <c r="F242" s="18">
        <v>20</v>
      </c>
      <c r="G242" s="18">
        <v>100</v>
      </c>
      <c r="H242" s="18">
        <v>680</v>
      </c>
      <c r="I242" s="72">
        <v>10800</v>
      </c>
      <c r="K242" s="18">
        <v>1220</v>
      </c>
      <c r="L242" s="18">
        <v>1020</v>
      </c>
      <c r="M242" s="18">
        <v>40</v>
      </c>
      <c r="N242" s="18">
        <v>15320</v>
      </c>
      <c r="O242" s="18">
        <v>140</v>
      </c>
      <c r="P242" s="18">
        <v>560</v>
      </c>
      <c r="Q242" s="18">
        <v>3560</v>
      </c>
      <c r="R242" s="72">
        <v>21860</v>
      </c>
      <c r="T242" s="18">
        <v>240</v>
      </c>
      <c r="U242" s="18">
        <v>0</v>
      </c>
      <c r="V242" s="18">
        <v>20</v>
      </c>
      <c r="W242" s="18">
        <v>0</v>
      </c>
      <c r="X242" s="18">
        <v>0</v>
      </c>
      <c r="Y242" s="18">
        <v>20</v>
      </c>
      <c r="Z242" s="18">
        <v>40</v>
      </c>
      <c r="AA242" s="72">
        <v>320</v>
      </c>
      <c r="AC242" s="18">
        <v>420</v>
      </c>
      <c r="AD242" s="18">
        <v>80</v>
      </c>
      <c r="AE242" s="18">
        <v>60</v>
      </c>
      <c r="AF242" s="18">
        <v>3340</v>
      </c>
      <c r="AG242" s="18">
        <v>0</v>
      </c>
      <c r="AH242" s="18">
        <v>340</v>
      </c>
      <c r="AI242" s="18">
        <v>1540</v>
      </c>
      <c r="AJ242" s="72">
        <v>5780</v>
      </c>
      <c r="AL242" s="18">
        <v>240</v>
      </c>
      <c r="AM242" s="18">
        <v>60</v>
      </c>
      <c r="AN242" s="18">
        <v>20</v>
      </c>
      <c r="AO242" s="18">
        <v>1080</v>
      </c>
      <c r="AP242" s="18">
        <v>20</v>
      </c>
      <c r="AQ242" s="18">
        <v>180</v>
      </c>
      <c r="AR242" s="18">
        <v>1080</v>
      </c>
      <c r="AS242" s="72">
        <v>2680</v>
      </c>
      <c r="AU242" s="18">
        <v>160</v>
      </c>
      <c r="AV242" s="18">
        <v>20</v>
      </c>
      <c r="AW242" s="18">
        <v>20</v>
      </c>
      <c r="AX242" s="18">
        <v>1120</v>
      </c>
      <c r="AY242" s="18">
        <v>0</v>
      </c>
      <c r="AZ242" s="18">
        <v>40</v>
      </c>
      <c r="BA242" s="18">
        <v>140</v>
      </c>
      <c r="BB242" s="72">
        <v>1500</v>
      </c>
      <c r="BD242" s="18">
        <v>27320</v>
      </c>
      <c r="BE242" s="18">
        <v>9620</v>
      </c>
      <c r="BF242" s="18">
        <v>2480</v>
      </c>
      <c r="BG242" s="18">
        <v>117960</v>
      </c>
      <c r="BH242" s="18">
        <v>7000</v>
      </c>
      <c r="BI242" s="18">
        <v>6400</v>
      </c>
      <c r="BJ242" s="18">
        <v>80680</v>
      </c>
      <c r="BK242" s="72">
        <v>251460</v>
      </c>
      <c r="BN242" s="18">
        <f t="shared" si="86"/>
        <v>42620</v>
      </c>
      <c r="BO242" s="33"/>
      <c r="BP242" s="18">
        <f t="shared" si="87"/>
        <v>10800</v>
      </c>
      <c r="BQ242" s="18">
        <f t="shared" si="88"/>
        <v>21860</v>
      </c>
      <c r="BR242" s="18">
        <f t="shared" si="89"/>
        <v>5780</v>
      </c>
      <c r="BS242" s="18">
        <f t="shared" si="90"/>
        <v>2680</v>
      </c>
      <c r="BT242" s="18">
        <f t="shared" si="91"/>
        <v>1500</v>
      </c>
      <c r="BU242" s="18"/>
      <c r="BV242" s="8">
        <f t="shared" si="92"/>
        <v>208840</v>
      </c>
    </row>
    <row r="243" spans="1:74" ht="10.5">
      <c r="A243" s="25">
        <v>42979</v>
      </c>
      <c r="B243" s="18">
        <v>200</v>
      </c>
      <c r="C243" s="18">
        <v>80</v>
      </c>
      <c r="D243" s="18">
        <v>20</v>
      </c>
      <c r="E243" s="18">
        <v>9400</v>
      </c>
      <c r="F243" s="18">
        <v>60</v>
      </c>
      <c r="G243" s="18">
        <v>160</v>
      </c>
      <c r="H243" s="18">
        <v>940</v>
      </c>
      <c r="I243" s="72">
        <v>10860</v>
      </c>
      <c r="K243" s="18">
        <v>820</v>
      </c>
      <c r="L243" s="18">
        <v>480</v>
      </c>
      <c r="M243" s="18">
        <v>60</v>
      </c>
      <c r="N243" s="18">
        <v>15060</v>
      </c>
      <c r="O243" s="18">
        <v>120</v>
      </c>
      <c r="P243" s="18">
        <v>440</v>
      </c>
      <c r="Q243" s="18">
        <v>2580</v>
      </c>
      <c r="R243" s="72">
        <v>19560</v>
      </c>
      <c r="T243" s="18">
        <v>380</v>
      </c>
      <c r="U243" s="18">
        <v>0</v>
      </c>
      <c r="V243" s="18">
        <v>0</v>
      </c>
      <c r="W243" s="18">
        <v>40</v>
      </c>
      <c r="X243" s="18">
        <v>0</v>
      </c>
      <c r="Y243" s="18">
        <v>80</v>
      </c>
      <c r="Z243" s="18">
        <v>80</v>
      </c>
      <c r="AA243" s="72">
        <v>580</v>
      </c>
      <c r="AC243" s="18">
        <v>360</v>
      </c>
      <c r="AD243" s="18">
        <v>180</v>
      </c>
      <c r="AE243" s="18">
        <v>180</v>
      </c>
      <c r="AF243" s="18">
        <v>2740</v>
      </c>
      <c r="AG243" s="18">
        <v>40</v>
      </c>
      <c r="AH243" s="18">
        <v>240</v>
      </c>
      <c r="AI243" s="18">
        <v>1760</v>
      </c>
      <c r="AJ243" s="72">
        <v>5500</v>
      </c>
      <c r="AL243" s="18">
        <v>280</v>
      </c>
      <c r="AM243" s="18">
        <v>20</v>
      </c>
      <c r="AN243" s="18">
        <v>40</v>
      </c>
      <c r="AO243" s="18">
        <v>1100</v>
      </c>
      <c r="AP243" s="18">
        <v>40</v>
      </c>
      <c r="AQ243" s="18">
        <v>80</v>
      </c>
      <c r="AR243" s="18">
        <v>1200</v>
      </c>
      <c r="AS243" s="72">
        <v>2760</v>
      </c>
      <c r="AU243" s="18">
        <v>100</v>
      </c>
      <c r="AV243" s="18">
        <v>0</v>
      </c>
      <c r="AW243" s="18">
        <v>80</v>
      </c>
      <c r="AX243" s="18">
        <v>640</v>
      </c>
      <c r="AY243" s="18">
        <v>20</v>
      </c>
      <c r="AZ243" s="18">
        <v>60</v>
      </c>
      <c r="BA243" s="18">
        <v>100</v>
      </c>
      <c r="BB243" s="72">
        <v>1000</v>
      </c>
      <c r="BD243" s="18">
        <v>27720</v>
      </c>
      <c r="BE243" s="18">
        <v>10160</v>
      </c>
      <c r="BF243" s="18">
        <v>3360</v>
      </c>
      <c r="BG243" s="18">
        <v>125640</v>
      </c>
      <c r="BH243" s="18">
        <v>7980</v>
      </c>
      <c r="BI243" s="18">
        <v>6280</v>
      </c>
      <c r="BJ243" s="18">
        <v>91960</v>
      </c>
      <c r="BK243" s="72">
        <v>273100</v>
      </c>
      <c r="BN243" s="18">
        <f t="shared" si="86"/>
        <v>39680</v>
      </c>
      <c r="BO243" s="33"/>
      <c r="BP243" s="18">
        <f t="shared" si="87"/>
        <v>10860</v>
      </c>
      <c r="BQ243" s="18">
        <f t="shared" si="88"/>
        <v>19560</v>
      </c>
      <c r="BR243" s="18">
        <f t="shared" si="89"/>
        <v>5500</v>
      </c>
      <c r="BS243" s="18">
        <f t="shared" si="90"/>
        <v>2760</v>
      </c>
      <c r="BT243" s="18">
        <f t="shared" si="91"/>
        <v>1000</v>
      </c>
      <c r="BU243" s="18"/>
      <c r="BV243" s="8">
        <f t="shared" si="92"/>
        <v>233420</v>
      </c>
    </row>
    <row r="244" spans="1:74" ht="10.5">
      <c r="A244" s="25">
        <v>43009</v>
      </c>
      <c r="B244" s="18">
        <v>240</v>
      </c>
      <c r="C244" s="18">
        <v>20</v>
      </c>
      <c r="D244" s="18">
        <v>60</v>
      </c>
      <c r="E244" s="18">
        <v>8400</v>
      </c>
      <c r="F244" s="18">
        <v>20</v>
      </c>
      <c r="G244" s="18">
        <v>120</v>
      </c>
      <c r="H244" s="18">
        <v>980</v>
      </c>
      <c r="I244" s="72">
        <v>9840</v>
      </c>
      <c r="K244" s="18">
        <v>660</v>
      </c>
      <c r="L244" s="18">
        <v>360</v>
      </c>
      <c r="M244" s="18">
        <v>80</v>
      </c>
      <c r="N244" s="18">
        <v>16800</v>
      </c>
      <c r="O244" s="18">
        <v>140</v>
      </c>
      <c r="P244" s="18">
        <v>400</v>
      </c>
      <c r="Q244" s="18">
        <v>2480</v>
      </c>
      <c r="R244" s="72">
        <v>20920</v>
      </c>
      <c r="T244" s="18">
        <v>300</v>
      </c>
      <c r="U244" s="18">
        <v>0</v>
      </c>
      <c r="V244" s="18">
        <v>40</v>
      </c>
      <c r="W244" s="18">
        <v>100</v>
      </c>
      <c r="X244" s="18">
        <v>0</v>
      </c>
      <c r="Y244" s="18">
        <v>60</v>
      </c>
      <c r="Z244" s="18">
        <v>20</v>
      </c>
      <c r="AA244" s="72">
        <v>520</v>
      </c>
      <c r="AC244" s="18">
        <v>300</v>
      </c>
      <c r="AD244" s="18">
        <v>20</v>
      </c>
      <c r="AE244" s="18">
        <v>100</v>
      </c>
      <c r="AF244" s="18">
        <v>3040</v>
      </c>
      <c r="AG244" s="18">
        <v>60</v>
      </c>
      <c r="AH244" s="18">
        <v>400</v>
      </c>
      <c r="AI244" s="18">
        <v>1880</v>
      </c>
      <c r="AJ244" s="72">
        <v>5800</v>
      </c>
      <c r="AL244" s="18">
        <v>240</v>
      </c>
      <c r="AM244" s="18">
        <v>20</v>
      </c>
      <c r="AN244" s="18">
        <v>20</v>
      </c>
      <c r="AO244" s="18">
        <v>880</v>
      </c>
      <c r="AP244" s="18">
        <v>20</v>
      </c>
      <c r="AQ244" s="18">
        <v>80</v>
      </c>
      <c r="AR244" s="18">
        <v>1000</v>
      </c>
      <c r="AS244" s="72">
        <v>2260</v>
      </c>
      <c r="AU244" s="18">
        <v>80</v>
      </c>
      <c r="AV244" s="18">
        <v>0</v>
      </c>
      <c r="AW244" s="18">
        <v>100</v>
      </c>
      <c r="AX244" s="18">
        <v>1300</v>
      </c>
      <c r="AY244" s="18">
        <v>0</v>
      </c>
      <c r="AZ244" s="18">
        <v>20</v>
      </c>
      <c r="BA244" s="18">
        <v>140</v>
      </c>
      <c r="BB244" s="72">
        <v>1640</v>
      </c>
      <c r="BD244" s="18">
        <v>29220</v>
      </c>
      <c r="BE244" s="18">
        <v>10120</v>
      </c>
      <c r="BF244" s="18">
        <v>3140</v>
      </c>
      <c r="BG244" s="18">
        <v>125100</v>
      </c>
      <c r="BH244" s="18">
        <v>8280</v>
      </c>
      <c r="BI244" s="18">
        <v>5760</v>
      </c>
      <c r="BJ244" s="18">
        <v>81500</v>
      </c>
      <c r="BK244" s="72">
        <v>263120</v>
      </c>
      <c r="BN244" s="18">
        <f t="shared" ref="BN244:BN251" si="93">I244+R244+AJ244+AS244+BB244</f>
        <v>40460</v>
      </c>
      <c r="BO244" s="33"/>
      <c r="BP244" s="18">
        <f t="shared" ref="BP244:BP251" si="94">I244</f>
        <v>9840</v>
      </c>
      <c r="BQ244" s="18">
        <f t="shared" ref="BQ244:BQ251" si="95">R244</f>
        <v>20920</v>
      </c>
      <c r="BR244" s="18">
        <f t="shared" ref="BR244:BR251" si="96">AJ244</f>
        <v>5800</v>
      </c>
      <c r="BS244" s="18">
        <f t="shared" ref="BS244:BS251" si="97">AS244</f>
        <v>2260</v>
      </c>
      <c r="BT244" s="18">
        <f t="shared" ref="BT244:BT251" si="98">BB244</f>
        <v>1640</v>
      </c>
      <c r="BU244" s="18"/>
      <c r="BV244" s="8">
        <f t="shared" ref="BV244:BV251" si="99">+BK244-BN244</f>
        <v>222660</v>
      </c>
    </row>
    <row r="245" spans="1:74" ht="10.5">
      <c r="A245" s="25">
        <v>43040</v>
      </c>
      <c r="B245" s="18">
        <v>320</v>
      </c>
      <c r="C245" s="18">
        <v>0</v>
      </c>
      <c r="D245" s="18">
        <v>220</v>
      </c>
      <c r="E245" s="18">
        <v>5740</v>
      </c>
      <c r="F245" s="18">
        <v>60</v>
      </c>
      <c r="G245" s="18">
        <v>320</v>
      </c>
      <c r="H245" s="18">
        <v>900</v>
      </c>
      <c r="I245" s="72">
        <v>7560</v>
      </c>
      <c r="K245" s="18">
        <v>980</v>
      </c>
      <c r="L245" s="18">
        <v>220</v>
      </c>
      <c r="M245" s="18">
        <v>80</v>
      </c>
      <c r="N245" s="18">
        <v>6680</v>
      </c>
      <c r="O245" s="18">
        <v>60</v>
      </c>
      <c r="P245" s="18">
        <v>240</v>
      </c>
      <c r="Q245" s="18">
        <v>3040</v>
      </c>
      <c r="R245" s="72">
        <v>11300</v>
      </c>
      <c r="T245" s="18">
        <v>320</v>
      </c>
      <c r="U245" s="18">
        <v>20</v>
      </c>
      <c r="V245" s="18">
        <v>0</v>
      </c>
      <c r="W245" s="18">
        <v>0</v>
      </c>
      <c r="X245" s="18">
        <v>0</v>
      </c>
      <c r="Y245" s="18">
        <v>40</v>
      </c>
      <c r="Z245" s="18">
        <v>40</v>
      </c>
      <c r="AA245" s="72">
        <v>420</v>
      </c>
      <c r="AC245" s="18">
        <v>320</v>
      </c>
      <c r="AD245" s="18">
        <v>120</v>
      </c>
      <c r="AE245" s="18">
        <v>20</v>
      </c>
      <c r="AF245" s="18">
        <v>1780</v>
      </c>
      <c r="AG245" s="18">
        <v>60</v>
      </c>
      <c r="AH245" s="18">
        <v>240</v>
      </c>
      <c r="AI245" s="18">
        <v>1640</v>
      </c>
      <c r="AJ245" s="72">
        <v>4180</v>
      </c>
      <c r="AL245" s="18">
        <v>160</v>
      </c>
      <c r="AM245" s="18">
        <v>20</v>
      </c>
      <c r="AN245" s="18">
        <v>20</v>
      </c>
      <c r="AO245" s="18">
        <v>460</v>
      </c>
      <c r="AP245" s="18">
        <v>20</v>
      </c>
      <c r="AQ245" s="18">
        <v>140</v>
      </c>
      <c r="AR245" s="18">
        <v>1080</v>
      </c>
      <c r="AS245" s="72">
        <v>1900</v>
      </c>
      <c r="AU245" s="18">
        <v>120</v>
      </c>
      <c r="AV245" s="18">
        <v>0</v>
      </c>
      <c r="AW245" s="18">
        <v>20</v>
      </c>
      <c r="AX245" s="18">
        <v>500</v>
      </c>
      <c r="AY245" s="18">
        <v>0</v>
      </c>
      <c r="AZ245" s="18">
        <v>40</v>
      </c>
      <c r="BA245" s="18">
        <v>100</v>
      </c>
      <c r="BB245" s="72">
        <v>780</v>
      </c>
      <c r="BD245" s="18">
        <v>29160</v>
      </c>
      <c r="BE245" s="18">
        <v>7940</v>
      </c>
      <c r="BF245" s="18">
        <v>3280</v>
      </c>
      <c r="BG245" s="18">
        <v>80900</v>
      </c>
      <c r="BH245" s="18">
        <v>9780</v>
      </c>
      <c r="BI245" s="18">
        <v>5680</v>
      </c>
      <c r="BJ245" s="18">
        <v>85740</v>
      </c>
      <c r="BK245" s="72">
        <v>222480</v>
      </c>
      <c r="BN245" s="18">
        <f t="shared" si="93"/>
        <v>25720</v>
      </c>
      <c r="BO245" s="33"/>
      <c r="BP245" s="18">
        <f t="shared" si="94"/>
        <v>7560</v>
      </c>
      <c r="BQ245" s="18">
        <f t="shared" si="95"/>
        <v>11300</v>
      </c>
      <c r="BR245" s="18">
        <f t="shared" si="96"/>
        <v>4180</v>
      </c>
      <c r="BS245" s="18">
        <f t="shared" si="97"/>
        <v>1900</v>
      </c>
      <c r="BT245" s="18">
        <f t="shared" si="98"/>
        <v>780</v>
      </c>
      <c r="BU245" s="18"/>
      <c r="BV245" s="8">
        <f t="shared" si="99"/>
        <v>196760</v>
      </c>
    </row>
    <row r="246" spans="1:74" ht="10.5">
      <c r="A246" s="25">
        <v>43070</v>
      </c>
      <c r="B246" s="18">
        <v>80</v>
      </c>
      <c r="C246" s="18">
        <v>0</v>
      </c>
      <c r="D246" s="18">
        <v>60</v>
      </c>
      <c r="E246" s="18">
        <v>5720</v>
      </c>
      <c r="F246" s="18">
        <v>40</v>
      </c>
      <c r="G246" s="18">
        <v>80</v>
      </c>
      <c r="H246" s="18">
        <v>1920</v>
      </c>
      <c r="I246" s="72">
        <v>7900</v>
      </c>
      <c r="K246" s="18">
        <v>400</v>
      </c>
      <c r="L246" s="18">
        <v>80</v>
      </c>
      <c r="M246" s="18">
        <v>60</v>
      </c>
      <c r="N246" s="18">
        <v>7140</v>
      </c>
      <c r="O246" s="18">
        <v>100</v>
      </c>
      <c r="P246" s="18">
        <v>360</v>
      </c>
      <c r="Q246" s="18">
        <v>5200</v>
      </c>
      <c r="R246" s="72">
        <v>13340</v>
      </c>
      <c r="T246" s="18">
        <v>180</v>
      </c>
      <c r="U246" s="18">
        <v>0</v>
      </c>
      <c r="V246" s="18">
        <v>40</v>
      </c>
      <c r="W246" s="18">
        <v>180</v>
      </c>
      <c r="X246" s="18">
        <v>0</v>
      </c>
      <c r="Y246" s="18">
        <v>0</v>
      </c>
      <c r="Z246" s="18">
        <v>100</v>
      </c>
      <c r="AA246" s="72">
        <v>500</v>
      </c>
      <c r="AC246" s="18">
        <v>160</v>
      </c>
      <c r="AD246" s="18">
        <v>80</v>
      </c>
      <c r="AE246" s="18">
        <v>0</v>
      </c>
      <c r="AF246" s="18">
        <v>2600</v>
      </c>
      <c r="AG246" s="18">
        <v>40</v>
      </c>
      <c r="AH246" s="18">
        <v>300</v>
      </c>
      <c r="AI246" s="18">
        <v>5360</v>
      </c>
      <c r="AJ246" s="72">
        <v>8540</v>
      </c>
      <c r="AL246" s="18">
        <v>100</v>
      </c>
      <c r="AM246" s="18">
        <v>40</v>
      </c>
      <c r="AN246" s="18">
        <v>20</v>
      </c>
      <c r="AO246" s="18">
        <v>1340</v>
      </c>
      <c r="AP246" s="18">
        <v>80</v>
      </c>
      <c r="AQ246" s="18">
        <v>220</v>
      </c>
      <c r="AR246" s="18">
        <v>2740</v>
      </c>
      <c r="AS246" s="72">
        <v>4540</v>
      </c>
      <c r="AU246" s="18">
        <v>100</v>
      </c>
      <c r="AV246" s="18">
        <v>0</v>
      </c>
      <c r="AW246" s="18">
        <v>0</v>
      </c>
      <c r="AX246" s="18">
        <v>900</v>
      </c>
      <c r="AY246" s="18">
        <v>0</v>
      </c>
      <c r="AZ246" s="18">
        <v>0</v>
      </c>
      <c r="BA246" s="18">
        <v>160</v>
      </c>
      <c r="BB246" s="72">
        <v>1160</v>
      </c>
      <c r="BD246" s="18">
        <v>15680</v>
      </c>
      <c r="BE246" s="18">
        <v>2860</v>
      </c>
      <c r="BF246" s="18">
        <v>2380</v>
      </c>
      <c r="BG246" s="18">
        <v>108800</v>
      </c>
      <c r="BH246" s="18">
        <v>11480</v>
      </c>
      <c r="BI246" s="18">
        <v>5060</v>
      </c>
      <c r="BJ246" s="18">
        <v>153260</v>
      </c>
      <c r="BK246" s="72">
        <v>299520</v>
      </c>
      <c r="BN246" s="18">
        <f t="shared" si="93"/>
        <v>35480</v>
      </c>
      <c r="BO246" s="33"/>
      <c r="BP246" s="18">
        <f t="shared" si="94"/>
        <v>7900</v>
      </c>
      <c r="BQ246" s="18">
        <f t="shared" si="95"/>
        <v>13340</v>
      </c>
      <c r="BR246" s="18">
        <f t="shared" si="96"/>
        <v>8540</v>
      </c>
      <c r="BS246" s="18">
        <f t="shared" si="97"/>
        <v>4540</v>
      </c>
      <c r="BT246" s="18">
        <f t="shared" si="98"/>
        <v>1160</v>
      </c>
      <c r="BU246" s="18"/>
      <c r="BV246" s="8">
        <f t="shared" si="99"/>
        <v>264040</v>
      </c>
    </row>
    <row r="247" spans="1:74" ht="10.5">
      <c r="A247" s="25">
        <v>43101</v>
      </c>
      <c r="B247" s="18">
        <v>140</v>
      </c>
      <c r="C247" s="18">
        <v>0</v>
      </c>
      <c r="D247" s="18">
        <v>0</v>
      </c>
      <c r="E247" s="18">
        <v>3680</v>
      </c>
      <c r="F247" s="18">
        <v>60</v>
      </c>
      <c r="G247" s="18">
        <v>100</v>
      </c>
      <c r="H247" s="18">
        <v>960</v>
      </c>
      <c r="I247" s="72">
        <v>4940</v>
      </c>
      <c r="K247" s="18">
        <v>500</v>
      </c>
      <c r="L247" s="18">
        <v>0</v>
      </c>
      <c r="M247" s="18">
        <v>0</v>
      </c>
      <c r="N247" s="18">
        <v>5400</v>
      </c>
      <c r="O247" s="18">
        <v>100</v>
      </c>
      <c r="P247" s="18">
        <v>540</v>
      </c>
      <c r="Q247" s="18">
        <v>3080</v>
      </c>
      <c r="R247" s="72">
        <v>9620</v>
      </c>
      <c r="T247" s="18">
        <v>300</v>
      </c>
      <c r="U247" s="18">
        <v>0</v>
      </c>
      <c r="V247" s="18">
        <v>0</v>
      </c>
      <c r="W247" s="18">
        <v>0</v>
      </c>
      <c r="X247" s="18">
        <v>20</v>
      </c>
      <c r="Y247" s="18">
        <v>80</v>
      </c>
      <c r="Z247" s="18">
        <v>40</v>
      </c>
      <c r="AA247" s="72">
        <v>440</v>
      </c>
      <c r="AC247" s="18">
        <v>240</v>
      </c>
      <c r="AD247" s="18">
        <v>100</v>
      </c>
      <c r="AE247" s="18">
        <v>20</v>
      </c>
      <c r="AF247" s="18">
        <v>1160</v>
      </c>
      <c r="AG247" s="18">
        <v>60</v>
      </c>
      <c r="AH247" s="18">
        <v>340</v>
      </c>
      <c r="AI247" s="18">
        <v>2360</v>
      </c>
      <c r="AJ247" s="72">
        <v>4280</v>
      </c>
      <c r="AL247" s="18">
        <v>100</v>
      </c>
      <c r="AM247" s="18">
        <v>40</v>
      </c>
      <c r="AN247" s="18">
        <v>0</v>
      </c>
      <c r="AO247" s="18">
        <v>420</v>
      </c>
      <c r="AP247" s="18">
        <v>60</v>
      </c>
      <c r="AQ247" s="18">
        <v>40</v>
      </c>
      <c r="AR247" s="18">
        <v>1680</v>
      </c>
      <c r="AS247" s="72">
        <v>2340</v>
      </c>
      <c r="AU247" s="18">
        <v>140</v>
      </c>
      <c r="AV247" s="18">
        <v>20</v>
      </c>
      <c r="AW247" s="18">
        <v>20</v>
      </c>
      <c r="AX247" s="18">
        <v>500</v>
      </c>
      <c r="AY247" s="18">
        <v>20</v>
      </c>
      <c r="AZ247" s="18">
        <v>20</v>
      </c>
      <c r="BA247" s="18">
        <v>60</v>
      </c>
      <c r="BB247" s="72">
        <v>780</v>
      </c>
      <c r="BD247" s="18">
        <v>18780</v>
      </c>
      <c r="BE247" s="18">
        <v>3420</v>
      </c>
      <c r="BF247" s="18">
        <v>1900</v>
      </c>
      <c r="BG247" s="18">
        <v>71980</v>
      </c>
      <c r="BH247" s="18">
        <v>6280</v>
      </c>
      <c r="BI247" s="18">
        <v>5380</v>
      </c>
      <c r="BJ247" s="18">
        <v>65420</v>
      </c>
      <c r="BK247" s="72">
        <v>173160</v>
      </c>
      <c r="BN247" s="18">
        <f t="shared" si="93"/>
        <v>21960</v>
      </c>
      <c r="BO247" s="33"/>
      <c r="BP247" s="18">
        <f t="shared" si="94"/>
        <v>4940</v>
      </c>
      <c r="BQ247" s="18">
        <f t="shared" si="95"/>
        <v>9620</v>
      </c>
      <c r="BR247" s="18">
        <f t="shared" si="96"/>
        <v>4280</v>
      </c>
      <c r="BS247" s="18">
        <f t="shared" si="97"/>
        <v>2340</v>
      </c>
      <c r="BT247" s="18">
        <f t="shared" si="98"/>
        <v>780</v>
      </c>
      <c r="BU247" s="18"/>
      <c r="BV247" s="8">
        <f t="shared" si="99"/>
        <v>151200</v>
      </c>
    </row>
    <row r="248" spans="1:74" ht="10.5">
      <c r="A248" s="25">
        <v>43132</v>
      </c>
      <c r="B248" s="18">
        <v>140</v>
      </c>
      <c r="C248" s="18">
        <v>20</v>
      </c>
      <c r="D248" s="18">
        <v>0</v>
      </c>
      <c r="E248" s="18">
        <v>3620</v>
      </c>
      <c r="F248" s="18">
        <v>20</v>
      </c>
      <c r="G248" s="18">
        <v>80</v>
      </c>
      <c r="H248" s="18">
        <v>580</v>
      </c>
      <c r="I248" s="72">
        <v>4460</v>
      </c>
      <c r="K248" s="18">
        <v>780</v>
      </c>
      <c r="L248" s="18">
        <v>280</v>
      </c>
      <c r="M248" s="18">
        <v>20</v>
      </c>
      <c r="N248" s="18">
        <v>3000</v>
      </c>
      <c r="O248" s="18">
        <v>60</v>
      </c>
      <c r="P248" s="18">
        <v>420</v>
      </c>
      <c r="Q248" s="18">
        <v>1740</v>
      </c>
      <c r="R248" s="72">
        <v>6300</v>
      </c>
      <c r="T248" s="18">
        <v>280</v>
      </c>
      <c r="U248" s="18">
        <v>20</v>
      </c>
      <c r="V248" s="18">
        <v>0</v>
      </c>
      <c r="W248" s="18">
        <v>40</v>
      </c>
      <c r="X248" s="18">
        <v>0</v>
      </c>
      <c r="Y248" s="18">
        <v>40</v>
      </c>
      <c r="Z248" s="18">
        <v>0</v>
      </c>
      <c r="AA248" s="72">
        <v>380</v>
      </c>
      <c r="AC248" s="18">
        <v>120</v>
      </c>
      <c r="AD248" s="18">
        <v>20</v>
      </c>
      <c r="AE248" s="18">
        <v>20</v>
      </c>
      <c r="AF248" s="18">
        <v>980</v>
      </c>
      <c r="AG248" s="18">
        <v>0</v>
      </c>
      <c r="AH248" s="18">
        <v>280</v>
      </c>
      <c r="AI248" s="18">
        <v>1320</v>
      </c>
      <c r="AJ248" s="72">
        <v>2740</v>
      </c>
      <c r="AL248" s="18">
        <v>180</v>
      </c>
      <c r="AM248" s="18">
        <v>0</v>
      </c>
      <c r="AN248" s="18">
        <v>20</v>
      </c>
      <c r="AO248" s="18">
        <v>220</v>
      </c>
      <c r="AP248" s="18">
        <v>40</v>
      </c>
      <c r="AQ248" s="18">
        <v>160</v>
      </c>
      <c r="AR248" s="18">
        <v>740</v>
      </c>
      <c r="AS248" s="72">
        <v>1360</v>
      </c>
      <c r="AU248" s="18">
        <v>60</v>
      </c>
      <c r="AV248" s="18">
        <v>0</v>
      </c>
      <c r="AW248" s="18">
        <v>20</v>
      </c>
      <c r="AX248" s="18">
        <v>160</v>
      </c>
      <c r="AY248" s="18">
        <v>20</v>
      </c>
      <c r="AZ248" s="18">
        <v>0</v>
      </c>
      <c r="BA248" s="18">
        <v>40</v>
      </c>
      <c r="BB248" s="72">
        <v>300</v>
      </c>
      <c r="BD248" s="18">
        <v>24280</v>
      </c>
      <c r="BE248" s="18">
        <v>6080</v>
      </c>
      <c r="BF248" s="18">
        <v>1820</v>
      </c>
      <c r="BG248" s="18">
        <v>50520</v>
      </c>
      <c r="BH248" s="18">
        <v>5820</v>
      </c>
      <c r="BI248" s="18">
        <v>4680</v>
      </c>
      <c r="BJ248" s="18">
        <v>57120</v>
      </c>
      <c r="BK248" s="72">
        <v>150320</v>
      </c>
      <c r="BN248" s="18">
        <f t="shared" si="93"/>
        <v>15160</v>
      </c>
      <c r="BO248" s="33"/>
      <c r="BP248" s="18">
        <f t="shared" si="94"/>
        <v>4460</v>
      </c>
      <c r="BQ248" s="18">
        <f t="shared" si="95"/>
        <v>6300</v>
      </c>
      <c r="BR248" s="18">
        <f t="shared" si="96"/>
        <v>2740</v>
      </c>
      <c r="BS248" s="18">
        <f t="shared" si="97"/>
        <v>1360</v>
      </c>
      <c r="BT248" s="18">
        <f t="shared" si="98"/>
        <v>300</v>
      </c>
      <c r="BU248" s="18"/>
      <c r="BV248" s="8">
        <f t="shared" si="99"/>
        <v>135160</v>
      </c>
    </row>
    <row r="249" spans="1:74" ht="10.5">
      <c r="A249" s="25">
        <v>43160</v>
      </c>
      <c r="B249" s="18">
        <v>200</v>
      </c>
      <c r="C249" s="18">
        <v>20</v>
      </c>
      <c r="D249" s="18">
        <v>20</v>
      </c>
      <c r="E249" s="18">
        <v>5900</v>
      </c>
      <c r="F249" s="18">
        <v>0</v>
      </c>
      <c r="G249" s="18">
        <v>80</v>
      </c>
      <c r="H249" s="18">
        <v>700</v>
      </c>
      <c r="I249" s="72">
        <v>6920</v>
      </c>
      <c r="K249" s="18">
        <v>880</v>
      </c>
      <c r="L249" s="18">
        <v>280</v>
      </c>
      <c r="M249" s="18">
        <v>40</v>
      </c>
      <c r="N249" s="18">
        <v>5140</v>
      </c>
      <c r="O249" s="18">
        <v>120</v>
      </c>
      <c r="P249" s="18">
        <v>340</v>
      </c>
      <c r="Q249" s="18">
        <v>2440</v>
      </c>
      <c r="R249" s="72">
        <v>9240</v>
      </c>
      <c r="T249" s="18">
        <v>300</v>
      </c>
      <c r="U249" s="18">
        <v>20</v>
      </c>
      <c r="V249" s="18">
        <v>20</v>
      </c>
      <c r="W249" s="18">
        <v>0</v>
      </c>
      <c r="X249" s="18">
        <v>0</v>
      </c>
      <c r="Y249" s="18">
        <v>20</v>
      </c>
      <c r="Z249" s="18">
        <v>40</v>
      </c>
      <c r="AA249" s="72">
        <v>400</v>
      </c>
      <c r="AC249" s="18">
        <v>280</v>
      </c>
      <c r="AD249" s="18">
        <v>160</v>
      </c>
      <c r="AE249" s="18">
        <v>0</v>
      </c>
      <c r="AF249" s="18">
        <v>1740</v>
      </c>
      <c r="AG249" s="18">
        <v>40</v>
      </c>
      <c r="AH249" s="18">
        <v>300</v>
      </c>
      <c r="AI249" s="18">
        <v>1900</v>
      </c>
      <c r="AJ249" s="72">
        <v>4420</v>
      </c>
      <c r="AL249" s="18">
        <v>180</v>
      </c>
      <c r="AM249" s="18">
        <v>0</v>
      </c>
      <c r="AN249" s="18">
        <v>60</v>
      </c>
      <c r="AO249" s="18">
        <v>400</v>
      </c>
      <c r="AP249" s="18">
        <v>80</v>
      </c>
      <c r="AQ249" s="18">
        <v>160</v>
      </c>
      <c r="AR249" s="18">
        <v>700</v>
      </c>
      <c r="AS249" s="72">
        <v>1580</v>
      </c>
      <c r="AU249" s="18">
        <v>80</v>
      </c>
      <c r="AV249" s="18">
        <v>20</v>
      </c>
      <c r="AW249" s="18">
        <v>0</v>
      </c>
      <c r="AX249" s="18">
        <v>320</v>
      </c>
      <c r="AY249" s="18">
        <v>0</v>
      </c>
      <c r="AZ249" s="18">
        <v>80</v>
      </c>
      <c r="BA249" s="18">
        <v>40</v>
      </c>
      <c r="BB249" s="72">
        <v>540</v>
      </c>
      <c r="BD249" s="18">
        <v>28420</v>
      </c>
      <c r="BE249" s="18">
        <v>7580</v>
      </c>
      <c r="BF249" s="18">
        <v>1680</v>
      </c>
      <c r="BG249" s="18">
        <v>80560</v>
      </c>
      <c r="BH249" s="18">
        <v>7320</v>
      </c>
      <c r="BI249" s="18">
        <v>5960</v>
      </c>
      <c r="BJ249" s="18">
        <v>79480</v>
      </c>
      <c r="BK249" s="72">
        <v>211000</v>
      </c>
      <c r="BN249" s="18">
        <f t="shared" si="93"/>
        <v>22700</v>
      </c>
      <c r="BO249" s="33"/>
      <c r="BP249" s="18">
        <f t="shared" si="94"/>
        <v>6920</v>
      </c>
      <c r="BQ249" s="18">
        <f t="shared" si="95"/>
        <v>9240</v>
      </c>
      <c r="BR249" s="18">
        <f t="shared" si="96"/>
        <v>4420</v>
      </c>
      <c r="BS249" s="18">
        <f t="shared" si="97"/>
        <v>1580</v>
      </c>
      <c r="BT249" s="18">
        <f t="shared" si="98"/>
        <v>540</v>
      </c>
      <c r="BU249" s="18"/>
      <c r="BV249" s="8">
        <f t="shared" si="99"/>
        <v>188300</v>
      </c>
    </row>
    <row r="250" spans="1:74" ht="10.5">
      <c r="A250" s="25">
        <v>43191</v>
      </c>
      <c r="B250" s="18">
        <v>280</v>
      </c>
      <c r="C250" s="18">
        <v>80</v>
      </c>
      <c r="D250" s="18">
        <v>40</v>
      </c>
      <c r="E250" s="18">
        <v>7000</v>
      </c>
      <c r="F250" s="18">
        <v>60</v>
      </c>
      <c r="G250" s="18">
        <v>160</v>
      </c>
      <c r="H250" s="18">
        <v>920</v>
      </c>
      <c r="I250" s="72">
        <v>8540</v>
      </c>
      <c r="K250" s="18">
        <v>920</v>
      </c>
      <c r="L250" s="18">
        <v>280</v>
      </c>
      <c r="M250" s="18">
        <v>0</v>
      </c>
      <c r="N250" s="18">
        <v>9620</v>
      </c>
      <c r="O250" s="18">
        <v>20</v>
      </c>
      <c r="P250" s="18">
        <v>480</v>
      </c>
      <c r="Q250" s="18">
        <v>3000</v>
      </c>
      <c r="R250" s="72">
        <v>14320</v>
      </c>
      <c r="T250" s="18">
        <v>400</v>
      </c>
      <c r="U250" s="18">
        <v>60</v>
      </c>
      <c r="V250" s="18">
        <v>0</v>
      </c>
      <c r="W250" s="18">
        <v>40</v>
      </c>
      <c r="X250" s="18">
        <v>0</v>
      </c>
      <c r="Y250" s="18">
        <v>80</v>
      </c>
      <c r="Z250" s="18">
        <v>40</v>
      </c>
      <c r="AA250" s="72">
        <v>620</v>
      </c>
      <c r="AC250" s="18">
        <v>340</v>
      </c>
      <c r="AD250" s="18">
        <v>20</v>
      </c>
      <c r="AE250" s="18">
        <v>80</v>
      </c>
      <c r="AF250" s="18">
        <v>1900</v>
      </c>
      <c r="AG250" s="18">
        <v>60</v>
      </c>
      <c r="AH250" s="18">
        <v>220</v>
      </c>
      <c r="AI250" s="18">
        <v>1880</v>
      </c>
      <c r="AJ250" s="72">
        <v>4500</v>
      </c>
      <c r="AL250" s="18">
        <v>140</v>
      </c>
      <c r="AM250" s="18">
        <v>20</v>
      </c>
      <c r="AN250" s="18">
        <v>0</v>
      </c>
      <c r="AO250" s="18">
        <v>340</v>
      </c>
      <c r="AP250" s="18">
        <v>20</v>
      </c>
      <c r="AQ250" s="18">
        <v>240</v>
      </c>
      <c r="AR250" s="18">
        <v>920</v>
      </c>
      <c r="AS250" s="72">
        <v>1680</v>
      </c>
      <c r="AU250" s="18">
        <v>120</v>
      </c>
      <c r="AV250" s="18">
        <v>20</v>
      </c>
      <c r="AW250" s="18">
        <v>40</v>
      </c>
      <c r="AX250" s="18">
        <v>1300</v>
      </c>
      <c r="AY250" s="18">
        <v>0</v>
      </c>
      <c r="AZ250" s="18">
        <v>40</v>
      </c>
      <c r="BA250" s="18">
        <v>80</v>
      </c>
      <c r="BB250" s="72">
        <v>1600</v>
      </c>
      <c r="BD250" s="18">
        <v>28100</v>
      </c>
      <c r="BE250" s="18">
        <v>6660</v>
      </c>
      <c r="BF250" s="18">
        <v>4140</v>
      </c>
      <c r="BG250" s="18">
        <v>107400</v>
      </c>
      <c r="BH250" s="18">
        <v>8180</v>
      </c>
      <c r="BI250" s="18">
        <v>6880</v>
      </c>
      <c r="BJ250" s="18">
        <v>81020</v>
      </c>
      <c r="BK250" s="72">
        <v>242380</v>
      </c>
      <c r="BN250" s="18">
        <f t="shared" si="93"/>
        <v>30640</v>
      </c>
      <c r="BO250" s="33"/>
      <c r="BP250" s="18">
        <f t="shared" si="94"/>
        <v>8540</v>
      </c>
      <c r="BQ250" s="18">
        <f t="shared" si="95"/>
        <v>14320</v>
      </c>
      <c r="BR250" s="18">
        <f t="shared" si="96"/>
        <v>4500</v>
      </c>
      <c r="BS250" s="18">
        <f t="shared" si="97"/>
        <v>1680</v>
      </c>
      <c r="BT250" s="18">
        <f t="shared" si="98"/>
        <v>1600</v>
      </c>
      <c r="BU250" s="18"/>
      <c r="BV250" s="8">
        <f t="shared" si="99"/>
        <v>211740</v>
      </c>
    </row>
    <row r="251" spans="1:74" ht="10.5">
      <c r="A251" s="25">
        <v>43221</v>
      </c>
      <c r="B251" s="18">
        <v>260</v>
      </c>
      <c r="C251" s="18">
        <v>20</v>
      </c>
      <c r="D251" s="18">
        <v>20</v>
      </c>
      <c r="E251" s="18">
        <v>8580</v>
      </c>
      <c r="F251" s="18">
        <v>60</v>
      </c>
      <c r="G251" s="18">
        <v>140</v>
      </c>
      <c r="H251" s="18">
        <v>880</v>
      </c>
      <c r="I251" s="72">
        <v>9960</v>
      </c>
      <c r="K251" s="18">
        <v>760</v>
      </c>
      <c r="L251" s="18">
        <v>340</v>
      </c>
      <c r="M251" s="18">
        <v>40</v>
      </c>
      <c r="N251" s="18">
        <v>10700</v>
      </c>
      <c r="O251" s="18">
        <v>40</v>
      </c>
      <c r="P251" s="18">
        <v>380</v>
      </c>
      <c r="Q251" s="18">
        <v>2460</v>
      </c>
      <c r="R251" s="72">
        <v>14720</v>
      </c>
      <c r="T251" s="18">
        <v>560</v>
      </c>
      <c r="U251" s="18">
        <v>20</v>
      </c>
      <c r="V251" s="18">
        <v>0</v>
      </c>
      <c r="W251" s="18">
        <v>40</v>
      </c>
      <c r="X251" s="18">
        <v>0</v>
      </c>
      <c r="Y251" s="18">
        <v>120</v>
      </c>
      <c r="Z251" s="18">
        <v>80</v>
      </c>
      <c r="AA251" s="72">
        <v>820</v>
      </c>
      <c r="AC251" s="18">
        <v>260</v>
      </c>
      <c r="AD251" s="18">
        <v>300</v>
      </c>
      <c r="AE251" s="18">
        <v>60</v>
      </c>
      <c r="AF251" s="18">
        <v>2180</v>
      </c>
      <c r="AG251" s="18">
        <v>80</v>
      </c>
      <c r="AH251" s="18">
        <v>460</v>
      </c>
      <c r="AI251" s="18">
        <v>2040</v>
      </c>
      <c r="AJ251" s="72">
        <v>5380</v>
      </c>
      <c r="AL251" s="18">
        <v>140</v>
      </c>
      <c r="AM251" s="18">
        <v>460</v>
      </c>
      <c r="AN251" s="18">
        <v>40</v>
      </c>
      <c r="AO251" s="18">
        <v>540</v>
      </c>
      <c r="AP251" s="18">
        <v>60</v>
      </c>
      <c r="AQ251" s="18">
        <v>120</v>
      </c>
      <c r="AR251" s="18">
        <v>1260</v>
      </c>
      <c r="AS251" s="72">
        <v>2620</v>
      </c>
      <c r="AU251" s="18">
        <v>80</v>
      </c>
      <c r="AV251" s="18">
        <v>0</v>
      </c>
      <c r="AW251" s="18">
        <v>20</v>
      </c>
      <c r="AX251" s="18">
        <v>2880</v>
      </c>
      <c r="AY251" s="18">
        <v>0</v>
      </c>
      <c r="AZ251" s="18">
        <v>100</v>
      </c>
      <c r="BA251" s="18">
        <v>100</v>
      </c>
      <c r="BB251" s="72">
        <v>3180</v>
      </c>
      <c r="BD251" s="18">
        <v>30280</v>
      </c>
      <c r="BE251" s="18">
        <v>11300</v>
      </c>
      <c r="BF251" s="18">
        <v>1960</v>
      </c>
      <c r="BG251" s="18">
        <v>108140</v>
      </c>
      <c r="BH251" s="18">
        <v>7960</v>
      </c>
      <c r="BI251" s="18">
        <v>6260</v>
      </c>
      <c r="BJ251" s="18">
        <v>83040</v>
      </c>
      <c r="BK251" s="72">
        <v>248940</v>
      </c>
      <c r="BN251" s="18">
        <f t="shared" si="93"/>
        <v>35860</v>
      </c>
      <c r="BO251" s="33"/>
      <c r="BP251" s="18">
        <f t="shared" si="94"/>
        <v>9960</v>
      </c>
      <c r="BQ251" s="18">
        <f t="shared" si="95"/>
        <v>14720</v>
      </c>
      <c r="BR251" s="18">
        <f t="shared" si="96"/>
        <v>5380</v>
      </c>
      <c r="BS251" s="18">
        <f t="shared" si="97"/>
        <v>2620</v>
      </c>
      <c r="BT251" s="18">
        <f t="shared" si="98"/>
        <v>3180</v>
      </c>
      <c r="BU251" s="18"/>
      <c r="BV251" s="8">
        <f t="shared" si="99"/>
        <v>213080</v>
      </c>
    </row>
    <row r="252" spans="1:74" ht="10.5">
      <c r="A252" s="25">
        <v>43252</v>
      </c>
      <c r="B252" s="18">
        <v>220</v>
      </c>
      <c r="C252" s="18">
        <v>0</v>
      </c>
      <c r="D252" s="18">
        <v>40</v>
      </c>
      <c r="E252" s="18">
        <v>10140</v>
      </c>
      <c r="F252" s="18">
        <v>20</v>
      </c>
      <c r="G252" s="18">
        <v>160</v>
      </c>
      <c r="H252" s="18">
        <v>940</v>
      </c>
      <c r="I252" s="72">
        <v>11520</v>
      </c>
      <c r="K252" s="18">
        <v>660</v>
      </c>
      <c r="L252" s="18">
        <v>260</v>
      </c>
      <c r="M252" s="18">
        <v>140</v>
      </c>
      <c r="N252" s="18">
        <v>17760</v>
      </c>
      <c r="O252" s="18">
        <v>60</v>
      </c>
      <c r="P252" s="18">
        <v>600</v>
      </c>
      <c r="Q252" s="18">
        <v>3720</v>
      </c>
      <c r="R252" s="72">
        <v>23200</v>
      </c>
      <c r="T252" s="18">
        <v>200</v>
      </c>
      <c r="U252" s="18">
        <v>20</v>
      </c>
      <c r="V252" s="18">
        <v>0</v>
      </c>
      <c r="W252" s="18">
        <v>0</v>
      </c>
      <c r="X252" s="18">
        <v>0</v>
      </c>
      <c r="Y252" s="18">
        <v>60</v>
      </c>
      <c r="Z252" s="18">
        <v>60</v>
      </c>
      <c r="AA252" s="72">
        <v>340</v>
      </c>
      <c r="AC252" s="18">
        <v>360</v>
      </c>
      <c r="AD252" s="18">
        <v>300</v>
      </c>
      <c r="AE252" s="18">
        <v>0</v>
      </c>
      <c r="AF252" s="18">
        <v>3620</v>
      </c>
      <c r="AG252" s="18">
        <v>0</v>
      </c>
      <c r="AH252" s="18">
        <v>240</v>
      </c>
      <c r="AI252" s="18">
        <v>2040</v>
      </c>
      <c r="AJ252" s="72">
        <v>6560</v>
      </c>
      <c r="AL252" s="18">
        <v>120</v>
      </c>
      <c r="AM252" s="18">
        <v>280</v>
      </c>
      <c r="AN252" s="18">
        <v>40</v>
      </c>
      <c r="AO252" s="18">
        <v>960</v>
      </c>
      <c r="AP252" s="18">
        <v>40</v>
      </c>
      <c r="AQ252" s="18">
        <v>140</v>
      </c>
      <c r="AR252" s="18">
        <v>1200</v>
      </c>
      <c r="AS252" s="72">
        <v>2780</v>
      </c>
      <c r="AU252" s="18">
        <v>40</v>
      </c>
      <c r="AV252" s="18">
        <v>0</v>
      </c>
      <c r="AW252" s="18">
        <v>100</v>
      </c>
      <c r="AX252" s="18">
        <v>980</v>
      </c>
      <c r="AY252" s="18">
        <v>0</v>
      </c>
      <c r="AZ252" s="18">
        <v>40</v>
      </c>
      <c r="BA252" s="18">
        <v>140</v>
      </c>
      <c r="BB252" s="72">
        <v>1300</v>
      </c>
      <c r="BD252" s="18">
        <v>26140</v>
      </c>
      <c r="BE252" s="18">
        <v>9620</v>
      </c>
      <c r="BF252" s="18">
        <v>2560</v>
      </c>
      <c r="BG252" s="18">
        <v>135300</v>
      </c>
      <c r="BH252" s="18">
        <v>9620</v>
      </c>
      <c r="BI252" s="18">
        <v>6400</v>
      </c>
      <c r="BJ252" s="18">
        <v>98200</v>
      </c>
      <c r="BK252" s="72">
        <v>287840</v>
      </c>
      <c r="BN252" s="18">
        <f t="shared" ref="BN252:BN254" si="100">I252+R252+AJ252+AS252+BB252</f>
        <v>45360</v>
      </c>
      <c r="BO252" s="33"/>
      <c r="BP252" s="18">
        <f t="shared" ref="BP252:BP254" si="101">I252</f>
        <v>11520</v>
      </c>
      <c r="BQ252" s="18">
        <f t="shared" ref="BQ252:BQ254" si="102">R252</f>
        <v>23200</v>
      </c>
      <c r="BR252" s="18">
        <f t="shared" ref="BR252:BR254" si="103">AJ252</f>
        <v>6560</v>
      </c>
      <c r="BS252" s="18">
        <f t="shared" ref="BS252:BS254" si="104">AS252</f>
        <v>2780</v>
      </c>
      <c r="BT252" s="18">
        <f t="shared" ref="BT252:BT254" si="105">BB252</f>
        <v>1300</v>
      </c>
      <c r="BU252" s="18"/>
      <c r="BV252" s="8">
        <f t="shared" ref="BV252:BV254" si="106">+BK252-BN252</f>
        <v>242480</v>
      </c>
    </row>
    <row r="253" spans="1:74" ht="10.5">
      <c r="A253" s="25">
        <v>43282</v>
      </c>
      <c r="B253" s="18">
        <v>180</v>
      </c>
      <c r="C253" s="18">
        <v>140</v>
      </c>
      <c r="D253" s="18">
        <v>120</v>
      </c>
      <c r="E253" s="18">
        <v>11100</v>
      </c>
      <c r="F253" s="18">
        <v>20</v>
      </c>
      <c r="G253" s="18">
        <v>160</v>
      </c>
      <c r="H253" s="18">
        <v>1500</v>
      </c>
      <c r="I253" s="72">
        <v>13220</v>
      </c>
      <c r="K253" s="18">
        <v>720</v>
      </c>
      <c r="L253" s="18">
        <v>360</v>
      </c>
      <c r="M253" s="18">
        <v>140</v>
      </c>
      <c r="N253" s="18">
        <v>22920</v>
      </c>
      <c r="O253" s="18">
        <v>160</v>
      </c>
      <c r="P253" s="18">
        <v>520</v>
      </c>
      <c r="Q253" s="18">
        <v>4460</v>
      </c>
      <c r="R253" s="72">
        <v>29280</v>
      </c>
      <c r="T253" s="18">
        <v>320</v>
      </c>
      <c r="U253" s="18">
        <v>100</v>
      </c>
      <c r="V253" s="18">
        <v>0</v>
      </c>
      <c r="W253" s="18">
        <v>80</v>
      </c>
      <c r="X253" s="18">
        <v>0</v>
      </c>
      <c r="Y253" s="18">
        <v>80</v>
      </c>
      <c r="Z253" s="18">
        <v>40</v>
      </c>
      <c r="AA253" s="72">
        <v>620</v>
      </c>
      <c r="AC253" s="18">
        <v>280</v>
      </c>
      <c r="AD253" s="18">
        <v>280</v>
      </c>
      <c r="AE253" s="18">
        <v>80</v>
      </c>
      <c r="AF253" s="18">
        <v>4820</v>
      </c>
      <c r="AG253" s="18">
        <v>100</v>
      </c>
      <c r="AH253" s="18">
        <v>420</v>
      </c>
      <c r="AI253" s="18">
        <v>2360</v>
      </c>
      <c r="AJ253" s="72">
        <v>8340</v>
      </c>
      <c r="AL253" s="18">
        <v>220</v>
      </c>
      <c r="AM253" s="18">
        <v>40</v>
      </c>
      <c r="AN253" s="18">
        <v>20</v>
      </c>
      <c r="AO253" s="18">
        <v>1360</v>
      </c>
      <c r="AP253" s="18">
        <v>80</v>
      </c>
      <c r="AQ253" s="18">
        <v>240</v>
      </c>
      <c r="AR253" s="18">
        <v>1620</v>
      </c>
      <c r="AS253" s="72">
        <v>3580</v>
      </c>
      <c r="AU253" s="18">
        <v>120</v>
      </c>
      <c r="AV253" s="18">
        <v>0</v>
      </c>
      <c r="AW253" s="18">
        <v>60</v>
      </c>
      <c r="AX253" s="18">
        <v>2300</v>
      </c>
      <c r="AY253" s="18">
        <v>20</v>
      </c>
      <c r="AZ253" s="18">
        <v>80</v>
      </c>
      <c r="BA253" s="18">
        <v>100</v>
      </c>
      <c r="BB253" s="72">
        <v>2680</v>
      </c>
      <c r="BD253" s="18">
        <v>25760</v>
      </c>
      <c r="BE253" s="18">
        <v>9780</v>
      </c>
      <c r="BF253" s="18">
        <v>4740</v>
      </c>
      <c r="BG253" s="18">
        <v>164160</v>
      </c>
      <c r="BH253" s="18">
        <v>8840</v>
      </c>
      <c r="BI253" s="18">
        <v>8020</v>
      </c>
      <c r="BJ253" s="18">
        <v>103960</v>
      </c>
      <c r="BK253" s="72">
        <v>325260</v>
      </c>
      <c r="BN253" s="18">
        <f t="shared" si="100"/>
        <v>57100</v>
      </c>
      <c r="BO253" s="33"/>
      <c r="BP253" s="18">
        <f t="shared" si="101"/>
        <v>13220</v>
      </c>
      <c r="BQ253" s="18">
        <f t="shared" si="102"/>
        <v>29280</v>
      </c>
      <c r="BR253" s="18">
        <f t="shared" si="103"/>
        <v>8340</v>
      </c>
      <c r="BS253" s="18">
        <f t="shared" si="104"/>
        <v>3580</v>
      </c>
      <c r="BT253" s="18">
        <f t="shared" si="105"/>
        <v>2680</v>
      </c>
      <c r="BU253" s="18"/>
      <c r="BV253" s="8">
        <f t="shared" si="106"/>
        <v>268160</v>
      </c>
    </row>
    <row r="254" spans="1:74" ht="10.5">
      <c r="A254" s="25">
        <v>43313</v>
      </c>
      <c r="B254" s="18">
        <v>260</v>
      </c>
      <c r="C254" s="18">
        <v>40</v>
      </c>
      <c r="D254" s="18">
        <v>0</v>
      </c>
      <c r="E254" s="18">
        <v>9600</v>
      </c>
      <c r="F254" s="18">
        <v>120</v>
      </c>
      <c r="G254" s="18">
        <v>60</v>
      </c>
      <c r="H254" s="18">
        <v>1200</v>
      </c>
      <c r="I254" s="72">
        <v>11280</v>
      </c>
      <c r="K254" s="18">
        <v>1040</v>
      </c>
      <c r="L254" s="18">
        <v>600</v>
      </c>
      <c r="M254" s="18">
        <v>60</v>
      </c>
      <c r="N254" s="18">
        <v>18100</v>
      </c>
      <c r="O254" s="18">
        <v>140</v>
      </c>
      <c r="P254" s="18">
        <v>500</v>
      </c>
      <c r="Q254" s="18">
        <v>3640</v>
      </c>
      <c r="R254" s="72">
        <v>24080</v>
      </c>
      <c r="T254" s="18">
        <v>440</v>
      </c>
      <c r="U254" s="18">
        <v>20</v>
      </c>
      <c r="V254" s="18">
        <v>0</v>
      </c>
      <c r="W254" s="18">
        <v>0</v>
      </c>
      <c r="X254" s="18">
        <v>0</v>
      </c>
      <c r="Y254" s="18">
        <v>0</v>
      </c>
      <c r="Z254" s="18">
        <v>80</v>
      </c>
      <c r="AA254" s="72">
        <v>540</v>
      </c>
      <c r="AC254" s="18">
        <v>360</v>
      </c>
      <c r="AD254" s="18">
        <v>140</v>
      </c>
      <c r="AE254" s="18">
        <v>60</v>
      </c>
      <c r="AF254" s="18">
        <v>3860</v>
      </c>
      <c r="AG254" s="18">
        <v>100</v>
      </c>
      <c r="AH254" s="18">
        <v>400</v>
      </c>
      <c r="AI254" s="18">
        <v>1800</v>
      </c>
      <c r="AJ254" s="72">
        <v>6720</v>
      </c>
      <c r="AL254" s="18">
        <v>220</v>
      </c>
      <c r="AM254" s="18">
        <v>40</v>
      </c>
      <c r="AN254" s="18">
        <v>20</v>
      </c>
      <c r="AO254" s="18">
        <v>1060</v>
      </c>
      <c r="AP254" s="18">
        <v>60</v>
      </c>
      <c r="AQ254" s="18">
        <v>280</v>
      </c>
      <c r="AR254" s="18">
        <v>840</v>
      </c>
      <c r="AS254" s="72">
        <v>2520</v>
      </c>
      <c r="AU254" s="18">
        <v>100</v>
      </c>
      <c r="AV254" s="18">
        <v>60</v>
      </c>
      <c r="AW254" s="18">
        <v>20</v>
      </c>
      <c r="AX254" s="18">
        <v>1500</v>
      </c>
      <c r="AY254" s="18">
        <v>60</v>
      </c>
      <c r="AZ254" s="18">
        <v>20</v>
      </c>
      <c r="BA254" s="18">
        <v>160</v>
      </c>
      <c r="BB254" s="72">
        <v>1920</v>
      </c>
      <c r="BD254" s="18">
        <v>28680</v>
      </c>
      <c r="BE254" s="18">
        <v>9220</v>
      </c>
      <c r="BF254" s="18">
        <v>2800</v>
      </c>
      <c r="BG254" s="18">
        <v>134160</v>
      </c>
      <c r="BH254" s="18">
        <v>7520</v>
      </c>
      <c r="BI254" s="18">
        <v>6660</v>
      </c>
      <c r="BJ254" s="18">
        <v>89820</v>
      </c>
      <c r="BK254" s="72">
        <v>278860</v>
      </c>
      <c r="BN254" s="18">
        <f t="shared" si="100"/>
        <v>46520</v>
      </c>
      <c r="BO254" s="33"/>
      <c r="BP254" s="18">
        <f t="shared" si="101"/>
        <v>11280</v>
      </c>
      <c r="BQ254" s="18">
        <f t="shared" si="102"/>
        <v>24080</v>
      </c>
      <c r="BR254" s="18">
        <f t="shared" si="103"/>
        <v>6720</v>
      </c>
      <c r="BS254" s="18">
        <f t="shared" si="104"/>
        <v>2520</v>
      </c>
      <c r="BT254" s="18">
        <f t="shared" si="105"/>
        <v>1920</v>
      </c>
      <c r="BU254" s="18"/>
      <c r="BV254" s="8">
        <f t="shared" si="106"/>
        <v>232340</v>
      </c>
    </row>
    <row r="255" spans="1:74">
      <c r="A255" s="25">
        <v>43344</v>
      </c>
      <c r="BS255" s="118"/>
    </row>
    <row r="256" spans="1:74">
      <c r="A256" s="25">
        <v>43374</v>
      </c>
    </row>
    <row r="257" spans="1:1">
      <c r="A257" s="25">
        <v>43405</v>
      </c>
    </row>
    <row r="258" spans="1:1">
      <c r="A258" s="25">
        <v>43435</v>
      </c>
    </row>
    <row r="259" spans="1:1">
      <c r="A259" s="25">
        <v>43466</v>
      </c>
    </row>
    <row r="260" spans="1:1">
      <c r="A260" s="25">
        <v>43497</v>
      </c>
    </row>
    <row r="261" spans="1:1">
      <c r="A261" s="25">
        <v>43525</v>
      </c>
    </row>
    <row r="262" spans="1:1">
      <c r="A262" s="25">
        <v>43556</v>
      </c>
    </row>
    <row r="263" spans="1:1">
      <c r="A263" s="25"/>
    </row>
    <row r="264" spans="1:1">
      <c r="A264" s="25"/>
    </row>
    <row r="265" spans="1:1">
      <c r="A265" s="25"/>
    </row>
    <row r="266" spans="1:1">
      <c r="A266" s="25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170"/>
  <sheetViews>
    <sheetView tabSelected="1" workbookViewId="0">
      <pane xSplit="1" ySplit="5" topLeftCell="B132" activePane="bottomRight" state="frozen"/>
      <selection pane="topRight" activeCell="B146" sqref="B146"/>
      <selection pane="bottomLeft" activeCell="B146" sqref="B146"/>
      <selection pane="bottomRight" activeCell="K163" sqref="K163"/>
    </sheetView>
  </sheetViews>
  <sheetFormatPr defaultColWidth="9" defaultRowHeight="10"/>
  <cols>
    <col min="1" max="2" width="9" style="6"/>
    <col min="3" max="3" width="11.4140625" style="6" bestFit="1" customWidth="1"/>
    <col min="4" max="4" width="10.4140625" style="6" customWidth="1"/>
    <col min="5" max="5" width="13.6640625" style="6" bestFit="1" customWidth="1"/>
    <col min="6" max="6" width="11.08203125" style="6" customWidth="1"/>
    <col min="7" max="7" width="11.1640625" style="6" bestFit="1" customWidth="1"/>
    <col min="8" max="10" width="9" style="6"/>
    <col min="11" max="11" width="9.1640625" style="6" bestFit="1" customWidth="1"/>
    <col min="12" max="16384" width="9" style="6"/>
  </cols>
  <sheetData>
    <row r="1" spans="1:6" ht="10.5">
      <c r="A1" s="11" t="s">
        <v>58</v>
      </c>
      <c r="E1" s="4"/>
      <c r="F1" s="4"/>
    </row>
    <row r="2" spans="1:6" ht="10.5">
      <c r="A2" s="11" t="s">
        <v>59</v>
      </c>
      <c r="E2" s="4"/>
      <c r="F2" s="4"/>
    </row>
    <row r="3" spans="1:6" ht="14">
      <c r="A3" s="115" t="s">
        <v>60</v>
      </c>
      <c r="E3" s="4"/>
      <c r="F3" s="4"/>
    </row>
    <row r="4" spans="1:6" ht="10.5">
      <c r="A4" s="11"/>
      <c r="E4" s="4"/>
      <c r="F4" s="4"/>
    </row>
    <row r="5" spans="1:6" ht="10.5">
      <c r="B5" s="54" t="s">
        <v>61</v>
      </c>
      <c r="C5" s="54" t="s">
        <v>40</v>
      </c>
      <c r="D5" s="54" t="s">
        <v>62</v>
      </c>
      <c r="E5" s="55" t="s">
        <v>63</v>
      </c>
      <c r="F5" s="54" t="s">
        <v>64</v>
      </c>
    </row>
    <row r="6" spans="1:6">
      <c r="A6" s="7">
        <v>38718</v>
      </c>
      <c r="B6" s="8">
        <v>61400</v>
      </c>
      <c r="C6" s="8">
        <v>15132</v>
      </c>
      <c r="D6" s="8">
        <v>93571</v>
      </c>
      <c r="E6" s="40">
        <v>25555</v>
      </c>
      <c r="F6" s="40">
        <v>1343554</v>
      </c>
    </row>
    <row r="7" spans="1:6">
      <c r="A7" s="7">
        <v>38749</v>
      </c>
      <c r="B7" s="8">
        <v>61700</v>
      </c>
      <c r="C7" s="8">
        <v>15114</v>
      </c>
      <c r="D7" s="8">
        <v>84873</v>
      </c>
      <c r="E7" s="40">
        <v>23624</v>
      </c>
      <c r="F7" s="40">
        <v>1398661</v>
      </c>
    </row>
    <row r="8" spans="1:6">
      <c r="A8" s="7">
        <v>38777</v>
      </c>
      <c r="B8" s="8">
        <v>64100</v>
      </c>
      <c r="C8" s="8">
        <v>14789</v>
      </c>
      <c r="D8" s="8">
        <v>94653</v>
      </c>
      <c r="E8" s="40">
        <v>24309</v>
      </c>
      <c r="F8" s="40">
        <v>1577432</v>
      </c>
    </row>
    <row r="9" spans="1:6">
      <c r="A9" s="7">
        <v>38808</v>
      </c>
      <c r="B9" s="8">
        <v>44200</v>
      </c>
      <c r="C9" s="8">
        <v>8976</v>
      </c>
      <c r="D9" s="8">
        <v>67530</v>
      </c>
      <c r="E9" s="40">
        <v>20184</v>
      </c>
      <c r="F9" s="40">
        <v>1280116</v>
      </c>
    </row>
    <row r="10" spans="1:6">
      <c r="A10" s="7">
        <v>38838</v>
      </c>
      <c r="B10" s="8">
        <v>41400</v>
      </c>
      <c r="C10" s="8">
        <v>7854</v>
      </c>
      <c r="D10" s="8">
        <v>70787</v>
      </c>
      <c r="E10" s="40">
        <v>22969</v>
      </c>
      <c r="F10" s="40">
        <v>1385268</v>
      </c>
    </row>
    <row r="11" spans="1:6">
      <c r="A11" s="7">
        <v>38869</v>
      </c>
      <c r="B11" s="8">
        <v>42600</v>
      </c>
      <c r="C11" s="8">
        <v>7488</v>
      </c>
      <c r="D11" s="8">
        <v>69140</v>
      </c>
      <c r="E11" s="40">
        <v>22403</v>
      </c>
      <c r="F11" s="40">
        <v>1425400</v>
      </c>
    </row>
    <row r="12" spans="1:6">
      <c r="A12" s="7">
        <v>38899</v>
      </c>
      <c r="B12" s="8">
        <v>49900</v>
      </c>
      <c r="C12" s="8">
        <v>10176</v>
      </c>
      <c r="D12" s="8">
        <v>83837</v>
      </c>
      <c r="E12" s="40">
        <v>24708</v>
      </c>
      <c r="F12" s="40">
        <v>1448126</v>
      </c>
    </row>
    <row r="13" spans="1:6">
      <c r="A13" s="7">
        <v>38930</v>
      </c>
      <c r="B13" s="8">
        <v>60900</v>
      </c>
      <c r="C13" s="8">
        <v>11004</v>
      </c>
      <c r="D13" s="8">
        <v>87676</v>
      </c>
      <c r="E13" s="40">
        <v>25459</v>
      </c>
      <c r="F13" s="40">
        <v>1704010</v>
      </c>
    </row>
    <row r="14" spans="1:6">
      <c r="A14" s="7">
        <v>38961</v>
      </c>
      <c r="B14" s="8">
        <v>52000</v>
      </c>
      <c r="C14" s="8">
        <v>7602</v>
      </c>
      <c r="D14" s="8">
        <v>70633</v>
      </c>
      <c r="E14" s="40">
        <v>22550</v>
      </c>
      <c r="F14" s="40">
        <v>1570567</v>
      </c>
    </row>
    <row r="15" spans="1:6">
      <c r="A15" s="7">
        <v>38991</v>
      </c>
      <c r="B15" s="8">
        <v>54500</v>
      </c>
      <c r="C15" s="8">
        <v>8976</v>
      </c>
      <c r="D15" s="8">
        <v>71678</v>
      </c>
      <c r="E15" s="40">
        <v>21330</v>
      </c>
      <c r="F15" s="40">
        <v>1502108</v>
      </c>
    </row>
    <row r="16" spans="1:6">
      <c r="A16" s="7">
        <v>39022</v>
      </c>
      <c r="B16" s="8">
        <v>58900</v>
      </c>
      <c r="C16" s="8">
        <v>16654</v>
      </c>
      <c r="D16" s="8">
        <v>78031</v>
      </c>
      <c r="E16" s="40">
        <v>16900</v>
      </c>
      <c r="F16" s="40">
        <v>1516066</v>
      </c>
    </row>
    <row r="17" spans="1:11">
      <c r="A17" s="7">
        <v>39052</v>
      </c>
      <c r="B17" s="8">
        <v>54400</v>
      </c>
      <c r="C17" s="8">
        <v>12636</v>
      </c>
      <c r="D17" s="8">
        <v>80278</v>
      </c>
      <c r="E17" s="40">
        <v>19789</v>
      </c>
      <c r="F17" s="40">
        <v>1383257</v>
      </c>
    </row>
    <row r="18" spans="1:11">
      <c r="A18" s="7">
        <v>39083</v>
      </c>
      <c r="B18" s="8">
        <v>48900</v>
      </c>
      <c r="C18" s="8">
        <v>12236</v>
      </c>
      <c r="D18" s="8">
        <v>85577</v>
      </c>
      <c r="E18" s="40">
        <v>21302</v>
      </c>
      <c r="F18" s="40">
        <v>1407790</v>
      </c>
      <c r="H18" s="33"/>
      <c r="I18" s="33"/>
      <c r="K18" s="33"/>
    </row>
    <row r="19" spans="1:11">
      <c r="A19" s="7">
        <v>39114</v>
      </c>
      <c r="B19" s="8">
        <v>54800</v>
      </c>
      <c r="C19" s="8">
        <v>13340</v>
      </c>
      <c r="D19" s="8">
        <v>81162</v>
      </c>
      <c r="E19" s="40">
        <v>19675</v>
      </c>
      <c r="F19" s="40">
        <v>1377670</v>
      </c>
      <c r="H19" s="33"/>
      <c r="I19" s="33"/>
      <c r="K19" s="33"/>
    </row>
    <row r="20" spans="1:11">
      <c r="A20" s="7">
        <v>39142</v>
      </c>
      <c r="B20" s="8">
        <v>60100</v>
      </c>
      <c r="C20" s="8">
        <v>13179</v>
      </c>
      <c r="D20" s="8">
        <v>91289</v>
      </c>
      <c r="E20" s="40">
        <v>21685</v>
      </c>
      <c r="F20" s="40">
        <v>1575478</v>
      </c>
      <c r="H20" s="33"/>
      <c r="I20" s="33"/>
      <c r="K20" s="33"/>
    </row>
    <row r="21" spans="1:11">
      <c r="A21" s="7">
        <v>39173</v>
      </c>
      <c r="B21" s="8">
        <v>40100</v>
      </c>
      <c r="C21" s="8">
        <v>8142</v>
      </c>
      <c r="D21" s="8">
        <v>66627</v>
      </c>
      <c r="E21" s="40">
        <v>14445</v>
      </c>
      <c r="F21" s="40">
        <v>1289713</v>
      </c>
      <c r="H21" s="33"/>
      <c r="I21" s="33"/>
      <c r="K21" s="33"/>
    </row>
    <row r="22" spans="1:11">
      <c r="A22" s="7">
        <v>39203</v>
      </c>
      <c r="B22" s="8">
        <v>32500</v>
      </c>
      <c r="C22" s="8">
        <v>6354</v>
      </c>
      <c r="D22" s="8">
        <v>64596</v>
      </c>
      <c r="E22" s="40">
        <v>15610</v>
      </c>
      <c r="F22" s="40">
        <v>1305574</v>
      </c>
      <c r="H22" s="33"/>
      <c r="I22" s="33"/>
      <c r="K22" s="33"/>
    </row>
    <row r="23" spans="1:11">
      <c r="A23" s="7">
        <v>39234</v>
      </c>
      <c r="B23" s="8">
        <v>37900</v>
      </c>
      <c r="C23" s="8">
        <v>7353</v>
      </c>
      <c r="D23" s="8">
        <v>69492</v>
      </c>
      <c r="E23" s="40">
        <v>15446</v>
      </c>
      <c r="F23" s="40">
        <v>1381922</v>
      </c>
      <c r="H23" s="33"/>
      <c r="I23" s="33"/>
      <c r="K23" s="33"/>
    </row>
    <row r="24" spans="1:11">
      <c r="A24" s="7">
        <v>39264</v>
      </c>
      <c r="B24" s="8">
        <v>47900</v>
      </c>
      <c r="C24" s="8">
        <v>8928</v>
      </c>
      <c r="D24" s="8">
        <v>80638</v>
      </c>
      <c r="E24" s="40">
        <v>15529</v>
      </c>
      <c r="F24" s="40">
        <v>1413231</v>
      </c>
      <c r="H24" s="33"/>
      <c r="I24" s="33"/>
      <c r="K24" s="33"/>
    </row>
    <row r="25" spans="1:11">
      <c r="A25" s="7">
        <v>39295</v>
      </c>
      <c r="B25" s="8">
        <v>54500</v>
      </c>
      <c r="C25" s="8">
        <v>9878</v>
      </c>
      <c r="D25" s="8">
        <v>90574</v>
      </c>
      <c r="E25" s="40">
        <v>20691</v>
      </c>
      <c r="F25" s="40">
        <v>1687050</v>
      </c>
      <c r="H25" s="33"/>
      <c r="I25" s="33"/>
      <c r="K25" s="33"/>
    </row>
    <row r="26" spans="1:11">
      <c r="A26" s="7">
        <v>39326</v>
      </c>
      <c r="B26" s="8">
        <v>46400</v>
      </c>
      <c r="C26" s="8">
        <v>8326</v>
      </c>
      <c r="D26" s="8">
        <v>73550</v>
      </c>
      <c r="E26" s="40">
        <v>12794</v>
      </c>
      <c r="F26" s="40">
        <v>1550601</v>
      </c>
      <c r="H26" s="33"/>
      <c r="I26" s="33"/>
      <c r="K26" s="33"/>
    </row>
    <row r="27" spans="1:11">
      <c r="A27" s="7">
        <v>39356</v>
      </c>
      <c r="B27" s="8">
        <v>47100</v>
      </c>
      <c r="C27" s="8">
        <v>7912</v>
      </c>
      <c r="D27" s="8">
        <v>72276</v>
      </c>
      <c r="E27" s="40">
        <v>12513</v>
      </c>
      <c r="F27" s="40">
        <v>1484102</v>
      </c>
      <c r="H27" s="33"/>
      <c r="I27" s="33"/>
      <c r="K27" s="33"/>
    </row>
    <row r="28" spans="1:11">
      <c r="A28" s="7">
        <v>39387</v>
      </c>
      <c r="B28" s="8">
        <v>49600</v>
      </c>
      <c r="C28" s="8">
        <v>15096</v>
      </c>
      <c r="D28" s="8">
        <v>76311</v>
      </c>
      <c r="E28" s="40">
        <v>13282</v>
      </c>
      <c r="F28" s="40">
        <v>1451116</v>
      </c>
      <c r="H28" s="33"/>
      <c r="I28" s="33"/>
      <c r="K28" s="33"/>
    </row>
    <row r="29" spans="1:11">
      <c r="A29" s="7">
        <v>39417</v>
      </c>
      <c r="B29" s="8">
        <v>50100</v>
      </c>
      <c r="C29" s="8">
        <v>10908</v>
      </c>
      <c r="D29" s="8">
        <v>80083</v>
      </c>
      <c r="E29" s="40">
        <v>17137</v>
      </c>
      <c r="F29" s="40">
        <v>1370688</v>
      </c>
      <c r="H29" s="33"/>
      <c r="I29" s="33"/>
      <c r="K29" s="33"/>
    </row>
    <row r="30" spans="1:11">
      <c r="A30" s="7">
        <v>39448</v>
      </c>
      <c r="B30" s="8">
        <v>38300</v>
      </c>
      <c r="C30" s="8">
        <v>10121</v>
      </c>
      <c r="D30" s="8">
        <v>83724</v>
      </c>
      <c r="E30" s="40">
        <v>20078</v>
      </c>
      <c r="F30" s="40">
        <v>1353928</v>
      </c>
      <c r="H30" s="33"/>
      <c r="I30" s="33"/>
      <c r="K30" s="33"/>
    </row>
    <row r="31" spans="1:11">
      <c r="A31" s="7">
        <v>39479</v>
      </c>
      <c r="B31" s="8">
        <v>46300</v>
      </c>
      <c r="C31" s="8">
        <v>11546</v>
      </c>
      <c r="D31" s="8">
        <v>78594</v>
      </c>
      <c r="E31" s="40">
        <v>18886</v>
      </c>
      <c r="F31" s="40">
        <v>1372626</v>
      </c>
      <c r="H31" s="33"/>
      <c r="I31" s="33"/>
      <c r="K31" s="33"/>
    </row>
    <row r="32" spans="1:11">
      <c r="A32" s="7">
        <v>39508</v>
      </c>
      <c r="B32" s="8">
        <v>50700</v>
      </c>
      <c r="C32" s="8">
        <v>11925</v>
      </c>
      <c r="D32" s="8">
        <v>86562</v>
      </c>
      <c r="E32" s="40">
        <v>18135</v>
      </c>
      <c r="F32" s="40">
        <v>1455505</v>
      </c>
      <c r="H32" s="33"/>
      <c r="I32" s="33"/>
      <c r="K32" s="33"/>
    </row>
    <row r="33" spans="1:11">
      <c r="A33" s="7">
        <v>39539</v>
      </c>
      <c r="B33" s="8">
        <v>31200</v>
      </c>
      <c r="C33" s="8">
        <v>7200</v>
      </c>
      <c r="D33" s="8">
        <v>60758</v>
      </c>
      <c r="E33" s="40">
        <v>15743</v>
      </c>
      <c r="F33" s="40">
        <v>1183191</v>
      </c>
      <c r="H33" s="33"/>
      <c r="I33" s="33"/>
      <c r="K33" s="33"/>
    </row>
    <row r="34" spans="1:11">
      <c r="A34" s="7">
        <v>39569</v>
      </c>
      <c r="B34" s="8">
        <v>29400</v>
      </c>
      <c r="C34" s="8">
        <v>6060</v>
      </c>
      <c r="D34" s="8">
        <v>68111</v>
      </c>
      <c r="E34" s="40">
        <v>16433</v>
      </c>
      <c r="F34" s="40">
        <v>1267951</v>
      </c>
      <c r="H34" s="33"/>
      <c r="I34" s="33"/>
      <c r="K34" s="33"/>
    </row>
    <row r="35" spans="1:11">
      <c r="A35" s="7">
        <v>39600</v>
      </c>
      <c r="B35" s="8">
        <v>28400</v>
      </c>
      <c r="C35" s="8">
        <v>7030</v>
      </c>
      <c r="D35" s="8">
        <v>65589</v>
      </c>
      <c r="E35" s="40">
        <v>15904</v>
      </c>
      <c r="F35" s="40">
        <v>1272663</v>
      </c>
      <c r="H35" s="33"/>
      <c r="I35" s="33"/>
      <c r="K35" s="33"/>
    </row>
    <row r="36" spans="1:11">
      <c r="A36" s="7">
        <v>39630</v>
      </c>
      <c r="B36" s="8">
        <v>38500</v>
      </c>
      <c r="C36" s="8">
        <v>8760</v>
      </c>
      <c r="D36" s="8">
        <v>73887</v>
      </c>
      <c r="E36" s="40">
        <v>19012</v>
      </c>
      <c r="F36" s="40">
        <v>1331867</v>
      </c>
      <c r="H36" s="33"/>
      <c r="I36" s="33"/>
      <c r="K36" s="33"/>
    </row>
    <row r="37" spans="1:11">
      <c r="A37" s="7">
        <v>39661</v>
      </c>
      <c r="B37" s="8">
        <v>47900</v>
      </c>
      <c r="C37" s="8">
        <v>9108</v>
      </c>
      <c r="D37" s="8">
        <v>73887</v>
      </c>
      <c r="E37" s="40">
        <v>17623</v>
      </c>
      <c r="F37" s="40">
        <v>1486016</v>
      </c>
      <c r="H37" s="33"/>
      <c r="I37" s="33"/>
      <c r="K37" s="33"/>
    </row>
    <row r="38" spans="1:11">
      <c r="A38" s="7">
        <v>39692</v>
      </c>
      <c r="B38" s="8">
        <v>35000</v>
      </c>
      <c r="C38" s="8">
        <v>6486</v>
      </c>
      <c r="D38" s="8">
        <v>64537</v>
      </c>
      <c r="E38" s="40">
        <v>17236</v>
      </c>
      <c r="F38" s="40">
        <v>1370631</v>
      </c>
      <c r="H38" s="33"/>
      <c r="I38" s="33"/>
      <c r="K38" s="33"/>
    </row>
    <row r="39" spans="1:11">
      <c r="A39" s="7">
        <v>39722</v>
      </c>
      <c r="B39" s="8">
        <v>33700</v>
      </c>
      <c r="C39" s="8">
        <v>6720</v>
      </c>
      <c r="D39" s="8">
        <v>59324</v>
      </c>
      <c r="E39" s="40">
        <v>16193</v>
      </c>
      <c r="F39" s="40">
        <v>1353482</v>
      </c>
      <c r="H39" s="33"/>
      <c r="I39" s="33"/>
      <c r="K39" s="33"/>
    </row>
    <row r="40" spans="1:11">
      <c r="A40" s="7">
        <v>39753</v>
      </c>
      <c r="B40" s="8">
        <v>39000</v>
      </c>
      <c r="C40" s="8">
        <v>8184</v>
      </c>
      <c r="D40" s="8">
        <v>64781</v>
      </c>
      <c r="E40" s="40">
        <v>17539</v>
      </c>
      <c r="F40" s="40">
        <v>1264104</v>
      </c>
      <c r="H40" s="33"/>
      <c r="I40" s="33"/>
      <c r="K40" s="33"/>
    </row>
    <row r="41" spans="1:11">
      <c r="A41" s="7">
        <v>39783</v>
      </c>
      <c r="B41" s="18">
        <v>37200</v>
      </c>
      <c r="C41" s="18">
        <v>9342</v>
      </c>
      <c r="D41" s="8">
        <v>69692</v>
      </c>
      <c r="E41" s="41">
        <v>20517</v>
      </c>
      <c r="F41" s="40">
        <v>1275286</v>
      </c>
      <c r="H41" s="33"/>
      <c r="I41" s="33"/>
      <c r="K41" s="33"/>
    </row>
    <row r="42" spans="1:11">
      <c r="A42" s="7">
        <v>39814</v>
      </c>
      <c r="B42" s="8">
        <v>26100</v>
      </c>
      <c r="C42" s="8">
        <v>7532</v>
      </c>
      <c r="D42" s="8">
        <v>78375</v>
      </c>
      <c r="E42" s="42">
        <v>22302</v>
      </c>
      <c r="F42" s="42">
        <v>1172539</v>
      </c>
      <c r="H42" s="33"/>
      <c r="I42" s="33"/>
      <c r="J42" s="33"/>
      <c r="K42" s="33"/>
    </row>
    <row r="43" spans="1:11">
      <c r="A43" s="7">
        <v>39845</v>
      </c>
      <c r="B43" s="8">
        <v>37800</v>
      </c>
      <c r="C43" s="8">
        <v>9890</v>
      </c>
      <c r="D43" s="8">
        <v>77137</v>
      </c>
      <c r="E43" s="42">
        <v>22275</v>
      </c>
      <c r="F43" s="42">
        <v>1359580</v>
      </c>
      <c r="H43" s="33"/>
      <c r="I43" s="33"/>
      <c r="J43" s="33"/>
      <c r="K43" s="33"/>
    </row>
    <row r="44" spans="1:11">
      <c r="A44" s="7">
        <v>39873</v>
      </c>
      <c r="B44" s="8">
        <v>41900</v>
      </c>
      <c r="C44" s="8">
        <v>10512</v>
      </c>
      <c r="D44" s="8">
        <v>81263</v>
      </c>
      <c r="E44" s="42">
        <v>18852</v>
      </c>
      <c r="F44" s="42">
        <v>1419042</v>
      </c>
      <c r="H44" s="33"/>
      <c r="I44" s="33"/>
      <c r="J44" s="33"/>
      <c r="K44" s="33"/>
    </row>
    <row r="45" spans="1:11">
      <c r="A45" s="7">
        <v>39904</v>
      </c>
      <c r="B45" s="8">
        <v>27300</v>
      </c>
      <c r="C45" s="44">
        <v>6072</v>
      </c>
      <c r="D45" s="8">
        <v>60359</v>
      </c>
      <c r="E45" s="40">
        <v>14214</v>
      </c>
      <c r="F45" s="42">
        <v>1201614</v>
      </c>
      <c r="H45" s="33"/>
      <c r="I45" s="33"/>
      <c r="J45" s="33"/>
      <c r="K45" s="33"/>
    </row>
    <row r="46" spans="1:11">
      <c r="A46" s="7">
        <v>39934</v>
      </c>
      <c r="B46" s="8">
        <v>22200</v>
      </c>
      <c r="C46" s="8">
        <v>3528</v>
      </c>
      <c r="D46" s="8">
        <v>53941</v>
      </c>
      <c r="E46" s="40">
        <v>12833</v>
      </c>
      <c r="F46" s="40">
        <v>1036356</v>
      </c>
      <c r="H46" s="33"/>
      <c r="I46" s="33"/>
      <c r="J46" s="33"/>
      <c r="K46" s="33"/>
    </row>
    <row r="47" spans="1:11">
      <c r="A47" s="7">
        <v>39965</v>
      </c>
      <c r="B47" s="8">
        <v>15800</v>
      </c>
      <c r="C47" s="8">
        <v>2340</v>
      </c>
      <c r="D47" s="8">
        <v>41473</v>
      </c>
      <c r="E47" s="40">
        <v>11152</v>
      </c>
      <c r="F47" s="40">
        <v>947928</v>
      </c>
      <c r="H47" s="33"/>
      <c r="I47" s="33"/>
      <c r="J47" s="33"/>
      <c r="K47" s="33"/>
    </row>
    <row r="48" spans="1:11">
      <c r="A48" s="7">
        <v>39995</v>
      </c>
      <c r="B48" s="8">
        <v>21700</v>
      </c>
      <c r="C48" s="8">
        <v>3726</v>
      </c>
      <c r="D48" s="8">
        <v>72901</v>
      </c>
      <c r="E48" s="40">
        <v>14277</v>
      </c>
      <c r="F48" s="40">
        <v>1276275</v>
      </c>
      <c r="H48" s="33"/>
      <c r="I48" s="33"/>
      <c r="J48" s="33"/>
      <c r="K48" s="33"/>
    </row>
    <row r="49" spans="1:11">
      <c r="A49" s="7">
        <v>40026</v>
      </c>
      <c r="B49" s="8">
        <v>30700</v>
      </c>
      <c r="C49" s="8">
        <v>5586</v>
      </c>
      <c r="D49" s="8">
        <v>79732</v>
      </c>
      <c r="E49" s="40">
        <v>19404</v>
      </c>
      <c r="F49" s="40">
        <v>1516588</v>
      </c>
      <c r="H49" s="33"/>
      <c r="I49" s="33"/>
      <c r="J49" s="33"/>
      <c r="K49" s="33"/>
    </row>
    <row r="50" spans="1:11">
      <c r="A50" s="7">
        <v>40057</v>
      </c>
      <c r="B50" s="8">
        <v>36000</v>
      </c>
      <c r="C50" s="8">
        <v>6258</v>
      </c>
      <c r="D50" s="8">
        <v>78650</v>
      </c>
      <c r="E50" s="40">
        <v>21009</v>
      </c>
      <c r="F50" s="40">
        <v>1590607</v>
      </c>
      <c r="H50" s="33"/>
      <c r="I50" s="33"/>
      <c r="J50" s="33"/>
      <c r="K50" s="33"/>
    </row>
    <row r="51" spans="1:11">
      <c r="A51" s="7">
        <v>40087</v>
      </c>
      <c r="B51" s="8">
        <v>30300</v>
      </c>
      <c r="C51" s="8">
        <v>6072</v>
      </c>
      <c r="D51" s="8">
        <v>62690</v>
      </c>
      <c r="E51" s="40">
        <v>8602</v>
      </c>
      <c r="F51" s="40">
        <v>1364447</v>
      </c>
      <c r="H51" s="33"/>
      <c r="I51" s="33"/>
      <c r="J51" s="33"/>
      <c r="K51" s="33"/>
    </row>
    <row r="52" spans="1:11">
      <c r="A52" s="7">
        <v>40118</v>
      </c>
      <c r="B52" s="8">
        <v>29600</v>
      </c>
      <c r="C52" s="8">
        <v>8027</v>
      </c>
      <c r="D52" s="8">
        <v>65371</v>
      </c>
      <c r="E52" s="40">
        <v>10553</v>
      </c>
      <c r="F52" s="40">
        <v>1279318</v>
      </c>
      <c r="H52" s="33"/>
      <c r="I52" s="33"/>
      <c r="J52" s="33"/>
      <c r="K52" s="33"/>
    </row>
    <row r="53" spans="1:11">
      <c r="A53" s="7">
        <v>40148</v>
      </c>
      <c r="B53" s="8">
        <v>34800</v>
      </c>
      <c r="C53" s="8">
        <v>8883</v>
      </c>
      <c r="D53" s="8">
        <v>73237</v>
      </c>
      <c r="E53" s="8">
        <v>15638</v>
      </c>
      <c r="F53" s="8">
        <v>1281390</v>
      </c>
      <c r="H53" s="33"/>
      <c r="I53" s="33"/>
      <c r="K53" s="33"/>
    </row>
    <row r="54" spans="1:11">
      <c r="A54" s="7">
        <v>40179</v>
      </c>
      <c r="B54" s="8">
        <v>27500</v>
      </c>
      <c r="C54" s="8">
        <v>8700</v>
      </c>
      <c r="D54" s="8">
        <v>80871</v>
      </c>
      <c r="E54" s="8">
        <v>18018</v>
      </c>
      <c r="F54" s="8">
        <v>1264299</v>
      </c>
      <c r="H54" s="33"/>
      <c r="I54" s="33"/>
      <c r="K54" s="33"/>
    </row>
    <row r="55" spans="1:11">
      <c r="A55" s="7">
        <v>40210</v>
      </c>
      <c r="B55" s="8">
        <v>37000</v>
      </c>
      <c r="C55" s="8">
        <v>9975</v>
      </c>
      <c r="D55" s="8">
        <v>82731</v>
      </c>
      <c r="E55" s="8">
        <v>19271</v>
      </c>
      <c r="F55" s="8">
        <v>1289825</v>
      </c>
      <c r="H55" s="33"/>
      <c r="I55" s="33"/>
      <c r="J55" s="33"/>
    </row>
    <row r="56" spans="1:11">
      <c r="A56" s="7">
        <v>40238</v>
      </c>
      <c r="B56" s="8">
        <v>43300</v>
      </c>
      <c r="C56" s="8">
        <v>10452</v>
      </c>
      <c r="D56" s="8">
        <v>90312</v>
      </c>
      <c r="E56" s="8">
        <v>21685</v>
      </c>
      <c r="F56" s="8">
        <v>1563113</v>
      </c>
    </row>
    <row r="57" spans="1:11">
      <c r="A57" s="7">
        <v>40269</v>
      </c>
      <c r="B57" s="8">
        <v>25800</v>
      </c>
      <c r="C57" s="8">
        <v>5328</v>
      </c>
      <c r="D57" s="8">
        <v>59629</v>
      </c>
      <c r="E57" s="8">
        <v>10463</v>
      </c>
      <c r="F57" s="8">
        <v>1212959</v>
      </c>
    </row>
    <row r="58" spans="1:11">
      <c r="A58" s="7">
        <v>40299</v>
      </c>
      <c r="B58" s="8">
        <v>23200</v>
      </c>
      <c r="C58" s="8">
        <v>5340</v>
      </c>
      <c r="D58" s="8">
        <v>61949</v>
      </c>
      <c r="E58" s="8">
        <v>11434</v>
      </c>
      <c r="F58" s="8">
        <v>1262453</v>
      </c>
    </row>
    <row r="59" spans="1:11">
      <c r="A59" s="7">
        <v>40330</v>
      </c>
      <c r="B59" s="8">
        <v>22200</v>
      </c>
      <c r="C59" s="8">
        <v>5240</v>
      </c>
      <c r="D59" s="8">
        <v>60690</v>
      </c>
      <c r="E59" s="8">
        <v>13451</v>
      </c>
      <c r="F59" s="8">
        <v>1312608</v>
      </c>
    </row>
    <row r="60" spans="1:11">
      <c r="A60" s="7">
        <v>40360</v>
      </c>
      <c r="B60" s="8">
        <v>35300</v>
      </c>
      <c r="C60" s="8">
        <v>6480</v>
      </c>
      <c r="D60" s="8">
        <v>78456</v>
      </c>
      <c r="E60" s="8">
        <v>16596</v>
      </c>
      <c r="F60" s="8">
        <v>1405335</v>
      </c>
    </row>
    <row r="61" spans="1:11">
      <c r="A61" s="7">
        <v>40391</v>
      </c>
      <c r="B61" s="8">
        <v>47500</v>
      </c>
      <c r="C61" s="8">
        <v>7876</v>
      </c>
      <c r="D61" s="8">
        <v>88477</v>
      </c>
      <c r="E61" s="8">
        <v>20117</v>
      </c>
      <c r="F61" s="8">
        <v>1642240</v>
      </c>
    </row>
    <row r="62" spans="1:11">
      <c r="A62" s="7">
        <v>40422</v>
      </c>
      <c r="B62" s="8">
        <v>34800</v>
      </c>
      <c r="C62" s="8">
        <v>5500</v>
      </c>
      <c r="D62" s="8">
        <v>83573</v>
      </c>
      <c r="E62" s="8">
        <v>16992</v>
      </c>
      <c r="F62" s="8">
        <v>1541041</v>
      </c>
    </row>
    <row r="63" spans="1:11">
      <c r="A63" s="7">
        <v>40452</v>
      </c>
      <c r="B63" s="8">
        <v>31500</v>
      </c>
      <c r="C63" s="8">
        <v>6175</v>
      </c>
      <c r="D63" s="8">
        <v>65076</v>
      </c>
      <c r="E63" s="8">
        <v>11279</v>
      </c>
      <c r="F63" s="8">
        <v>1437105</v>
      </c>
    </row>
    <row r="64" spans="1:11">
      <c r="A64" s="7">
        <v>40483</v>
      </c>
      <c r="B64" s="8">
        <v>35000</v>
      </c>
      <c r="C64" s="8">
        <v>8375</v>
      </c>
      <c r="D64" s="8">
        <v>70760</v>
      </c>
      <c r="E64" s="8">
        <v>11447</v>
      </c>
      <c r="F64" s="8">
        <v>1397424</v>
      </c>
    </row>
    <row r="65" spans="1:6">
      <c r="A65" s="7">
        <v>40513</v>
      </c>
      <c r="B65" s="8">
        <v>33400</v>
      </c>
      <c r="C65" s="8">
        <v>8294</v>
      </c>
      <c r="D65" s="8">
        <v>71341</v>
      </c>
      <c r="E65" s="8">
        <v>14279</v>
      </c>
      <c r="F65" s="8">
        <v>1308822</v>
      </c>
    </row>
    <row r="66" spans="1:6">
      <c r="A66" s="7">
        <v>40544</v>
      </c>
      <c r="B66" s="8">
        <v>22800</v>
      </c>
      <c r="C66" s="8">
        <v>9570</v>
      </c>
      <c r="D66" s="8">
        <v>81477</v>
      </c>
      <c r="E66" s="8">
        <v>15646</v>
      </c>
      <c r="F66" s="8">
        <v>1282348</v>
      </c>
    </row>
    <row r="67" spans="1:6">
      <c r="A67" s="7">
        <v>40575</v>
      </c>
      <c r="B67" s="8">
        <v>33700</v>
      </c>
      <c r="C67" s="8">
        <v>10425</v>
      </c>
      <c r="D67" s="8">
        <v>83031</v>
      </c>
      <c r="E67" s="8">
        <v>17450</v>
      </c>
      <c r="F67" s="8">
        <v>1391193</v>
      </c>
    </row>
    <row r="68" spans="1:6">
      <c r="A68" s="7">
        <v>40603</v>
      </c>
      <c r="B68" s="8">
        <v>35800</v>
      </c>
      <c r="C68" s="8">
        <v>6780</v>
      </c>
      <c r="D68" s="8">
        <v>83540</v>
      </c>
      <c r="E68" s="8">
        <v>17214</v>
      </c>
      <c r="F68" s="8">
        <v>1420584</v>
      </c>
    </row>
    <row r="69" spans="1:6">
      <c r="A69" s="7">
        <v>40634</v>
      </c>
      <c r="B69" s="8">
        <v>19100</v>
      </c>
      <c r="C69" s="8">
        <v>2544</v>
      </c>
      <c r="D69" s="8">
        <v>48702</v>
      </c>
      <c r="E69" s="8">
        <v>7696</v>
      </c>
      <c r="F69" s="8">
        <v>1114906</v>
      </c>
    </row>
    <row r="70" spans="1:6">
      <c r="A70" s="7">
        <v>40664</v>
      </c>
      <c r="B70" s="8">
        <v>18200</v>
      </c>
      <c r="C70" s="8">
        <v>2440</v>
      </c>
      <c r="D70" s="8">
        <v>45259</v>
      </c>
      <c r="E70" s="8">
        <v>7567</v>
      </c>
      <c r="F70" s="8">
        <v>1152339</v>
      </c>
    </row>
    <row r="71" spans="1:6">
      <c r="A71" s="7">
        <v>40695</v>
      </c>
      <c r="B71" s="8">
        <v>16000</v>
      </c>
      <c r="C71" s="8">
        <v>4100</v>
      </c>
      <c r="D71" s="8">
        <v>47811</v>
      </c>
      <c r="E71" s="8">
        <v>8645</v>
      </c>
      <c r="F71" s="8">
        <v>1267227</v>
      </c>
    </row>
    <row r="72" spans="1:6">
      <c r="A72" s="7">
        <v>40725</v>
      </c>
      <c r="B72" s="8">
        <v>30300</v>
      </c>
      <c r="C72" s="8">
        <v>4368</v>
      </c>
      <c r="D72" s="8">
        <v>63544</v>
      </c>
      <c r="E72" s="8">
        <v>10151</v>
      </c>
      <c r="F72" s="8">
        <v>1465379</v>
      </c>
    </row>
    <row r="73" spans="1:6">
      <c r="A73" s="7">
        <v>40756</v>
      </c>
      <c r="B73" s="8">
        <v>39800</v>
      </c>
      <c r="C73" s="8">
        <v>6544</v>
      </c>
      <c r="D73" s="8">
        <v>86623</v>
      </c>
      <c r="E73" s="8">
        <v>15388</v>
      </c>
      <c r="F73" s="8">
        <v>1786412</v>
      </c>
    </row>
    <row r="74" spans="1:6">
      <c r="A74" s="7">
        <v>40787</v>
      </c>
      <c r="B74" s="8">
        <v>26900</v>
      </c>
      <c r="C74" s="8">
        <v>4784</v>
      </c>
      <c r="D74" s="8">
        <v>76481</v>
      </c>
      <c r="E74" s="8">
        <v>11872</v>
      </c>
      <c r="F74" s="8">
        <v>1637158</v>
      </c>
    </row>
    <row r="75" spans="1:6">
      <c r="A75" s="7">
        <v>40817</v>
      </c>
      <c r="B75" s="8">
        <v>27900</v>
      </c>
      <c r="C75" s="8">
        <v>3728</v>
      </c>
      <c r="D75" s="8">
        <v>61786</v>
      </c>
      <c r="E75" s="8">
        <v>8696</v>
      </c>
      <c r="F75" s="8">
        <v>1517525</v>
      </c>
    </row>
    <row r="76" spans="1:6">
      <c r="A76" s="7">
        <v>40848</v>
      </c>
      <c r="B76" s="8">
        <v>30900</v>
      </c>
      <c r="C76" s="8">
        <v>5840</v>
      </c>
      <c r="D76" s="8">
        <v>70722</v>
      </c>
      <c r="E76" s="8">
        <v>9527</v>
      </c>
      <c r="F76" s="8">
        <v>1497704</v>
      </c>
    </row>
    <row r="77" spans="1:6">
      <c r="A77" s="7">
        <v>40878</v>
      </c>
      <c r="B77" s="8">
        <v>30900</v>
      </c>
      <c r="C77" s="8">
        <v>7840</v>
      </c>
      <c r="D77" s="8">
        <v>75029</v>
      </c>
      <c r="E77" s="8">
        <v>13094</v>
      </c>
      <c r="F77" s="8">
        <v>1461425</v>
      </c>
    </row>
    <row r="78" spans="1:6">
      <c r="A78" s="25">
        <v>40909</v>
      </c>
      <c r="B78" s="8">
        <v>23300</v>
      </c>
      <c r="C78" s="8">
        <v>6544</v>
      </c>
      <c r="D78" s="8">
        <v>80638</v>
      </c>
      <c r="E78" s="8">
        <v>15467</v>
      </c>
      <c r="F78" s="8">
        <v>1331144</v>
      </c>
    </row>
    <row r="79" spans="1:6">
      <c r="A79" s="25">
        <v>40940</v>
      </c>
      <c r="B79" s="8">
        <v>35400</v>
      </c>
      <c r="C79" s="8">
        <v>8112</v>
      </c>
      <c r="D79" s="8">
        <v>84870</v>
      </c>
      <c r="E79" s="8">
        <v>15335</v>
      </c>
      <c r="F79" s="8">
        <v>1572587</v>
      </c>
    </row>
    <row r="80" spans="1:6">
      <c r="A80" s="25">
        <v>40969</v>
      </c>
      <c r="B80" s="8">
        <v>39200</v>
      </c>
      <c r="C80" s="8">
        <v>8208</v>
      </c>
      <c r="D80" s="8">
        <v>99541</v>
      </c>
      <c r="E80" s="8">
        <v>16742</v>
      </c>
      <c r="F80" s="8">
        <v>1737033</v>
      </c>
    </row>
    <row r="81" spans="1:6">
      <c r="A81" s="25">
        <v>41000</v>
      </c>
      <c r="B81" s="8">
        <v>21500</v>
      </c>
      <c r="C81" s="8">
        <v>4416</v>
      </c>
      <c r="D81" s="8">
        <v>61077</v>
      </c>
      <c r="E81" s="8">
        <v>11452</v>
      </c>
      <c r="F81" s="8">
        <v>1410963</v>
      </c>
    </row>
    <row r="82" spans="1:6">
      <c r="A82" s="25">
        <v>41030</v>
      </c>
      <c r="B82" s="8">
        <v>19300</v>
      </c>
      <c r="C82" s="8">
        <v>2992</v>
      </c>
      <c r="D82" s="8">
        <v>55457</v>
      </c>
      <c r="E82" s="8">
        <v>9727</v>
      </c>
      <c r="F82" s="8">
        <v>1431204</v>
      </c>
    </row>
    <row r="83" spans="1:6">
      <c r="A83" s="25">
        <v>41061</v>
      </c>
      <c r="B83" s="8">
        <v>18600</v>
      </c>
      <c r="C83" s="8">
        <v>3696</v>
      </c>
      <c r="D83" s="8">
        <v>64018</v>
      </c>
      <c r="E83" s="8">
        <v>9051</v>
      </c>
      <c r="F83" s="8">
        <v>1481674</v>
      </c>
    </row>
    <row r="84" spans="1:6">
      <c r="A84" s="25">
        <v>41091</v>
      </c>
      <c r="B84" s="8">
        <v>30700</v>
      </c>
      <c r="C84" s="8">
        <v>6048</v>
      </c>
      <c r="D84" s="8">
        <v>76745</v>
      </c>
      <c r="E84" s="8">
        <v>10988</v>
      </c>
      <c r="F84" s="8">
        <v>1598035</v>
      </c>
    </row>
    <row r="85" spans="1:6">
      <c r="A85" s="25">
        <v>41122</v>
      </c>
      <c r="B85" s="8">
        <v>42100</v>
      </c>
      <c r="C85" s="8">
        <v>7856</v>
      </c>
      <c r="D85" s="8">
        <v>97982</v>
      </c>
      <c r="E85" s="8">
        <v>17969</v>
      </c>
      <c r="F85" s="8">
        <v>1964041</v>
      </c>
    </row>
    <row r="86" spans="1:6">
      <c r="A86" s="25">
        <v>41153</v>
      </c>
      <c r="B86" s="8">
        <v>29100</v>
      </c>
      <c r="C86" s="8">
        <v>3744</v>
      </c>
      <c r="D86" s="8">
        <v>79900</v>
      </c>
      <c r="E86" s="8">
        <v>12244</v>
      </c>
      <c r="F86" s="8">
        <v>1622996</v>
      </c>
    </row>
    <row r="87" spans="1:6">
      <c r="A87" s="25">
        <v>41183</v>
      </c>
      <c r="B87" s="8">
        <v>26800</v>
      </c>
      <c r="C87" s="8">
        <v>4480</v>
      </c>
      <c r="D87" s="8">
        <v>70612</v>
      </c>
      <c r="E87" s="8">
        <v>9534</v>
      </c>
      <c r="F87" s="8">
        <v>1470289</v>
      </c>
    </row>
    <row r="88" spans="1:6">
      <c r="A88" s="25">
        <v>41214</v>
      </c>
      <c r="B88" s="8">
        <v>33500</v>
      </c>
      <c r="C88" s="8">
        <v>6032</v>
      </c>
      <c r="D88" s="8">
        <v>77659</v>
      </c>
      <c r="E88" s="8">
        <v>10082</v>
      </c>
      <c r="F88" s="8">
        <v>1434503</v>
      </c>
    </row>
    <row r="89" spans="1:6">
      <c r="A89" s="25">
        <v>41244</v>
      </c>
      <c r="B89" s="8">
        <v>32900</v>
      </c>
      <c r="C89" s="8">
        <v>9952</v>
      </c>
      <c r="D89" s="8">
        <v>80730</v>
      </c>
      <c r="E89" s="8">
        <v>14668</v>
      </c>
      <c r="F89" s="8">
        <v>1436188</v>
      </c>
    </row>
    <row r="90" spans="1:6">
      <c r="A90" s="25">
        <v>41275</v>
      </c>
      <c r="B90" s="8">
        <v>22100</v>
      </c>
      <c r="C90" s="8">
        <v>7120</v>
      </c>
      <c r="D90" s="8">
        <v>78841</v>
      </c>
      <c r="E90" s="8">
        <v>15217</v>
      </c>
      <c r="F90" s="8">
        <v>1360639</v>
      </c>
    </row>
    <row r="91" spans="1:6">
      <c r="A91" s="25">
        <v>41306</v>
      </c>
      <c r="B91" s="8">
        <v>32600</v>
      </c>
      <c r="C91" s="8">
        <v>9520</v>
      </c>
      <c r="D91" s="8">
        <v>85993</v>
      </c>
      <c r="E91" s="8">
        <v>14883</v>
      </c>
      <c r="F91" s="8">
        <v>1430633</v>
      </c>
    </row>
    <row r="92" spans="1:6">
      <c r="A92" s="25">
        <v>41334</v>
      </c>
      <c r="B92" s="8">
        <v>36600</v>
      </c>
      <c r="C92" s="8">
        <v>9616</v>
      </c>
      <c r="D92" s="8">
        <v>105280</v>
      </c>
      <c r="E92" s="8">
        <v>18210</v>
      </c>
      <c r="F92" s="8">
        <v>1652417</v>
      </c>
    </row>
    <row r="93" spans="1:6">
      <c r="A93" s="25">
        <v>41365</v>
      </c>
      <c r="B93" s="8">
        <v>18700</v>
      </c>
      <c r="C93" s="8">
        <v>4496</v>
      </c>
      <c r="D93" s="8">
        <v>59635</v>
      </c>
      <c r="E93" s="8">
        <v>9438</v>
      </c>
      <c r="F93" s="8">
        <v>1244438</v>
      </c>
    </row>
    <row r="94" spans="1:6">
      <c r="A94" s="25">
        <v>41395</v>
      </c>
      <c r="B94" s="8">
        <v>17800</v>
      </c>
      <c r="C94" s="8">
        <v>3248</v>
      </c>
      <c r="D94" s="8">
        <v>53108</v>
      </c>
      <c r="E94" s="8">
        <v>9057</v>
      </c>
      <c r="F94" s="8">
        <v>1265170</v>
      </c>
    </row>
    <row r="95" spans="1:6">
      <c r="A95" s="25">
        <v>41426</v>
      </c>
      <c r="B95" s="8">
        <v>15900</v>
      </c>
      <c r="C95" s="8">
        <v>2848</v>
      </c>
      <c r="D95" s="8">
        <v>62077</v>
      </c>
      <c r="E95" s="8">
        <v>8713</v>
      </c>
      <c r="F95" s="8">
        <v>1299286</v>
      </c>
    </row>
    <row r="96" spans="1:6">
      <c r="A96" s="25">
        <v>41456</v>
      </c>
      <c r="B96" s="8">
        <v>29700</v>
      </c>
      <c r="C96" s="8">
        <v>5312</v>
      </c>
      <c r="D96" s="8">
        <v>69774</v>
      </c>
      <c r="E96" s="8">
        <v>10783</v>
      </c>
      <c r="F96" s="8">
        <v>1454281</v>
      </c>
    </row>
    <row r="97" spans="1:6">
      <c r="A97" s="25">
        <v>41487</v>
      </c>
      <c r="B97" s="8">
        <v>40400</v>
      </c>
      <c r="C97" s="8">
        <v>7312</v>
      </c>
      <c r="D97" s="8">
        <v>94891</v>
      </c>
      <c r="E97" s="8">
        <v>17755</v>
      </c>
      <c r="F97" s="8">
        <v>1838683</v>
      </c>
    </row>
    <row r="98" spans="1:6">
      <c r="A98" s="25">
        <v>41518</v>
      </c>
      <c r="B98" s="8">
        <v>25900</v>
      </c>
      <c r="C98" s="8">
        <v>4384</v>
      </c>
      <c r="D98" s="8">
        <v>73493</v>
      </c>
      <c r="E98" s="8">
        <v>10083</v>
      </c>
      <c r="F98" s="8">
        <v>1554254</v>
      </c>
    </row>
    <row r="99" spans="1:6">
      <c r="A99" s="25">
        <v>41548</v>
      </c>
      <c r="B99" s="8">
        <v>28500</v>
      </c>
      <c r="C99" s="8">
        <v>4896</v>
      </c>
      <c r="D99" s="8">
        <v>66874</v>
      </c>
      <c r="E99" s="8">
        <v>8067</v>
      </c>
      <c r="F99" s="8">
        <v>1495836</v>
      </c>
    </row>
    <row r="100" spans="1:6">
      <c r="A100" s="25">
        <v>41579</v>
      </c>
      <c r="B100" s="8">
        <v>29200</v>
      </c>
      <c r="C100" s="8">
        <v>6368</v>
      </c>
      <c r="D100" s="8">
        <v>67357</v>
      </c>
      <c r="E100" s="8">
        <v>8223</v>
      </c>
      <c r="F100" s="8">
        <v>1400278</v>
      </c>
    </row>
    <row r="101" spans="1:6">
      <c r="A101" s="25">
        <v>41609</v>
      </c>
      <c r="B101" s="8">
        <v>33200</v>
      </c>
      <c r="C101" s="8">
        <v>9440</v>
      </c>
      <c r="D101" s="8">
        <v>75795</v>
      </c>
      <c r="E101" s="8">
        <v>11308</v>
      </c>
      <c r="F101" s="8">
        <v>1476833</v>
      </c>
    </row>
    <row r="102" spans="1:6">
      <c r="A102" s="25">
        <v>41640</v>
      </c>
      <c r="B102" s="8">
        <v>19800</v>
      </c>
      <c r="C102" s="8">
        <v>6912</v>
      </c>
      <c r="D102" s="8">
        <v>69141</v>
      </c>
      <c r="E102" s="8">
        <v>12548</v>
      </c>
      <c r="F102" s="8">
        <v>1253404</v>
      </c>
    </row>
    <row r="103" spans="1:6">
      <c r="A103" s="25">
        <v>41671</v>
      </c>
      <c r="B103" s="8">
        <v>31600</v>
      </c>
      <c r="C103" s="8">
        <v>9472</v>
      </c>
      <c r="D103" s="8">
        <v>75293</v>
      </c>
      <c r="E103" s="8">
        <v>11165</v>
      </c>
      <c r="F103" s="8">
        <v>1404873</v>
      </c>
    </row>
    <row r="104" spans="1:6">
      <c r="A104" s="25">
        <v>41699</v>
      </c>
      <c r="B104" s="8">
        <v>37900</v>
      </c>
      <c r="C104" s="8">
        <v>8656</v>
      </c>
      <c r="D104" s="8">
        <v>92752</v>
      </c>
      <c r="E104" s="8">
        <v>13396</v>
      </c>
      <c r="F104" s="8">
        <v>1596751</v>
      </c>
    </row>
    <row r="105" spans="1:6">
      <c r="A105" s="25">
        <v>41730</v>
      </c>
      <c r="B105" s="8">
        <v>17600</v>
      </c>
      <c r="C105" s="8">
        <v>4192</v>
      </c>
      <c r="D105" s="8">
        <v>56313</v>
      </c>
      <c r="E105" s="8">
        <v>6962</v>
      </c>
      <c r="F105" s="8">
        <v>1189132</v>
      </c>
    </row>
    <row r="106" spans="1:6">
      <c r="A106" s="25">
        <v>41760</v>
      </c>
      <c r="B106" s="8">
        <v>19700</v>
      </c>
      <c r="C106" s="8">
        <v>4528</v>
      </c>
      <c r="D106" s="8">
        <v>48654</v>
      </c>
      <c r="E106" s="8">
        <v>7203</v>
      </c>
      <c r="F106" s="8">
        <v>1280765</v>
      </c>
    </row>
    <row r="107" spans="1:6">
      <c r="A107" s="25">
        <v>41791</v>
      </c>
      <c r="B107" s="8">
        <v>17100</v>
      </c>
      <c r="C107" s="8">
        <v>4048</v>
      </c>
      <c r="D107" s="8">
        <v>57225</v>
      </c>
      <c r="E107" s="8">
        <v>7601</v>
      </c>
      <c r="F107" s="8">
        <v>1289029</v>
      </c>
    </row>
    <row r="108" spans="1:6">
      <c r="A108" s="25">
        <v>41821</v>
      </c>
      <c r="B108" s="8">
        <v>31600</v>
      </c>
      <c r="C108" s="8">
        <v>6816</v>
      </c>
      <c r="D108" s="8">
        <v>60357</v>
      </c>
      <c r="E108" s="8">
        <v>6307</v>
      </c>
      <c r="F108" s="8">
        <v>1414912</v>
      </c>
    </row>
    <row r="109" spans="1:6">
      <c r="A109" s="25">
        <v>41852</v>
      </c>
      <c r="B109" s="8">
        <v>42400</v>
      </c>
      <c r="C109" s="8">
        <v>7984</v>
      </c>
      <c r="D109" s="8">
        <v>87672</v>
      </c>
      <c r="E109" s="8">
        <v>12362</v>
      </c>
      <c r="F109" s="8">
        <v>1783127</v>
      </c>
    </row>
    <row r="110" spans="1:6">
      <c r="A110" s="25">
        <v>41883</v>
      </c>
      <c r="B110" s="8">
        <v>25000</v>
      </c>
      <c r="C110" s="8">
        <v>4864</v>
      </c>
      <c r="D110" s="8">
        <v>68409</v>
      </c>
      <c r="E110" s="8">
        <v>9214</v>
      </c>
      <c r="F110" s="8">
        <v>1520863</v>
      </c>
    </row>
    <row r="111" spans="1:6">
      <c r="A111" s="25">
        <v>41913</v>
      </c>
      <c r="B111" s="8">
        <v>28600</v>
      </c>
      <c r="C111" s="8">
        <v>5968</v>
      </c>
      <c r="D111" s="8">
        <v>60637</v>
      </c>
      <c r="E111" s="8">
        <v>6511</v>
      </c>
      <c r="F111" s="8">
        <v>1417766</v>
      </c>
    </row>
    <row r="112" spans="1:6">
      <c r="A112" s="25">
        <v>41944</v>
      </c>
      <c r="B112" s="8">
        <v>29200</v>
      </c>
      <c r="C112" s="8">
        <v>7536</v>
      </c>
      <c r="D112" s="8">
        <v>64939</v>
      </c>
      <c r="E112" s="8">
        <v>7023</v>
      </c>
      <c r="F112" s="8">
        <v>1355246</v>
      </c>
    </row>
    <row r="113" spans="1:6">
      <c r="A113" s="25">
        <v>41974</v>
      </c>
      <c r="B113" s="8">
        <v>33300</v>
      </c>
      <c r="C113" s="8">
        <v>10160</v>
      </c>
      <c r="D113" s="8">
        <v>69463</v>
      </c>
      <c r="E113" s="8">
        <v>9942</v>
      </c>
      <c r="F113" s="8">
        <v>1397520</v>
      </c>
    </row>
    <row r="114" spans="1:6">
      <c r="A114" s="25">
        <v>42005</v>
      </c>
      <c r="B114" s="8">
        <v>21100</v>
      </c>
      <c r="C114" s="8">
        <v>7472</v>
      </c>
      <c r="D114" s="8">
        <v>65011</v>
      </c>
      <c r="E114" s="8">
        <v>8310</v>
      </c>
      <c r="F114" s="8">
        <v>1235612</v>
      </c>
    </row>
    <row r="115" spans="1:6">
      <c r="A115" s="25">
        <v>42036</v>
      </c>
      <c r="B115" s="8">
        <v>32000</v>
      </c>
      <c r="C115" s="8">
        <v>9488</v>
      </c>
      <c r="D115" s="8">
        <v>74153</v>
      </c>
      <c r="E115" s="8">
        <v>8485</v>
      </c>
      <c r="F115" s="8">
        <v>1257154</v>
      </c>
    </row>
    <row r="116" spans="1:6">
      <c r="A116" s="25">
        <v>42064</v>
      </c>
      <c r="B116" s="8">
        <v>34400</v>
      </c>
      <c r="C116" s="8">
        <v>10336</v>
      </c>
      <c r="D116" s="8">
        <v>87735</v>
      </c>
      <c r="E116" s="8">
        <v>8808</v>
      </c>
      <c r="F116" s="8">
        <v>1534026</v>
      </c>
    </row>
    <row r="117" spans="1:6">
      <c r="A117" s="25">
        <v>42095</v>
      </c>
      <c r="B117" s="8">
        <v>17700</v>
      </c>
      <c r="C117" s="8">
        <v>5280</v>
      </c>
      <c r="D117" s="8">
        <v>52393</v>
      </c>
      <c r="E117" s="8">
        <v>6037</v>
      </c>
      <c r="F117" s="8">
        <v>1144833</v>
      </c>
    </row>
    <row r="118" spans="1:6">
      <c r="A118" s="25">
        <v>42125</v>
      </c>
      <c r="B118" s="8">
        <v>19400</v>
      </c>
      <c r="C118" s="8">
        <v>4400</v>
      </c>
      <c r="D118" s="8">
        <v>49270</v>
      </c>
      <c r="E118" s="8">
        <v>6487</v>
      </c>
      <c r="F118" s="8">
        <v>1262103</v>
      </c>
    </row>
    <row r="119" spans="1:6">
      <c r="A119" s="25">
        <v>42156</v>
      </c>
      <c r="B119" s="8">
        <v>18100</v>
      </c>
      <c r="C119" s="8">
        <v>4128</v>
      </c>
      <c r="D119" s="8">
        <v>54263</v>
      </c>
      <c r="E119" s="8">
        <v>6305</v>
      </c>
      <c r="F119" s="8">
        <v>1190806</v>
      </c>
    </row>
    <row r="120" spans="1:6">
      <c r="A120" s="25">
        <v>42186</v>
      </c>
      <c r="B120" s="8">
        <v>29800</v>
      </c>
      <c r="C120" s="8">
        <v>6400</v>
      </c>
      <c r="D120" s="8">
        <v>59062</v>
      </c>
      <c r="E120" s="8">
        <v>5624</v>
      </c>
      <c r="F120" s="8">
        <v>1309957</v>
      </c>
    </row>
    <row r="121" spans="1:6">
      <c r="A121" s="25">
        <v>42217</v>
      </c>
      <c r="B121" s="8">
        <v>41500</v>
      </c>
      <c r="C121" s="8">
        <v>7952</v>
      </c>
      <c r="D121" s="8">
        <v>73692</v>
      </c>
      <c r="E121" s="8">
        <v>6991</v>
      </c>
      <c r="F121" s="8">
        <v>1653622</v>
      </c>
    </row>
    <row r="122" spans="1:6">
      <c r="A122" s="25">
        <v>42248</v>
      </c>
      <c r="B122" s="8">
        <v>29100</v>
      </c>
      <c r="C122" s="8">
        <v>6080</v>
      </c>
      <c r="D122" s="8">
        <v>68774</v>
      </c>
      <c r="E122" s="8">
        <v>8059</v>
      </c>
      <c r="F122" s="8">
        <v>1525777</v>
      </c>
    </row>
    <row r="123" spans="1:6">
      <c r="A123" s="25">
        <v>42278</v>
      </c>
      <c r="B123" s="8">
        <v>29300</v>
      </c>
      <c r="C123" s="8">
        <v>6272</v>
      </c>
      <c r="D123" s="8">
        <v>58030</v>
      </c>
      <c r="E123" s="8">
        <v>4929</v>
      </c>
      <c r="F123" s="8">
        <v>1412466</v>
      </c>
    </row>
    <row r="124" spans="1:6">
      <c r="A124" s="25">
        <v>42309</v>
      </c>
      <c r="B124" s="8">
        <v>32900</v>
      </c>
      <c r="C124" s="8">
        <v>8144</v>
      </c>
      <c r="D124" s="8">
        <v>62760</v>
      </c>
      <c r="E124" s="8">
        <v>4423</v>
      </c>
      <c r="F124" s="8">
        <v>1339246</v>
      </c>
    </row>
    <row r="125" spans="1:6">
      <c r="A125" s="25">
        <v>42339</v>
      </c>
      <c r="B125" s="8">
        <v>36700</v>
      </c>
      <c r="C125" s="8">
        <v>11376</v>
      </c>
      <c r="D125" s="8">
        <v>67876</v>
      </c>
      <c r="E125" s="8">
        <v>6374</v>
      </c>
      <c r="F125" s="8">
        <v>1348161</v>
      </c>
    </row>
    <row r="126" spans="1:6">
      <c r="A126" s="25">
        <v>42370</v>
      </c>
      <c r="B126" s="8">
        <v>24700</v>
      </c>
      <c r="C126" s="8">
        <v>8832</v>
      </c>
      <c r="D126" s="8">
        <v>62716</v>
      </c>
      <c r="E126" s="8">
        <v>5473</v>
      </c>
      <c r="F126" s="8">
        <v>1276297</v>
      </c>
    </row>
    <row r="127" spans="1:6">
      <c r="A127" s="25">
        <v>42401</v>
      </c>
      <c r="B127" s="8">
        <v>42800</v>
      </c>
      <c r="C127" s="8">
        <v>11360</v>
      </c>
      <c r="D127" s="8">
        <v>71796</v>
      </c>
      <c r="E127" s="8">
        <v>5855</v>
      </c>
      <c r="F127" s="8">
        <v>1330972</v>
      </c>
    </row>
    <row r="128" spans="1:6">
      <c r="A128" s="25">
        <v>42430</v>
      </c>
      <c r="B128" s="8">
        <v>44100</v>
      </c>
      <c r="C128" s="8">
        <v>11120</v>
      </c>
      <c r="D128" s="8">
        <v>79256</v>
      </c>
      <c r="E128" s="8">
        <v>6352</v>
      </c>
      <c r="F128" s="8">
        <v>1550637</v>
      </c>
    </row>
    <row r="129" spans="1:6">
      <c r="A129" s="25">
        <v>42461</v>
      </c>
      <c r="B129" s="8">
        <v>25800</v>
      </c>
      <c r="C129" s="8">
        <v>6448</v>
      </c>
      <c r="D129" s="8">
        <v>49295</v>
      </c>
      <c r="E129" s="8">
        <v>4269</v>
      </c>
      <c r="F129" s="8">
        <v>1249586</v>
      </c>
    </row>
    <row r="130" spans="1:6">
      <c r="A130" s="25">
        <v>42491</v>
      </c>
      <c r="B130" s="8">
        <v>23100</v>
      </c>
      <c r="C130" s="8">
        <v>5552</v>
      </c>
      <c r="D130" s="8">
        <v>48891</v>
      </c>
      <c r="E130" s="8">
        <v>4417</v>
      </c>
      <c r="F130" s="8">
        <v>1233170</v>
      </c>
    </row>
    <row r="131" spans="1:6">
      <c r="A131" s="25">
        <v>42522</v>
      </c>
      <c r="B131" s="8">
        <v>20600</v>
      </c>
      <c r="C131" s="8">
        <v>4672</v>
      </c>
      <c r="D131" s="8">
        <v>53040</v>
      </c>
      <c r="E131" s="8">
        <v>4708</v>
      </c>
      <c r="F131" s="8">
        <v>1271146</v>
      </c>
    </row>
    <row r="132" spans="1:6">
      <c r="A132" s="25">
        <v>42552</v>
      </c>
      <c r="B132" s="8">
        <v>35000</v>
      </c>
      <c r="C132" s="8">
        <v>6944</v>
      </c>
      <c r="D132" s="8">
        <v>54625</v>
      </c>
      <c r="E132" s="8">
        <v>4172</v>
      </c>
      <c r="F132" s="8">
        <v>1435758</v>
      </c>
    </row>
    <row r="133" spans="1:6">
      <c r="A133" s="25">
        <v>42583</v>
      </c>
      <c r="B133" s="8">
        <v>51500</v>
      </c>
      <c r="C133" s="8">
        <v>9392</v>
      </c>
      <c r="D133" s="8">
        <v>79342</v>
      </c>
      <c r="E133" s="8">
        <v>6313</v>
      </c>
      <c r="F133" s="8">
        <v>1818332</v>
      </c>
    </row>
    <row r="134" spans="1:6">
      <c r="A134" s="25">
        <v>42614</v>
      </c>
      <c r="B134" s="8">
        <v>33900</v>
      </c>
      <c r="C134" s="8">
        <v>6496</v>
      </c>
      <c r="D134" s="8">
        <v>65130</v>
      </c>
      <c r="E134" s="8">
        <v>4835</v>
      </c>
      <c r="F134" s="8">
        <v>1552705</v>
      </c>
    </row>
    <row r="135" spans="1:6">
      <c r="A135" s="25">
        <v>42644</v>
      </c>
      <c r="B135" s="8">
        <v>35400</v>
      </c>
      <c r="C135" s="8">
        <v>6976</v>
      </c>
      <c r="D135" s="8">
        <v>55636</v>
      </c>
      <c r="E135" s="8">
        <v>3632</v>
      </c>
      <c r="F135" s="8">
        <v>1462741</v>
      </c>
    </row>
    <row r="136" spans="1:6">
      <c r="A136" s="25">
        <v>42675</v>
      </c>
      <c r="B136" s="8">
        <v>38700</v>
      </c>
      <c r="C136" s="8">
        <v>10144</v>
      </c>
      <c r="D136" s="8">
        <v>59918</v>
      </c>
      <c r="E136" s="8">
        <v>4697</v>
      </c>
      <c r="F136" s="8">
        <v>1479599</v>
      </c>
    </row>
    <row r="137" spans="1:6">
      <c r="A137" s="25">
        <v>42705</v>
      </c>
      <c r="B137" s="8">
        <v>42300</v>
      </c>
      <c r="C137" s="8">
        <v>12800</v>
      </c>
      <c r="D137" s="8">
        <v>66046</v>
      </c>
      <c r="E137" s="8">
        <v>6303</v>
      </c>
      <c r="F137" s="8">
        <v>1455477</v>
      </c>
    </row>
    <row r="138" spans="1:6">
      <c r="A138" s="25">
        <v>42736</v>
      </c>
      <c r="B138" s="8">
        <v>28900</v>
      </c>
      <c r="C138" s="8">
        <v>9104</v>
      </c>
      <c r="D138" s="8">
        <v>57037</v>
      </c>
      <c r="E138" s="8">
        <v>4058</v>
      </c>
      <c r="F138" s="8">
        <v>1295059</v>
      </c>
    </row>
    <row r="139" spans="1:6">
      <c r="A139" s="25">
        <v>42767</v>
      </c>
      <c r="B139" s="8">
        <v>41400</v>
      </c>
      <c r="C139" s="8">
        <v>11760</v>
      </c>
      <c r="D139" s="8">
        <v>54356</v>
      </c>
      <c r="E139" s="8">
        <v>4331</v>
      </c>
      <c r="F139" s="8">
        <v>1493399</v>
      </c>
    </row>
    <row r="140" spans="1:6">
      <c r="A140" s="25">
        <v>42795</v>
      </c>
      <c r="B140" s="8">
        <v>50800</v>
      </c>
      <c r="C140" s="8">
        <v>12032</v>
      </c>
      <c r="D140" s="8">
        <v>71384</v>
      </c>
      <c r="E140" s="8">
        <v>4913</v>
      </c>
      <c r="F140" s="8">
        <v>1745412</v>
      </c>
    </row>
    <row r="141" spans="1:6">
      <c r="A141" s="25">
        <v>42826</v>
      </c>
      <c r="B141" s="8">
        <v>23700</v>
      </c>
      <c r="C141" s="8">
        <v>6144</v>
      </c>
      <c r="D141" s="8">
        <v>49834</v>
      </c>
      <c r="E141" s="8">
        <v>3857</v>
      </c>
      <c r="F141" s="8">
        <v>1234921</v>
      </c>
    </row>
    <row r="142" spans="1:6">
      <c r="A142" s="25">
        <v>42856</v>
      </c>
      <c r="B142" s="8">
        <v>25100</v>
      </c>
      <c r="C142" s="8">
        <v>5152</v>
      </c>
      <c r="D142" s="8">
        <v>47140</v>
      </c>
      <c r="E142" s="8">
        <v>4120</v>
      </c>
      <c r="F142" s="8">
        <v>1317742</v>
      </c>
    </row>
    <row r="143" spans="1:6">
      <c r="A143" s="25">
        <v>42887</v>
      </c>
      <c r="B143" s="8">
        <v>22000</v>
      </c>
      <c r="C143" s="8">
        <v>4176</v>
      </c>
      <c r="D143" s="8">
        <v>48971</v>
      </c>
      <c r="E143" s="8">
        <v>3847</v>
      </c>
      <c r="F143" s="8">
        <v>1336169</v>
      </c>
    </row>
    <row r="144" spans="1:6">
      <c r="A144" s="25">
        <v>42917</v>
      </c>
      <c r="B144" s="8">
        <v>37200</v>
      </c>
      <c r="C144" s="8">
        <v>6800</v>
      </c>
      <c r="D144" s="8">
        <v>51811</v>
      </c>
      <c r="E144" s="8">
        <v>3393</v>
      </c>
      <c r="F144" s="8">
        <v>1480718</v>
      </c>
    </row>
    <row r="145" spans="1:6">
      <c r="A145" s="25">
        <v>42948</v>
      </c>
      <c r="B145" s="8">
        <v>53800</v>
      </c>
      <c r="C145" s="8">
        <v>10240</v>
      </c>
      <c r="D145" s="8">
        <v>68351</v>
      </c>
      <c r="E145" s="8">
        <v>4843</v>
      </c>
      <c r="F145" s="8">
        <v>1888071</v>
      </c>
    </row>
    <row r="146" spans="1:6">
      <c r="A146" s="25">
        <v>42979</v>
      </c>
      <c r="B146" s="8">
        <v>33900</v>
      </c>
      <c r="C146" s="8">
        <v>6336</v>
      </c>
      <c r="D146" s="8">
        <v>43870</v>
      </c>
      <c r="E146" s="8">
        <v>4233</v>
      </c>
      <c r="F146" s="8">
        <v>1622694</v>
      </c>
    </row>
    <row r="147" spans="1:6">
      <c r="A147" s="25">
        <v>43009</v>
      </c>
      <c r="B147" s="8">
        <v>34900</v>
      </c>
      <c r="C147" s="8">
        <v>6864</v>
      </c>
      <c r="D147" s="8">
        <v>34489</v>
      </c>
      <c r="E147" s="6">
        <v>3411</v>
      </c>
      <c r="F147" s="6">
        <v>1459083</v>
      </c>
    </row>
    <row r="148" spans="1:6">
      <c r="A148" s="25">
        <v>43040</v>
      </c>
      <c r="B148" s="8">
        <v>40100</v>
      </c>
      <c r="C148" s="8">
        <v>10496</v>
      </c>
      <c r="D148" s="8">
        <v>44346</v>
      </c>
      <c r="E148" s="6">
        <v>4493</v>
      </c>
      <c r="F148" s="6">
        <v>1546985</v>
      </c>
    </row>
    <row r="149" spans="1:6">
      <c r="A149" s="25">
        <v>43070</v>
      </c>
      <c r="B149" s="8">
        <v>42900</v>
      </c>
      <c r="C149" s="8">
        <v>12944</v>
      </c>
      <c r="D149" s="8">
        <v>48958</v>
      </c>
      <c r="E149" s="6">
        <v>5445</v>
      </c>
      <c r="F149" s="6">
        <v>1469039</v>
      </c>
    </row>
    <row r="150" spans="1:6">
      <c r="A150" s="25">
        <v>43101</v>
      </c>
      <c r="B150" s="8">
        <v>31400</v>
      </c>
      <c r="C150" s="8">
        <v>9312</v>
      </c>
      <c r="D150" s="8">
        <v>41435</v>
      </c>
      <c r="E150" s="6">
        <v>3716</v>
      </c>
      <c r="F150" s="6">
        <v>1423727</v>
      </c>
    </row>
    <row r="151" spans="1:6">
      <c r="A151" s="25">
        <v>43132</v>
      </c>
      <c r="B151" s="8">
        <v>42100</v>
      </c>
      <c r="C151" s="8">
        <v>11984</v>
      </c>
      <c r="D151" s="8">
        <v>46937</v>
      </c>
      <c r="E151" s="6">
        <v>4725</v>
      </c>
      <c r="F151" s="6">
        <v>1390518</v>
      </c>
    </row>
    <row r="152" spans="1:6">
      <c r="A152" s="25">
        <v>43160</v>
      </c>
      <c r="B152" s="8">
        <v>50100</v>
      </c>
      <c r="C152" s="8">
        <v>11968</v>
      </c>
      <c r="D152" s="8">
        <v>61613</v>
      </c>
      <c r="E152" s="6">
        <v>5004</v>
      </c>
      <c r="F152" s="6">
        <v>1807063</v>
      </c>
    </row>
    <row r="153" spans="1:6">
      <c r="A153" s="25">
        <v>43191</v>
      </c>
      <c r="B153" s="8">
        <v>26700</v>
      </c>
      <c r="C153" s="8">
        <v>5952</v>
      </c>
      <c r="D153" s="8">
        <v>39934</v>
      </c>
      <c r="E153" s="6">
        <v>4631</v>
      </c>
      <c r="F153" s="6">
        <v>1356679</v>
      </c>
    </row>
    <row r="154" spans="1:6">
      <c r="A154" s="25">
        <v>43221</v>
      </c>
      <c r="B154" s="8">
        <v>26000</v>
      </c>
      <c r="C154" s="8">
        <v>4144</v>
      </c>
      <c r="D154" s="8">
        <v>36575</v>
      </c>
      <c r="E154" s="6">
        <v>1238</v>
      </c>
      <c r="F154" s="6">
        <v>1383847</v>
      </c>
    </row>
    <row r="155" spans="1:6">
      <c r="A155" s="25">
        <v>43252</v>
      </c>
      <c r="B155" s="8">
        <v>23200</v>
      </c>
      <c r="C155" s="8">
        <v>4016</v>
      </c>
      <c r="D155" s="8">
        <v>35739</v>
      </c>
      <c r="E155" s="6">
        <v>483</v>
      </c>
      <c r="F155" s="6">
        <v>1421649</v>
      </c>
    </row>
    <row r="156" spans="1:6">
      <c r="A156" s="25">
        <v>43282</v>
      </c>
      <c r="B156" s="8">
        <v>38600</v>
      </c>
      <c r="C156" s="8">
        <v>7168</v>
      </c>
      <c r="D156" s="8">
        <v>40163</v>
      </c>
      <c r="E156" s="6">
        <v>693</v>
      </c>
      <c r="F156" s="6">
        <v>1557980</v>
      </c>
    </row>
    <row r="157" spans="1:6">
      <c r="A157" s="25">
        <v>43313</v>
      </c>
      <c r="B157" s="8">
        <v>58600</v>
      </c>
      <c r="C157" s="8">
        <v>9984</v>
      </c>
      <c r="D157" s="8">
        <v>61307</v>
      </c>
      <c r="E157" s="6">
        <v>4950</v>
      </c>
      <c r="F157" s="6">
        <v>2033435</v>
      </c>
    </row>
    <row r="158" spans="1:6">
      <c r="A158" s="25">
        <v>43344</v>
      </c>
      <c r="B158" s="8">
        <v>38400</v>
      </c>
      <c r="C158" s="8">
        <v>6592</v>
      </c>
      <c r="D158" s="8">
        <v>38900</v>
      </c>
      <c r="E158" s="6">
        <v>449</v>
      </c>
      <c r="F158" s="6">
        <v>1630088</v>
      </c>
    </row>
    <row r="159" spans="1:6">
      <c r="A159" s="25">
        <v>43374</v>
      </c>
      <c r="B159" s="8">
        <v>40600</v>
      </c>
      <c r="C159" s="8">
        <v>6720</v>
      </c>
      <c r="D159" s="8">
        <v>43013</v>
      </c>
      <c r="E159" s="6">
        <v>334</v>
      </c>
      <c r="F159" s="6">
        <v>1646230</v>
      </c>
    </row>
    <row r="160" spans="1:6">
      <c r="A160" s="25">
        <v>43405</v>
      </c>
      <c r="B160" s="8">
        <v>43600</v>
      </c>
      <c r="C160" s="8">
        <v>9092</v>
      </c>
      <c r="D160" s="8">
        <v>55733</v>
      </c>
      <c r="E160" s="6">
        <v>126</v>
      </c>
      <c r="F160" s="6">
        <v>1673465</v>
      </c>
    </row>
    <row r="161" spans="1:6">
      <c r="A161" s="25">
        <v>43435</v>
      </c>
      <c r="B161" s="8">
        <v>49900</v>
      </c>
      <c r="C161" s="8">
        <v>12852</v>
      </c>
      <c r="D161" s="8">
        <v>62037</v>
      </c>
      <c r="E161" s="6">
        <v>942</v>
      </c>
      <c r="F161" s="6">
        <v>1629350</v>
      </c>
    </row>
    <row r="162" spans="1:6">
      <c r="A162" s="25">
        <v>43466</v>
      </c>
      <c r="B162" s="8">
        <v>31200</v>
      </c>
      <c r="C162" s="8">
        <v>8187</v>
      </c>
      <c r="D162" s="8">
        <v>58021</v>
      </c>
      <c r="E162" s="6">
        <v>631</v>
      </c>
      <c r="F162" s="6">
        <v>1452157</v>
      </c>
    </row>
    <row r="163" spans="1:6">
      <c r="A163" s="25">
        <v>43497</v>
      </c>
      <c r="B163" s="8">
        <v>44500</v>
      </c>
      <c r="C163" s="8">
        <v>11677</v>
      </c>
      <c r="D163" s="8">
        <v>58774</v>
      </c>
      <c r="E163" s="6">
        <v>983</v>
      </c>
      <c r="F163" s="6">
        <v>1534792</v>
      </c>
    </row>
    <row r="164" spans="1:6">
      <c r="A164" s="25">
        <v>43525</v>
      </c>
      <c r="B164" s="8">
        <v>53500</v>
      </c>
      <c r="C164" s="8">
        <v>12916</v>
      </c>
      <c r="D164" s="8">
        <v>72974</v>
      </c>
      <c r="E164" s="6">
        <v>2071</v>
      </c>
      <c r="F164" s="6">
        <v>1929915</v>
      </c>
    </row>
    <row r="165" spans="1:6">
      <c r="A165" s="25">
        <v>43556</v>
      </c>
      <c r="B165" s="8">
        <v>32800</v>
      </c>
      <c r="C165" s="8">
        <v>6983</v>
      </c>
      <c r="D165" s="8">
        <v>47725</v>
      </c>
      <c r="E165" s="6">
        <v>2313</v>
      </c>
      <c r="F165" s="6">
        <v>1666546</v>
      </c>
    </row>
    <row r="166" spans="1:6">
      <c r="A166" s="25">
        <v>43586</v>
      </c>
      <c r="B166" s="8">
        <v>28000</v>
      </c>
      <c r="C166" s="8">
        <v>3803</v>
      </c>
      <c r="D166" s="8">
        <v>41688</v>
      </c>
      <c r="E166" s="6">
        <v>671</v>
      </c>
      <c r="F166" s="6">
        <v>1437929</v>
      </c>
    </row>
    <row r="167" spans="1:6">
      <c r="A167" s="25">
        <v>43617</v>
      </c>
      <c r="B167" s="8">
        <v>24600</v>
      </c>
      <c r="C167" s="8">
        <v>3767</v>
      </c>
      <c r="D167" s="8">
        <v>41027</v>
      </c>
      <c r="E167" s="6">
        <v>517</v>
      </c>
      <c r="F167" s="6">
        <v>1520993</v>
      </c>
    </row>
    <row r="168" spans="1:6">
      <c r="A168" s="25">
        <v>43647</v>
      </c>
      <c r="B168" s="8">
        <v>43000</v>
      </c>
      <c r="C168" s="8">
        <v>6977</v>
      </c>
      <c r="D168" s="8">
        <v>48103</v>
      </c>
      <c r="E168" s="6">
        <v>699</v>
      </c>
      <c r="F168" s="6">
        <v>1659166</v>
      </c>
    </row>
    <row r="169" spans="1:6">
      <c r="A169" s="25">
        <v>43678</v>
      </c>
      <c r="B169" s="8">
        <v>63100</v>
      </c>
      <c r="C169" s="8">
        <v>9503</v>
      </c>
      <c r="D169" s="8">
        <v>75630</v>
      </c>
      <c r="E169" s="6">
        <v>1540</v>
      </c>
      <c r="F169" s="6">
        <v>2109566</v>
      </c>
    </row>
    <row r="170" spans="1:6">
      <c r="A170" s="25">
        <v>43709</v>
      </c>
      <c r="D170" s="8">
        <v>59758</v>
      </c>
      <c r="E170" s="6">
        <v>1019</v>
      </c>
      <c r="F170" s="6">
        <v>1751530</v>
      </c>
    </row>
  </sheetData>
  <phoneticPr fontId="5" type="noConversion"/>
  <hyperlinks>
    <hyperlink ref="A3" r:id="rId1" xr:uid="{B42D0615-830C-4D42-A3CF-25C0F1AA14BD}"/>
  </hyperlinks>
  <pageMargins left="0.75" right="0.75" top="1" bottom="1" header="0.5" footer="0.5"/>
  <pageSetup orientation="portrait" verticalDpi="2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184"/>
  <sheetViews>
    <sheetView workbookViewId="0">
      <pane xSplit="1" ySplit="5" topLeftCell="B144" activePane="bottomRight" state="frozen"/>
      <selection pane="topRight" activeCell="B146" sqref="B146"/>
      <selection pane="bottomLeft" activeCell="B146" sqref="B146"/>
      <selection pane="bottomRight" activeCell="A183" sqref="A183"/>
    </sheetView>
  </sheetViews>
  <sheetFormatPr defaultColWidth="9" defaultRowHeight="10"/>
  <cols>
    <col min="1" max="1" width="9" style="12"/>
    <col min="2" max="4" width="11.58203125" style="12" customWidth="1"/>
    <col min="5" max="5" width="9" style="12"/>
    <col min="6" max="6" width="28.58203125" style="12" bestFit="1" customWidth="1"/>
    <col min="7" max="7" width="9.08203125" style="12" bestFit="1" customWidth="1"/>
    <col min="8" max="8" width="9.9140625" style="12" bestFit="1" customWidth="1"/>
    <col min="9" max="16384" width="9" style="12"/>
  </cols>
  <sheetData>
    <row r="1" spans="1:6" s="11" customFormat="1" ht="10.5">
      <c r="A1" s="11" t="s">
        <v>65</v>
      </c>
    </row>
    <row r="2" spans="1:6" s="11" customFormat="1" ht="10.5">
      <c r="A2" s="11" t="s">
        <v>66</v>
      </c>
    </row>
    <row r="3" spans="1:6" s="11" customFormat="1" ht="10.5">
      <c r="A3" s="6" t="s">
        <v>67</v>
      </c>
    </row>
    <row r="4" spans="1:6" s="11" customFormat="1" ht="10.5"/>
    <row r="5" spans="1:6" ht="10.5">
      <c r="A5" s="6"/>
      <c r="B5" s="54" t="s">
        <v>68</v>
      </c>
      <c r="C5" s="54" t="s">
        <v>69</v>
      </c>
      <c r="D5" s="54" t="s">
        <v>70</v>
      </c>
      <c r="E5" s="6"/>
      <c r="F5" s="6"/>
    </row>
    <row r="6" spans="1:6">
      <c r="A6" s="7">
        <v>38718</v>
      </c>
      <c r="B6" s="8">
        <v>412341</v>
      </c>
      <c r="C6" s="8">
        <v>74520</v>
      </c>
      <c r="D6" s="8">
        <v>2084589</v>
      </c>
      <c r="E6" s="6"/>
      <c r="F6" s="186" t="s">
        <v>71</v>
      </c>
    </row>
    <row r="7" spans="1:6">
      <c r="A7" s="7">
        <v>38749</v>
      </c>
      <c r="B7" s="8">
        <v>330752</v>
      </c>
      <c r="C7" s="8">
        <v>66349</v>
      </c>
      <c r="D7" s="8">
        <v>1871517</v>
      </c>
      <c r="E7" s="6"/>
      <c r="F7" s="6"/>
    </row>
    <row r="8" spans="1:6">
      <c r="A8" s="7">
        <v>38777</v>
      </c>
      <c r="B8" s="8">
        <v>422301</v>
      </c>
      <c r="C8" s="8">
        <v>73328</v>
      </c>
      <c r="D8" s="8">
        <v>2529074</v>
      </c>
      <c r="E8" s="6"/>
      <c r="F8" s="6"/>
    </row>
    <row r="9" spans="1:6">
      <c r="A9" s="7">
        <v>38808</v>
      </c>
      <c r="B9" s="8">
        <v>417162</v>
      </c>
      <c r="C9" s="8">
        <v>58506</v>
      </c>
      <c r="D9" s="8">
        <v>2426334</v>
      </c>
      <c r="E9" s="6"/>
      <c r="F9" s="6"/>
    </row>
    <row r="10" spans="1:6">
      <c r="A10" s="7">
        <v>38838</v>
      </c>
      <c r="B10" s="8">
        <v>463810</v>
      </c>
      <c r="C10" s="8">
        <v>53909</v>
      </c>
      <c r="D10" s="8">
        <v>2795183</v>
      </c>
      <c r="E10" s="6"/>
      <c r="F10" s="6"/>
    </row>
    <row r="11" spans="1:6">
      <c r="A11" s="7">
        <v>38869</v>
      </c>
      <c r="B11" s="8">
        <v>506649</v>
      </c>
      <c r="C11" s="8">
        <v>74891</v>
      </c>
      <c r="D11" s="8">
        <v>3241658</v>
      </c>
      <c r="E11" s="6"/>
      <c r="F11" s="6"/>
    </row>
    <row r="12" spans="1:6">
      <c r="A12" s="7">
        <v>38899</v>
      </c>
      <c r="B12" s="8">
        <v>475223</v>
      </c>
      <c r="C12" s="8">
        <v>79356</v>
      </c>
      <c r="D12" s="8">
        <v>3157925</v>
      </c>
      <c r="E12" s="6"/>
      <c r="F12" s="6"/>
    </row>
    <row r="13" spans="1:6">
      <c r="A13" s="7">
        <v>38930</v>
      </c>
      <c r="B13" s="8">
        <v>403387</v>
      </c>
      <c r="C13" s="8">
        <v>63352</v>
      </c>
      <c r="D13" s="8">
        <v>2573595</v>
      </c>
      <c r="E13" s="6"/>
      <c r="F13" s="6"/>
    </row>
    <row r="14" spans="1:6">
      <c r="A14" s="7">
        <v>38961</v>
      </c>
      <c r="B14" s="8">
        <v>393517</v>
      </c>
      <c r="C14" s="8">
        <v>56871</v>
      </c>
      <c r="D14" s="8">
        <v>2318684</v>
      </c>
      <c r="E14" s="6"/>
      <c r="F14" s="6"/>
    </row>
    <row r="15" spans="1:6">
      <c r="A15" s="7">
        <v>38991</v>
      </c>
      <c r="B15" s="8">
        <v>459582</v>
      </c>
      <c r="C15" s="8">
        <v>66391</v>
      </c>
      <c r="D15" s="8">
        <v>2202449</v>
      </c>
      <c r="E15" s="6"/>
      <c r="F15" s="6"/>
    </row>
    <row r="16" spans="1:6">
      <c r="A16" s="7">
        <v>39022</v>
      </c>
      <c r="B16" s="8">
        <v>419684</v>
      </c>
      <c r="C16" s="8">
        <v>67359</v>
      </c>
      <c r="D16" s="8">
        <v>2138024</v>
      </c>
      <c r="E16" s="6"/>
      <c r="F16" s="6"/>
    </row>
    <row r="17" spans="1:8">
      <c r="A17" s="7">
        <v>39052</v>
      </c>
      <c r="B17" s="8">
        <v>474862</v>
      </c>
      <c r="C17" s="8">
        <v>82612</v>
      </c>
      <c r="D17" s="8">
        <v>2608023</v>
      </c>
      <c r="E17" s="6"/>
      <c r="F17" s="6"/>
      <c r="G17" s="6"/>
      <c r="H17" s="6"/>
    </row>
    <row r="18" spans="1:8">
      <c r="A18" s="6"/>
      <c r="B18" s="187">
        <v>5207977</v>
      </c>
      <c r="C18" s="187">
        <v>828799</v>
      </c>
      <c r="D18" s="187">
        <v>30148372</v>
      </c>
      <c r="E18" s="6"/>
      <c r="F18" s="6"/>
      <c r="G18" s="6"/>
      <c r="H18" s="6"/>
    </row>
    <row r="19" spans="1:8">
      <c r="A19" s="7">
        <v>39083</v>
      </c>
      <c r="B19" s="8">
        <v>453310</v>
      </c>
      <c r="C19" s="8">
        <v>74928</v>
      </c>
      <c r="D19" s="8">
        <v>2114081</v>
      </c>
      <c r="E19" s="6"/>
      <c r="F19" s="6"/>
      <c r="G19" s="6"/>
      <c r="H19" s="6"/>
    </row>
    <row r="20" spans="1:8">
      <c r="A20" s="7">
        <v>39114</v>
      </c>
      <c r="B20" s="8">
        <v>380157</v>
      </c>
      <c r="C20" s="8">
        <v>78330</v>
      </c>
      <c r="D20" s="8">
        <v>1932929</v>
      </c>
      <c r="E20" s="6"/>
      <c r="F20" s="6"/>
      <c r="G20" s="6"/>
      <c r="H20" s="6"/>
    </row>
    <row r="21" spans="1:8">
      <c r="A21" s="7">
        <v>39142</v>
      </c>
      <c r="B21" s="8">
        <v>491223</v>
      </c>
      <c r="C21" s="8">
        <v>73391</v>
      </c>
      <c r="D21" s="8">
        <v>2634824</v>
      </c>
      <c r="E21" s="6"/>
      <c r="F21" s="6"/>
      <c r="G21" s="6"/>
      <c r="H21" s="6"/>
    </row>
    <row r="22" spans="1:8">
      <c r="A22" s="7">
        <v>39173</v>
      </c>
      <c r="B22" s="8">
        <v>439723</v>
      </c>
      <c r="C22" s="8">
        <v>57914</v>
      </c>
      <c r="D22" s="8">
        <v>2406688</v>
      </c>
      <c r="E22" s="6"/>
      <c r="F22" s="6"/>
      <c r="G22" s="6"/>
      <c r="H22" s="6"/>
    </row>
    <row r="23" spans="1:8">
      <c r="A23" s="7">
        <v>39203</v>
      </c>
      <c r="B23" s="8">
        <v>500404</v>
      </c>
      <c r="C23" s="8">
        <v>56496</v>
      </c>
      <c r="D23" s="8">
        <v>2860404</v>
      </c>
      <c r="E23" s="6"/>
      <c r="F23" s="6"/>
      <c r="G23" s="6"/>
      <c r="H23" s="6"/>
    </row>
    <row r="24" spans="1:8">
      <c r="A24" s="7">
        <v>39234</v>
      </c>
      <c r="B24" s="8">
        <v>537365</v>
      </c>
      <c r="C24" s="8">
        <v>73269</v>
      </c>
      <c r="D24" s="8">
        <v>3313226</v>
      </c>
      <c r="E24" s="6"/>
      <c r="F24" s="6"/>
      <c r="G24" s="6"/>
      <c r="H24" s="6"/>
    </row>
    <row r="25" spans="1:8">
      <c r="A25" s="7">
        <v>39264</v>
      </c>
      <c r="B25" s="8">
        <v>518640</v>
      </c>
      <c r="C25" s="8">
        <v>78249</v>
      </c>
      <c r="D25" s="8">
        <v>3271522</v>
      </c>
      <c r="E25" s="6"/>
      <c r="F25" s="6"/>
      <c r="G25" s="6"/>
      <c r="H25" s="6"/>
    </row>
    <row r="26" spans="1:8">
      <c r="A26" s="7">
        <v>39295</v>
      </c>
      <c r="B26" s="8">
        <v>426248</v>
      </c>
      <c r="C26" s="8">
        <v>60246</v>
      </c>
      <c r="D26" s="8">
        <v>2754235</v>
      </c>
      <c r="E26" s="6"/>
      <c r="F26" s="6"/>
      <c r="G26" s="6"/>
      <c r="H26" s="6"/>
    </row>
    <row r="27" spans="1:8">
      <c r="A27" s="7">
        <v>39326</v>
      </c>
      <c r="B27" s="8">
        <v>406684</v>
      </c>
      <c r="C27" s="8">
        <v>58000</v>
      </c>
      <c r="D27" s="8">
        <v>2451311</v>
      </c>
      <c r="E27" s="6"/>
      <c r="F27" s="6"/>
      <c r="G27" s="6"/>
      <c r="H27" s="6"/>
    </row>
    <row r="28" spans="1:8">
      <c r="A28" s="7">
        <v>39356</v>
      </c>
      <c r="B28" s="8">
        <v>485960</v>
      </c>
      <c r="C28" s="8">
        <v>65662</v>
      </c>
      <c r="D28" s="8">
        <v>2375448</v>
      </c>
      <c r="E28" s="6"/>
      <c r="F28" s="6"/>
      <c r="G28" s="6"/>
      <c r="H28" s="6"/>
    </row>
    <row r="29" spans="1:8">
      <c r="A29" s="7">
        <v>39387</v>
      </c>
      <c r="B29" s="8">
        <v>444696</v>
      </c>
      <c r="C29" s="8">
        <v>67169</v>
      </c>
      <c r="D29" s="8">
        <v>2258662</v>
      </c>
      <c r="E29" s="6"/>
      <c r="F29" s="19"/>
      <c r="G29" s="19"/>
      <c r="H29" s="19"/>
    </row>
    <row r="30" spans="1:8">
      <c r="A30" s="7">
        <v>39417</v>
      </c>
      <c r="B30" s="8">
        <v>498840</v>
      </c>
      <c r="C30" s="8">
        <v>77305</v>
      </c>
      <c r="D30" s="8">
        <v>2692907</v>
      </c>
      <c r="E30" s="6"/>
      <c r="F30" s="20"/>
      <c r="G30" s="20"/>
      <c r="H30" s="20"/>
    </row>
    <row r="31" spans="1:8">
      <c r="A31" s="7"/>
      <c r="B31" s="187">
        <v>5603444</v>
      </c>
      <c r="C31" s="187">
        <v>824163</v>
      </c>
      <c r="D31" s="187">
        <v>31227960</v>
      </c>
      <c r="E31" s="6"/>
      <c r="F31" s="20"/>
      <c r="G31" s="20"/>
      <c r="H31" s="20"/>
    </row>
    <row r="32" spans="1:8">
      <c r="A32" s="7">
        <v>39448</v>
      </c>
      <c r="B32" s="8">
        <v>494580</v>
      </c>
      <c r="C32" s="8">
        <v>73910</v>
      </c>
      <c r="D32" s="8">
        <v>2262188</v>
      </c>
      <c r="E32" s="6"/>
      <c r="F32" s="20"/>
      <c r="G32" s="20"/>
      <c r="H32" s="20"/>
    </row>
    <row r="33" spans="1:8">
      <c r="A33" s="7">
        <v>39479</v>
      </c>
      <c r="B33" s="8">
        <v>402100</v>
      </c>
      <c r="C33" s="8">
        <v>79339</v>
      </c>
      <c r="D33" s="8">
        <v>2075712</v>
      </c>
      <c r="E33" s="6"/>
      <c r="F33" s="20"/>
      <c r="G33" s="20"/>
      <c r="H33" s="20"/>
    </row>
    <row r="34" spans="1:8">
      <c r="A34" s="7">
        <v>39508</v>
      </c>
      <c r="B34" s="8">
        <v>515685</v>
      </c>
      <c r="C34" s="8">
        <v>66298</v>
      </c>
      <c r="D34" s="8">
        <v>2690651</v>
      </c>
      <c r="E34" s="6"/>
      <c r="F34" s="20"/>
      <c r="G34" s="20"/>
      <c r="H34" s="20"/>
    </row>
    <row r="35" spans="1:8">
      <c r="A35" s="7">
        <v>39539</v>
      </c>
      <c r="B35" s="8">
        <v>430615</v>
      </c>
      <c r="C35" s="8">
        <v>50438</v>
      </c>
      <c r="D35" s="8">
        <v>2387821</v>
      </c>
      <c r="E35" s="6"/>
      <c r="F35" s="20"/>
      <c r="G35" s="20"/>
      <c r="H35" s="20"/>
    </row>
    <row r="36" spans="1:8">
      <c r="A36" s="7">
        <v>39569</v>
      </c>
      <c r="B36" s="8">
        <v>496099</v>
      </c>
      <c r="C36" s="8">
        <v>53517</v>
      </c>
      <c r="D36" s="8">
        <v>2872142</v>
      </c>
      <c r="E36" s="6"/>
      <c r="F36" s="20"/>
      <c r="G36" s="20"/>
      <c r="H36" s="20"/>
    </row>
    <row r="37" spans="1:8">
      <c r="A37" s="7">
        <v>39600</v>
      </c>
      <c r="B37" s="8">
        <v>516814</v>
      </c>
      <c r="C37" s="8">
        <v>61465</v>
      </c>
      <c r="D37" s="8">
        <v>3282313</v>
      </c>
      <c r="E37" s="6"/>
      <c r="F37" s="20"/>
      <c r="G37" s="20"/>
      <c r="H37" s="20"/>
    </row>
    <row r="38" spans="1:8">
      <c r="A38" s="7">
        <v>39630</v>
      </c>
      <c r="B38" s="8">
        <v>481649</v>
      </c>
      <c r="C38" s="8">
        <v>75890</v>
      </c>
      <c r="D38" s="8">
        <v>3108884</v>
      </c>
      <c r="E38" s="6"/>
      <c r="F38" s="20"/>
      <c r="G38" s="20"/>
      <c r="H38" s="20"/>
    </row>
    <row r="39" spans="1:8">
      <c r="A39" s="7">
        <v>39661</v>
      </c>
      <c r="B39" s="8">
        <v>430945</v>
      </c>
      <c r="C39" s="8">
        <v>58032</v>
      </c>
      <c r="D39" s="8">
        <v>2656162</v>
      </c>
      <c r="E39" s="6"/>
      <c r="F39" s="20"/>
      <c r="G39" s="20"/>
      <c r="H39" s="20"/>
    </row>
    <row r="40" spans="1:8">
      <c r="A40" s="7">
        <v>39692</v>
      </c>
      <c r="B40" s="8">
        <v>390446</v>
      </c>
      <c r="C40" s="8">
        <v>49771</v>
      </c>
      <c r="D40" s="8">
        <v>2289291</v>
      </c>
      <c r="E40" s="6"/>
      <c r="F40" s="20"/>
      <c r="G40" s="20"/>
      <c r="H40" s="20"/>
    </row>
    <row r="41" spans="1:8">
      <c r="A41" s="7">
        <v>39722</v>
      </c>
      <c r="B41" s="8">
        <v>457586</v>
      </c>
      <c r="C41" s="8">
        <v>60102</v>
      </c>
      <c r="D41" s="8">
        <v>2206965</v>
      </c>
      <c r="E41" s="6"/>
      <c r="F41" s="20"/>
      <c r="G41" s="20"/>
      <c r="H41" s="20"/>
    </row>
    <row r="42" spans="1:8">
      <c r="A42" s="7">
        <v>39753</v>
      </c>
      <c r="B42" s="8">
        <v>407984</v>
      </c>
      <c r="C42" s="8">
        <v>63254</v>
      </c>
      <c r="D42" s="8">
        <v>2144698</v>
      </c>
      <c r="E42" s="6"/>
      <c r="F42" s="20"/>
      <c r="G42" s="20"/>
      <c r="H42" s="20"/>
    </row>
    <row r="43" spans="1:8" ht="10.5">
      <c r="A43" s="7">
        <v>39783</v>
      </c>
      <c r="B43" s="18">
        <v>462870</v>
      </c>
      <c r="C43" s="18">
        <v>72383</v>
      </c>
      <c r="D43" s="18">
        <v>2601581</v>
      </c>
      <c r="E43" s="6"/>
      <c r="F43" s="21"/>
      <c r="G43" s="21"/>
      <c r="H43" s="21"/>
    </row>
    <row r="44" spans="1:8">
      <c r="A44" s="6"/>
      <c r="B44" s="187">
        <v>5487373</v>
      </c>
      <c r="C44" s="187">
        <v>764399</v>
      </c>
      <c r="D44" s="187">
        <v>30578408</v>
      </c>
      <c r="E44" s="6"/>
      <c r="F44" s="22"/>
      <c r="G44" s="22"/>
      <c r="H44" s="22"/>
    </row>
    <row r="45" spans="1:8">
      <c r="A45" s="7">
        <v>39814</v>
      </c>
      <c r="B45" s="8">
        <v>437095</v>
      </c>
      <c r="C45" s="8">
        <v>66177</v>
      </c>
      <c r="D45" s="8">
        <v>2093157</v>
      </c>
      <c r="E45" s="6"/>
      <c r="F45" s="20"/>
      <c r="G45" s="20"/>
      <c r="H45" s="20"/>
    </row>
    <row r="46" spans="1:8" s="31" customFormat="1">
      <c r="A46" s="7">
        <v>39845</v>
      </c>
      <c r="B46" s="8">
        <v>358594</v>
      </c>
      <c r="C46" s="8">
        <v>65299</v>
      </c>
      <c r="D46" s="8">
        <v>1908755</v>
      </c>
      <c r="E46" s="188"/>
      <c r="F46" s="189"/>
      <c r="G46" s="189"/>
      <c r="H46" s="189"/>
    </row>
    <row r="47" spans="1:8">
      <c r="A47" s="7">
        <v>39873</v>
      </c>
      <c r="B47" s="8">
        <v>429966</v>
      </c>
      <c r="C47" s="190">
        <v>58118</v>
      </c>
      <c r="D47" s="190">
        <v>2361183</v>
      </c>
      <c r="E47" s="17"/>
      <c r="F47" s="20"/>
      <c r="G47" s="20"/>
      <c r="H47" s="20"/>
    </row>
    <row r="48" spans="1:8">
      <c r="A48" s="7">
        <v>39904</v>
      </c>
      <c r="B48" s="8">
        <v>413535</v>
      </c>
      <c r="C48" s="190">
        <v>50703</v>
      </c>
      <c r="D48" s="190">
        <v>2401893</v>
      </c>
      <c r="E48" s="17"/>
      <c r="F48" s="6"/>
      <c r="G48" s="6"/>
      <c r="H48" s="6"/>
    </row>
    <row r="49" spans="1:5">
      <c r="A49" s="7">
        <v>39934</v>
      </c>
      <c r="B49" s="8">
        <v>446247</v>
      </c>
      <c r="C49" s="18">
        <v>51929</v>
      </c>
      <c r="D49" s="18">
        <v>2766652</v>
      </c>
      <c r="E49" s="17"/>
    </row>
    <row r="50" spans="1:5">
      <c r="A50" s="7">
        <v>39965</v>
      </c>
      <c r="B50" s="8">
        <v>506990</v>
      </c>
      <c r="C50" s="8">
        <v>65998</v>
      </c>
      <c r="D50" s="8">
        <v>3144645</v>
      </c>
      <c r="E50" s="6"/>
    </row>
    <row r="51" spans="1:5">
      <c r="A51" s="7">
        <v>39995</v>
      </c>
      <c r="B51" s="8">
        <v>492157</v>
      </c>
      <c r="C51" s="8">
        <v>77673</v>
      </c>
      <c r="D51" s="8">
        <v>3239170</v>
      </c>
      <c r="E51" s="6"/>
    </row>
    <row r="52" spans="1:5">
      <c r="A52" s="7">
        <v>40026</v>
      </c>
      <c r="B52" s="8">
        <v>427808</v>
      </c>
      <c r="C52" s="8">
        <v>61794</v>
      </c>
      <c r="D52" s="8">
        <v>2781883</v>
      </c>
      <c r="E52" s="6"/>
    </row>
    <row r="53" spans="1:5">
      <c r="A53" s="7">
        <v>40057</v>
      </c>
      <c r="B53" s="8">
        <v>386316</v>
      </c>
      <c r="C53" s="8">
        <v>59080</v>
      </c>
      <c r="D53" s="8">
        <v>2360323</v>
      </c>
      <c r="E53" s="6"/>
    </row>
    <row r="54" spans="1:5">
      <c r="A54" s="7">
        <v>40087</v>
      </c>
      <c r="B54" s="8">
        <v>459141</v>
      </c>
      <c r="C54" s="8">
        <v>67003</v>
      </c>
      <c r="D54" s="8">
        <v>2288606</v>
      </c>
      <c r="E54" s="6"/>
    </row>
    <row r="55" spans="1:5">
      <c r="A55" s="7">
        <v>40118</v>
      </c>
      <c r="B55" s="8">
        <v>430894</v>
      </c>
      <c r="C55" s="8">
        <v>68589</v>
      </c>
      <c r="D55" s="8">
        <v>2179532</v>
      </c>
      <c r="E55" s="6"/>
    </row>
    <row r="56" spans="1:5">
      <c r="A56" s="7">
        <v>40148</v>
      </c>
      <c r="B56" s="8">
        <v>477035</v>
      </c>
      <c r="C56" s="8">
        <v>91662</v>
      </c>
      <c r="D56" s="8">
        <v>2663174</v>
      </c>
      <c r="E56" s="6"/>
    </row>
    <row r="57" spans="1:5">
      <c r="A57" s="6"/>
      <c r="B57" s="187">
        <v>5265778</v>
      </c>
      <c r="C57" s="187">
        <v>784025</v>
      </c>
      <c r="D57" s="187">
        <v>30188973</v>
      </c>
      <c r="E57" s="6"/>
    </row>
    <row r="58" spans="1:5">
      <c r="A58" s="7">
        <v>40179</v>
      </c>
      <c r="B58" s="8">
        <v>463903</v>
      </c>
      <c r="C58" s="8">
        <v>81892</v>
      </c>
      <c r="D58" s="8">
        <v>2183653</v>
      </c>
      <c r="E58" s="6"/>
    </row>
    <row r="59" spans="1:5">
      <c r="A59" s="7">
        <v>40210</v>
      </c>
      <c r="B59" s="8">
        <v>391272</v>
      </c>
      <c r="C59" s="8">
        <v>72363</v>
      </c>
      <c r="D59" s="8">
        <v>1933677</v>
      </c>
      <c r="E59" s="6"/>
    </row>
    <row r="60" spans="1:5">
      <c r="A60" s="7">
        <v>40238</v>
      </c>
      <c r="B60" s="8">
        <v>485535</v>
      </c>
      <c r="C60" s="8">
        <v>64313</v>
      </c>
      <c r="D60" s="8">
        <v>2531281</v>
      </c>
      <c r="E60" s="6"/>
    </row>
    <row r="61" spans="1:5">
      <c r="A61" s="7">
        <v>40269</v>
      </c>
      <c r="B61" s="8">
        <v>445254</v>
      </c>
      <c r="C61" s="8">
        <v>55981</v>
      </c>
      <c r="D61" s="8">
        <v>2269254</v>
      </c>
      <c r="E61" s="6"/>
    </row>
    <row r="62" spans="1:5">
      <c r="A62" s="7">
        <v>40299</v>
      </c>
      <c r="B62" s="8">
        <v>492032</v>
      </c>
      <c r="C62" s="8">
        <v>58271</v>
      </c>
      <c r="D62" s="8">
        <v>2829154</v>
      </c>
      <c r="E62" s="6"/>
    </row>
    <row r="63" spans="1:5">
      <c r="A63" s="7">
        <v>40330</v>
      </c>
      <c r="B63" s="8">
        <v>576398</v>
      </c>
      <c r="C63" s="8">
        <v>88139</v>
      </c>
      <c r="D63" s="8">
        <v>3478607</v>
      </c>
      <c r="E63" s="6"/>
    </row>
    <row r="64" spans="1:5">
      <c r="A64" s="7">
        <v>40360</v>
      </c>
      <c r="B64" s="8">
        <v>355326</v>
      </c>
      <c r="C64" s="8">
        <v>45998</v>
      </c>
      <c r="D64" s="8">
        <v>2923370</v>
      </c>
      <c r="E64" s="6"/>
    </row>
    <row r="65" spans="1:4">
      <c r="A65" s="7">
        <v>40391</v>
      </c>
      <c r="B65" s="8">
        <v>304192</v>
      </c>
      <c r="C65" s="8">
        <v>39163</v>
      </c>
      <c r="D65" s="8">
        <v>2277125</v>
      </c>
    </row>
    <row r="66" spans="1:4">
      <c r="A66" s="7">
        <v>40422</v>
      </c>
      <c r="B66" s="8">
        <v>305972</v>
      </c>
      <c r="C66" s="8">
        <v>35195</v>
      </c>
      <c r="D66" s="8">
        <v>2094954</v>
      </c>
    </row>
    <row r="67" spans="1:4">
      <c r="A67" s="7">
        <v>40452</v>
      </c>
      <c r="B67" s="8">
        <v>372031</v>
      </c>
      <c r="C67" s="8">
        <v>39047</v>
      </c>
      <c r="D67" s="8">
        <v>1987343</v>
      </c>
    </row>
    <row r="68" spans="1:4">
      <c r="A68" s="7">
        <v>40483</v>
      </c>
      <c r="B68" s="8">
        <v>333298</v>
      </c>
      <c r="C68" s="8">
        <v>41374</v>
      </c>
      <c r="D68" s="8">
        <v>1825826</v>
      </c>
    </row>
    <row r="69" spans="1:4">
      <c r="A69" s="7">
        <v>40513</v>
      </c>
      <c r="B69" s="8">
        <v>329406</v>
      </c>
      <c r="C69" s="8">
        <v>54275</v>
      </c>
      <c r="D69" s="8">
        <v>2128123</v>
      </c>
    </row>
    <row r="70" spans="1:4">
      <c r="A70" s="6"/>
      <c r="B70" s="187">
        <v>4860513</v>
      </c>
      <c r="C70" s="187">
        <v>686886</v>
      </c>
      <c r="D70" s="187">
        <v>28506623</v>
      </c>
    </row>
    <row r="71" spans="1:4">
      <c r="A71" s="7">
        <v>40544</v>
      </c>
      <c r="B71" s="8">
        <v>355910</v>
      </c>
      <c r="C71" s="8">
        <v>43142</v>
      </c>
      <c r="D71" s="8">
        <v>1857236</v>
      </c>
    </row>
    <row r="72" spans="1:4">
      <c r="A72" s="7">
        <v>40575</v>
      </c>
      <c r="B72" s="8">
        <v>263550</v>
      </c>
      <c r="C72" s="8">
        <v>47911</v>
      </c>
      <c r="D72" s="8">
        <v>1514915</v>
      </c>
    </row>
    <row r="73" spans="1:4">
      <c r="A73" s="7">
        <v>40603</v>
      </c>
      <c r="B73" s="8">
        <v>327595</v>
      </c>
      <c r="C73" s="8">
        <v>44783</v>
      </c>
      <c r="D73" s="8">
        <v>2243562</v>
      </c>
    </row>
    <row r="74" spans="1:4">
      <c r="A74" s="7">
        <v>40634</v>
      </c>
      <c r="B74" s="8">
        <v>335343</v>
      </c>
      <c r="C74" s="8">
        <v>35184</v>
      </c>
      <c r="D74" s="8">
        <v>2156768</v>
      </c>
    </row>
    <row r="75" spans="1:4">
      <c r="A75" s="7">
        <v>40664</v>
      </c>
      <c r="B75" s="8">
        <v>351128</v>
      </c>
      <c r="C75" s="8">
        <v>36446</v>
      </c>
      <c r="D75" s="8">
        <v>2516288</v>
      </c>
    </row>
    <row r="76" spans="1:4">
      <c r="A76" s="7">
        <v>40695</v>
      </c>
      <c r="B76" s="8">
        <v>392165</v>
      </c>
      <c r="C76" s="8">
        <v>41563</v>
      </c>
      <c r="D76" s="8">
        <v>3068934</v>
      </c>
    </row>
    <row r="77" spans="1:4">
      <c r="A77" s="7">
        <v>40725</v>
      </c>
      <c r="B77" s="8">
        <v>372678</v>
      </c>
      <c r="C77" s="8">
        <v>42328</v>
      </c>
      <c r="D77" s="8">
        <v>2996648</v>
      </c>
    </row>
    <row r="78" spans="1:4">
      <c r="A78" s="7">
        <v>40756</v>
      </c>
      <c r="B78" s="8">
        <v>322774</v>
      </c>
      <c r="C78" s="8">
        <v>37102</v>
      </c>
      <c r="D78" s="8">
        <v>2353380</v>
      </c>
    </row>
    <row r="79" spans="1:4">
      <c r="A79" s="7">
        <v>40787</v>
      </c>
      <c r="B79" s="8">
        <v>317775</v>
      </c>
      <c r="C79" s="8">
        <v>35845</v>
      </c>
      <c r="D79" s="8">
        <v>2129406</v>
      </c>
    </row>
    <row r="80" spans="1:4">
      <c r="A80" s="7">
        <v>40817</v>
      </c>
      <c r="B80" s="8">
        <v>380415</v>
      </c>
      <c r="C80" s="8">
        <v>37949</v>
      </c>
      <c r="D80" s="8">
        <v>2007568</v>
      </c>
    </row>
    <row r="81" spans="1:4">
      <c r="A81" s="7">
        <v>40848</v>
      </c>
      <c r="B81" s="8">
        <v>350389</v>
      </c>
      <c r="C81" s="8">
        <v>44609</v>
      </c>
      <c r="D81" s="8">
        <v>1903095</v>
      </c>
    </row>
    <row r="82" spans="1:4">
      <c r="A82" s="7">
        <v>40878</v>
      </c>
      <c r="B82" s="8">
        <v>365926</v>
      </c>
      <c r="C82" s="8">
        <v>57971</v>
      </c>
      <c r="D82" s="8">
        <v>2275208</v>
      </c>
    </row>
    <row r="83" spans="1:4">
      <c r="A83" s="7"/>
      <c r="B83" s="8">
        <v>4135648</v>
      </c>
      <c r="C83" s="8">
        <v>504833</v>
      </c>
      <c r="D83" s="8">
        <v>27023008</v>
      </c>
    </row>
    <row r="84" spans="1:4">
      <c r="A84" s="25">
        <v>40909</v>
      </c>
      <c r="B84" s="8">
        <v>370010</v>
      </c>
      <c r="C84" s="8">
        <v>48024</v>
      </c>
      <c r="D84" s="8">
        <v>1923859</v>
      </c>
    </row>
    <row r="85" spans="1:4">
      <c r="A85" s="25">
        <v>40940</v>
      </c>
      <c r="B85" s="8">
        <v>318111</v>
      </c>
      <c r="C85" s="8">
        <v>54116</v>
      </c>
      <c r="D85" s="8">
        <v>1870815</v>
      </c>
    </row>
    <row r="86" spans="1:4">
      <c r="A86" s="25">
        <v>40969</v>
      </c>
      <c r="B86" s="8">
        <v>372172</v>
      </c>
      <c r="C86" s="8">
        <v>48693</v>
      </c>
      <c r="D86" s="8">
        <v>2458607</v>
      </c>
    </row>
    <row r="87" spans="1:4">
      <c r="A87" s="25">
        <v>41000</v>
      </c>
      <c r="B87" s="8">
        <v>363785</v>
      </c>
      <c r="C87" s="8">
        <v>37363</v>
      </c>
      <c r="D87" s="8">
        <v>2253897</v>
      </c>
    </row>
    <row r="88" spans="1:4">
      <c r="A88" s="25">
        <v>41030</v>
      </c>
      <c r="B88" s="8">
        <v>380446</v>
      </c>
      <c r="C88" s="8">
        <v>40183</v>
      </c>
      <c r="D88" s="8">
        <v>2667900</v>
      </c>
    </row>
    <row r="89" spans="1:4">
      <c r="A89" s="25">
        <v>41061</v>
      </c>
      <c r="B89" s="8">
        <v>405070</v>
      </c>
      <c r="C89" s="8">
        <v>45685</v>
      </c>
      <c r="D89" s="8">
        <v>3262786</v>
      </c>
    </row>
    <row r="90" spans="1:4">
      <c r="A90" s="25">
        <v>41091</v>
      </c>
      <c r="B90" s="8">
        <v>365778</v>
      </c>
      <c r="C90" s="8">
        <v>47908</v>
      </c>
      <c r="D90" s="8">
        <v>3046338</v>
      </c>
    </row>
    <row r="91" spans="1:4">
      <c r="A91" s="25">
        <v>41122</v>
      </c>
      <c r="B91" s="8">
        <v>317409</v>
      </c>
      <c r="C91" s="8">
        <v>38929</v>
      </c>
      <c r="D91" s="8">
        <v>2521977</v>
      </c>
    </row>
    <row r="92" spans="1:4">
      <c r="A92" s="25">
        <v>41153</v>
      </c>
      <c r="B92" s="8">
        <v>319491</v>
      </c>
      <c r="C92" s="8">
        <v>38032</v>
      </c>
      <c r="D92" s="8">
        <v>2190450</v>
      </c>
    </row>
    <row r="93" spans="1:4">
      <c r="A93" s="25">
        <v>41183</v>
      </c>
      <c r="B93" s="8">
        <v>381465</v>
      </c>
      <c r="C93" s="8">
        <v>40144</v>
      </c>
      <c r="D93" s="8">
        <v>2040324</v>
      </c>
    </row>
    <row r="94" spans="1:4">
      <c r="A94" s="25">
        <v>41214</v>
      </c>
      <c r="B94" s="8">
        <v>358881</v>
      </c>
      <c r="C94" s="8">
        <v>47909</v>
      </c>
      <c r="D94" s="8">
        <v>1950447</v>
      </c>
    </row>
    <row r="95" spans="1:4">
      <c r="A95" s="25">
        <v>41244</v>
      </c>
      <c r="B95" s="8">
        <v>359926</v>
      </c>
      <c r="C95" s="8">
        <v>60285</v>
      </c>
      <c r="D95" s="8">
        <v>2314745</v>
      </c>
    </row>
    <row r="96" spans="1:4">
      <c r="A96" s="6"/>
      <c r="B96" s="8">
        <v>4312544</v>
      </c>
      <c r="C96" s="8">
        <v>547271</v>
      </c>
      <c r="D96" s="8">
        <v>28502145</v>
      </c>
    </row>
    <row r="97" spans="1:14">
      <c r="A97" s="7">
        <v>41275</v>
      </c>
      <c r="B97" s="8">
        <v>372244</v>
      </c>
      <c r="C97" s="8">
        <v>51386</v>
      </c>
      <c r="D97" s="8">
        <v>1935738</v>
      </c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>
      <c r="A98" s="7">
        <v>41306</v>
      </c>
      <c r="B98" s="8">
        <v>298392</v>
      </c>
      <c r="C98" s="8">
        <v>57473</v>
      </c>
      <c r="D98" s="8">
        <v>1821969</v>
      </c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>
      <c r="A99" s="7">
        <v>41334</v>
      </c>
      <c r="B99" s="8">
        <v>398695</v>
      </c>
      <c r="C99" s="8">
        <v>54546</v>
      </c>
      <c r="D99" s="8">
        <v>2534090</v>
      </c>
      <c r="E99" s="6"/>
      <c r="F99" s="6"/>
      <c r="G99" s="6"/>
      <c r="H99" s="8"/>
      <c r="I99" s="8"/>
      <c r="J99" s="8"/>
      <c r="K99" s="8"/>
      <c r="L99" s="8"/>
      <c r="M99" s="8"/>
      <c r="N99" s="8"/>
    </row>
    <row r="100" spans="1:14">
      <c r="A100" s="7">
        <v>41365</v>
      </c>
      <c r="B100" s="8">
        <v>353140</v>
      </c>
      <c r="C100" s="8">
        <v>40576</v>
      </c>
      <c r="D100" s="8">
        <v>2203737</v>
      </c>
      <c r="E100" s="6"/>
      <c r="F100" s="6"/>
      <c r="G100" s="6"/>
      <c r="H100" s="8"/>
      <c r="I100" s="8"/>
      <c r="J100" s="8"/>
      <c r="K100" s="8"/>
      <c r="L100" s="8"/>
      <c r="M100" s="8"/>
      <c r="N100" s="8"/>
    </row>
    <row r="101" spans="1:14">
      <c r="A101" s="7">
        <v>41395</v>
      </c>
      <c r="B101" s="8">
        <v>367283</v>
      </c>
      <c r="C101" s="8">
        <v>40177</v>
      </c>
      <c r="D101" s="8">
        <v>2659321</v>
      </c>
      <c r="E101" s="6"/>
      <c r="F101" s="6"/>
      <c r="G101" s="6"/>
      <c r="H101" s="8"/>
      <c r="I101" s="8"/>
      <c r="J101" s="8"/>
      <c r="K101" s="8"/>
      <c r="L101" s="8"/>
      <c r="M101" s="8"/>
      <c r="N101" s="8"/>
    </row>
    <row r="102" spans="1:14">
      <c r="A102" s="7">
        <v>41426</v>
      </c>
      <c r="B102" s="8">
        <v>394153</v>
      </c>
      <c r="C102" s="8">
        <v>45676</v>
      </c>
      <c r="D102" s="8">
        <v>3322171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>
      <c r="A103" s="7">
        <v>41456</v>
      </c>
      <c r="B103" s="8">
        <v>366374</v>
      </c>
      <c r="C103" s="8">
        <v>47840</v>
      </c>
      <c r="D103" s="8">
        <v>3095739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>
      <c r="A104" s="7">
        <v>41487</v>
      </c>
      <c r="B104" s="8">
        <v>325185</v>
      </c>
      <c r="C104" s="8">
        <v>38989</v>
      </c>
      <c r="D104" s="8">
        <v>2606577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>
      <c r="A105" s="7">
        <v>41518</v>
      </c>
      <c r="B105" s="8">
        <v>315197</v>
      </c>
      <c r="C105" s="8">
        <v>37090</v>
      </c>
      <c r="D105" s="8">
        <v>2203735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>
      <c r="A106" s="7">
        <v>41548</v>
      </c>
      <c r="B106" s="8">
        <v>389895</v>
      </c>
      <c r="C106" s="8">
        <v>43137</v>
      </c>
      <c r="D106" s="8">
        <v>2125365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>
      <c r="A107" s="7">
        <v>41579</v>
      </c>
      <c r="B107" s="8">
        <v>365392</v>
      </c>
      <c r="C107" s="8">
        <v>49722</v>
      </c>
      <c r="D107" s="8">
        <v>2016706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>
      <c r="A108" s="7">
        <v>41609</v>
      </c>
      <c r="B108" s="8">
        <v>381316</v>
      </c>
      <c r="C108" s="8">
        <v>65144</v>
      </c>
      <c r="D108" s="8">
        <v>2490315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>
      <c r="A109" s="6"/>
      <c r="B109" s="8">
        <v>4327266</v>
      </c>
      <c r="C109" s="8">
        <v>571756</v>
      </c>
      <c r="D109" s="8">
        <v>29015463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>
      <c r="A110" s="7">
        <v>41640</v>
      </c>
      <c r="B110" s="8">
        <v>376296</v>
      </c>
      <c r="C110" s="8">
        <v>51774</v>
      </c>
      <c r="D110" s="8">
        <v>2015483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>
      <c r="A111" s="7">
        <v>41671</v>
      </c>
      <c r="B111" s="8">
        <v>312814</v>
      </c>
      <c r="C111" s="8">
        <v>62658</v>
      </c>
      <c r="D111" s="8">
        <v>1926088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>
      <c r="A112" s="7">
        <v>41699</v>
      </c>
      <c r="B112" s="8">
        <v>397296</v>
      </c>
      <c r="C112" s="8">
        <v>60097</v>
      </c>
      <c r="D112" s="8">
        <v>2575711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4">
      <c r="A113" s="7">
        <v>41730</v>
      </c>
      <c r="B113" s="8">
        <v>381817</v>
      </c>
      <c r="C113" s="8">
        <v>41314</v>
      </c>
      <c r="D113" s="8">
        <v>2427609</v>
      </c>
    </row>
    <row r="114" spans="1:4">
      <c r="A114" s="7">
        <v>41760</v>
      </c>
      <c r="B114" s="8">
        <v>379197</v>
      </c>
      <c r="C114" s="8">
        <v>46359</v>
      </c>
      <c r="D114" s="8">
        <v>2907442</v>
      </c>
    </row>
    <row r="115" spans="1:4">
      <c r="A115" s="7">
        <v>41791</v>
      </c>
      <c r="B115" s="8">
        <v>424155</v>
      </c>
      <c r="C115" s="8">
        <v>45003</v>
      </c>
      <c r="D115" s="8">
        <v>3557038</v>
      </c>
    </row>
    <row r="116" spans="1:4">
      <c r="A116" s="7">
        <v>41821</v>
      </c>
      <c r="B116" s="8">
        <v>397960</v>
      </c>
      <c r="C116" s="8">
        <v>48892</v>
      </c>
      <c r="D116" s="8">
        <v>3347314</v>
      </c>
    </row>
    <row r="117" spans="1:4">
      <c r="A117" s="7">
        <v>41852</v>
      </c>
      <c r="B117" s="8">
        <v>342239</v>
      </c>
      <c r="C117" s="8">
        <v>39913</v>
      </c>
      <c r="D117" s="8">
        <v>2726919</v>
      </c>
    </row>
    <row r="118" spans="1:4">
      <c r="A118" s="7">
        <v>41883</v>
      </c>
      <c r="B118" s="8">
        <v>338630</v>
      </c>
      <c r="C118" s="8">
        <v>38013</v>
      </c>
      <c r="D118" s="8">
        <v>2361541</v>
      </c>
    </row>
    <row r="119" spans="1:4">
      <c r="A119" s="7">
        <v>41913</v>
      </c>
      <c r="B119" s="8">
        <v>397721</v>
      </c>
      <c r="C119" s="8">
        <v>46573</v>
      </c>
      <c r="D119" s="8">
        <v>2226067</v>
      </c>
    </row>
    <row r="120" spans="1:4">
      <c r="A120" s="7">
        <v>41944</v>
      </c>
      <c r="B120" s="8">
        <v>364160</v>
      </c>
      <c r="C120" s="8">
        <v>53030</v>
      </c>
      <c r="D120" s="8">
        <v>2086373</v>
      </c>
    </row>
    <row r="121" spans="1:4">
      <c r="A121" s="7">
        <v>41974</v>
      </c>
      <c r="B121" s="8">
        <v>396232</v>
      </c>
      <c r="C121" s="8">
        <v>67699</v>
      </c>
      <c r="D121" s="8">
        <v>2622563</v>
      </c>
    </row>
    <row r="122" spans="1:4">
      <c r="A122" s="7"/>
      <c r="B122" s="8">
        <v>4508517</v>
      </c>
      <c r="C122" s="8">
        <v>601325</v>
      </c>
      <c r="D122" s="8">
        <v>30780148</v>
      </c>
    </row>
    <row r="123" spans="1:4">
      <c r="A123" s="7">
        <v>42005</v>
      </c>
      <c r="B123" s="8">
        <v>392463</v>
      </c>
      <c r="C123" s="8">
        <v>53439</v>
      </c>
      <c r="D123" s="8">
        <v>2132942</v>
      </c>
    </row>
    <row r="124" spans="1:4">
      <c r="A124" s="7">
        <v>42036</v>
      </c>
      <c r="B124" s="8">
        <v>325069</v>
      </c>
      <c r="C124" s="8">
        <v>67496</v>
      </c>
      <c r="D124" s="8">
        <v>2026910</v>
      </c>
    </row>
    <row r="125" spans="1:4">
      <c r="A125" s="7">
        <v>42064</v>
      </c>
      <c r="B125" s="8">
        <v>439242</v>
      </c>
      <c r="C125" s="8">
        <v>61684</v>
      </c>
      <c r="D125" s="8">
        <v>2728772</v>
      </c>
    </row>
    <row r="126" spans="1:4">
      <c r="A126" s="7">
        <v>42095</v>
      </c>
      <c r="B126" s="8">
        <v>403753</v>
      </c>
      <c r="C126" s="8">
        <v>42818</v>
      </c>
      <c r="D126" s="8">
        <v>2550326</v>
      </c>
    </row>
    <row r="127" spans="1:4">
      <c r="A127" s="7">
        <v>42125</v>
      </c>
      <c r="B127" s="8">
        <v>409652</v>
      </c>
      <c r="C127" s="8">
        <v>45192</v>
      </c>
      <c r="D127" s="8">
        <v>3009962</v>
      </c>
    </row>
    <row r="128" spans="1:4">
      <c r="A128" s="7">
        <v>42156</v>
      </c>
      <c r="B128" s="8">
        <v>436330</v>
      </c>
      <c r="C128" s="8">
        <v>54120</v>
      </c>
      <c r="D128" s="8">
        <v>3726592</v>
      </c>
    </row>
    <row r="129" spans="1:20">
      <c r="A129" s="7">
        <v>42186</v>
      </c>
      <c r="B129" s="8">
        <v>413295</v>
      </c>
      <c r="C129" s="8">
        <v>51647</v>
      </c>
      <c r="D129" s="8">
        <v>3561347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>
      <c r="A130" s="7">
        <v>42217</v>
      </c>
      <c r="B130" s="8">
        <v>365482</v>
      </c>
      <c r="C130" s="8">
        <v>42810</v>
      </c>
      <c r="D130" s="8">
        <v>2909590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>
      <c r="A131" s="7">
        <v>42248</v>
      </c>
      <c r="B131" s="6">
        <v>358203</v>
      </c>
      <c r="C131" s="6">
        <v>42298</v>
      </c>
      <c r="D131" s="6">
        <v>2600405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>
      <c r="A132" s="7">
        <v>42278</v>
      </c>
      <c r="B132" s="8">
        <v>442988</v>
      </c>
      <c r="C132" s="8">
        <v>50059</v>
      </c>
      <c r="D132" s="8">
        <v>2425471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>
      <c r="A133" s="7">
        <v>42309</v>
      </c>
      <c r="B133" s="8">
        <v>418257</v>
      </c>
      <c r="C133" s="8">
        <v>57688</v>
      </c>
      <c r="D133" s="8">
        <v>2269515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>
      <c r="A134" s="7">
        <v>42339</v>
      </c>
      <c r="B134" s="8">
        <v>437926</v>
      </c>
      <c r="C134" s="8">
        <v>74234</v>
      </c>
      <c r="D134" s="8">
        <v>2847521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6"/>
      <c r="B135" s="8">
        <v>4842660</v>
      </c>
      <c r="C135" s="8">
        <v>643485</v>
      </c>
      <c r="D135" s="8">
        <v>32789353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>
      <c r="A136" s="7">
        <v>42370</v>
      </c>
      <c r="B136" s="8">
        <v>434366</v>
      </c>
      <c r="C136" s="8">
        <v>58440</v>
      </c>
      <c r="D136" s="8">
        <v>2314499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>
      <c r="A137" s="7">
        <v>42401</v>
      </c>
      <c r="B137" s="8">
        <v>351237</v>
      </c>
      <c r="C137" s="8">
        <v>72704</v>
      </c>
      <c r="D137" s="8">
        <v>2210302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>
      <c r="A138" s="7">
        <v>42430</v>
      </c>
      <c r="B138" s="8">
        <v>479397</v>
      </c>
      <c r="C138" s="8">
        <v>68529</v>
      </c>
      <c r="D138" s="8">
        <v>2990786</v>
      </c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>
      <c r="A139" s="7">
        <v>42461</v>
      </c>
      <c r="B139" s="8">
        <v>440303</v>
      </c>
      <c r="C139" s="8">
        <v>47648</v>
      </c>
      <c r="D139" s="8">
        <v>2692958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>
      <c r="A140" s="7">
        <v>42491</v>
      </c>
      <c r="B140" s="8">
        <v>452593</v>
      </c>
      <c r="C140" s="8">
        <v>51715</v>
      </c>
      <c r="D140" s="8">
        <v>3197267</v>
      </c>
      <c r="E140" s="6"/>
      <c r="F140" s="6"/>
      <c r="G140" s="6"/>
      <c r="H140" s="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>
      <c r="A141" s="7">
        <v>42522</v>
      </c>
      <c r="B141" s="8">
        <v>488734</v>
      </c>
      <c r="C141" s="8">
        <v>58120</v>
      </c>
      <c r="D141" s="8">
        <v>3960653</v>
      </c>
      <c r="E141" s="6"/>
      <c r="F141" s="6"/>
      <c r="G141" s="6"/>
      <c r="H141" s="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>
      <c r="A142" s="7">
        <v>42552</v>
      </c>
      <c r="B142" s="8">
        <v>460034</v>
      </c>
      <c r="C142" s="8">
        <v>59085</v>
      </c>
      <c r="D142" s="8">
        <v>3858320</v>
      </c>
      <c r="E142" s="6"/>
      <c r="F142" s="6"/>
      <c r="G142" s="6"/>
      <c r="H142" s="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>
      <c r="A143" s="7">
        <v>42583</v>
      </c>
      <c r="B143" s="8">
        <v>388236</v>
      </c>
      <c r="C143" s="8">
        <v>52475</v>
      </c>
      <c r="D143" s="8">
        <v>3048101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>
      <c r="A144" s="7">
        <v>42614</v>
      </c>
      <c r="B144" s="8">
        <v>405050</v>
      </c>
      <c r="C144" s="8">
        <v>47696</v>
      </c>
      <c r="D144" s="8">
        <v>2766905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4">
      <c r="A145" s="7">
        <v>42644</v>
      </c>
      <c r="B145" s="8">
        <v>488441</v>
      </c>
      <c r="C145" s="8">
        <v>55719</v>
      </c>
      <c r="D145" s="8">
        <v>2517754</v>
      </c>
    </row>
    <row r="146" spans="1:4">
      <c r="A146" s="7">
        <v>42675</v>
      </c>
      <c r="B146" s="8">
        <v>479222</v>
      </c>
      <c r="C146" s="8">
        <v>67294</v>
      </c>
      <c r="D146" s="8">
        <v>2455211</v>
      </c>
    </row>
    <row r="147" spans="1:4">
      <c r="A147" s="7">
        <v>42705</v>
      </c>
      <c r="B147" s="8">
        <v>515345</v>
      </c>
      <c r="C147" s="8">
        <v>85458</v>
      </c>
      <c r="D147" s="8">
        <v>3124146</v>
      </c>
    </row>
    <row r="148" spans="1:4">
      <c r="A148" s="7"/>
      <c r="B148" s="8">
        <v>5382958</v>
      </c>
      <c r="C148" s="8">
        <v>724883</v>
      </c>
      <c r="D148" s="8">
        <v>35136902</v>
      </c>
    </row>
    <row r="149" spans="1:4">
      <c r="A149" s="7">
        <v>42736</v>
      </c>
      <c r="B149" s="8">
        <v>476827</v>
      </c>
      <c r="C149" s="8">
        <v>64055</v>
      </c>
      <c r="D149" s="8">
        <v>2463012</v>
      </c>
    </row>
    <row r="150" spans="1:4">
      <c r="A150" s="7">
        <v>42767</v>
      </c>
      <c r="B150" s="8">
        <v>387650</v>
      </c>
      <c r="C150" s="8">
        <v>81740</v>
      </c>
      <c r="D150" s="8">
        <v>2346580</v>
      </c>
    </row>
    <row r="151" spans="1:4">
      <c r="A151" s="7">
        <v>42795</v>
      </c>
      <c r="B151" s="8">
        <v>513034</v>
      </c>
      <c r="C151" s="8">
        <v>76821</v>
      </c>
      <c r="D151" s="8">
        <v>3159150</v>
      </c>
    </row>
    <row r="152" spans="1:4">
      <c r="A152" s="7">
        <v>42826</v>
      </c>
      <c r="B152" s="8">
        <v>495884</v>
      </c>
      <c r="C152" s="8">
        <v>57894</v>
      </c>
      <c r="D152" s="8">
        <v>3158798</v>
      </c>
    </row>
    <row r="153" spans="1:4">
      <c r="A153" s="7">
        <v>42856</v>
      </c>
      <c r="B153" s="8">
        <v>477954</v>
      </c>
      <c r="C153" s="8">
        <v>51950</v>
      </c>
      <c r="D153" s="8">
        <v>3539822</v>
      </c>
    </row>
    <row r="154" spans="1:4">
      <c r="A154" s="7">
        <v>42887</v>
      </c>
      <c r="B154" s="8">
        <v>525875</v>
      </c>
      <c r="C154" s="8">
        <v>57895</v>
      </c>
      <c r="D154" s="8">
        <v>4392837</v>
      </c>
    </row>
    <row r="155" spans="1:4">
      <c r="A155" s="7">
        <v>42917</v>
      </c>
      <c r="B155" s="8">
        <v>504326</v>
      </c>
      <c r="C155" s="8">
        <v>60849</v>
      </c>
      <c r="D155" s="8">
        <v>4191224</v>
      </c>
    </row>
    <row r="156" spans="1:4">
      <c r="A156" s="7">
        <v>42948</v>
      </c>
      <c r="B156" s="8">
        <v>419586</v>
      </c>
      <c r="C156" s="8">
        <v>50157</v>
      </c>
      <c r="D156" s="8">
        <v>3439397</v>
      </c>
    </row>
    <row r="157" spans="1:4">
      <c r="A157" s="7">
        <v>42979</v>
      </c>
      <c r="B157" s="8">
        <v>420099</v>
      </c>
      <c r="C157" s="8">
        <v>47780</v>
      </c>
      <c r="D157" s="8">
        <v>2954975</v>
      </c>
    </row>
    <row r="158" spans="1:4">
      <c r="A158" s="7">
        <v>43009</v>
      </c>
      <c r="B158" s="8">
        <v>504961</v>
      </c>
      <c r="C158" s="8">
        <v>58010</v>
      </c>
      <c r="D158" s="8">
        <v>2741733</v>
      </c>
    </row>
    <row r="159" spans="1:4">
      <c r="A159" s="7">
        <v>43040</v>
      </c>
      <c r="B159" s="8">
        <v>507576</v>
      </c>
      <c r="C159" s="8">
        <v>75065</v>
      </c>
      <c r="D159" s="8">
        <v>2673393</v>
      </c>
    </row>
    <row r="160" spans="1:4">
      <c r="A160" s="7">
        <v>43070</v>
      </c>
      <c r="B160" s="8">
        <v>537118</v>
      </c>
      <c r="C160" s="8">
        <v>94280</v>
      </c>
      <c r="D160" s="8">
        <v>3266537</v>
      </c>
    </row>
    <row r="161" spans="1:4">
      <c r="A161" s="7"/>
      <c r="B161" s="8">
        <v>5770890</v>
      </c>
      <c r="C161" s="8">
        <v>776496</v>
      </c>
      <c r="D161" s="8">
        <v>38327458</v>
      </c>
    </row>
    <row r="162" spans="1:4">
      <c r="A162" s="7">
        <v>43101</v>
      </c>
      <c r="B162" s="8">
        <v>490348</v>
      </c>
      <c r="C162" s="8">
        <v>73516</v>
      </c>
      <c r="D162" s="8">
        <v>2534009</v>
      </c>
    </row>
    <row r="163" spans="1:4">
      <c r="A163" s="7">
        <v>43132</v>
      </c>
      <c r="B163" s="8">
        <v>422237</v>
      </c>
      <c r="C163" s="8">
        <v>90014</v>
      </c>
      <c r="D163" s="8">
        <v>2509058</v>
      </c>
    </row>
    <row r="164" spans="1:4">
      <c r="A164" s="7">
        <v>43160</v>
      </c>
      <c r="B164" s="8">
        <v>589421</v>
      </c>
      <c r="C164" s="8">
        <v>87278</v>
      </c>
      <c r="D164" s="8">
        <v>3620517</v>
      </c>
    </row>
    <row r="165" spans="1:4">
      <c r="A165" s="7">
        <v>43191</v>
      </c>
      <c r="B165" s="8">
        <v>529962</v>
      </c>
      <c r="C165" s="8">
        <v>56432</v>
      </c>
      <c r="D165" s="8">
        <v>3167398</v>
      </c>
    </row>
    <row r="166" spans="1:4">
      <c r="A166" s="7">
        <v>43221</v>
      </c>
      <c r="B166" s="8">
        <v>514853</v>
      </c>
      <c r="C166" s="8">
        <v>55706</v>
      </c>
      <c r="D166" s="8">
        <v>3801447</v>
      </c>
    </row>
    <row r="167" spans="1:4">
      <c r="A167" s="7">
        <v>43252</v>
      </c>
      <c r="B167" s="8">
        <v>582670</v>
      </c>
      <c r="C167" s="8">
        <v>66414</v>
      </c>
      <c r="D167" s="8">
        <v>4815141</v>
      </c>
    </row>
    <row r="168" spans="1:4">
      <c r="A168" s="7">
        <v>43282</v>
      </c>
      <c r="B168" s="8">
        <v>548732</v>
      </c>
      <c r="C168" s="8">
        <v>64742</v>
      </c>
      <c r="D168" s="8">
        <v>4498922</v>
      </c>
    </row>
    <row r="169" spans="1:4">
      <c r="A169" s="7">
        <v>43313</v>
      </c>
      <c r="B169" s="8">
        <v>445041</v>
      </c>
      <c r="C169" s="8">
        <v>52570</v>
      </c>
      <c r="D169" s="8">
        <v>3770395</v>
      </c>
    </row>
    <row r="170" spans="1:4">
      <c r="A170" s="7">
        <v>43344</v>
      </c>
      <c r="B170" s="8">
        <v>444563</v>
      </c>
      <c r="C170" s="8">
        <v>53774</v>
      </c>
      <c r="D170" s="8">
        <v>3297958</v>
      </c>
    </row>
    <row r="171" spans="1:4">
      <c r="A171" s="7">
        <v>43374</v>
      </c>
      <c r="B171" s="8">
        <v>556296</v>
      </c>
      <c r="C171" s="8">
        <v>65396</v>
      </c>
      <c r="D171" s="8">
        <v>3132371</v>
      </c>
    </row>
    <row r="172" spans="1:4">
      <c r="A172" s="7">
        <v>43405</v>
      </c>
      <c r="B172" s="8">
        <v>557694</v>
      </c>
      <c r="C172" s="8">
        <v>86389</v>
      </c>
      <c r="D172" s="8">
        <v>3002375</v>
      </c>
    </row>
    <row r="173" spans="1:4">
      <c r="A173" s="7">
        <v>43435</v>
      </c>
      <c r="B173" s="8">
        <v>571086</v>
      </c>
      <c r="C173" s="8">
        <v>108323</v>
      </c>
      <c r="D173" s="8">
        <v>3624217</v>
      </c>
    </row>
    <row r="174" spans="1:4">
      <c r="A174" s="7"/>
      <c r="B174" s="8">
        <v>6252903</v>
      </c>
      <c r="C174" s="8">
        <v>860554</v>
      </c>
      <c r="D174" s="8">
        <v>41773808</v>
      </c>
    </row>
    <row r="175" spans="1:4">
      <c r="A175" s="7">
        <v>43466</v>
      </c>
      <c r="B175" s="8">
        <v>540030</v>
      </c>
      <c r="C175" s="8">
        <v>80722</v>
      </c>
      <c r="D175" s="8">
        <v>2871189</v>
      </c>
    </row>
    <row r="176" spans="1:4">
      <c r="A176" s="7">
        <v>43497</v>
      </c>
      <c r="B176" s="8">
        <v>432599</v>
      </c>
      <c r="C176" s="8">
        <v>97935</v>
      </c>
      <c r="D176" s="8">
        <v>2758500</v>
      </c>
    </row>
    <row r="177" spans="1:4">
      <c r="A177" s="7">
        <v>43525</v>
      </c>
      <c r="B177" s="8">
        <v>611415</v>
      </c>
      <c r="C177" s="8">
        <v>105879</v>
      </c>
      <c r="D177" s="8">
        <v>3890550</v>
      </c>
    </row>
    <row r="178" spans="1:4">
      <c r="A178" s="7">
        <v>43556</v>
      </c>
      <c r="B178" s="8">
        <v>563282</v>
      </c>
      <c r="C178" s="8">
        <v>68008</v>
      </c>
      <c r="D178" s="8">
        <v>3502400</v>
      </c>
    </row>
    <row r="179" spans="1:4">
      <c r="A179" s="7">
        <v>43586</v>
      </c>
      <c r="B179" s="8">
        <v>546040</v>
      </c>
      <c r="C179" s="8">
        <v>68845</v>
      </c>
      <c r="D179" s="8">
        <v>4203784</v>
      </c>
    </row>
    <row r="180" spans="1:4">
      <c r="A180" s="7">
        <v>43617</v>
      </c>
      <c r="B180" s="8">
        <v>598668</v>
      </c>
      <c r="C180" s="8">
        <v>76854</v>
      </c>
      <c r="D180" s="8">
        <v>5131219</v>
      </c>
    </row>
    <row r="181" spans="1:4">
      <c r="A181" s="7">
        <v>43647</v>
      </c>
      <c r="B181" s="8">
        <v>568699</v>
      </c>
      <c r="C181" s="8">
        <v>72662</v>
      </c>
      <c r="D181" s="8">
        <v>4740984</v>
      </c>
    </row>
    <row r="182" spans="1:4">
      <c r="A182" s="7">
        <v>43678</v>
      </c>
      <c r="B182" s="8">
        <v>463648</v>
      </c>
      <c r="C182" s="8">
        <v>62798</v>
      </c>
      <c r="D182" s="8">
        <v>3940733</v>
      </c>
    </row>
    <row r="183" spans="1:4">
      <c r="A183" s="7">
        <v>43709</v>
      </c>
      <c r="B183" s="8">
        <v>467211</v>
      </c>
      <c r="C183" s="8">
        <v>58211</v>
      </c>
      <c r="D183" s="8">
        <v>3471787</v>
      </c>
    </row>
    <row r="184" spans="1:4">
      <c r="A184" s="6"/>
      <c r="B184" s="8"/>
      <c r="C184" s="8"/>
      <c r="D184" s="8"/>
    </row>
  </sheetData>
  <phoneticPr fontId="5" type="noConversion"/>
  <pageMargins left="0.75" right="0.75" top="1" bottom="1" header="0.5" footer="0.5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3" ma:contentTypeDescription="Create a new document." ma:contentTypeScope="" ma:versionID="87295f63b5c384ac2154ee60acdd13a2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0dad56ed06ed2aada7c5190b7fc5b6d2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652AE-093D-4976-BEBA-E71D167E3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469ACE-9EA3-4F6D-AAF7-C0EA9AD6CDC9}">
  <ds:schemaRefs>
    <ds:schemaRef ds:uri="http://purl.org/dc/terms/"/>
    <ds:schemaRef ds:uri="http://schemas.openxmlformats.org/package/2006/metadata/core-properties"/>
    <ds:schemaRef ds:uri="http://purl.org/dc/dcmitype/"/>
    <ds:schemaRef ds:uri="c1fdd505-2570-46c2-bd04-3e0f2d874cf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9a78828b-5a8a-4c29-9279-b9f7e607d54a"/>
    <ds:schemaRef ds:uri="b7c441b3-2dff-4699-bda3-d147e81b8d9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59</vt:i4>
      </vt:variant>
    </vt:vector>
  </HeadingPairs>
  <TitlesOfParts>
    <vt:vector size="81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R50</dc:creator>
  <cp:keywords/>
  <dc:description/>
  <cp:lastModifiedBy>Rommel Flores Rabanal</cp:lastModifiedBy>
  <cp:revision/>
  <dcterms:created xsi:type="dcterms:W3CDTF">2009-02-18T06:13:32Z</dcterms:created>
  <dcterms:modified xsi:type="dcterms:W3CDTF">2021-12-02T01:21:10Z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0d1b14b197747dfafc19f70ff45d4f6">
    <vt:lpwstr/>
  </property>
  <property fmtid="{D5CDD505-2E9C-101B-9397-08002B2CF9AE}" pid="13" name="ADBProject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ADBDocumentSecurity">
    <vt:lpwstr/>
  </property>
  <property fmtid="{D5CDD505-2E9C-101B-9397-08002B2CF9AE}" pid="17" name="d01a0ce1b141461dbfb235a3ab729a2c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k985dbdc596c44d7acaf8184f33920f0">
    <vt:lpwstr/>
  </property>
  <property fmtid="{D5CDD505-2E9C-101B-9397-08002B2CF9AE}" pid="22" name="a37ff23a602146d4934a49238d370ca5">
    <vt:lpwstr/>
  </property>
  <property fmtid="{D5CDD505-2E9C-101B-9397-08002B2CF9AE}" pid="23" name="ADBCountry">
    <vt:lpwstr/>
  </property>
</Properties>
</file>