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10"/>
  <workbookPr defaultThemeVersion="166925"/>
  <mc:AlternateContent xmlns:mc="http://schemas.openxmlformats.org/markup-compatibility/2006">
    <mc:Choice Requires="x15">
      <x15ac:absPath xmlns:x15ac="http://schemas.microsoft.com/office/spreadsheetml/2010/11/ac" url="https://asiandevbank.sharepoint.com/teams/org_sdpf/Shared Documents/IT AND DATA TEAM/Reports/Fact Sheets/2021/Working Files/"/>
    </mc:Choice>
  </mc:AlternateContent>
  <xr:revisionPtr revIDLastSave="0" documentId="8_{A33A6199-5C9E-4A37-B740-E21707C5684A}" xr6:coauthVersionLast="47" xr6:coauthVersionMax="47" xr10:uidLastSave="{00000000-0000-0000-0000-000000000000}"/>
  <bookViews>
    <workbookView xWindow="-108" yWindow="-108" windowWidth="23256" windowHeight="12576" tabRatio="781" xr2:uid="{CDAC0D65-2F76-4DDB-A0D1-EB398EBD0B61}"/>
  </bookViews>
  <sheets>
    <sheet name="DMC Project List_GSU" sheetId="1" r:id="rId1"/>
    <sheet name="DMC Project List_Raw" sheetId="2" r:id="rId2"/>
    <sheet name="DMC Summary Data_Raw" sheetId="4" r:id="rId3"/>
    <sheet name="DMC Summary Tables" sheetId="3" r:id="rId4"/>
    <sheet name="Donor Summary Tables" sheetId="5" r:id="rId5"/>
    <sheet name="Donor Project List" sheetId="6" r:id="rId6"/>
  </sheets>
  <definedNames>
    <definedName name="_xlnm._FilterDatabase" localSheetId="1" hidden="1">'DMC Project List_Raw'!$A$1:$G$342</definedName>
    <definedName name="_xlnm._FilterDatabase" localSheetId="2" hidden="1">'DMC Summary Data_Raw'!$A$1:$F$148</definedName>
    <definedName name="_xlnm._FilterDatabase" localSheetId="5" hidden="1">'Donor Project List'!$A$261:$I$376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6" l="1"/>
  <c r="D343" i="2"/>
  <c r="C276" i="1"/>
  <c r="C153" i="1"/>
  <c r="D359" i="6"/>
  <c r="D307" i="6"/>
  <c r="D303" i="6"/>
  <c r="D305" i="6"/>
  <c r="D269" i="6"/>
  <c r="D130" i="2"/>
  <c r="D131" i="2"/>
  <c r="D128" i="2"/>
  <c r="D127" i="2"/>
  <c r="D126" i="2"/>
  <c r="C515" i="1"/>
  <c r="C516" i="1"/>
  <c r="C215" i="1" l="1"/>
  <c r="C216" i="1"/>
  <c r="C213" i="1"/>
  <c r="C212" i="1"/>
  <c r="C211" i="1"/>
  <c r="D197" i="2" l="1"/>
  <c r="C349" i="1"/>
  <c r="D162" i="2"/>
  <c r="C291" i="1"/>
  <c r="C86" i="1" l="1"/>
  <c r="C68" i="5" l="1"/>
  <c r="C166" i="5" l="1"/>
  <c r="C158" i="5"/>
  <c r="C145" i="5"/>
  <c r="C138" i="5"/>
  <c r="C117" i="5"/>
  <c r="C109" i="5"/>
  <c r="C102" i="5"/>
  <c r="C94" i="5"/>
  <c r="C80" i="5"/>
  <c r="C54" i="5"/>
  <c r="C46" i="5"/>
  <c r="C39" i="5"/>
  <c r="C33" i="5"/>
  <c r="C25" i="5"/>
  <c r="C4" i="5"/>
  <c r="C144" i="4" l="1"/>
  <c r="C130" i="4"/>
  <c r="C119" i="4"/>
  <c r="C114" i="4"/>
  <c r="D94" i="4"/>
  <c r="C94" i="4"/>
  <c r="D98" i="4"/>
  <c r="C98" i="4"/>
  <c r="D87" i="4"/>
  <c r="C87" i="4"/>
  <c r="D82" i="4"/>
  <c r="C82" i="4"/>
  <c r="D74" i="4"/>
  <c r="C74" i="4"/>
  <c r="D69" i="4"/>
  <c r="C69" i="4"/>
  <c r="D65" i="4"/>
  <c r="C65" i="4"/>
  <c r="D60" i="4"/>
  <c r="C60" i="4"/>
  <c r="D46" i="4"/>
  <c r="C46" i="4"/>
  <c r="D41" i="4"/>
  <c r="D32" i="4"/>
  <c r="C32" i="4"/>
  <c r="C27" i="4"/>
  <c r="D22" i="4"/>
  <c r="C22" i="4"/>
  <c r="D14" i="4"/>
  <c r="C14" i="4"/>
  <c r="C10" i="4"/>
  <c r="D7" i="4" l="1"/>
  <c r="D2" i="4"/>
  <c r="C343" i="2"/>
  <c r="C314" i="3" l="1"/>
  <c r="B314" i="3"/>
  <c r="C308" i="3"/>
  <c r="B308" i="3"/>
  <c r="C300" i="3"/>
  <c r="B300" i="3"/>
  <c r="C294" i="3"/>
  <c r="B294" i="3"/>
  <c r="C288" i="3"/>
  <c r="B288" i="3"/>
  <c r="C279" i="3"/>
  <c r="B279" i="3"/>
  <c r="C272" i="3"/>
  <c r="B272" i="3"/>
  <c r="C265" i="3"/>
  <c r="B265" i="3"/>
  <c r="B256" i="3"/>
  <c r="C247" i="3"/>
  <c r="B247" i="3"/>
  <c r="C239" i="3"/>
  <c r="B239" i="3"/>
  <c r="C230" i="3"/>
  <c r="B230" i="3"/>
  <c r="C222" i="3"/>
  <c r="B222" i="3"/>
  <c r="C213" i="3"/>
  <c r="B213" i="3"/>
  <c r="C205" i="3"/>
  <c r="B205" i="3"/>
  <c r="C199" i="3"/>
  <c r="B199" i="3"/>
  <c r="C189" i="3"/>
  <c r="B189" i="3"/>
  <c r="C179" i="3"/>
  <c r="B179" i="3"/>
  <c r="C172" i="3"/>
  <c r="B172" i="3"/>
  <c r="C162" i="3"/>
  <c r="B162" i="3"/>
  <c r="C152" i="3"/>
  <c r="B152" i="3"/>
  <c r="C146" i="3"/>
  <c r="B146" i="3"/>
  <c r="C137" i="3"/>
  <c r="B137" i="3"/>
  <c r="C123" i="3"/>
  <c r="B123" i="3"/>
  <c r="C115" i="3"/>
  <c r="B115" i="3"/>
  <c r="C109" i="3"/>
  <c r="B109" i="3"/>
  <c r="C101" i="3"/>
  <c r="B101" i="3"/>
  <c r="C91" i="3"/>
  <c r="B91" i="3"/>
  <c r="C81" i="3"/>
  <c r="B81" i="3"/>
  <c r="C73" i="3"/>
  <c r="B73" i="3"/>
  <c r="C63" i="3"/>
  <c r="B63" i="3"/>
  <c r="C55" i="3"/>
  <c r="B55" i="3"/>
  <c r="C45" i="3"/>
  <c r="B45" i="3"/>
  <c r="C38" i="3"/>
  <c r="B38" i="3"/>
  <c r="C28" i="3"/>
  <c r="B28" i="3"/>
  <c r="C20" i="3"/>
  <c r="B20" i="3"/>
  <c r="C13" i="3"/>
  <c r="B13" i="3"/>
  <c r="C4" i="3"/>
  <c r="B4" i="3"/>
</calcChain>
</file>

<file path=xl/sharedStrings.xml><?xml version="1.0" encoding="utf-8"?>
<sst xmlns="http://schemas.openxmlformats.org/spreadsheetml/2006/main" count="5102" uniqueCount="885">
  <si>
    <t>DMC PROJECTS COFINANCED - LIST</t>
  </si>
  <si>
    <t xml:space="preserve">Note: List of project by DMC will be uploaded in adb.org, see example: </t>
  </si>
  <si>
    <t>https://www.adb.org/countries/afghanistan/cofinancing</t>
  </si>
  <si>
    <t>Investment Projects Cofinanced for Afghanistan, 1 January 2017–31 December 2021</t>
  </si>
  <si>
    <t>Project</t>
  </si>
  <si>
    <r>
      <t>ADB Amount</t>
    </r>
    <r>
      <rPr>
        <b/>
        <vertAlign val="superscript"/>
        <sz val="11"/>
        <rFont val="Arial"/>
        <family val="2"/>
      </rPr>
      <t xml:space="preserve">a  </t>
    </r>
    <r>
      <rPr>
        <b/>
        <sz val="11"/>
        <rFont val="Arial"/>
        <family val="2"/>
      </rPr>
      <t>($ million)</t>
    </r>
  </si>
  <si>
    <t>Cofinancing Amount ($ million)</t>
  </si>
  <si>
    <r>
      <t>Type of Cofinancing</t>
    </r>
    <r>
      <rPr>
        <b/>
        <vertAlign val="superscript"/>
        <sz val="11"/>
        <rFont val="Arial"/>
        <family val="2"/>
      </rPr>
      <t>b </t>
    </r>
  </si>
  <si>
    <t>Arghandab Integrated Water Resources Development</t>
  </si>
  <si>
    <t>G</t>
  </si>
  <si>
    <t>Energy Supply Improvement Investment Program - Tranche 3</t>
  </si>
  <si>
    <t>L</t>
  </si>
  <si>
    <t>Energy Supply Improvement Investment Program - Tranche 4</t>
  </si>
  <si>
    <t>--</t>
  </si>
  <si>
    <t>Energy Supply Improvement Investment Program - Tranche 7</t>
  </si>
  <si>
    <t xml:space="preserve">Kandahar Solar Power </t>
  </si>
  <si>
    <t>NS</t>
  </si>
  <si>
    <t xml:space="preserve">Mazar Gas-Fired Power </t>
  </si>
  <si>
    <t>-- = nil.</t>
  </si>
  <si>
    <r>
      <rPr>
        <vertAlign val="superscript"/>
        <sz val="10"/>
        <rFont val="Arial"/>
        <family val="2"/>
      </rPr>
      <t>a</t>
    </r>
    <r>
      <rPr>
        <sz val="10"/>
        <rFont val="Arial"/>
        <family val="2"/>
      </rPr>
      <t> Loan, grant or blend.</t>
    </r>
  </si>
  <si>
    <r>
      <rPr>
        <vertAlign val="superscript"/>
        <sz val="10"/>
        <rFont val="Arial"/>
        <family val="2"/>
      </rPr>
      <t>b</t>
    </r>
    <r>
      <rPr>
        <sz val="10"/>
        <rFont val="Arial"/>
        <family val="2"/>
      </rPr>
      <t> G = sovereign grant cofinancing, L = sovereign loan cofinancing, NS = non-sovereign cofinancing</t>
    </r>
  </si>
  <si>
    <t>Investment Projects Cofinanced for Armenia, 1 January 2017–31 December 2021</t>
  </si>
  <si>
    <t>Covid-19 Working Capital Support</t>
  </si>
  <si>
    <t>Distribution Network Rehabilitation Efficiency Improvement and Augmentation</t>
  </si>
  <si>
    <t>ENA Investment Program Phase 2</t>
  </si>
  <si>
    <r>
      <t>Trade Finance Program</t>
    </r>
    <r>
      <rPr>
        <vertAlign val="superscript"/>
        <sz val="11"/>
        <rFont val="Arial"/>
        <family val="2"/>
      </rPr>
      <t>c</t>
    </r>
  </si>
  <si>
    <r>
      <rPr>
        <vertAlign val="superscript"/>
        <sz val="10"/>
        <rFont val="Arial"/>
        <family val="2"/>
      </rPr>
      <t>b</t>
    </r>
    <r>
      <rPr>
        <sz val="10"/>
        <rFont val="Arial"/>
        <family val="2"/>
      </rPr>
      <t> NS = non-sovereign cofinancing</t>
    </r>
  </si>
  <si>
    <r>
      <t>c</t>
    </r>
    <r>
      <rPr>
        <sz val="10"/>
        <rFont val="Arial"/>
        <family val="2"/>
      </rPr>
      <t xml:space="preserve"> The program limit for ADB’s regional Trade Finance Program (TFP) ($1 billion since 2009, and increased to $1.35 billion in 2018 and $2.15 billion in 2020) is the maximum exposure the TFP can assume at any one point in time. This limit has never been breached. Although the TFP exposure exceeds the program limit annually, this limit was not breached at any one point in time because TFP transactions tend to be short—on average less than 180 days—and the program limit can revolve (be reused) within a year. In addition, the TFP distributes risk exposures to various partners that leverage its capital resources.</t>
    </r>
  </si>
  <si>
    <t>Investment Projects Cofinanced for Azerbaijan, 1 January 2017–31 December 2021</t>
  </si>
  <si>
    <t>Avrora COVID-19 Staple Food Supply Chain Support Project</t>
  </si>
  <si>
    <t xml:space="preserve">COVID-19 Active Response and Expenditure Support Program </t>
  </si>
  <si>
    <t>Railway Sector Development Program</t>
  </si>
  <si>
    <t>Shah Deniz Gas Field Expansion</t>
  </si>
  <si>
    <r>
      <rPr>
        <vertAlign val="superscript"/>
        <sz val="10"/>
        <rFont val="Arial"/>
        <family val="2"/>
      </rPr>
      <t>b</t>
    </r>
    <r>
      <rPr>
        <sz val="10"/>
        <rFont val="Arial"/>
        <family val="2"/>
      </rPr>
      <t> L = sovereign loan cofinancing, NS = non sovereign cofinancing</t>
    </r>
  </si>
  <si>
    <t>Investment Projects Cofinanced for Bangladesh, 1 January 2017–31 December 2021</t>
  </si>
  <si>
    <t>Bangladesh Power System Enhancement and Efficiency Improvement</t>
  </si>
  <si>
    <r>
      <t>Coastal Towns Environmental Infrastructure - Additional Financing</t>
    </r>
    <r>
      <rPr>
        <vertAlign val="superscript"/>
        <sz val="11"/>
        <rFont val="Arial"/>
        <family val="2"/>
      </rPr>
      <t>c</t>
    </r>
  </si>
  <si>
    <t>COVID-19 Active Response and Expenditure Support Program</t>
  </si>
  <si>
    <t>Dhaka and Western Zone Transmission Grid Expansion</t>
  </si>
  <si>
    <t>G/L</t>
  </si>
  <si>
    <t>Dhaka Water Supply Network Improvement</t>
  </si>
  <si>
    <t>Emergency Assistance</t>
  </si>
  <si>
    <t>Microfinance Risk Participation and Guarantee Program</t>
  </si>
  <si>
    <t>Natural Gas Infrastructure and Efficiency Improvement</t>
  </si>
  <si>
    <r>
      <t>Power System Efficiency Improvement - Additional Financing</t>
    </r>
    <r>
      <rPr>
        <vertAlign val="superscript"/>
        <sz val="11"/>
        <rFont val="Arial"/>
        <family val="2"/>
      </rPr>
      <t>c</t>
    </r>
  </si>
  <si>
    <t>Reliance Bangladesh Liquefied Natural Gas and Power</t>
  </si>
  <si>
    <t>Rupsha 800-Megawatt Combined Cycle Power Plant</t>
  </si>
  <si>
    <r>
      <t>Secondary Education Sector Investment Program - Tranche 2</t>
    </r>
    <r>
      <rPr>
        <vertAlign val="superscript"/>
        <sz val="11"/>
        <rFont val="Arial"/>
        <family val="2"/>
      </rPr>
      <t>c</t>
    </r>
  </si>
  <si>
    <t>Secondary Education Sector Investment Program - Tranche 3</t>
  </si>
  <si>
    <t>Skills for Employment Investment Program - Tranche 2</t>
  </si>
  <si>
    <t xml:space="preserve">South Asia Subregional Economic Cooperation Chittagong-Cox's Bazar Railway Project, Phase 1 - Tranche 1 </t>
  </si>
  <si>
    <t>South Asia Subregional Economic Cooperation Dhaka-Northwest Corridor Road Project , Phase 2 - Tranche 1</t>
  </si>
  <si>
    <r>
      <t>South Asia Subregional Economic Cooperation Road Connectivity</t>
    </r>
    <r>
      <rPr>
        <vertAlign val="superscript"/>
        <sz val="11"/>
        <rFont val="Arial"/>
        <family val="2"/>
      </rPr>
      <t>c</t>
    </r>
  </si>
  <si>
    <t>Southwest Transmission Grid Expansion</t>
  </si>
  <si>
    <t>Spectra Solar Power</t>
  </si>
  <si>
    <t>Strengthening Social Resilience Program - Subprogram 1</t>
  </si>
  <si>
    <t>Supporting Fourth Primary Education Development Program</t>
  </si>
  <si>
    <t>Supply Chain Finance Program</t>
  </si>
  <si>
    <t>Sustainable Economic Recovery Program - Subprogram 1</t>
  </si>
  <si>
    <r>
      <t>Trade Finance Program</t>
    </r>
    <r>
      <rPr>
        <vertAlign val="superscript"/>
        <sz val="11"/>
        <rFont val="Arial"/>
        <family val="2"/>
      </rPr>
      <t>d</t>
    </r>
  </si>
  <si>
    <r>
      <t>Urban Primary Health Care Services Delivery Project - Additional Financing</t>
    </r>
    <r>
      <rPr>
        <vertAlign val="superscript"/>
        <sz val="11"/>
        <rFont val="Arial"/>
        <family val="2"/>
      </rPr>
      <t>c</t>
    </r>
  </si>
  <si>
    <t>- = nil</t>
  </si>
  <si>
    <r>
      <rPr>
        <vertAlign val="superscript"/>
        <sz val="10"/>
        <rFont val="Arial"/>
        <family val="2"/>
      </rPr>
      <t>a</t>
    </r>
    <r>
      <rPr>
        <sz val="10"/>
        <rFont val="Arial"/>
        <family val="2"/>
      </rPr>
      <t> Loan, grant or blend</t>
    </r>
  </si>
  <si>
    <r>
      <rPr>
        <vertAlign val="superscript"/>
        <sz val="10"/>
        <rFont val="Arial"/>
        <family val="2"/>
      </rPr>
      <t>b</t>
    </r>
    <r>
      <rPr>
        <sz val="10"/>
        <rFont val="Arial"/>
        <family val="2"/>
      </rPr>
      <t> G = sovereign grant cofinancing, L = sovereign loan cofinancing</t>
    </r>
  </si>
  <si>
    <r>
      <rPr>
        <vertAlign val="superscript"/>
        <sz val="10"/>
        <rFont val="Arial"/>
        <family val="2"/>
      </rPr>
      <t>c</t>
    </r>
    <r>
      <rPr>
        <sz val="10"/>
        <rFont val="Arial"/>
        <family val="2"/>
      </rPr>
      <t xml:space="preserve"> Anchor project was approved in prior year(s) with cofinancing committed between 2017-2021 </t>
    </r>
  </si>
  <si>
    <r>
      <t>d</t>
    </r>
    <r>
      <rPr>
        <sz val="10"/>
        <rFont val="Arial"/>
        <family val="2"/>
      </rPr>
      <t xml:space="preserve"> The program limit for ADB’s regional Trade Finance Program (TFP) ($1 billion since 2009, and increased to $1.35 billion in 2018 and $2.15 billion in 2020) is the maximum exposure the TFP can assume at any one point in time. This limit has never been breached. Although the TFP exposure exceeds the program limit annually, this limit was not breached at any one point in time because TFP transactions tend to be short—on average less than 180 days—and the program limit can revolve (be reused) within a year. In addition, the TFP distributes risk exposures to various partners that leverage its capital resources.</t>
    </r>
  </si>
  <si>
    <t>Investment Projects Cofinanced for Bhutan, 1 January 2017–31 December 2021</t>
  </si>
  <si>
    <t>Alternative Renewable Energy Pilot</t>
  </si>
  <si>
    <r>
      <rPr>
        <vertAlign val="superscript"/>
        <sz val="10"/>
        <rFont val="Arial"/>
        <family val="2"/>
      </rPr>
      <t>b</t>
    </r>
    <r>
      <rPr>
        <sz val="10"/>
        <rFont val="Arial"/>
        <family val="2"/>
      </rPr>
      <t> G = sovereign grant cofinancing</t>
    </r>
  </si>
  <si>
    <t>Investment Projects Cofinanced for Cambodia, 1 January 2017–31 December 2021</t>
  </si>
  <si>
    <t>Agricultural Value Chain Competitiveness and Safety Enhancement</t>
  </si>
  <si>
    <t>Cambodia Solar Power</t>
  </si>
  <si>
    <t>Climate-Friendly Agribusiness Value Chains Sector</t>
  </si>
  <si>
    <t>Fourth Greater Mekong Subregion Corridor Towns Development</t>
  </si>
  <si>
    <r>
      <t>Greater Mekong Subregion Health Security - Additional Financing</t>
    </r>
    <r>
      <rPr>
        <vertAlign val="superscript"/>
        <sz val="11"/>
        <rFont val="Arial"/>
        <family val="2"/>
      </rPr>
      <t>c</t>
    </r>
  </si>
  <si>
    <t>Grid Reinforcement</t>
  </si>
  <si>
    <t>Irrigated Agriculture Improvement</t>
  </si>
  <si>
    <t>National Solar Park</t>
  </si>
  <si>
    <t>Prime Road National Solar Park Project</t>
  </si>
  <si>
    <t>Provincial Water Supply and Sanitation</t>
  </si>
  <si>
    <t>Rural Roads Improvement III</t>
  </si>
  <si>
    <t>Skills for Competitiveness</t>
  </si>
  <si>
    <t>Third Rural Water Supply and Sanitation Services Sector Development Program</t>
  </si>
  <si>
    <r>
      <t>Tonle Sap Poverty Reduction and Smallholder Development Project - Additional Financing</t>
    </r>
    <r>
      <rPr>
        <vertAlign val="superscript"/>
        <sz val="11"/>
        <rFont val="Arial"/>
        <family val="2"/>
      </rPr>
      <t>c</t>
    </r>
  </si>
  <si>
    <r>
      <rPr>
        <vertAlign val="superscript"/>
        <sz val="10"/>
        <rFont val="Arial"/>
        <family val="2"/>
      </rPr>
      <t>b</t>
    </r>
    <r>
      <rPr>
        <sz val="10"/>
        <rFont val="Arial"/>
        <family val="2"/>
      </rPr>
      <t> G = sovereign grant cofinancing, L = sovereign loan cofinancing, NS = non sovereign cofinancing</t>
    </r>
  </si>
  <si>
    <t>Investment Projects Cofinanced for Cook Islands, 1 January 2017–31 December 2021</t>
  </si>
  <si>
    <t>COVID-19 Active Response and Economic Support Program</t>
  </si>
  <si>
    <t>Improving Internet Connectivity for the South Pacific</t>
  </si>
  <si>
    <r>
      <t>Renewable Energy Sector - Additional Financing</t>
    </r>
    <r>
      <rPr>
        <vertAlign val="superscript"/>
        <sz val="11"/>
        <rFont val="Arial"/>
        <family val="2"/>
      </rPr>
      <t>c</t>
    </r>
  </si>
  <si>
    <t>Supporting Safe Recovery of Travel and Tourism</t>
  </si>
  <si>
    <t>Supporting Sustainable Economic Recovery Program</t>
  </si>
  <si>
    <r>
      <rPr>
        <vertAlign val="superscript"/>
        <sz val="10"/>
        <rFont val="Arial"/>
        <family val="2"/>
      </rPr>
      <t>b</t>
    </r>
    <r>
      <rPr>
        <sz val="10"/>
        <rFont val="Arial"/>
        <family val="2"/>
      </rPr>
      <t> G = sovereign grant cofinancing; L = sovereign loan cofinancing</t>
    </r>
  </si>
  <si>
    <t>Investment Projects Cofinanced for Federated States of Micronesia, 1 January 2017–31 December 2021</t>
  </si>
  <si>
    <t>Improving the Quality of Basic Education in the North Pacific</t>
  </si>
  <si>
    <r>
      <rPr>
        <vertAlign val="superscript"/>
        <sz val="10"/>
        <rFont val="Arial"/>
        <family val="2"/>
      </rPr>
      <t>b</t>
    </r>
    <r>
      <rPr>
        <sz val="10"/>
        <rFont val="Arial"/>
        <family val="2"/>
      </rPr>
      <t> G = sovereign grant cofinancing.</t>
    </r>
  </si>
  <si>
    <t>Investment Projects Cofinanced for Fiji, 1 January 2017–31 December 2021</t>
  </si>
  <si>
    <t>Fiji Airways COVID-19 Liquidity Support Facility</t>
  </si>
  <si>
    <t>Sustained Private Sector-Led Growth Reform Program - Subprogram 1</t>
  </si>
  <si>
    <t>Sustained Private Sector-Led Growth Reform Program -Subprogram 2</t>
  </si>
  <si>
    <t>Sustained Private Sector-Led Growth Reform Program - Subprogram 3</t>
  </si>
  <si>
    <t>Urban Water Supply and Wastewater Management Investment Program - Tranche 1</t>
  </si>
  <si>
    <t>Investment Projects Cofinanced for Georgia, 1 January 2017–31 December 2021</t>
  </si>
  <si>
    <t>Bank of Georgia COVID-19 Response to Support Micro, Small and Meidum-Sized Enterprises</t>
  </si>
  <si>
    <t>Batumi Bypass Road</t>
  </si>
  <si>
    <t>East-West Highway (Khevi-Ubisa Section) Improvement</t>
  </si>
  <si>
    <t>Georgian Green Bond</t>
  </si>
  <si>
    <t>Georgian Railway Green Bond Project</t>
  </si>
  <si>
    <t>North-South Corridor (Kvesheti-Kobi) Road</t>
  </si>
  <si>
    <r>
      <rPr>
        <vertAlign val="superscript"/>
        <sz val="10"/>
        <rFont val="Arial"/>
        <family val="2"/>
      </rPr>
      <t>b</t>
    </r>
    <r>
      <rPr>
        <sz val="10"/>
        <rFont val="Arial"/>
        <family val="2"/>
      </rPr>
      <t> L = sovereign loan cofinancing, NS = non-sovereign cofinancing</t>
    </r>
  </si>
  <si>
    <r>
      <t xml:space="preserve">c </t>
    </r>
    <r>
      <rPr>
        <sz val="10"/>
        <rFont val="Arial"/>
        <family val="2"/>
      </rPr>
      <t>The program limit for ADB’s regional Trade Finance Program (TFP) ($1 billion since 2009, and increased to $1.35 billion in 2018 and $2.15 billion in 2020) is the maximum exposure the TFP can assume at any one</t>
    </r>
  </si>
  <si>
    <t>Investment Projects Cofinanced for India, 1 January 2017–31 December 2021</t>
  </si>
  <si>
    <t>Aavada Solar</t>
  </si>
  <si>
    <t>Aavada Solar Phase 2</t>
  </si>
  <si>
    <t>Assam Power Sector Investment Program - Tranche 3</t>
  </si>
  <si>
    <t>Bengaluru Metro Rail</t>
  </si>
  <si>
    <t>Bengaluru Smart Energy Efficient Power Distribution ProjectWE</t>
  </si>
  <si>
    <t xml:space="preserve">DBL Highway Project </t>
  </si>
  <si>
    <t>Delhi-Meerut Regional Rapid Transit System Investment - Tranche 1</t>
  </si>
  <si>
    <t>Delhi-Meerut Regional Rapid Transit System Investment - Tranche 2</t>
  </si>
  <si>
    <r>
      <t>Demand-Side Energy Efficiency Sector - Additional Financing</t>
    </r>
    <r>
      <rPr>
        <vertAlign val="superscript"/>
        <sz val="11"/>
        <color theme="1"/>
        <rFont val="Arial"/>
        <family val="2"/>
      </rPr>
      <t>c</t>
    </r>
  </si>
  <si>
    <t>Green Energy Corridor and Grid Strengthening</t>
  </si>
  <si>
    <t>Gujarat Solar Power</t>
  </si>
  <si>
    <t>Expanding Credit Delivery for Micro-, Small-, and Medium-Sized Enterprises</t>
  </si>
  <si>
    <t>Expanding Micro, Small and Medium Enterprise Lending Project</t>
  </si>
  <si>
    <t>Expanding Micro, Small, Medium-Sized Enterprise Lending</t>
  </si>
  <si>
    <t>IIFLHF Supporting Access to Affordable Green Housing for Women Project</t>
  </si>
  <si>
    <t>Karnataka State Highways Improvement III</t>
  </si>
  <si>
    <t>Kutch Wind</t>
  </si>
  <si>
    <t>Meghalaya Power Distribution Sector Improvement</t>
  </si>
  <si>
    <t>Multiples Private Equity Fund III Limited</t>
  </si>
  <si>
    <t>Mumbai Metro Rail Systems</t>
  </si>
  <si>
    <t>Northern Arc COVID-19 Livelihood Support</t>
  </si>
  <si>
    <t>PNB Housing Finance Limited Low-Cost Affordable Housing Finance</t>
  </si>
  <si>
    <t>Public–Private Partnership in Madhya Pradesh Road Sector</t>
  </si>
  <si>
    <t>Railways Track Electrification</t>
  </si>
  <si>
    <t>Rajasthan State Highway Investment Program - Tranche 1</t>
  </si>
  <si>
    <t>Renew Clean Energy</t>
  </si>
  <si>
    <t>Responsive COVID-19 Vaccines for Recovery Project under the Asia Pacific Vaccine Access Facility</t>
  </si>
  <si>
    <t>Scaling Up Demand-Side Energy Efficiency Sector</t>
  </si>
  <si>
    <t>Senior Loan to IndusInd Bank to Promote Access to Finance for Women in Less Developed States</t>
  </si>
  <si>
    <t>Shubham Supporting Housing Finance in Semi- and Peri- Urban Areas</t>
  </si>
  <si>
    <t>Solar Rooftop Investment Program - Tranche 1</t>
  </si>
  <si>
    <t>Solar Transmission Sector</t>
  </si>
  <si>
    <t>Strengthening Rural Financial Inclusion and Farmer Access to Markets - Axis Bank</t>
  </si>
  <si>
    <t>Supporting Access to Housing Finance for Women in Lower-Income Groups and in Lagging States</t>
  </si>
  <si>
    <t>Tamil Nadu Urban Flagship Investment Program - Tranche 1</t>
  </si>
  <si>
    <t>Visakhapatnam–Chennai Industrial Corridor Development Program - Project 1</t>
  </si>
  <si>
    <t>West Bengal Drinking Water Sector Improvement</t>
  </si>
  <si>
    <t>Investment Projects Cofinanced for Indonesia,1 January 2017–31 December 2021</t>
  </si>
  <si>
    <t>Boosting Productivity Through Human Capital Development Program - Subprogram 1</t>
  </si>
  <si>
    <t>Cimory Inclusive Dairy Value Chain Project</t>
  </si>
  <si>
    <t>Eastern Indonesia Renewable Energy (Phase 1)</t>
  </si>
  <si>
    <t>Eastern Indonesia Renewable Energy (Phase 2)</t>
  </si>
  <si>
    <t>Fiscal and Public Expenditure Management Program - Subprogram 2</t>
  </si>
  <si>
    <t>Fiscal and Public Expenditure Management Program - Subprogram 3</t>
  </si>
  <si>
    <t>Geothermal Power Generation</t>
  </si>
  <si>
    <t>Integrated Participatory Development and Management of Irrigation Program</t>
  </si>
  <si>
    <t>Jawa-1 Liquefied Natural Gas-to-Power</t>
  </si>
  <si>
    <t>Maternity and Child Care Hospital</t>
  </si>
  <si>
    <t>Muara Laboh Geothermal Power</t>
  </si>
  <si>
    <t>Promoting Innovative Financial Inclusion Program - Subprogram 1</t>
  </si>
  <si>
    <t>Rantau Dedap Geothermal Power Project – Phase 2</t>
  </si>
  <si>
    <t>Riau Natural Gas Power</t>
  </si>
  <si>
    <t>Stepping Up Investments for Growth Acceleration Program - Subprogram 3</t>
  </si>
  <si>
    <t>Sustainable and Inclusive Energy Program - Subprogram 2</t>
  </si>
  <si>
    <t xml:space="preserve">Sustainable Energy Access in Eastern Indonesia-Electricity Grid Development Program </t>
  </si>
  <si>
    <t>Sustainable Energy Access in Eastern Indonesia - Electricity Grid Development Program (Phase 2)</t>
  </si>
  <si>
    <t>Investment Projects Cofinanced for Kazakhstan, 1 January 2017–31 December 2021</t>
  </si>
  <si>
    <t>Cofinancing 
Amount ($ million)</t>
  </si>
  <si>
    <t>Baikonyr Solar Power</t>
  </si>
  <si>
    <t>Total Eren Access M-KAT Solar Power</t>
  </si>
  <si>
    <t>Investment Projects Cofinanced for Kiribati, 1 January 2017–31 December 2021</t>
  </si>
  <si>
    <t>Outer Islands Transport Infrastructure Investment</t>
  </si>
  <si>
    <t>South Tarawa Renewable Energy</t>
  </si>
  <si>
    <t>South Tarawa Water Supply</t>
  </si>
  <si>
    <t>Strengthening Economic Management Reform Program - Subprogram 1</t>
  </si>
  <si>
    <t>Strengthening Economic Management Reform Program - Subprogram 2</t>
  </si>
  <si>
    <t>Investment Projects Cofinanced for Kyrgyz Republic, 1 January 2017–31 December 2021</t>
  </si>
  <si>
    <t>Urban Transport Electrification</t>
  </si>
  <si>
    <t>Investment Projects Cofinanced for Lao People's Democratic Republic, 1 January 2017–31 December 2021</t>
  </si>
  <si>
    <t>Sustainable Rural Infrastructure and Watershed Management Sector</t>
  </si>
  <si>
    <r>
      <rPr>
        <vertAlign val="superscript"/>
        <sz val="10"/>
        <rFont val="Arial"/>
        <family val="2"/>
      </rPr>
      <t>b</t>
    </r>
    <r>
      <rPr>
        <sz val="10"/>
        <rFont val="Arial"/>
        <family val="2"/>
      </rPr>
      <t> G = sovereign grant cofinancing, L = sovereign loan cofinancing.</t>
    </r>
  </si>
  <si>
    <t>Investment Projects Cofinanced for Malaysia, 1 January 2017–31 December 2021</t>
  </si>
  <si>
    <r>
      <rPr>
        <vertAlign val="superscript"/>
        <sz val="10"/>
        <rFont val="Arial"/>
        <family val="2"/>
      </rPr>
      <t>b</t>
    </r>
    <r>
      <rPr>
        <sz val="10"/>
        <rFont val="Arial"/>
        <family val="2"/>
      </rPr>
      <t> NS = non sovereign cofinancing</t>
    </r>
  </si>
  <si>
    <t>Investment Projects Cofinanced for Maldives, 1 January 2017–31 December 2021</t>
  </si>
  <si>
    <t>Greater Malé Environmental Improvement and Waste Management</t>
  </si>
  <si>
    <t>Greater Male Waste-to-Energy</t>
  </si>
  <si>
    <r>
      <rPr>
        <vertAlign val="superscript"/>
        <sz val="10"/>
        <rFont val="Arial"/>
        <family val="2"/>
      </rPr>
      <t>b</t>
    </r>
    <r>
      <rPr>
        <sz val="10"/>
        <rFont val="Arial"/>
        <family val="2"/>
      </rPr>
      <t> G = sovereign grant cofinancing, L =sovereign loan cofinancing.</t>
    </r>
  </si>
  <si>
    <t>Investment Projects Cofinanced for Mongolia,1 January 2017–31 December 2021</t>
  </si>
  <si>
    <t>Combating Domestic Violence Against Women and Children</t>
  </si>
  <si>
    <r>
      <t>Community Vegetable Farming for Livelihood Improvement - Additional Financing</t>
    </r>
    <r>
      <rPr>
        <vertAlign val="superscript"/>
        <sz val="11"/>
        <rFont val="Arial"/>
        <family val="2"/>
      </rPr>
      <t>c</t>
    </r>
  </si>
  <si>
    <t>COVID-19 Rapid Response Program</t>
  </si>
  <si>
    <t xml:space="preserve">Ensuring Inclusiveness and Service Delivery for Persons with Disabilities </t>
  </si>
  <si>
    <t>First Utility-Scale Energy Storage</t>
  </si>
  <si>
    <t>Improving Access to Health Services for Disadvantaged Groups Investment Program - Tranche 1</t>
  </si>
  <si>
    <t>Improving Transport Services in Ger Areas</t>
  </si>
  <si>
    <t>Managing Solid Waste in Secondary Cities</t>
  </si>
  <si>
    <r>
      <t>Regional Road Development and Maintenance - Additional Financing</t>
    </r>
    <r>
      <rPr>
        <vertAlign val="superscript"/>
        <sz val="11"/>
        <rFont val="Arial"/>
        <family val="2"/>
      </rPr>
      <t>c</t>
    </r>
  </si>
  <si>
    <t xml:space="preserve">Sermsang Khusig Khundi Solar </t>
  </si>
  <si>
    <t>Shock-Responsive Social Protection</t>
  </si>
  <si>
    <t xml:space="preserve">Strengthening Rapid Epidemic Response Capacity of Health Systems </t>
  </si>
  <si>
    <t>Support for COVID-19 Vaccine Delivery in Mongolia under the Asia Pacific Vaccine Access Facility</t>
  </si>
  <si>
    <t>Support for Inclusive Education</t>
  </si>
  <si>
    <t>Ulaanbaatar Air Quality Improvement Program</t>
  </si>
  <si>
    <t>Ulaanbaatar Community Food Waste Recycling</t>
  </si>
  <si>
    <t>Ulaanbaatar Green Affordable Housing and Resilient Urban Renewal Sector</t>
  </si>
  <si>
    <t>Ulaanbaatar Urban Services and Ger Areas Development Investment Program - Tranche 2</t>
  </si>
  <si>
    <t>Ulaanbaatar Urban Services and Ger Areas Development Investment Program - Tranche 3</t>
  </si>
  <si>
    <t>Upscaling Renewable Energy Sector</t>
  </si>
  <si>
    <t>Vegetable Production and Irrigated Agriculture</t>
  </si>
  <si>
    <r>
      <rPr>
        <vertAlign val="superscript"/>
        <sz val="10"/>
        <rFont val="Arial"/>
        <family val="2"/>
      </rPr>
      <t>b</t>
    </r>
    <r>
      <rPr>
        <sz val="10"/>
        <rFont val="Arial"/>
        <family val="2"/>
      </rPr>
      <t> G = sovereign grant cofinancing, L = sovereign loan cofinancing; NS = non-sovereign cofinancing.</t>
    </r>
  </si>
  <si>
    <r>
      <t xml:space="preserve">d </t>
    </r>
    <r>
      <rPr>
        <sz val="10"/>
        <rFont val="Arial"/>
        <family val="2"/>
      </rPr>
      <t>The program limit for ADB’s regional Trade Finance Program (TFP) ($1 billion since 2009, and increased to $1.35 billion in 2018 and $2.15 billion in 2020) is the maximum exposure the TFP can assume at any one</t>
    </r>
  </si>
  <si>
    <t>Investment Projects Cofinanced for Myanmar, 1 January 2017–31 December 2021</t>
  </si>
  <si>
    <t>Ascent Myanmar Growth Fund I L.P.</t>
  </si>
  <si>
    <t>Irrigated Agriculture Inclusive Development</t>
  </si>
  <si>
    <t>Myingyan Natural Gas Power Plant</t>
  </si>
  <si>
    <t>Nationwide Data Connectivity (Ooredoo)</t>
  </si>
  <si>
    <r>
      <t>Power Transmission Improvement</t>
    </r>
    <r>
      <rPr>
        <vertAlign val="superscript"/>
        <sz val="11"/>
        <rFont val="Arial"/>
        <family val="2"/>
      </rPr>
      <t>c</t>
    </r>
  </si>
  <si>
    <t>Resilient Community Development</t>
  </si>
  <si>
    <t>Second Greater Mekong Subregion Highway Modernization</t>
  </si>
  <si>
    <t>Third Greater Mekong Subregion Corridor Towns Development</t>
  </si>
  <si>
    <r>
      <t xml:space="preserve">Trade Finance Program </t>
    </r>
    <r>
      <rPr>
        <vertAlign val="superscript"/>
        <sz val="11"/>
        <rFont val="Arial"/>
        <family val="2"/>
      </rPr>
      <t>c</t>
    </r>
  </si>
  <si>
    <t>-</t>
  </si>
  <si>
    <t xml:space="preserve">Yangon Urban Renewal and District Cooling </t>
  </si>
  <si>
    <r>
      <rPr>
        <vertAlign val="superscript"/>
        <sz val="10"/>
        <rFont val="Arial"/>
        <family val="2"/>
      </rPr>
      <t>b</t>
    </r>
    <r>
      <rPr>
        <sz val="10"/>
        <rFont val="Arial"/>
        <family val="2"/>
      </rPr>
      <t> G = sovereign grant cofinancing, L = sovereign  loan cofinancing</t>
    </r>
  </si>
  <si>
    <t>Investment Projects Cofinanced for Nauru, 1 January 2017–31 December 2021</t>
  </si>
  <si>
    <t>Improving Public Investment Management Program</t>
  </si>
  <si>
    <t>Sustainable and Climate-Resilient Connectivity</t>
  </si>
  <si>
    <t>Investment Projects Cofinanced for Nepal, 1 January 2017–31 December 2021</t>
  </si>
  <si>
    <t>Disaster Resilience of Schools</t>
  </si>
  <si>
    <r>
      <t>Earthquake Emergency Assistance</t>
    </r>
    <r>
      <rPr>
        <vertAlign val="superscript"/>
        <sz val="11"/>
        <rFont val="Arial"/>
        <family val="2"/>
      </rPr>
      <t>c</t>
    </r>
  </si>
  <si>
    <r>
      <t>South Asia  Subregional Economic Cooperation Power System Expansion - Additional Financing</t>
    </r>
    <r>
      <rPr>
        <vertAlign val="superscript"/>
        <sz val="11"/>
        <rFont val="Arial"/>
        <family val="2"/>
      </rPr>
      <t>c</t>
    </r>
  </si>
  <si>
    <t>Prevention and Control of COVID-19 through WASH and Health initiatives in Secondary and Small Towns</t>
  </si>
  <si>
    <t>South Asia Subregional Economic Cooperation Power Transmission and Distribution System Strengthening</t>
  </si>
  <si>
    <t>Supporting School Sector Development Plan</t>
  </si>
  <si>
    <r>
      <t>Tanahu Hydropower</t>
    </r>
    <r>
      <rPr>
        <vertAlign val="superscript"/>
        <sz val="11"/>
        <rFont val="Arial"/>
        <family val="2"/>
      </rPr>
      <t>c</t>
    </r>
  </si>
  <si>
    <t>Upper Trishuli-1 Hydropower</t>
  </si>
  <si>
    <r>
      <rPr>
        <vertAlign val="superscript"/>
        <sz val="10"/>
        <rFont val="Arial"/>
        <family val="2"/>
      </rPr>
      <t>b</t>
    </r>
    <r>
      <rPr>
        <sz val="10"/>
        <rFont val="Arial"/>
        <family val="2"/>
      </rPr>
      <t> G = sovereign grant cofinancing, L = sovereign loan cofinancing; NS = non sovereign cofinancing.</t>
    </r>
  </si>
  <si>
    <t>Investment Projects Cofinanced for Pakistan, 1 January 2017–31 December 2021</t>
  </si>
  <si>
    <t>Access to Clean Energy Investment Program</t>
  </si>
  <si>
    <t>Balakot Hydropower Development</t>
  </si>
  <si>
    <t>Balochistan Water Resources Development Project</t>
  </si>
  <si>
    <t>Emergency Assistance for Fighting the COVID-19 Pandemic</t>
  </si>
  <si>
    <t>Energy Sector Reforms and Financial Sustainability Program - Subprogram 1</t>
  </si>
  <si>
    <t>Enhancing Public-Private Partnerships in Punjab</t>
  </si>
  <si>
    <t>Integrated Social Protection Development Program</t>
  </si>
  <si>
    <t>Karachi Bus Rapid Transit Red Line</t>
  </si>
  <si>
    <t>Kashf Foundation Expanding Access to Credit for Women</t>
  </si>
  <si>
    <t>Khyber Pakhtunkhwa Cities Improvement</t>
  </si>
  <si>
    <t>Khyber Pakhtunkhwa Cities Improvement Projects - Project Readiness Financing</t>
  </si>
  <si>
    <r>
      <t>National Disaster Risk Management Fund - Additional Financing</t>
    </r>
    <r>
      <rPr>
        <vertAlign val="superscript"/>
        <sz val="11"/>
        <rFont val="Arial"/>
        <family val="2"/>
      </rPr>
      <t>c</t>
    </r>
  </si>
  <si>
    <t>Peshawar Sustainable Bus Rapid Transit Corridor</t>
  </si>
  <si>
    <t>Power Transmission Enhancement Investment Program - Tranche 4</t>
  </si>
  <si>
    <t>Second Power Transmission Enhancement Investment Program - Tranche 3</t>
  </si>
  <si>
    <t>Supporting Public–Private Partnership Investments in Sindh Province</t>
  </si>
  <si>
    <t>Sustainable Energy Sector Reform Program - Subprogram 3</t>
  </si>
  <si>
    <t>Triconboston Wind Power</t>
  </si>
  <si>
    <t>Investment Projects Cofinanced for Palau, 1 January 2017–31 December 2021</t>
  </si>
  <si>
    <t>COVID-19 Response for Affected Poor and Vulnerable Groups</t>
  </si>
  <si>
    <t>Disaster Resilient Clean Energy Financing</t>
  </si>
  <si>
    <t>Investment Projects Cofinanced for Papua New Guinea, 1 January 2017–31 December 2021</t>
  </si>
  <si>
    <r>
      <t>Building Resilience to Climate Change in Papua New Guinea - Additional Financing</t>
    </r>
    <r>
      <rPr>
        <vertAlign val="superscript"/>
        <sz val="11"/>
        <rFont val="Arial"/>
        <family val="2"/>
      </rPr>
      <t>c</t>
    </r>
  </si>
  <si>
    <r>
      <t>Health Services Sector Development Subprogram 1 - Additional Financing</t>
    </r>
    <r>
      <rPr>
        <vertAlign val="superscript"/>
        <sz val="11"/>
        <rFont val="Arial"/>
        <family val="2"/>
      </rPr>
      <t>c</t>
    </r>
  </si>
  <si>
    <t>Health Services Sector Development Program - Subprogram 3</t>
  </si>
  <si>
    <r>
      <t>Highlands Region Road Improvement Investment Program - Project 3 - Additional Financing</t>
    </r>
    <r>
      <rPr>
        <vertAlign val="superscript"/>
        <sz val="11"/>
        <rFont val="Arial"/>
        <family val="2"/>
      </rPr>
      <t>c</t>
    </r>
  </si>
  <si>
    <r>
      <t>Microfinance Expansion - Additional Cofinancing</t>
    </r>
    <r>
      <rPr>
        <vertAlign val="superscript"/>
        <sz val="11"/>
        <rFont val="Arial"/>
        <family val="2"/>
      </rPr>
      <t>c</t>
    </r>
  </si>
  <si>
    <r>
      <t>Rural Primary Health Services Delivery - Additional Financing</t>
    </r>
    <r>
      <rPr>
        <vertAlign val="superscript"/>
        <sz val="11"/>
        <rFont val="Arial"/>
        <family val="2"/>
      </rPr>
      <t>c</t>
    </r>
  </si>
  <si>
    <t>State-Owned Enterprises Reform Program - Subprogram 2</t>
  </si>
  <si>
    <t>Sustainable Highlands Highway Investment Program - Tranche 1</t>
  </si>
  <si>
    <t>Sustainable Highlands Highway Investment Program - Tranche 2</t>
  </si>
  <si>
    <t>Water Supply Scheme for Tete Settlement</t>
  </si>
  <si>
    <t>Investment Projects Cofinanced for Philippines, 1 January 2017–31 December 2021</t>
  </si>
  <si>
    <t>Emergency Assistance for Reconstruction and Recovery of Marawi</t>
  </si>
  <si>
    <t>Epifanio de los Santos Avenue Greenways</t>
  </si>
  <si>
    <t>Expanded Social Assistance</t>
  </si>
  <si>
    <t>Expanding Private Participation in Infrastructure Program - Subprogram 2</t>
  </si>
  <si>
    <t>Inclusive Finance Development Program - Subprogram 1</t>
  </si>
  <si>
    <t>Local Government Finance and Fiscal Decentralization Reform Program - Subprogram 2</t>
  </si>
  <si>
    <t>Malolos-Clark Railway - Tranche 1</t>
  </si>
  <si>
    <t>Second Health System Enhancement to Address and Limit COVID-19 under the Asia Pacific Vaccine Access Facility</t>
  </si>
  <si>
    <t>Investment Projects Cofinanced for People's Republic of China, 1 January 2017–31 December 2021</t>
  </si>
  <si>
    <t>Air Quality Improvement in the Greater Beijing–Tianjin–Hebei Region - China National Investment and Guaranty Corporation’s Green Financing Platform</t>
  </si>
  <si>
    <t>Air Quality Improvement in the Greater Beijing-Tianjin-Hebei Region--Henan Cleaner Fuel Switch Investment Program</t>
  </si>
  <si>
    <t>Anhui Huangshan Xin’an River Ecological Protection and Green Development</t>
  </si>
  <si>
    <t>China Everbright Renewal Energy</t>
  </si>
  <si>
    <t>Climate Resilient &amp; Smart Urban Water Infrastructure</t>
  </si>
  <si>
    <t>Dynagreen Waste-to-Energy</t>
  </si>
  <si>
    <t>Environmentally Sustainable Agriculture Input Distribution</t>
  </si>
  <si>
    <t>Equity Investment in CDH VGC Fund II, L.P.</t>
  </si>
  <si>
    <t xml:space="preserve">Far East Horizon Health Care Finance in Rural Areas for COVID-19 Response </t>
  </si>
  <si>
    <t>Geothermal District Heating</t>
  </si>
  <si>
    <t>Green Transport Finance</t>
  </si>
  <si>
    <t>Guangxi Modern Technical and Vocational Education and Training Development Program</t>
  </si>
  <si>
    <t>Health Care Finance in Underdeveloped Provinces (FEHL)</t>
  </si>
  <si>
    <t>Hunan Miluo River Disaster Risk Management and Comprehensive Environment Improvement</t>
  </si>
  <si>
    <t xml:space="preserve">Integrated and Sustainable Livestock Value Chain </t>
  </si>
  <si>
    <t>Integrated Wastewater Management</t>
  </si>
  <si>
    <t>Jointown COVID-19 Pharmaceutical Distribution Expansion</t>
  </si>
  <si>
    <t>Loan to Zhujiang Financial Leasing Small and Medium-Sized Enterprises Enterprises Finance Project</t>
  </si>
  <si>
    <t>New Energy Bus Leasing</t>
  </si>
  <si>
    <t>Shaanxi Green Intelligent Transport and Logistics Management Demonstration</t>
  </si>
  <si>
    <t>Shandong Green Development Fund</t>
  </si>
  <si>
    <t>Sustainable Dairy Farming and Milk Safety</t>
  </si>
  <si>
    <t>Investment Projects Cofinanced for Samoa, 1 January 2017–31 December 2021</t>
  </si>
  <si>
    <t>Fiscal Resilience Improvement Program - Subprogram 1</t>
  </si>
  <si>
    <r>
      <t>Samoa AgriBusiness Support - Additional Financing</t>
    </r>
    <r>
      <rPr>
        <vertAlign val="superscript"/>
        <sz val="11"/>
        <rFont val="Arial"/>
        <family val="2"/>
      </rPr>
      <t>c</t>
    </r>
  </si>
  <si>
    <t>Solar Power Development</t>
  </si>
  <si>
    <t>Investment Projects Cofinanced for Solomon Islands, 1 January 2017–31 December 2021</t>
  </si>
  <si>
    <t>Domestic Resource Mobilization</t>
  </si>
  <si>
    <t xml:space="preserve">Improved Fiscal Sustainability Reform Program </t>
  </si>
  <si>
    <t>Sustainable Transport Infrastructure Improvement Program</t>
  </si>
  <si>
    <t>Tina River Hydropower</t>
  </si>
  <si>
    <t>Urban Water Supply and Sanitation Sector</t>
  </si>
  <si>
    <r>
      <rPr>
        <vertAlign val="superscript"/>
        <sz val="10"/>
        <rFont val="Arial"/>
        <family val="2"/>
      </rPr>
      <t>b</t>
    </r>
    <r>
      <rPr>
        <sz val="10"/>
        <rFont val="Arial"/>
        <family val="2"/>
      </rPr>
      <t> G = sovereign grant cofinancing; L = sovereign loan cofinancing.</t>
    </r>
  </si>
  <si>
    <t>Investment Projects Cofinanced for Sri Lanka, 1 January 2017–31 December 2021</t>
  </si>
  <si>
    <t>Green Power Development and Energy Efficiency Improvement Investment Program - Tranche 2</t>
  </si>
  <si>
    <t>Health System Enhancement - Additional Financing</t>
  </si>
  <si>
    <t xml:space="preserve">John Keells Modern Retail Infrastructure Expansion Project (a.k.a. Nirvana)  </t>
  </si>
  <si>
    <r>
      <t>Skills Sector Enhancement Program - Additional Financing</t>
    </r>
    <r>
      <rPr>
        <vertAlign val="superscript"/>
        <sz val="11"/>
        <rFont val="Arial"/>
        <family val="2"/>
      </rPr>
      <t>c</t>
    </r>
  </si>
  <si>
    <r>
      <t>Small and Medium-Sized Enterprises Line of Credit - Additional Financing</t>
    </r>
    <r>
      <rPr>
        <vertAlign val="superscript"/>
        <sz val="11"/>
        <rFont val="Arial"/>
        <family val="2"/>
      </rPr>
      <t>c</t>
    </r>
  </si>
  <si>
    <r>
      <t>Small and Medium-Sized Enterprises Line of Credit - Third Additional Financing</t>
    </r>
    <r>
      <rPr>
        <vertAlign val="superscript"/>
        <sz val="11"/>
        <rFont val="Arial"/>
        <family val="2"/>
      </rPr>
      <t>c</t>
    </r>
  </si>
  <si>
    <t>South Asia Subregional Economic Cooperation Port Access Elevated Highway</t>
  </si>
  <si>
    <t>Investment Projects Cofinanced for Tajikistan, 1 January 2017–31 December 2021</t>
  </si>
  <si>
    <t>Central Asia Regional Economic Cooperation Corridors 2, 3, and 5 (Obigarm-Nurobod) Road</t>
  </si>
  <si>
    <t>Maternal and Child Health Integrated Care</t>
  </si>
  <si>
    <t>Power Sector Development Program</t>
  </si>
  <si>
    <t>Skills and Employability Enhancement</t>
  </si>
  <si>
    <r>
      <t>Water Resources Management in the Pyanj River Basin -Additional Financing</t>
    </r>
    <r>
      <rPr>
        <vertAlign val="superscript"/>
        <sz val="11"/>
        <rFont val="Arial"/>
        <family val="2"/>
      </rPr>
      <t>c</t>
    </r>
  </si>
  <si>
    <t>Investment Projects Cofinanced for Thailand, 1 January 2017–31 December 2021</t>
  </si>
  <si>
    <t>Chonburi Natural Gas Power</t>
  </si>
  <si>
    <t>Cornerstone Investment in Leading IPP (Gemstone)</t>
  </si>
  <si>
    <t>Eastern Economic Corridor Independent Power</t>
  </si>
  <si>
    <t>Energy Absolute Green Bond for Wind Power</t>
  </si>
  <si>
    <t>Green Yellow Rooftop Solar Project</t>
  </si>
  <si>
    <t xml:space="preserve">Southern Thailand Waste-to-Energy </t>
  </si>
  <si>
    <t>Southern Thailand Wind Power and Battery Energy Storage</t>
  </si>
  <si>
    <r>
      <rPr>
        <vertAlign val="superscript"/>
        <sz val="10"/>
        <rFont val="Arial"/>
        <family val="2"/>
      </rPr>
      <t>b</t>
    </r>
    <r>
      <rPr>
        <sz val="10"/>
        <rFont val="Arial"/>
        <family val="2"/>
      </rPr>
      <t> NS = non-sovereign cofinancing.</t>
    </r>
  </si>
  <si>
    <t>Investment Projects Cofinanced for Timor-Leste, 1 January 2017–31 December 2021</t>
  </si>
  <si>
    <t>Coffee and Agroforestry Livelihood Improvement</t>
  </si>
  <si>
    <t xml:space="preserve">Presidente Nicolau Lobato International Airport Expansion </t>
  </si>
  <si>
    <t>Water Supply and Sanitation Investment</t>
  </si>
  <si>
    <t>Investment Projects Cofinanced for Tonga, 1 January 2017–31 December 2021</t>
  </si>
  <si>
    <t>Building Macroeconomic Resilience - Subprogram 2</t>
  </si>
  <si>
    <t>Building Macroeconomic Resilience - Subprogram 3</t>
  </si>
  <si>
    <t>Economic Recovery Support Program</t>
  </si>
  <si>
    <r>
      <t>Nuku'alofa Urban Development Sector - Additional Financing</t>
    </r>
    <r>
      <rPr>
        <vertAlign val="superscript"/>
        <sz val="11"/>
        <rFont val="Arial"/>
        <family val="2"/>
      </rPr>
      <t>c</t>
    </r>
  </si>
  <si>
    <r>
      <t>Outer Island Renewable Energy - Additional Financing</t>
    </r>
    <r>
      <rPr>
        <vertAlign val="superscript"/>
        <sz val="11"/>
        <rFont val="Arial"/>
        <family val="2"/>
      </rPr>
      <t>c</t>
    </r>
  </si>
  <si>
    <t>Renewable Energy</t>
  </si>
  <si>
    <t>Strengthening Macroeconomic Resilience Program</t>
  </si>
  <si>
    <t>Investment Projects Cofinanced for Tuvalu, 1 January 2017–31 December 2021</t>
  </si>
  <si>
    <t>Improved Fiscal and Infrastructure Management Program</t>
  </si>
  <si>
    <t>Outer Island Maritime Infrastructure</t>
  </si>
  <si>
    <t>Investment Projects Cofinanced for Uzbekistan, 1 January 2017–31 December 2021</t>
  </si>
  <si>
    <t>Affordable Rural Housing Program</t>
  </si>
  <si>
    <t>Central Asia Regional Economic Cooperation Corridor 2 (Bukhara-Miskin-Urgench-Khiva) Railway Electrification</t>
  </si>
  <si>
    <t>COVID-19 Emergency Response</t>
  </si>
  <si>
    <t>Economic Management Improvement Program - Subprogram 1</t>
  </si>
  <si>
    <t>Economic Management Improvement Program - Subprogram 2</t>
  </si>
  <si>
    <t>Navoi Solar Power Project</t>
  </si>
  <si>
    <t>Power Generation Efficiency Improvement</t>
  </si>
  <si>
    <t>Power Sector Reform Program - Subprogram 1</t>
  </si>
  <si>
    <r>
      <rPr>
        <vertAlign val="superscript"/>
        <sz val="10"/>
        <rFont val="Arial"/>
        <family val="2"/>
      </rPr>
      <t>b</t>
    </r>
    <r>
      <rPr>
        <sz val="10"/>
        <rFont val="Arial"/>
        <family val="2"/>
      </rPr>
      <t> L = sovereign loan cofinancing; NS = non sovereign cofinancing.</t>
    </r>
  </si>
  <si>
    <t>Investment Projects Cofinanced for Vanuatu, 1 January 2017–31 December 2021</t>
  </si>
  <si>
    <t>Energy Access</t>
  </si>
  <si>
    <r>
      <t>Port Vila Urban Development – Additional Financing</t>
    </r>
    <r>
      <rPr>
        <vertAlign val="superscript"/>
        <sz val="11"/>
        <rFont val="Arial"/>
        <family val="2"/>
      </rPr>
      <t>c</t>
    </r>
  </si>
  <si>
    <t>Investment Projects Cofinanced for Viet Nam, 1 January 2017–31 December 2021</t>
  </si>
  <si>
    <t>B.Grimm Viet Nam Solar Power Project - Phu Yen Solar Power</t>
  </si>
  <si>
    <t>B.Grimm Viet Nam Solar Power Project - Dau Tieng Project</t>
  </si>
  <si>
    <t>Binh Duong Water Treatment Expansion</t>
  </si>
  <si>
    <t>Climate Resilient Inclusive Infrastructure for Ethnic Minorities Project I</t>
  </si>
  <si>
    <t>COVID-19 Relief for Women-Led Small and Medium-Sized Enterprises</t>
  </si>
  <si>
    <t>Floating Solar Energy</t>
  </si>
  <si>
    <t>Greater Mekong Subregion Ben Luc–Long Thanh Expressway - Tranche 2</t>
  </si>
  <si>
    <r>
      <t>Greater Mekong Subregion Flood and Drought Risk Management and Mitigation - Additional Financing</t>
    </r>
    <r>
      <rPr>
        <vertAlign val="superscript"/>
        <sz val="11"/>
        <rFont val="Arial"/>
        <family val="2"/>
      </rPr>
      <t>c</t>
    </r>
  </si>
  <si>
    <t>Gulf Solar Power</t>
  </si>
  <si>
    <t xml:space="preserve">Ha Noi Metro Rail System (Line 3: Nhon-Ha Noi Station Section) </t>
  </si>
  <si>
    <t>Lotus Wind Power Project</t>
  </si>
  <si>
    <t>Mainstreaming Small and Medium-Sized Enterprises Lending</t>
  </si>
  <si>
    <t>Mekong Enterprise Fund IV L.P.</t>
  </si>
  <si>
    <t>Northern Mountain Provinces Transport Connectivity</t>
  </si>
  <si>
    <t>Secondary Green Cities Development</t>
  </si>
  <si>
    <t>Second Health Human Resources Development</t>
  </si>
  <si>
    <t>Skills and Knowledge for Inclusive Economic Growth</t>
  </si>
  <si>
    <t xml:space="preserve">Tien Phong Bank Expanding Access to Finance for Small and Medium-Sized Enterprises Owned and Led by Women Project </t>
  </si>
  <si>
    <t>Urban Environment and Climate Change Adaptation</t>
  </si>
  <si>
    <t>Vietnam International Bank Supporting Small and Medium-Sized Enterprises and Improving Living Conditions Project</t>
  </si>
  <si>
    <t>Water Efficiency Improvement in Drought-Affected Provinces</t>
  </si>
  <si>
    <t>Country</t>
  </si>
  <si>
    <t>ADB Amount ($ million)</t>
  </si>
  <si>
    <t>Type of Cofinancing</t>
  </si>
  <si>
    <t>﻿ISO ALPHA-3 Country Code</t>
  </si>
  <si>
    <t>ADB Country Code</t>
  </si>
  <si>
    <t>Afghanistan</t>
  </si>
  <si>
    <t>AFG</t>
  </si>
  <si>
    <t>Armenia</t>
  </si>
  <si>
    <t>ARM</t>
  </si>
  <si>
    <r>
      <t>Trade Finance Program</t>
    </r>
    <r>
      <rPr>
        <vertAlign val="superscript"/>
        <sz val="11"/>
        <rFont val="Calibri"/>
        <family val="2"/>
        <scheme val="minor"/>
      </rPr>
      <t>c</t>
    </r>
  </si>
  <si>
    <t>Azerbaijan</t>
  </si>
  <si>
    <t>AZE</t>
  </si>
  <si>
    <t>Bangladesh</t>
  </si>
  <si>
    <t>BGD</t>
  </si>
  <si>
    <t>BAN</t>
  </si>
  <si>
    <t>Coastal Towns Environmental Infrastructure - Additional Financing</t>
  </si>
  <si>
    <t>Power System Efficiency Improvement</t>
  </si>
  <si>
    <t>Secondary Education Sector Investment Program - Tranche 2</t>
  </si>
  <si>
    <t>South Asia Subregional Economic Cooperation Road Connectivity</t>
  </si>
  <si>
    <r>
      <t>Trade Finance Program</t>
    </r>
    <r>
      <rPr>
        <vertAlign val="superscript"/>
        <sz val="11"/>
        <rFont val="Calibri"/>
        <family val="2"/>
        <scheme val="minor"/>
      </rPr>
      <t>d</t>
    </r>
  </si>
  <si>
    <t>Urban Primary Health Care Services Delivery Project - Additional Financing</t>
  </si>
  <si>
    <t>Bhutan</t>
  </si>
  <si>
    <t>BTN</t>
  </si>
  <si>
    <t>BHU</t>
  </si>
  <si>
    <t>Cambodia</t>
  </si>
  <si>
    <t>KHM</t>
  </si>
  <si>
    <t>CAM</t>
  </si>
  <si>
    <t>Greater Mekong Subregion Health Security - Additional Financing</t>
  </si>
  <si>
    <t>Tonle Sap Poverty Reduction and Smallholder Development Project - Additional Financing</t>
  </si>
  <si>
    <t>Cook Islands</t>
  </si>
  <si>
    <t>COK</t>
  </si>
  <si>
    <t>COO</t>
  </si>
  <si>
    <t>Renewable Energy Sector - Additional Financing</t>
  </si>
  <si>
    <t>Fiji</t>
  </si>
  <si>
    <t>FJI</t>
  </si>
  <si>
    <t>FIJ</t>
  </si>
  <si>
    <t>Sustained Private Sector-Led Growth Reform Program - Subprogram 2</t>
  </si>
  <si>
    <t>Urban Water Supply and Wastewater Management Investment Program - Project 1 - Tranche 1</t>
  </si>
  <si>
    <t>Federated States of Micronesia</t>
  </si>
  <si>
    <t>FSM</t>
  </si>
  <si>
    <t>Georgia</t>
  </si>
  <si>
    <t>GEO</t>
  </si>
  <si>
    <t>India</t>
  </si>
  <si>
    <t>IND</t>
  </si>
  <si>
    <t>Delhi-Meerut Regional Rapid Transit System Investment Project - Tranche 2</t>
  </si>
  <si>
    <t>Demand-Side Energy Efficiency Sector - Additional Financing</t>
  </si>
  <si>
    <t>Indonesia</t>
  </si>
  <si>
    <t>IDN</t>
  </si>
  <si>
    <t>INO</t>
  </si>
  <si>
    <t>Sustainable Energy Access in Eastern Indonesia-Electricity Grid Development Program Phase 2</t>
  </si>
  <si>
    <t>Trade Finance Programd</t>
  </si>
  <si>
    <t>Kazakhstan</t>
  </si>
  <si>
    <t>KAZ</t>
  </si>
  <si>
    <t>Trade Finance Programc</t>
  </si>
  <si>
    <t>Kiribati</t>
  </si>
  <si>
    <t>KIR</t>
  </si>
  <si>
    <t>Kyrgyz Republic</t>
  </si>
  <si>
    <t>KGZ</t>
  </si>
  <si>
    <t>Lao People's Democratic Republi</t>
  </si>
  <si>
    <t>LAO</t>
  </si>
  <si>
    <t>Malaysia</t>
  </si>
  <si>
    <t>MYS</t>
  </si>
  <si>
    <t>MAL</t>
  </si>
  <si>
    <t>Maldives</t>
  </si>
  <si>
    <t>MDV</t>
  </si>
  <si>
    <t>MLD</t>
  </si>
  <si>
    <t>Mongolia</t>
  </si>
  <si>
    <t>MNG</t>
  </si>
  <si>
    <t>MON</t>
  </si>
  <si>
    <t>Community Vegetable Farming for Livelihood Improvement - Additional Financing</t>
  </si>
  <si>
    <t>Regional Road Development and Maintenance - Additional Financing</t>
  </si>
  <si>
    <t>Myanmar</t>
  </si>
  <si>
    <t>MMR</t>
  </si>
  <si>
    <t>MYA</t>
  </si>
  <si>
    <t xml:space="preserve">Power Transmission Improvement </t>
  </si>
  <si>
    <t>Nauru</t>
  </si>
  <si>
    <t>NRU</t>
  </si>
  <si>
    <t>NAU</t>
  </si>
  <si>
    <t>Nepal</t>
  </si>
  <si>
    <t>NPL</t>
  </si>
  <si>
    <t>NEP</t>
  </si>
  <si>
    <t>Earthquake Emergency Assistance</t>
  </si>
  <si>
    <t>South Asia  Subregional Economic Cooperation Power System Expansion - Additional Financing</t>
  </si>
  <si>
    <t>Tanahu Hydropower</t>
  </si>
  <si>
    <t>Pakistan</t>
  </si>
  <si>
    <t>PAK</t>
  </si>
  <si>
    <t>National Disaster Risk Management Fund - Additional Financing</t>
  </si>
  <si>
    <t>Palau</t>
  </si>
  <si>
    <t>PLW</t>
  </si>
  <si>
    <t>PAL</t>
  </si>
  <si>
    <t>Papua New Guinea</t>
  </si>
  <si>
    <t>Building Resilience to Climate Change in Papua New Guinea - Additional Financing</t>
  </si>
  <si>
    <t>PNG</t>
  </si>
  <si>
    <t>Health Services Sector Development Subprogram 1 - Additional Financing</t>
  </si>
  <si>
    <t>Highlands Region Road Improvement Investment Program - Project 3 - Additional Financing</t>
  </si>
  <si>
    <t>Microfinance Expansion - Additional Financing</t>
  </si>
  <si>
    <t>Rural Primary Health Services Delivery - Additional Financing</t>
  </si>
  <si>
    <t>Philippines</t>
  </si>
  <si>
    <t>PHL</t>
  </si>
  <si>
    <t>PHI</t>
  </si>
  <si>
    <t>People's Republic of China</t>
  </si>
  <si>
    <t>CHN</t>
  </si>
  <si>
    <t>PRC</t>
  </si>
  <si>
    <t>Samoa</t>
  </si>
  <si>
    <t>SAM</t>
  </si>
  <si>
    <t>Samoa AgriBusiness Support - Additional Financing</t>
  </si>
  <si>
    <t>Solomon Islands</t>
  </si>
  <si>
    <t>SLB</t>
  </si>
  <si>
    <t>SOL</t>
  </si>
  <si>
    <t>Sri Lanka</t>
  </si>
  <si>
    <t>LKA</t>
  </si>
  <si>
    <t>SRI</t>
  </si>
  <si>
    <t>Health System Enhancement Project - Additional Financing</t>
  </si>
  <si>
    <t>Skills Sector Enhancement Program - Additional Financing</t>
  </si>
  <si>
    <t>Small and Medium-Sized Enterprises Line of Credit - Additional Financing</t>
  </si>
  <si>
    <t>Small and Medium-Sized Enterprises Line of Credit - Third Additional Financing</t>
  </si>
  <si>
    <t>Tajikistan</t>
  </si>
  <si>
    <t>TJK</t>
  </si>
  <si>
    <t>TAJ</t>
  </si>
  <si>
    <t>Water Resources Management in the Pyanj River Basin - Additional Financing</t>
  </si>
  <si>
    <t>Thailand</t>
  </si>
  <si>
    <t>THA</t>
  </si>
  <si>
    <t>Timor-Leste</t>
  </si>
  <si>
    <t>TLS</t>
  </si>
  <si>
    <t>TIM</t>
  </si>
  <si>
    <t>Tonga</t>
  </si>
  <si>
    <t>TON</t>
  </si>
  <si>
    <t>Nuku'alofa Urban Development Sector - Additional Financing</t>
  </si>
  <si>
    <t>Outer Island Renewable Energy - Additional Financing</t>
  </si>
  <si>
    <t>Tuvalu</t>
  </si>
  <si>
    <t>TUV</t>
  </si>
  <si>
    <t>Uzbekistan</t>
  </si>
  <si>
    <t>UZB</t>
  </si>
  <si>
    <t>Vanuatu</t>
  </si>
  <si>
    <t>VUT</t>
  </si>
  <si>
    <t>VAN</t>
  </si>
  <si>
    <t>Port Vila Urban Development - Additional Financing</t>
  </si>
  <si>
    <t>Viet Nam</t>
  </si>
  <si>
    <t>VNM</t>
  </si>
  <si>
    <t>VIE</t>
  </si>
  <si>
    <t>Greater Mekong Subregion Flood and Drought Risk Management and Mitigation - Additional Financing</t>
  </si>
  <si>
    <t>Cofinancing</t>
  </si>
  <si>
    <t>Number of Projects</t>
  </si>
  <si>
    <t>Amount ($ million)</t>
  </si>
  <si>
    <t xml:space="preserve">Sovereign </t>
  </si>
  <si>
    <t xml:space="preserve">     Loan</t>
  </si>
  <si>
    <t xml:space="preserve">     Grants</t>
  </si>
  <si>
    <t xml:space="preserve">     Technical Assistance </t>
  </si>
  <si>
    <t xml:space="preserve">Non Sovereign </t>
  </si>
  <si>
    <t xml:space="preserve">     Loans</t>
  </si>
  <si>
    <t xml:space="preserve">     Grant</t>
  </si>
  <si>
    <t xml:space="preserve">    Technical Assistance </t>
  </si>
  <si>
    <t xml:space="preserve">     Loans and others</t>
  </si>
  <si>
    <t>Lao People’s Democratic Republic</t>
  </si>
  <si>
    <t>People’s Republic of China</t>
  </si>
  <si>
    <t>WSM</t>
  </si>
  <si>
    <t>Sovereign</t>
  </si>
  <si>
    <t>Turkmenistan</t>
  </si>
  <si>
    <t>TKM</t>
  </si>
  <si>
    <t xml:space="preserve">   Technical Assistance</t>
  </si>
  <si>
    <t>Afghanistan: Projects Cofinanced, 1 January 2017–31 December 2021</t>
  </si>
  <si>
    <r>
      <t xml:space="preserve">Amount 
</t>
    </r>
    <r>
      <rPr>
        <sz val="10"/>
        <color rgb="FF000000"/>
        <rFont val="Arial"/>
        <family val="2"/>
      </rPr>
      <t>(US$ million)</t>
    </r>
  </si>
  <si>
    <t>No. of Projects</t>
  </si>
  <si>
    <t xml:space="preserve">  Sovereign</t>
  </si>
  <si>
    <t xml:space="preserve">      Loan</t>
  </si>
  <si>
    <t>   Grants</t>
  </si>
  <si>
    <t xml:space="preserve">      Technical Assistance </t>
  </si>
  <si>
    <t xml:space="preserve">  Non Sovereign</t>
  </si>
  <si>
    <t>Armenia: Projects Cofinanced, 1 January 2017–31 December 2021</t>
  </si>
  <si>
    <t>Azerbaijan: Projects Cofinanced, 1 January 2017–31 December 2021</t>
  </si>
  <si>
    <t xml:space="preserve">      Loans</t>
  </si>
  <si>
    <t>Bangladesh: Projects Cofinanced, 1 January 2017–31 December 2021</t>
  </si>
  <si>
    <r>
      <rPr>
        <vertAlign val="superscript"/>
        <sz val="9"/>
        <color theme="1"/>
        <rFont val="Arial"/>
        <family val="2"/>
      </rPr>
      <t>a</t>
    </r>
    <r>
      <rPr>
        <sz val="9"/>
        <color theme="1"/>
        <rFont val="Arial"/>
        <family val="2"/>
      </rPr>
      <t xml:space="preserve"> A project with more than one source of cofinancing is counted once.</t>
    </r>
  </si>
  <si>
    <t>Bhutan: Projects Cofinanced, 1 January 2017–31 December 2021</t>
  </si>
  <si>
    <t>   Grant</t>
  </si>
  <si>
    <t>Cambodia: Projects Cofinanced, 1 January 2017–31 December 2021</t>
  </si>
  <si>
    <t>Cook Islands: Projects Cofinanced, 1 January 2017–31 December 2021</t>
  </si>
  <si>
    <t>Fiji: Projects Cofinanced, 1 January 2017–31 December 2021</t>
  </si>
  <si>
    <t>Georgia: Projects Cofinanced, 1 January 2017–31 December 2021</t>
  </si>
  <si>
    <t>India: Projects Cofinanced, 1 January 2017–31 December 2021</t>
  </si>
  <si>
    <t>Indonesia: Projects Cofinanced, 1 January 2017–31 December 2021</t>
  </si>
  <si>
    <t>Kazakhstan: Projects Cofinanced, 1 January 2017–31 December 2021</t>
  </si>
  <si>
    <t>Kiribati: Projects Cofinanced, 1 January 2017–31 December 2021</t>
  </si>
  <si>
    <t>Kyrgyz Republic: Projects Cofinanced, 1 January 2017–31 December 2021</t>
  </si>
  <si>
    <t>Lao PDR: Projects Cofinanced, 1 January 2017–31 December 2021</t>
  </si>
  <si>
    <t>Malaysia: Projects Cofinanced, 1 January 2017–31 December 2021</t>
  </si>
  <si>
    <t>Maldives: Projects Cofinanced, 1 January 2017–31 December 2021</t>
  </si>
  <si>
    <t>Federated States of Micronesia: Projects Cofinanced, 1 January 2017–31 December 2021</t>
  </si>
  <si>
    <t>Mongolia: Projects Cofinanced, 1 January 2017–31 December 2021</t>
  </si>
  <si>
    <t>Myanmar: Projects Cofinanced, 1 January 2017–31 December 2021</t>
  </si>
  <si>
    <t>Nauru: Projects Cofinanced, 1 January 2017–31 December 2021</t>
  </si>
  <si>
    <t>Nepal: Projects Cofinanced, 1 January 2017–31 December 2021</t>
  </si>
  <si>
    <t>Pakistan: Projects Cofinanced, 1 January 2017–31 December 2021</t>
  </si>
  <si>
    <t>Palau: Projects Cofinanced, 1 January 2017–31 December 2021</t>
  </si>
  <si>
    <t>Papua New Guinea: Projects Cofinanced, 1 January 2017–31 December 2021</t>
  </si>
  <si>
    <t>Philippines: Projects Cofinanced, 1 January 2017–31 December 2021</t>
  </si>
  <si>
    <t>People's Republic of China: Projects Cofinanced, 1 January 2017–31 December 2021</t>
  </si>
  <si>
    <t>Samoa: Projects Cofinanced, 1 January 2017–31 December 2021</t>
  </si>
  <si>
    <t>Solomon Islands: Projects Cofinanced, 1 January 2017–31 December 2021</t>
  </si>
  <si>
    <t>Sri Lanka: Projects Cofinanced, 1 January 2017–31 December 2021</t>
  </si>
  <si>
    <t>Tajikistan: Projects Cofinanced, 1 January 2017–31 December 2021</t>
  </si>
  <si>
    <t>Thailand: Projects Cofinanced, 1 January 2017–31 December 2021</t>
  </si>
  <si>
    <t>Timor Leste: Projects Cofinanced, 1 January 2017–31 December 2021</t>
  </si>
  <si>
    <t>Tonga: Projects Cofinanced, 1 January 2017–31 December 2021</t>
  </si>
  <si>
    <t>Turkmenistan: Projects Cofinanced, 1 January 2017–31 December 2021</t>
  </si>
  <si>
    <t>Tuvalu: Projects Cofinanced, 1 January 2017–31 December 2021</t>
  </si>
  <si>
    <t>Uzbekistan: Projects Cofinanced, 1 January 2017–31 December 2021</t>
  </si>
  <si>
    <t>Vanuatu: Projects Cofinanced, 1 January 2017–31 December 2021</t>
  </si>
  <si>
    <t>Vietnam: Projects Cofinanced, 1 January 2017–31 December 2021</t>
  </si>
  <si>
    <t>Australia: Projects Cofinanced, 1 January 2017–31 December 2021</t>
  </si>
  <si>
    <r>
      <t xml:space="preserve">Amount </t>
    </r>
    <r>
      <rPr>
        <sz val="11"/>
        <color rgb="FF000000"/>
        <rFont val="Arial"/>
        <family val="2"/>
      </rPr>
      <t>($ million)</t>
    </r>
  </si>
  <si>
    <t xml:space="preserve">   Sovereign </t>
  </si>
  <si>
    <t xml:space="preserve">   Non Sovereign </t>
  </si>
  <si>
    <t>Austria: Projects Cofinanced, 1 January 2017–31 December 2021</t>
  </si>
  <si>
    <t>Belgium: Projects Cofinanced, 1 January 2017–31 December 2021</t>
  </si>
  <si>
    <t>Canada: Projects Cofinanced, 1 January 2017–31 December 2021</t>
  </si>
  <si>
    <t>Denmark: Projects Cofinanced, 1 January 2017–31 December 2021</t>
  </si>
  <si>
    <t>Finland: Projects Cofinanced, 1 January 2017–31 December 2021</t>
  </si>
  <si>
    <t>France: Projects Cofinanced, 1 January 2017–31 December 2021</t>
  </si>
  <si>
    <t>Germany: Projects Cofinanced, 1 January 2017–31 December 2021</t>
  </si>
  <si>
    <t>Hongkong: Projects Cofinanced, 1 January 2017–31 December 2021</t>
  </si>
  <si>
    <t xml:space="preserve">  Non Sovereign </t>
  </si>
  <si>
    <t>Ireland: Projects Cofinanced, 1 January 2017–31 December 2021</t>
  </si>
  <si>
    <t>Italy: Projects Cofinanced, 1 January 2017–31 December 2021</t>
  </si>
  <si>
    <t>Japan: Projects Cofinanced, 1 January 2017–31 December 2021</t>
  </si>
  <si>
    <t>Luxembourg: Projects Cofinanced, 1 January 2017–31 December 2021</t>
  </si>
  <si>
    <t>Netherlands: Projects Cofinanced, 1 January 2017–31 December 2021</t>
  </si>
  <si>
    <t>New Zealand: Projects Cofinanced, 1 January 2017–31 December 2021</t>
  </si>
  <si>
    <t>Norway: Projects Cofinanced, 1 January 2017–31 December 2021</t>
  </si>
  <si>
    <t>Republic of Korea: Projects Cofinanced, 1 January 2017–31 December 2021</t>
  </si>
  <si>
    <t>Singapore: Projects Cofinanced, 1 January 2017–31 December 2021</t>
  </si>
  <si>
    <t>Spain: Projects Cofinanced, 1 January 2017–31 December 2021</t>
  </si>
  <si>
    <t>Sweden: Projects Cofinanced, 1 January 2017–31 December 2021</t>
  </si>
  <si>
    <t>Switzerland: Projects Cofinanced, 1 January 2017–31 December 2021</t>
  </si>
  <si>
    <t>Taipei, China: Projects Cofinanced, 1 January 2017–31 December 2021</t>
  </si>
  <si>
    <t>United Kingdom: Projects Cofinanced, 1 January 2017–31 December 2021</t>
  </si>
  <si>
    <t>United States: Projects Cofinanced, 1 January 2017–31 December 2021</t>
  </si>
  <si>
    <t>Investment Projects Cofinanced with Australia, 1 January 2017–31 December 2021</t>
  </si>
  <si>
    <r>
      <t>ADB Amount</t>
    </r>
    <r>
      <rPr>
        <vertAlign val="superscript"/>
        <sz val="11"/>
        <rFont val="Arial"/>
        <family val="2"/>
      </rPr>
      <t>a</t>
    </r>
    <r>
      <rPr>
        <b/>
        <sz val="11"/>
        <rFont val="Arial"/>
        <family val="2"/>
      </rPr>
      <t xml:space="preserve">
</t>
    </r>
    <r>
      <rPr>
        <sz val="11"/>
        <rFont val="Arial"/>
        <family val="2"/>
      </rPr>
      <t>($ million)</t>
    </r>
  </si>
  <si>
    <r>
      <t xml:space="preserve">Cofinancing Amount
</t>
    </r>
    <r>
      <rPr>
        <sz val="11"/>
        <rFont val="Arial"/>
        <family val="2"/>
      </rPr>
      <t>($ million)</t>
    </r>
  </si>
  <si>
    <r>
      <t>Type of Cofinancing</t>
    </r>
    <r>
      <rPr>
        <vertAlign val="superscript"/>
        <sz val="11"/>
        <rFont val="Arial"/>
        <family val="2"/>
      </rPr>
      <t>b</t>
    </r>
  </si>
  <si>
    <t>China, People’s Republic of</t>
  </si>
  <si>
    <t>Strengthening Economic Management Reform Program – Subprogram 1</t>
  </si>
  <si>
    <t>Strengthening Economic Management Reform Program – Subprogram 2</t>
  </si>
  <si>
    <t>Federal State of Micronesia</t>
  </si>
  <si>
    <r>
      <t>Building Resilience to Climate Change in Papua New Guinea – Additional Financing</t>
    </r>
    <r>
      <rPr>
        <vertAlign val="superscript"/>
        <sz val="11"/>
        <rFont val="Arial"/>
        <family val="2"/>
      </rPr>
      <t>c</t>
    </r>
  </si>
  <si>
    <t xml:space="preserve"> -- </t>
  </si>
  <si>
    <r>
      <t>Health Services Sector Development Program Subprogram 1 – Additional Financing</t>
    </r>
    <r>
      <rPr>
        <vertAlign val="superscript"/>
        <sz val="11"/>
        <rFont val="Arial"/>
        <family val="2"/>
      </rPr>
      <t>c</t>
    </r>
  </si>
  <si>
    <r>
      <t>Microfinance Expansion – Additional Financing</t>
    </r>
    <r>
      <rPr>
        <vertAlign val="superscript"/>
        <sz val="11"/>
        <rFont val="Arial"/>
        <family val="2"/>
      </rPr>
      <t>c</t>
    </r>
  </si>
  <si>
    <r>
      <t>Rural Primary Health Services Delivery – Additional Financing</t>
    </r>
    <r>
      <rPr>
        <vertAlign val="superscript"/>
        <sz val="11"/>
        <rFont val="Arial"/>
        <family val="2"/>
      </rPr>
      <t xml:space="preserve">c </t>
    </r>
  </si>
  <si>
    <t>Sustainable Highlands Highway Investment Program – Tranche 1</t>
  </si>
  <si>
    <t>Fiscal Resilience Improvement Program – Subprogram 1</t>
  </si>
  <si>
    <r>
      <t>Samoa Agribusiness Support – Additional Financing</t>
    </r>
    <r>
      <rPr>
        <vertAlign val="superscript"/>
        <sz val="11"/>
        <rFont val="Arial"/>
        <family val="2"/>
      </rPr>
      <t>c</t>
    </r>
  </si>
  <si>
    <t>Improved Fiscal Sustainability Reform Program</t>
  </si>
  <si>
    <t>Building Macroeconomic Resilience – Subprogram 2</t>
  </si>
  <si>
    <t>Building Macroeconomic Resilience – Subprogram 3</t>
  </si>
  <si>
    <r>
      <t>Nuku’alofa Urban Sector Development – Additional Financing</t>
    </r>
    <r>
      <rPr>
        <vertAlign val="superscript"/>
        <sz val="11"/>
        <rFont val="Arial"/>
        <family val="2"/>
      </rPr>
      <t>c</t>
    </r>
  </si>
  <si>
    <r>
      <t>Outer Island Renewable Energy – Additional Financing</t>
    </r>
    <r>
      <rPr>
        <vertAlign val="superscript"/>
        <sz val="11"/>
        <rFont val="Arial"/>
        <family val="2"/>
      </rPr>
      <t>c</t>
    </r>
  </si>
  <si>
    <t>Regional</t>
  </si>
  <si>
    <t>ECOM COVID-19 Smallholder Farmer Climate Resilience 
and Livelihood Support Project</t>
  </si>
  <si>
    <t>Investment in Northstar Equity Partners V Limite</t>
  </si>
  <si>
    <t>Investment in Creador V L.P.</t>
  </si>
  <si>
    <t>-- = nil, COVID-19 = cornonavirus disease</t>
  </si>
  <si>
    <r>
      <t>a</t>
    </r>
    <r>
      <rPr>
        <sz val="10"/>
        <rFont val="Arial"/>
        <family val="2"/>
      </rPr>
      <t xml:space="preserve"> Loan, grant, or blend.</t>
    </r>
  </si>
  <si>
    <r>
      <rPr>
        <vertAlign val="superscript"/>
        <sz val="10"/>
        <rFont val="Arial"/>
        <family val="2"/>
      </rPr>
      <t>b</t>
    </r>
    <r>
      <rPr>
        <sz val="10"/>
        <rFont val="Arial"/>
        <family val="2"/>
      </rPr>
      <t xml:space="preserve"> G = sovereign grant cofinancing, L = sovereign loan cofinancing, NS = non sovereign cofinancing.</t>
    </r>
  </si>
  <si>
    <r>
      <t>c</t>
    </r>
    <r>
      <rPr>
        <sz val="10"/>
        <rFont val="Arial"/>
        <family val="2"/>
      </rPr>
      <t xml:space="preserve"> Anchor project was approved in prior year(s) with cofinancing committed between 2017-2021</t>
    </r>
    <r>
      <rPr>
        <vertAlign val="superscript"/>
        <sz val="10"/>
        <rFont val="Arial"/>
        <family val="2"/>
      </rPr>
      <t>.</t>
    </r>
  </si>
  <si>
    <r>
      <rPr>
        <vertAlign val="superscript"/>
        <sz val="10"/>
        <color theme="1"/>
        <rFont val="Arial"/>
        <family val="2"/>
      </rPr>
      <t>d</t>
    </r>
    <r>
      <rPr>
        <sz val="10"/>
        <color theme="1"/>
        <rFont val="Arial"/>
        <family val="2"/>
      </rPr>
      <t xml:space="preserve"> The program limit for ADB’s regional Trade Finance Program (TFP) ($1 billion since 2009, and increased to $1.35 billion in 2018 and $2.15 billion in 2020) is the maximum exposure the TFP can assume at any one point credansactions tend to be short—on average less than 180 days—and the program limit can revolve (be reused) within a year. In addition, the TFP distributes risk exposures to various partners that leverage its capital resources.</t>
    </r>
  </si>
  <si>
    <t>Investment Projects Cofinanced with Austria, 1 January 2017–31 December 2021</t>
  </si>
  <si>
    <r>
      <t>b</t>
    </r>
    <r>
      <rPr>
        <sz val="10"/>
        <rFont val="Arial"/>
        <family val="2"/>
      </rPr>
      <t xml:space="preserve"> NS = non sovereign cofinancing.</t>
    </r>
  </si>
  <si>
    <r>
      <rPr>
        <vertAlign val="superscript"/>
        <sz val="10"/>
        <color theme="1"/>
        <rFont val="Arial"/>
        <family val="2"/>
      </rPr>
      <t>c</t>
    </r>
    <r>
      <rPr>
        <sz val="10"/>
        <color theme="1"/>
        <rFont val="Arial"/>
        <family val="2"/>
      </rPr>
      <t xml:space="preserve"> The program limit for ADB’s regional Trade Finance Program (TFP) ($1 billion since 2009, and increased to $1.35 billion in 2018 and $2.15 billion in 2020) is the maximum exposure the TFP can assume at any one point credansactions tend to be short—on average less than 180 days—and the program limit can revolve (be reused) within a year. In addition, the TFP distributes risk exposures to various partners that leverage its capital resources</t>
    </r>
  </si>
  <si>
    <t>Investment Projects Cofinanced with Belgium, 1 January 2017–31 December 2021</t>
  </si>
  <si>
    <t>Investment Projects Cofinanced with Canada, 1 January 2017–31 December 2021</t>
  </si>
  <si>
    <t>Kandahar Solar Power Project</t>
  </si>
  <si>
    <t>Spectra Solar Power Project</t>
  </si>
  <si>
    <t>Cambodia Solar Power Project</t>
  </si>
  <si>
    <t xml:space="preserve">Prime Road National Solar Park Project </t>
  </si>
  <si>
    <t xml:space="preserve">IIFLHF Supporting Access to Affordable Green Housing for Women Project </t>
  </si>
  <si>
    <t>Eastern Indonesia Renewable Energy Project (Phase 1)</t>
  </si>
  <si>
    <t>Eastern Indonesia Renewable Energy Project (Phase 2)</t>
  </si>
  <si>
    <t>Rantau Dedap Geothermal Power Project (Phase 2)</t>
  </si>
  <si>
    <t>Upper Trishuli-1 Hydropower Project</t>
  </si>
  <si>
    <t>Solar Power Project</t>
  </si>
  <si>
    <t>Southern Thailand Wind Power and Battery Energy Storage Project</t>
  </si>
  <si>
    <t xml:space="preserve">Navoi Solar Power Project </t>
  </si>
  <si>
    <t>Vietnam</t>
  </si>
  <si>
    <t>Floating Solar Energy Project</t>
  </si>
  <si>
    <t>Greater Mekong Subregion Flood and Drought Risk Management and Mitigation–Additional Financingc</t>
  </si>
  <si>
    <t>ASEAN Distributed Power Project</t>
  </si>
  <si>
    <t>-- = nil</t>
  </si>
  <si>
    <r>
      <t>b</t>
    </r>
    <r>
      <rPr>
        <sz val="10"/>
        <rFont val="Arial"/>
        <family val="2"/>
      </rPr>
      <t xml:space="preserve"> NS = non sovereign cofinancing</t>
    </r>
    <r>
      <rPr>
        <vertAlign val="superscript"/>
        <sz val="10"/>
        <rFont val="Arial"/>
        <family val="2"/>
      </rPr>
      <t>.</t>
    </r>
  </si>
  <si>
    <r>
      <t>c</t>
    </r>
    <r>
      <rPr>
        <sz val="10"/>
        <rFont val="Arial"/>
        <family val="2"/>
      </rPr>
      <t xml:space="preserve"> Anchor project was approved in prior year(s) with cofinancing committed between 2017-2021</t>
    </r>
  </si>
  <si>
    <t>Investment Projects Cofinanced with Denmark, 1 January 2017–31 December 2021</t>
  </si>
  <si>
    <r>
      <t>b</t>
    </r>
    <r>
      <rPr>
        <sz val="10"/>
        <rFont val="Arial"/>
        <family val="2"/>
      </rPr>
      <t xml:space="preserve"> L = sovereign loan cofinancing</t>
    </r>
    <r>
      <rPr>
        <vertAlign val="superscript"/>
        <sz val="10"/>
        <rFont val="Arial"/>
        <family val="2"/>
      </rPr>
      <t>.</t>
    </r>
  </si>
  <si>
    <t>Investment Projects Cofinanced with Finland, 1 January 2017–31 December 2021</t>
  </si>
  <si>
    <r>
      <rPr>
        <vertAlign val="superscript"/>
        <sz val="10"/>
        <rFont val="Arial"/>
        <family val="2"/>
      </rPr>
      <t>b</t>
    </r>
    <r>
      <rPr>
        <sz val="10"/>
        <rFont val="Arial"/>
        <family val="2"/>
      </rPr>
      <t xml:space="preserve"> G = sovereign grant cofinancing, NS = non sovereign cofinancing.</t>
    </r>
  </si>
  <si>
    <r>
      <rPr>
        <vertAlign val="superscript"/>
        <sz val="10"/>
        <color theme="1"/>
        <rFont val="Arial"/>
        <family val="2"/>
      </rPr>
      <t>c</t>
    </r>
    <r>
      <rPr>
        <sz val="10"/>
        <color theme="1"/>
        <rFont val="Arial"/>
        <family val="2"/>
      </rPr>
      <t xml:space="preserve"> The program limit for ADB’s regional Trade Finance Program (TFP) ($1 billion since 2009, and increased to $1.35 billion in 2018 and $2.15 billion in 2020) is the maximum exposure the TFP can assume at any one point credansactions tend to be short—on average less than 180 days—and the program limit can revolve (be reused) within a year. In addition, the TFP distributes risk exposures to various partners that leverage its capital resources.</t>
    </r>
  </si>
  <si>
    <t>Investment Projects Cofinanced with France, 1 January 2017–31 December 2021</t>
  </si>
  <si>
    <t>Prime Road National Solar Park</t>
  </si>
  <si>
    <t>Dynagreen Waste-to-Energy Project</t>
  </si>
  <si>
    <t>Health Care Finance in Underdeveloped Provinces (Far East Horizon Limited)</t>
  </si>
  <si>
    <t>New Energy Bus Leasing Project</t>
  </si>
  <si>
    <t>Bank of Georgia COVID-19 Response to Support Micro,
 Small, and Medium-Sized Enterprises</t>
  </si>
  <si>
    <t>Avaada Solar Phase 2 Project</t>
  </si>
  <si>
    <t>Bengaluru Smart Energy Efficient Power Distribution</t>
  </si>
  <si>
    <t>DBL Highway Project</t>
  </si>
  <si>
    <t>Expanding Credit Delivery for Micro-, Small-, and Medium-Sized Enterprises Project (Cholamandalam Investment and Finance Ltd.)</t>
  </si>
  <si>
    <t>Expanding Micro, Small, Medium-Sized Enterprise, Lending Project (Fullerton)</t>
  </si>
  <si>
    <t>Expanding Micro, Small and Medium Enterprise Lending Project (IDFC)</t>
  </si>
  <si>
    <t>Green Energy Corridor and Grid Strenghtening Project (Powergrid)</t>
  </si>
  <si>
    <t>Gujarat Solar Power Project</t>
  </si>
  <si>
    <t>Kutch Wind Project</t>
  </si>
  <si>
    <t>Northern Arc COVID-19 Livelihood Support Project</t>
  </si>
  <si>
    <t>Railways Track Electrification Project</t>
  </si>
  <si>
    <t>Strengthening Rural Financial Inclusion and Farmer Access to Markets -  Axis Bank</t>
  </si>
  <si>
    <t>Supporting Access to Finance for Women in Less - Developed States Project - IndusInd Bank Limited_x0002_</t>
  </si>
  <si>
    <t>Supporting Access to Housing Finance for Women in Lower-Income Groups and in Lagging States (Aavas)</t>
  </si>
  <si>
    <t>Jawa-1 Liquefied Natural Gas-to-Power Project</t>
  </si>
  <si>
    <t>Sustainable and Inclusive Energy Program—Subprogram 2</t>
  </si>
  <si>
    <t>Nationwide Data Connectivity Project (Ooredoo)</t>
  </si>
  <si>
    <t>Power Transmission Enhancement Investment Program – Tranche 4</t>
  </si>
  <si>
    <t>Sustainable Energy Sector Reform Program – Subprogram 3</t>
  </si>
  <si>
    <t>Expanding Private Participation in Infrastructure Program – Subprogram 2</t>
  </si>
  <si>
    <t>Inclusive Finance Development Program – Subprogram 1</t>
  </si>
  <si>
    <t>Local Government Finance and Fiscal Decentralization Reform Program – Subprogram 2</t>
  </si>
  <si>
    <t>Green Power Development and Energy Efficiency Improvement Investment Program – Tranche 2</t>
  </si>
  <si>
    <r>
      <t>Economic Management Improvement Program –Subprogram 1</t>
    </r>
    <r>
      <rPr>
        <vertAlign val="superscript"/>
        <sz val="11"/>
        <rFont val="Arial"/>
        <family val="2"/>
      </rPr>
      <t>c</t>
    </r>
  </si>
  <si>
    <t>-- </t>
  </si>
  <si>
    <t>Economic Management Improvement Program –Subprogram 2</t>
  </si>
  <si>
    <t>Ha Noi Metro Rail System (Line 3: Nhon-Ha Noi Station Section)</t>
  </si>
  <si>
    <t>Mainstreaming Small and Medium-Sized Enterprises Lending Project</t>
  </si>
  <si>
    <t>ASEAN Distributed Power Project (Phase 2) (B Grimm)</t>
  </si>
  <si>
    <t>ECOM COVID-19 Smallholder Farmer Climate Resilience and Livelihood Support Project</t>
  </si>
  <si>
    <t>Lombard Fund V</t>
  </si>
  <si>
    <t>Olam COVID-19 Smallholder Farmer Livelihood Support Project</t>
  </si>
  <si>
    <r>
      <rPr>
        <vertAlign val="superscript"/>
        <sz val="10"/>
        <rFont val="Arial"/>
        <family val="2"/>
      </rPr>
      <t>b</t>
    </r>
    <r>
      <rPr>
        <sz val="10"/>
        <rFont val="Arial"/>
        <family val="2"/>
      </rPr>
      <t xml:space="preserve"> L = sovereign loan cofinancing, NS = non sovereign cofinancing.</t>
    </r>
  </si>
  <si>
    <r>
      <t>c</t>
    </r>
    <r>
      <rPr>
        <sz val="10"/>
        <rFont val="Arial"/>
        <family val="2"/>
      </rPr>
      <t xml:space="preserve"> Anchor project was approved in prior year(s) with cofinancing committed between 2017-2021.</t>
    </r>
  </si>
  <si>
    <t>Investment Projects Cofinanced with Germany, 1 January 2017–31 December 2021</t>
  </si>
  <si>
    <t>Azebaijan</t>
  </si>
  <si>
    <t>CDH VGC Fund II, L.P.</t>
  </si>
  <si>
    <t>Far East Horizon Health Care Finance in Rural Areas for COVID-19 Response</t>
  </si>
  <si>
    <t>Jointown COVID-19 Pharmaceutical Distribution Expansion Project</t>
  </si>
  <si>
    <t>Zhujiang Financial Leasing Small and Medium-Sized Enterprises Finance</t>
  </si>
  <si>
    <t>Bank of Georgia COVID-19 Response to Support Micro, Small and Medium-Sized Enterprise</t>
  </si>
  <si>
    <t>Georgian Green Bond Project</t>
  </si>
  <si>
    <t>Avaada Solar Project</t>
  </si>
  <si>
    <t>Fiscal and Public Expenditure Management Program Subprogram 2</t>
  </si>
  <si>
    <t>Fiscal and Public Expenditure Management Program Subprogram 3</t>
  </si>
  <si>
    <t>Stepping Up Investments for Growth Acceleration Program – Subprogram 3</t>
  </si>
  <si>
    <t>Sustainable and Inclusive Energy Program – Subprogram 2</t>
  </si>
  <si>
    <t>Sustainable Energy Access in Eastern Indonesia- Electricity Grid Development Program</t>
  </si>
  <si>
    <t>Laos</t>
  </si>
  <si>
    <r>
      <t>Sustainable Rural Infrastructure and Watershed Management Sector</t>
    </r>
    <r>
      <rPr>
        <vertAlign val="superscript"/>
        <sz val="11"/>
        <rFont val="Arial"/>
        <family val="2"/>
      </rPr>
      <t>c</t>
    </r>
  </si>
  <si>
    <t>Myingyan Natural Gas Power Project</t>
  </si>
  <si>
    <t>Eastern Economic Corridor Independent Power Project</t>
  </si>
  <si>
    <t>Tien Phong Bank Expanding Access to Finance for Small and Medium- Sized Enterprises Owned and Led by Women Project</t>
  </si>
  <si>
    <t>Asia-Pacific Remote Broadband Internet Satellite Project</t>
  </si>
  <si>
    <t>Equity investment in Creador IV, L.P.</t>
  </si>
  <si>
    <t>PAG Growth II, LP</t>
  </si>
  <si>
    <t>Supply Chain and Finance Program</t>
  </si>
  <si>
    <t>Investment Projects Cofinanced with Hongkong, 1 January 2017–31 December 2021</t>
  </si>
  <si>
    <t>Geothermal District Heating Project</t>
  </si>
  <si>
    <t>Sustainable Dairy Farming and Milk Safety Project</t>
  </si>
  <si>
    <t>Investment in Creador V L.P</t>
  </si>
  <si>
    <t>Investment in Northstar Equity Partners V Limited</t>
  </si>
  <si>
    <t>Investment Projects Cofinanced with Ireland, 1 January 2017–31 December 2021</t>
  </si>
  <si>
    <t>COVID-19 = cornonavirus disease.</t>
  </si>
  <si>
    <r>
      <t>b</t>
    </r>
    <r>
      <rPr>
        <sz val="10"/>
        <rFont val="Arial"/>
        <family val="2"/>
      </rPr>
      <t xml:space="preserve"> G = sovereign grant cofinancing</t>
    </r>
  </si>
  <si>
    <t>Investment Projects Cofinanced with Italy, 1 January 2017–31 December 2021</t>
  </si>
  <si>
    <t>Investment Projects Cofinanced with Japan, 1 January 2017–31 December 2021</t>
  </si>
  <si>
    <t>Mazar Gas-Fired Power Project</t>
  </si>
  <si>
    <t>NS </t>
  </si>
  <si>
    <t>ENA Investment Program Phase 2 </t>
  </si>
  <si>
    <t>20.00 </t>
  </si>
  <si>
    <t>South Asia Subregional Economic Cooperation Dhaka-Northwest Corridor Road Phase 2 – Tranche 1</t>
  </si>
  <si>
    <t>Cornerstone Investment in Leading Infrastructure Developer</t>
  </si>
  <si>
    <t>60.00 </t>
  </si>
  <si>
    <t>Reliance Bangladesh Liquefied Natural Gas and Power </t>
  </si>
  <si>
    <t>100.00 </t>
  </si>
  <si>
    <r>
      <t>South Asia Subregional Economic Cooperation Road Connectivity-- Additional Financing</t>
    </r>
    <r>
      <rPr>
        <vertAlign val="superscript"/>
        <sz val="11"/>
        <rFont val="Arial"/>
        <family val="2"/>
      </rPr>
      <t xml:space="preserve">c </t>
    </r>
  </si>
  <si>
    <t>Prime Road National Solar Park </t>
  </si>
  <si>
    <t>4.70 </t>
  </si>
  <si>
    <t>Fiji Airways COVID-19 Liquidity Support Facility </t>
  </si>
  <si>
    <t>40.00 </t>
  </si>
  <si>
    <t>Sustained Private Sector-Led Growth Reform Program (Subprogram 3)</t>
  </si>
  <si>
    <t>Georgia </t>
  </si>
  <si>
    <t xml:space="preserve">Georgian Green Bond Project </t>
  </si>
  <si>
    <t>Bank of Georgia COVID-19 Response to Support Micro, Small and Medium-Sized Enterprise </t>
  </si>
  <si>
    <t>25.00 </t>
  </si>
  <si>
    <t>Bengaluru Smart Energy Efficient Power Distribution </t>
  </si>
  <si>
    <t>90.00 </t>
  </si>
  <si>
    <t>Expanding Micro, Small and Medium Enterprise Lending Project (IDFC) </t>
  </si>
  <si>
    <t>147.98 </t>
  </si>
  <si>
    <t>Expanding Micro, Small, Medium-Sized Enterprise, Lending Project (Fullerton) </t>
  </si>
  <si>
    <t>150.00 </t>
  </si>
  <si>
    <t>Northern Arc COVID-19 Livelihood Support Project </t>
  </si>
  <si>
    <t xml:space="preserve">Renew Clean Energy Project </t>
  </si>
  <si>
    <t>Supporting Access to Finance for Women in Less-Developed States Project - IndusInd Bank Limited </t>
  </si>
  <si>
    <t>200.00 </t>
  </si>
  <si>
    <t>Supporting Access to Housing Finance for Women in Lower-Income Groups and in Lagging States (Aavas) </t>
  </si>
  <si>
    <t>Tamil Nadu Urban Flagship Investment Program—Tranche 1</t>
  </si>
  <si>
    <t>Jawa-1 Liquefied Natural Gas-to-Power Project </t>
  </si>
  <si>
    <t>185.05 </t>
  </si>
  <si>
    <t>Maternity and Child Care Hospital Project</t>
  </si>
  <si>
    <t>Muara Laboh Geothermal Power Project </t>
  </si>
  <si>
    <t>70.00 </t>
  </si>
  <si>
    <t>Rantau Dedap Geothermal Power Project - Phase 2 </t>
  </si>
  <si>
    <t>175.32 </t>
  </si>
  <si>
    <t>Riau Natural Gas Power Project </t>
  </si>
  <si>
    <t>147.90 </t>
  </si>
  <si>
    <t>Sustainable Energy Access in Eastern Indonesia — Electricity Grid Development Program (Phase 2)</t>
  </si>
  <si>
    <t xml:space="preserve">Mongolia </t>
  </si>
  <si>
    <t>Community Vegetable Farming for Livelihood Improvement</t>
  </si>
  <si>
    <t>Improving Access to Health Services for Disadvantaged Groups Investment Program – Tranche 1</t>
  </si>
  <si>
    <t>Sermsang Khusig Khundii Solar Project</t>
  </si>
  <si>
    <t>Yangon Urban Renewal and District Cooling  </t>
  </si>
  <si>
    <t>Climate Resilient &amp; Smart Urban Water Infrastructure </t>
  </si>
  <si>
    <t>Dynagreen Waste-to-Energy Project </t>
  </si>
  <si>
    <t>Far East Horizon Health Care Finance in Rural Areas for COVID-19 Response  </t>
  </si>
  <si>
    <t>75.00 </t>
  </si>
  <si>
    <t>Green Transport Finance </t>
  </si>
  <si>
    <t>Malolos-Clark Railway – Tranche 1</t>
  </si>
  <si>
    <t>Health Services Sector Development Program—Subprogram 3</t>
  </si>
  <si>
    <t>Agricultural Value Chain Development Project</t>
  </si>
  <si>
    <t>Asian Sustainable Infrastructure Mobilization Project</t>
  </si>
  <si>
    <t>50.00 </t>
  </si>
  <si>
    <t>DCDC Health Dialysis Network Project</t>
  </si>
  <si>
    <t>Equity Investment in Exacta Asia Investment II, L.P.</t>
  </si>
  <si>
    <t>Indorama Ventures Regional Blue Loan Project</t>
  </si>
  <si>
    <t>Tertiary Education Project</t>
  </si>
  <si>
    <r>
      <t>Health System Enhancement Project— Additional Financing</t>
    </r>
    <r>
      <rPr>
        <vertAlign val="superscript"/>
        <sz val="11"/>
        <rFont val="Arial"/>
        <family val="2"/>
      </rPr>
      <t>c</t>
    </r>
  </si>
  <si>
    <t>John Keells Modern Retail Infrastructure Expansion Project </t>
  </si>
  <si>
    <r>
      <t>Skills Sector Enhancement Program—Additional Financing</t>
    </r>
    <r>
      <rPr>
        <vertAlign val="superscript"/>
        <sz val="11"/>
        <rFont val="Arial"/>
        <family val="2"/>
      </rPr>
      <t>c</t>
    </r>
  </si>
  <si>
    <r>
      <t>Small and Medium-Sized Enterprises Line of Credit Project—Additional Financing</t>
    </r>
    <r>
      <rPr>
        <vertAlign val="superscript"/>
        <sz val="11"/>
        <rFont val="Arial"/>
        <family val="2"/>
      </rPr>
      <t>c</t>
    </r>
  </si>
  <si>
    <t>Chonburi Natural Gas Power Project </t>
  </si>
  <si>
    <t>228.00 </t>
  </si>
  <si>
    <t>Cornerstone Investment in Leading Independent Power Producer Project</t>
  </si>
  <si>
    <t>Eastern Economic Corridor Independent Power Project </t>
  </si>
  <si>
    <t>Timor Leste</t>
  </si>
  <si>
    <t>B.Grimm Viet Nam Solar Power Project (Dau Tieng Project) </t>
  </si>
  <si>
    <t>24.50 </t>
  </si>
  <si>
    <t>B.Grimm Viet Nam Solar Power Project - Phu Yen Solar Power Project</t>
  </si>
  <si>
    <t>Binh Duong Water Treatment Expansion Project </t>
  </si>
  <si>
    <t>8.00 </t>
  </si>
  <si>
    <t>Greater Mekong Subregion Ben Luc-Long Thanh Expressway—Tranche 2</t>
  </si>
  <si>
    <t>Lotus Wind Power Project </t>
  </si>
  <si>
    <t>11.87 </t>
  </si>
  <si>
    <t>Mekong Enterprise Fund IV L.P. </t>
  </si>
  <si>
    <t>Vietnam International Bank Supporting Small and Medium-Sized Enterprises and Improving Living Conditions Project </t>
  </si>
  <si>
    <t>– = nil, COVID-19 = coronavirus disease</t>
  </si>
  <si>
    <r>
      <t>b</t>
    </r>
    <r>
      <rPr>
        <sz val="10"/>
        <rFont val="Arial"/>
        <family val="2"/>
      </rPr>
      <t xml:space="preserve"> G = sovereign grant cofinancing, L = sovereign loan cofinancing; NS = nonsoverein cofinacing</t>
    </r>
  </si>
  <si>
    <t>Investment Projects Cofinanced with the Republic of Korea, 1 January 2017–31 December 2021</t>
  </si>
  <si>
    <r>
      <t>Secondary Education Sector Investment Program—Tranche 2—Additional Cofinancing</t>
    </r>
    <r>
      <rPr>
        <vertAlign val="superscript"/>
        <sz val="11"/>
        <rFont val="Arial"/>
        <family val="2"/>
      </rPr>
      <t>c</t>
    </r>
  </si>
  <si>
    <t>Skills for Employment Investment Program—Tranche 2</t>
  </si>
  <si>
    <t xml:space="preserve">South Asia Subregional Economic Cooperation Chittagong-Cox's Bazar Railway Project, Phase 1—Tranche 1 </t>
  </si>
  <si>
    <t>Sustainable Economic Recovery Program—Subprogram 1</t>
  </si>
  <si>
    <t>Energy Sector Reforms and Financial Sustainability Program – Subprogram 1</t>
  </si>
  <si>
    <t>– = nil</t>
  </si>
  <si>
    <r>
      <t>b</t>
    </r>
    <r>
      <rPr>
        <sz val="10"/>
        <rFont val="Arial"/>
        <family val="2"/>
      </rPr>
      <t xml:space="preserve"> G = sovereign grant cofinancing, L = sovereign loan cofinancing</t>
    </r>
    <r>
      <rPr>
        <vertAlign val="superscript"/>
        <sz val="10"/>
        <rFont val="Arial"/>
        <family val="2"/>
      </rPr>
      <t xml:space="preserve">, </t>
    </r>
    <r>
      <rPr>
        <sz val="10"/>
        <rFont val="Arial"/>
        <family val="2"/>
      </rPr>
      <t>NS = non sovereign cofinancing</t>
    </r>
    <r>
      <rPr>
        <vertAlign val="superscript"/>
        <sz val="10"/>
        <rFont val="Arial"/>
        <family val="2"/>
      </rPr>
      <t>.</t>
    </r>
  </si>
  <si>
    <t>Investment Projects Cofinanced with Luxembourg, 1 January 2017–31 December 2021</t>
  </si>
  <si>
    <t>Multiples Private Equity Fund III</t>
  </si>
  <si>
    <t>Expanding Access to Credit for Women (Kashf Foundation)</t>
  </si>
  <si>
    <t>Equity Investment in Lombard Asia V, L.P.</t>
  </si>
  <si>
    <t xml:space="preserve">Microfinance Risk Participation and Guarantee Program </t>
  </si>
  <si>
    <t>Investment Projects Cofinanced with Netherlands, 1 January 2017–31 December 2021</t>
  </si>
  <si>
    <r>
      <t>b</t>
    </r>
    <r>
      <rPr>
        <sz val="10"/>
        <rFont val="Arial"/>
        <family val="2"/>
      </rPr>
      <t xml:space="preserve"> G = sovereign grant cofinancing, NS = non sovereign cofinancing</t>
    </r>
    <r>
      <rPr>
        <vertAlign val="superscript"/>
        <sz val="10"/>
        <rFont val="Arial"/>
        <family val="2"/>
      </rPr>
      <t>.</t>
    </r>
  </si>
  <si>
    <t>Investment Projects Cofinanced with New Zealand, 1 January 2017–31 December 2021</t>
  </si>
  <si>
    <t>Sustained Private Sector-Led Growth Reform Program – Subprogram 2</t>
  </si>
  <si>
    <t>State-Owned Enterprises Reform Program—Subprogram 2</t>
  </si>
  <si>
    <t>Building Macroeconomic Resilience Program – Subprogram 2</t>
  </si>
  <si>
    <t>COVID-19 = coronavirus disease</t>
  </si>
  <si>
    <t>Investment Projects Cofinanced with Norway, 1 January 2017–31 December 2021</t>
  </si>
  <si>
    <t>Investment Projects Cofinanced with the Singapore, 1 January 2017–31 December 2021</t>
  </si>
  <si>
    <t>Shubham Supporting Housing Finance in Semi- and Peri-Urban Areas Project</t>
  </si>
  <si>
    <t>Ascent Myanmar Growth Fund I L.P</t>
  </si>
  <si>
    <r>
      <t>b</t>
    </r>
    <r>
      <rPr>
        <sz val="10"/>
        <rFont val="Arial"/>
        <family val="2"/>
      </rPr>
      <t xml:space="preserve"> NS = non sovereign cofinancing</t>
    </r>
  </si>
  <si>
    <t>Investment Projects Cofinanced with Spain, 1 January 2017–31 December 2021</t>
  </si>
  <si>
    <t>Investment Projects Cofinanced with Sweden, 1 January 2017–31 December 2021</t>
  </si>
  <si>
    <t>Investment Projects Cofinanced with Switzerland, 1 January 2017–31 December 2021</t>
  </si>
  <si>
    <t>Supporting Access to Finance for Women in Less- Developed States Project - IndusInd Bank Limited</t>
  </si>
  <si>
    <r>
      <t>National Disaster Risk Management Fund—Additional Financing</t>
    </r>
    <r>
      <rPr>
        <vertAlign val="superscript"/>
        <sz val="11"/>
        <rFont val="Arial"/>
        <family val="2"/>
      </rPr>
      <t>c</t>
    </r>
  </si>
  <si>
    <r>
      <t>Trade Finance Program</t>
    </r>
    <r>
      <rPr>
        <vertAlign val="superscript"/>
        <sz val="11"/>
        <rFont val="Arial"/>
        <family val="2"/>
      </rPr>
      <t xml:space="preserve">c </t>
    </r>
  </si>
  <si>
    <t>-- =nil</t>
  </si>
  <si>
    <t>Investment Projects Cofinanced with theTaipei, China, 1 January 2017–31 December 2021</t>
  </si>
  <si>
    <t>Peoople's Republic of China</t>
  </si>
  <si>
    <t>Investment Projects Cofinanced with the United Kingdom, 1 January 2017–31 December 2021</t>
  </si>
  <si>
    <t>CDH VGC Fund II, L.P</t>
  </si>
  <si>
    <t>Shubham Supporting Housing Finance in Semi- and Peri-Urban 
Areas Project</t>
  </si>
  <si>
    <t>B.Grimm Viet Nam Solar Power Project (Dau Tieng Project)</t>
  </si>
  <si>
    <t>Gulf Solar Power Project</t>
  </si>
  <si>
    <t>Equity investment in Creador IV, L.P</t>
  </si>
  <si>
    <r>
      <t>b</t>
    </r>
    <r>
      <rPr>
        <sz val="10"/>
        <rFont val="Arial"/>
        <family val="2"/>
      </rPr>
      <t xml:space="preserve"> G = sovereign grant cofinancing</t>
    </r>
    <r>
      <rPr>
        <vertAlign val="superscript"/>
        <sz val="10"/>
        <rFont val="Arial"/>
        <family val="2"/>
      </rPr>
      <t>.</t>
    </r>
  </si>
  <si>
    <t>Investment Projects Cofinanced with the United States, 1 January 2017–31 December 2021</t>
  </si>
  <si>
    <t xml:space="preserve">Shah Deniz Gas Field Expansion </t>
  </si>
  <si>
    <t>Supporting Access to Finance for Women in Less-Developed States Project - IndusInd Bank Limited</t>
  </si>
  <si>
    <t xml:space="preserve">             --</t>
  </si>
  <si>
    <r>
      <t>Supporting School Sector Development Plan</t>
    </r>
    <r>
      <rPr>
        <vertAlign val="superscript"/>
        <sz val="11"/>
        <rFont val="Arial"/>
        <family val="2"/>
      </rPr>
      <t>c</t>
    </r>
  </si>
  <si>
    <t>OrbiMed Asia Partners IV</t>
  </si>
  <si>
    <t>Trade Finance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</si>
</sst>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38">
    <font>
      <sz val="11"/>
      <color theme="1"/>
      <name val="Calibri"/>
      <family val="2"/>
      <scheme val="minor"/>
    </font>
    <font>
      <sz val="11"/>
      <color theme="1"/>
      <name val="Calibri"/>
      <family val="2"/>
      <scheme val="minor"/>
    </font>
    <font>
      <u/>
      <sz val="11"/>
      <color theme="10"/>
      <name val="Calibri"/>
      <family val="2"/>
      <scheme val="minor"/>
    </font>
    <font>
      <b/>
      <sz val="14"/>
      <name val="Arial"/>
      <family val="2"/>
    </font>
    <font>
      <sz val="11"/>
      <name val="Arial"/>
      <family val="2"/>
    </font>
    <font>
      <u/>
      <sz val="11"/>
      <name val="Calibri"/>
      <family val="2"/>
      <scheme val="minor"/>
    </font>
    <font>
      <b/>
      <sz val="11"/>
      <name val="Arial"/>
      <family val="2"/>
    </font>
    <font>
      <b/>
      <vertAlign val="superscript"/>
      <sz val="11"/>
      <name val="Arial"/>
      <family val="2"/>
    </font>
    <font>
      <sz val="10"/>
      <name val="Arial"/>
      <family val="2"/>
    </font>
    <font>
      <vertAlign val="superscript"/>
      <sz val="10"/>
      <name val="Arial"/>
      <family val="2"/>
    </font>
    <font>
      <vertAlign val="superscript"/>
      <sz val="11"/>
      <name val="Arial"/>
      <family val="2"/>
    </font>
    <font>
      <sz val="9"/>
      <name val="Arial"/>
      <family val="2"/>
    </font>
    <font>
      <sz val="11"/>
      <color theme="1"/>
      <name val="Arial"/>
      <family val="2"/>
    </font>
    <font>
      <vertAlign val="superscript"/>
      <sz val="11"/>
      <color theme="1"/>
      <name val="Arial"/>
      <family val="2"/>
    </font>
    <font>
      <sz val="11"/>
      <color rgb="FFFF0000"/>
      <name val="Arial"/>
      <family val="2"/>
    </font>
    <font>
      <sz val="10"/>
      <color theme="1"/>
      <name val="Tahoma"/>
      <family val="2"/>
    </font>
    <font>
      <b/>
      <sz val="10"/>
      <color rgb="FF0070C0"/>
      <name val="Arial"/>
      <family val="2"/>
    </font>
    <font>
      <sz val="10"/>
      <color theme="1"/>
      <name val="Arial"/>
      <family val="2"/>
    </font>
    <font>
      <b/>
      <sz val="10"/>
      <color theme="1"/>
      <name val="Arial"/>
      <family val="2"/>
    </font>
    <font>
      <b/>
      <sz val="10"/>
      <color rgb="FF000000"/>
      <name val="Arial"/>
      <family val="2"/>
    </font>
    <font>
      <sz val="10"/>
      <color rgb="FF000000"/>
      <name val="Arial"/>
      <family val="2"/>
    </font>
    <font>
      <sz val="9"/>
      <color theme="1"/>
      <name val="Arial"/>
      <family val="2"/>
    </font>
    <font>
      <vertAlign val="superscript"/>
      <sz val="9"/>
      <color theme="1"/>
      <name val="Arial"/>
      <family val="2"/>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b/>
      <sz val="11"/>
      <color theme="1"/>
      <name val="Calibri"/>
      <family val="2"/>
      <scheme val="minor"/>
    </font>
    <font>
      <b/>
      <sz val="11"/>
      <color theme="1"/>
      <name val="Arial"/>
      <family val="2"/>
    </font>
    <font>
      <b/>
      <sz val="11"/>
      <color rgb="FF000000"/>
      <name val="Arial"/>
      <family val="2"/>
    </font>
    <font>
      <sz val="11"/>
      <color rgb="FF000000"/>
      <name val="Arial"/>
      <family val="2"/>
    </font>
    <font>
      <sz val="10"/>
      <name val="Calibri"/>
      <family val="2"/>
      <scheme val="minor"/>
    </font>
    <font>
      <sz val="11"/>
      <name val="Arial"/>
      <family val="2"/>
    </font>
    <font>
      <vertAlign val="superscript"/>
      <sz val="10"/>
      <color theme="1"/>
      <name val="Arial"/>
      <family val="2"/>
    </font>
    <font>
      <vertAlign val="superscript"/>
      <sz val="11"/>
      <name val="Calibri"/>
      <family val="2"/>
      <scheme val="minor"/>
    </font>
    <font>
      <sz val="11"/>
      <name val="Arial"/>
      <family val="2"/>
    </font>
    <font>
      <b/>
      <sz val="11"/>
      <color rgb="FFFF0000"/>
      <name val="Arial"/>
      <family val="2"/>
    </font>
    <font>
      <b/>
      <sz val="10"/>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4" tint="0.39997558519241921"/>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15" fillId="0" borderId="0"/>
    <xf numFmtId="43" fontId="1" fillId="0" borderId="0" applyFont="0" applyFill="0" applyBorder="0" applyAlignment="0" applyProtection="0"/>
    <xf numFmtId="0" fontId="15" fillId="0" borderId="0"/>
  </cellStyleXfs>
  <cellXfs count="256">
    <xf numFmtId="0" fontId="0" fillId="0" borderId="0" xfId="0"/>
    <xf numFmtId="0" fontId="3" fillId="0" borderId="0" xfId="0" applyFont="1"/>
    <xf numFmtId="0" fontId="4" fillId="0" borderId="0" xfId="0" applyFont="1"/>
    <xf numFmtId="0" fontId="4" fillId="0" borderId="0" xfId="0" applyFont="1" applyAlignment="1">
      <alignment horizontal="center"/>
    </xf>
    <xf numFmtId="0" fontId="5" fillId="0" borderId="0" xfId="2" applyFont="1" applyFill="1"/>
    <xf numFmtId="0" fontId="6" fillId="0" borderId="0" xfId="0" applyFont="1" applyAlignment="1">
      <alignment vertical="center"/>
    </xf>
    <xf numFmtId="0" fontId="4" fillId="0" borderId="0" xfId="0" applyFont="1" applyAlignment="1">
      <alignment wrapText="1"/>
    </xf>
    <xf numFmtId="0" fontId="6" fillId="0" borderId="1" xfId="0" applyFont="1" applyBorder="1" applyAlignment="1">
      <alignment horizontal="center" vertical="top"/>
    </xf>
    <xf numFmtId="0" fontId="6" fillId="0" borderId="1" xfId="0" applyFont="1" applyBorder="1" applyAlignment="1">
      <alignment horizontal="center" vertical="top" wrapText="1"/>
    </xf>
    <xf numFmtId="0" fontId="4" fillId="0" borderId="1" xfId="0" applyFont="1" applyBorder="1" applyAlignment="1">
      <alignment horizontal="left" vertical="top" wrapText="1"/>
    </xf>
    <xf numFmtId="43" fontId="4" fillId="0" borderId="1" xfId="1" quotePrefix="1" applyFont="1" applyFill="1" applyBorder="1" applyAlignment="1">
      <alignment horizontal="right" vertical="top" wrapText="1"/>
    </xf>
    <xf numFmtId="43" fontId="4" fillId="0" borderId="1" xfId="1" applyFont="1" applyFill="1" applyBorder="1" applyAlignment="1">
      <alignment horizontal="right" vertical="top" wrapText="1"/>
    </xf>
    <xf numFmtId="0" fontId="4" fillId="0" borderId="1" xfId="0" applyFont="1" applyBorder="1" applyAlignment="1">
      <alignment horizontal="center" vertical="top" wrapText="1"/>
    </xf>
    <xf numFmtId="0" fontId="6" fillId="0" borderId="0" xfId="0" applyFont="1"/>
    <xf numFmtId="0" fontId="8" fillId="0" borderId="0" xfId="0" applyFont="1" applyAlignment="1">
      <alignment wrapText="1"/>
    </xf>
    <xf numFmtId="164" fontId="4" fillId="0" borderId="0" xfId="0" applyNumberFormat="1" applyFont="1" applyAlignment="1">
      <alignment wrapText="1"/>
    </xf>
    <xf numFmtId="0" fontId="8" fillId="0" borderId="0" xfId="0" applyFont="1"/>
    <xf numFmtId="0" fontId="10" fillId="0" borderId="0" xfId="0" applyFont="1" applyAlignment="1">
      <alignment vertical="center"/>
    </xf>
    <xf numFmtId="0" fontId="4" fillId="0" borderId="1" xfId="0" applyFont="1" applyBorder="1" applyAlignment="1">
      <alignment vertical="top" wrapText="1"/>
    </xf>
    <xf numFmtId="164" fontId="4" fillId="0" borderId="0" xfId="0" applyNumberFormat="1" applyFont="1"/>
    <xf numFmtId="0" fontId="4" fillId="0" borderId="0" xfId="0" applyFont="1" applyAlignment="1">
      <alignment horizontal="right" wrapText="1"/>
    </xf>
    <xf numFmtId="43" fontId="4" fillId="0" borderId="0" xfId="1" applyFont="1" applyFill="1" applyAlignment="1">
      <alignment wrapText="1"/>
    </xf>
    <xf numFmtId="16" fontId="4" fillId="0" borderId="0" xfId="0" applyNumberFormat="1" applyFont="1" applyAlignment="1">
      <alignment horizontal="center"/>
    </xf>
    <xf numFmtId="0" fontId="4" fillId="0" borderId="1" xfId="0" applyFont="1" applyBorder="1" applyAlignment="1">
      <alignment horizontal="left" vertical="top"/>
    </xf>
    <xf numFmtId="0" fontId="8" fillId="0" borderId="0" xfId="0" applyFont="1" applyAlignment="1">
      <alignment vertical="center"/>
    </xf>
    <xf numFmtId="0" fontId="11" fillId="0" borderId="0" xfId="0" applyFont="1" applyAlignment="1">
      <alignment wrapText="1"/>
    </xf>
    <xf numFmtId="0" fontId="4" fillId="0" borderId="2" xfId="0" applyFont="1" applyBorder="1" applyAlignment="1">
      <alignment horizontal="left" vertical="top" wrapText="1"/>
    </xf>
    <xf numFmtId="0" fontId="4" fillId="0" borderId="2" xfId="0" applyFont="1" applyBorder="1" applyAlignment="1">
      <alignment horizontal="center" vertical="top" wrapText="1"/>
    </xf>
    <xf numFmtId="164" fontId="11" fillId="0" borderId="0" xfId="0" applyNumberFormat="1" applyFont="1" applyAlignment="1">
      <alignment wrapText="1"/>
    </xf>
    <xf numFmtId="43" fontId="12" fillId="0" borderId="1" xfId="1" applyFont="1" applyFill="1" applyBorder="1" applyAlignment="1">
      <alignment horizontal="right" vertical="top" wrapText="1"/>
    </xf>
    <xf numFmtId="0" fontId="14" fillId="0" borderId="0" xfId="0" applyFont="1"/>
    <xf numFmtId="0" fontId="14" fillId="0" borderId="0" xfId="0" applyFont="1" applyAlignment="1">
      <alignment horizontal="center"/>
    </xf>
    <xf numFmtId="43" fontId="4" fillId="0" borderId="4" xfId="1" applyFont="1" applyFill="1" applyBorder="1" applyAlignment="1">
      <alignment horizontal="right" vertical="top" wrapText="1"/>
    </xf>
    <xf numFmtId="0" fontId="4" fillId="0" borderId="1" xfId="1" applyNumberFormat="1" applyFont="1" applyFill="1" applyBorder="1" applyAlignment="1">
      <alignment horizontal="left" vertical="top" wrapText="1"/>
    </xf>
    <xf numFmtId="0" fontId="8" fillId="0" borderId="0" xfId="0" applyFont="1" applyAlignment="1">
      <alignment horizontal="left" wrapText="1"/>
    </xf>
    <xf numFmtId="43" fontId="4" fillId="0" borderId="0" xfId="1" applyFont="1" applyFill="1" applyAlignment="1">
      <alignment horizontal="right" wrapText="1"/>
    </xf>
    <xf numFmtId="0" fontId="4" fillId="0" borderId="5" xfId="0" applyFont="1" applyBorder="1" applyAlignment="1">
      <alignment horizontal="left" vertical="top" wrapText="1"/>
    </xf>
    <xf numFmtId="0" fontId="4" fillId="0" borderId="5" xfId="0" applyFont="1" applyBorder="1" applyAlignment="1">
      <alignment wrapText="1"/>
    </xf>
    <xf numFmtId="0" fontId="4" fillId="0" borderId="1" xfId="0" applyFont="1" applyBorder="1" applyAlignment="1">
      <alignment horizontal="right" vertical="top" wrapText="1"/>
    </xf>
    <xf numFmtId="0" fontId="4" fillId="0" borderId="1" xfId="0" applyFont="1" applyBorder="1" applyAlignment="1">
      <alignment vertical="top"/>
    </xf>
    <xf numFmtId="43" fontId="6" fillId="0" borderId="1" xfId="1" applyFont="1" applyFill="1" applyBorder="1" applyAlignment="1">
      <alignment horizontal="center" vertical="top" wrapText="1"/>
    </xf>
    <xf numFmtId="0" fontId="4" fillId="0" borderId="1" xfId="1" applyNumberFormat="1" applyFont="1" applyFill="1" applyBorder="1" applyAlignment="1">
      <alignment horizontal="left" vertical="top"/>
    </xf>
    <xf numFmtId="0" fontId="4" fillId="0" borderId="1" xfId="1" applyNumberFormat="1" applyFont="1" applyFill="1" applyBorder="1" applyAlignment="1">
      <alignment vertical="top"/>
    </xf>
    <xf numFmtId="0" fontId="8" fillId="0" borderId="0" xfId="0" applyFont="1" applyAlignment="1">
      <alignment horizontal="center"/>
    </xf>
    <xf numFmtId="0" fontId="16" fillId="0" borderId="0" xfId="0" applyFont="1"/>
    <xf numFmtId="0" fontId="17" fillId="0" borderId="0" xfId="0" applyFont="1"/>
    <xf numFmtId="0" fontId="18" fillId="0" borderId="0" xfId="0" applyFont="1"/>
    <xf numFmtId="0" fontId="19" fillId="2" borderId="1" xfId="0" applyFont="1" applyFill="1" applyBorder="1" applyAlignment="1">
      <alignment horizontal="center" vertical="center" wrapText="1"/>
    </xf>
    <xf numFmtId="1" fontId="18" fillId="0" borderId="1" xfId="0" applyNumberFormat="1" applyFont="1" applyBorder="1" applyAlignment="1">
      <alignment horizontal="center"/>
    </xf>
    <xf numFmtId="0" fontId="19" fillId="2" borderId="2" xfId="0" applyFont="1" applyFill="1" applyBorder="1" applyAlignment="1">
      <alignment vertical="center" wrapText="1"/>
    </xf>
    <xf numFmtId="0" fontId="19" fillId="2" borderId="2" xfId="0" applyFont="1" applyFill="1" applyBorder="1" applyAlignment="1">
      <alignment horizontal="center" vertical="center" wrapText="1"/>
    </xf>
    <xf numFmtId="0" fontId="19" fillId="2" borderId="1" xfId="0" applyFont="1" applyFill="1" applyBorder="1" applyAlignment="1">
      <alignment vertical="center" wrapText="1"/>
    </xf>
    <xf numFmtId="43" fontId="19" fillId="2" borderId="1" xfId="1" applyFont="1" applyFill="1" applyBorder="1" applyAlignment="1">
      <alignment horizontal="center" vertical="center" wrapText="1"/>
    </xf>
    <xf numFmtId="0" fontId="20" fillId="2" borderId="1" xfId="0" applyFont="1" applyFill="1" applyBorder="1" applyAlignment="1">
      <alignment vertical="center" wrapText="1"/>
    </xf>
    <xf numFmtId="0" fontId="18" fillId="0" borderId="0" xfId="0" applyFont="1" applyAlignment="1">
      <alignment wrapText="1"/>
    </xf>
    <xf numFmtId="0" fontId="19" fillId="0" borderId="0" xfId="0" applyFont="1" applyAlignment="1">
      <alignment horizontal="center" vertical="center" wrapText="1"/>
    </xf>
    <xf numFmtId="43" fontId="18" fillId="0" borderId="0" xfId="1" applyFont="1" applyFill="1" applyBorder="1"/>
    <xf numFmtId="1" fontId="18" fillId="0" borderId="0" xfId="0" applyNumberFormat="1" applyFont="1" applyAlignment="1">
      <alignment horizontal="center"/>
    </xf>
    <xf numFmtId="43" fontId="17" fillId="0" borderId="0" xfId="1" applyFont="1" applyFill="1" applyBorder="1"/>
    <xf numFmtId="1" fontId="17" fillId="0" borderId="0" xfId="0" applyNumberFormat="1" applyFont="1" applyAlignment="1">
      <alignment horizontal="center"/>
    </xf>
    <xf numFmtId="0" fontId="19" fillId="0" borderId="0" xfId="0" applyFont="1" applyAlignment="1">
      <alignment vertical="center" wrapText="1"/>
    </xf>
    <xf numFmtId="43" fontId="19" fillId="0" borderId="0" xfId="1" applyFont="1" applyFill="1" applyBorder="1" applyAlignment="1">
      <alignment horizontal="center" vertical="center" wrapText="1"/>
    </xf>
    <xf numFmtId="0" fontId="20" fillId="0" borderId="0" xfId="0" applyFont="1" applyAlignment="1">
      <alignment vertical="center" wrapText="1"/>
    </xf>
    <xf numFmtId="43" fontId="20" fillId="0" borderId="0" xfId="1" applyFont="1" applyFill="1" applyBorder="1" applyAlignment="1">
      <alignment horizontal="center" vertical="center" wrapText="1"/>
    </xf>
    <xf numFmtId="0" fontId="20" fillId="0" borderId="0" xfId="0" applyFont="1" applyAlignment="1">
      <alignment horizontal="center" vertical="center" wrapText="1"/>
    </xf>
    <xf numFmtId="0" fontId="21" fillId="0" borderId="0" xfId="0" applyFont="1"/>
    <xf numFmtId="0" fontId="23" fillId="0" borderId="0" xfId="0" applyFont="1" applyAlignment="1">
      <alignment horizontal="left"/>
    </xf>
    <xf numFmtId="43" fontId="23" fillId="0" borderId="0" xfId="1" applyFont="1" applyFill="1" applyBorder="1" applyAlignment="1">
      <alignment horizontal="left"/>
    </xf>
    <xf numFmtId="0" fontId="24" fillId="0" borderId="0" xfId="0" applyFont="1"/>
    <xf numFmtId="0" fontId="24" fillId="0" borderId="0" xfId="0" applyFont="1" applyAlignment="1">
      <alignment horizontal="left" vertical="top"/>
    </xf>
    <xf numFmtId="43" fontId="24" fillId="0" borderId="0" xfId="1" quotePrefix="1" applyFont="1" applyFill="1" applyBorder="1" applyAlignment="1">
      <alignment horizontal="right" vertical="top" wrapText="1"/>
    </xf>
    <xf numFmtId="43" fontId="24" fillId="0" borderId="0" xfId="1" applyFont="1" applyFill="1" applyBorder="1" applyAlignment="1">
      <alignment horizontal="right" vertical="top" wrapText="1"/>
    </xf>
    <xf numFmtId="0" fontId="24" fillId="0" borderId="0" xfId="0" applyFont="1" applyAlignment="1">
      <alignment horizontal="center" vertical="top" wrapText="1"/>
    </xf>
    <xf numFmtId="0" fontId="24" fillId="0" borderId="0" xfId="0" applyFont="1" applyAlignment="1">
      <alignment horizontal="center"/>
    </xf>
    <xf numFmtId="43" fontId="24" fillId="0" borderId="0" xfId="1" applyFont="1" applyAlignment="1">
      <alignment horizontal="right" vertical="top" wrapText="1"/>
    </xf>
    <xf numFmtId="0" fontId="24" fillId="0" borderId="0" xfId="0" applyFont="1" applyAlignment="1">
      <alignment vertical="top"/>
    </xf>
    <xf numFmtId="43" fontId="24" fillId="0" borderId="0" xfId="1" applyFont="1" applyFill="1" applyBorder="1" applyAlignment="1">
      <alignment vertical="top" wrapText="1"/>
    </xf>
    <xf numFmtId="0" fontId="24" fillId="0" borderId="0" xfId="1" applyNumberFormat="1" applyFont="1" applyFill="1" applyBorder="1" applyAlignment="1">
      <alignment horizontal="left" vertical="top"/>
    </xf>
    <xf numFmtId="2" fontId="24" fillId="0" borderId="0" xfId="1" applyNumberFormat="1" applyFont="1" applyFill="1" applyBorder="1" applyAlignment="1">
      <alignment horizontal="left" vertical="top"/>
    </xf>
    <xf numFmtId="0" fontId="24" fillId="0" borderId="0" xfId="1" applyNumberFormat="1" applyFont="1" applyFill="1" applyBorder="1" applyAlignment="1">
      <alignment vertical="top"/>
    </xf>
    <xf numFmtId="0" fontId="0" fillId="0" borderId="0" xfId="0" applyAlignment="1">
      <alignment horizontal="center"/>
    </xf>
    <xf numFmtId="43" fontId="24" fillId="0" borderId="0" xfId="1" applyFont="1" applyFill="1" applyBorder="1"/>
    <xf numFmtId="0" fontId="25" fillId="0" borderId="0" xfId="0" applyFont="1" applyAlignment="1">
      <alignment horizontal="center" vertical="center" wrapText="1"/>
    </xf>
    <xf numFmtId="0" fontId="25" fillId="0" borderId="0" xfId="0" applyFont="1" applyAlignment="1">
      <alignment horizontal="right" vertical="center" wrapText="1"/>
    </xf>
    <xf numFmtId="0" fontId="0" fillId="0" borderId="0" xfId="0" applyAlignment="1">
      <alignment horizontal="center" wrapText="1"/>
    </xf>
    <xf numFmtId="0" fontId="26" fillId="0" borderId="0" xfId="0" applyFont="1" applyAlignment="1">
      <alignment vertical="center" wrapText="1"/>
    </xf>
    <xf numFmtId="0" fontId="26" fillId="0" borderId="0" xfId="0" applyFont="1" applyAlignment="1">
      <alignment horizontal="center" vertical="center" wrapText="1"/>
    </xf>
    <xf numFmtId="43" fontId="26" fillId="0" borderId="0" xfId="1" applyFont="1" applyFill="1" applyBorder="1" applyAlignment="1">
      <alignment horizontal="right" vertical="center" wrapText="1"/>
    </xf>
    <xf numFmtId="43" fontId="26" fillId="0" borderId="0" xfId="1" applyFont="1" applyFill="1" applyBorder="1" applyAlignment="1">
      <alignment vertical="center" wrapText="1"/>
    </xf>
    <xf numFmtId="0" fontId="0" fillId="0" borderId="0" xfId="0" applyAlignment="1">
      <alignment wrapText="1"/>
    </xf>
    <xf numFmtId="0" fontId="24" fillId="0" borderId="0" xfId="0" applyFont="1" applyAlignment="1">
      <alignment horizontal="center" vertical="center" wrapText="1"/>
    </xf>
    <xf numFmtId="43" fontId="24" fillId="0" borderId="0" xfId="1" applyFont="1" applyFill="1" applyBorder="1" applyAlignment="1">
      <alignment horizontal="right" vertical="center" wrapText="1"/>
    </xf>
    <xf numFmtId="43" fontId="24" fillId="0" borderId="0" xfId="1" applyFont="1" applyFill="1" applyBorder="1" applyAlignment="1">
      <alignment vertical="center" wrapText="1"/>
    </xf>
    <xf numFmtId="0" fontId="26" fillId="0" borderId="0" xfId="0" applyFont="1" applyAlignment="1">
      <alignment horizontal="right" vertical="center" wrapText="1"/>
    </xf>
    <xf numFmtId="0" fontId="24" fillId="0" borderId="0" xfId="0" applyFont="1" applyAlignment="1">
      <alignment horizontal="right" vertical="center" wrapText="1"/>
    </xf>
    <xf numFmtId="0" fontId="24" fillId="0" borderId="0" xfId="0" applyFont="1" applyAlignment="1">
      <alignment vertical="center" wrapText="1"/>
    </xf>
    <xf numFmtId="0" fontId="0" fillId="0" borderId="0" xfId="0" applyAlignment="1">
      <alignment horizontal="right" wrapText="1"/>
    </xf>
    <xf numFmtId="0" fontId="4" fillId="0" borderId="0" xfId="0" quotePrefix="1" applyFont="1"/>
    <xf numFmtId="0" fontId="4" fillId="0" borderId="3" xfId="0" applyFont="1" applyBorder="1" applyAlignment="1">
      <alignment vertical="center" wrapText="1"/>
    </xf>
    <xf numFmtId="43" fontId="4" fillId="0" borderId="1" xfId="1" applyFont="1" applyFill="1" applyBorder="1" applyAlignment="1">
      <alignment horizontal="right" vertical="top"/>
    </xf>
    <xf numFmtId="0" fontId="4" fillId="0" borderId="1" xfId="1" applyNumberFormat="1" applyFont="1" applyFill="1" applyBorder="1" applyAlignment="1">
      <alignment vertical="top" wrapText="1"/>
    </xf>
    <xf numFmtId="2" fontId="26" fillId="0" borderId="0" xfId="0" applyNumberFormat="1" applyFont="1" applyAlignment="1">
      <alignment horizontal="right" vertical="center" wrapText="1"/>
    </xf>
    <xf numFmtId="43" fontId="4" fillId="0" borderId="0" xfId="1" quotePrefix="1" applyFont="1" applyFill="1" applyBorder="1" applyAlignment="1">
      <alignment horizontal="right" vertical="top" wrapText="1"/>
    </xf>
    <xf numFmtId="43" fontId="4" fillId="0" borderId="0" xfId="1" applyFont="1" applyFill="1" applyBorder="1" applyAlignment="1">
      <alignment horizontal="right" vertical="top" wrapText="1"/>
    </xf>
    <xf numFmtId="0" fontId="4" fillId="0" borderId="0" xfId="0" applyFont="1" applyAlignment="1">
      <alignment horizontal="center" vertical="top" wrapText="1"/>
    </xf>
    <xf numFmtId="43" fontId="20" fillId="0" borderId="1" xfId="1" applyFont="1" applyFill="1" applyBorder="1" applyAlignment="1">
      <alignment horizontal="center" vertical="center" wrapText="1"/>
    </xf>
    <xf numFmtId="0" fontId="20" fillId="0" borderId="1" xfId="0" applyFont="1" applyBorder="1" applyAlignment="1">
      <alignment horizontal="center" vertical="center" wrapText="1"/>
    </xf>
    <xf numFmtId="43" fontId="19" fillId="0" borderId="1" xfId="1" applyFont="1" applyFill="1" applyBorder="1" applyAlignment="1">
      <alignment horizontal="center" vertical="center" wrapText="1"/>
    </xf>
    <xf numFmtId="43" fontId="23" fillId="3" borderId="0" xfId="1" applyFont="1" applyFill="1" applyBorder="1"/>
    <xf numFmtId="0" fontId="12" fillId="0" borderId="0" xfId="0" applyFont="1"/>
    <xf numFmtId="0" fontId="29" fillId="0" borderId="1" xfId="0" applyFont="1" applyBorder="1" applyAlignment="1">
      <alignment horizontal="center" vertical="center" wrapText="1"/>
    </xf>
    <xf numFmtId="0" fontId="30" fillId="0" borderId="1" xfId="0" applyFont="1" applyBorder="1" applyAlignment="1">
      <alignment vertical="center" wrapText="1"/>
    </xf>
    <xf numFmtId="0" fontId="4" fillId="0" borderId="1" xfId="0" applyFont="1" applyBorder="1" applyAlignment="1">
      <alignment horizontal="center" vertical="center" wrapText="1"/>
    </xf>
    <xf numFmtId="43" fontId="4" fillId="0" borderId="1" xfId="1" applyFont="1" applyFill="1" applyBorder="1" applyAlignment="1">
      <alignment horizontal="right" vertical="center" wrapText="1"/>
    </xf>
    <xf numFmtId="0" fontId="30" fillId="0" borderId="1" xfId="0" applyFont="1" applyBorder="1" applyAlignment="1">
      <alignment horizontal="center" vertical="center" wrapText="1"/>
    </xf>
    <xf numFmtId="43" fontId="30" fillId="0" borderId="1" xfId="1" applyFont="1" applyFill="1" applyBorder="1" applyAlignment="1">
      <alignment horizontal="right" vertical="center" wrapText="1"/>
    </xf>
    <xf numFmtId="0" fontId="30" fillId="0" borderId="1" xfId="0" applyFont="1" applyBorder="1" applyAlignment="1">
      <alignment horizontal="left" vertical="center" wrapText="1" indent="1"/>
    </xf>
    <xf numFmtId="0" fontId="30" fillId="0" borderId="0" xfId="0" applyFont="1" applyAlignment="1">
      <alignment vertical="center" wrapText="1"/>
    </xf>
    <xf numFmtId="0" fontId="30" fillId="0" borderId="0" xfId="0" applyFont="1" applyAlignment="1">
      <alignment horizontal="center" vertical="center" wrapText="1"/>
    </xf>
    <xf numFmtId="43" fontId="30" fillId="0" borderId="0" xfId="1" applyFont="1" applyFill="1" applyBorder="1" applyAlignment="1">
      <alignment horizontal="right" vertical="center" wrapText="1"/>
    </xf>
    <xf numFmtId="0" fontId="6" fillId="0" borderId="1" xfId="0" applyFont="1" applyBorder="1" applyAlignment="1">
      <alignment horizontal="center" vertical="center" wrapText="1"/>
    </xf>
    <xf numFmtId="0" fontId="4" fillId="0" borderId="1" xfId="0" applyFont="1" applyBorder="1" applyAlignment="1">
      <alignment vertical="center" wrapText="1"/>
    </xf>
    <xf numFmtId="43" fontId="4" fillId="0" borderId="0" xfId="1" applyFont="1"/>
    <xf numFmtId="0" fontId="6" fillId="0" borderId="1" xfId="1" applyNumberFormat="1" applyFont="1" applyBorder="1" applyAlignment="1">
      <alignment horizontal="center" vertical="center" wrapText="1"/>
    </xf>
    <xf numFmtId="43" fontId="4" fillId="0" borderId="1" xfId="1" applyFont="1" applyBorder="1" applyAlignment="1">
      <alignment horizontal="right" vertical="center" wrapText="1"/>
    </xf>
    <xf numFmtId="0" fontId="9" fillId="0" borderId="0" xfId="0" applyFont="1" applyAlignment="1">
      <alignment vertical="center"/>
    </xf>
    <xf numFmtId="43" fontId="8" fillId="0" borderId="0" xfId="1" applyFont="1"/>
    <xf numFmtId="0" fontId="4" fillId="0" borderId="1" xfId="0" applyFont="1" applyBorder="1" applyAlignment="1">
      <alignment horizontal="left" vertical="center" wrapText="1"/>
    </xf>
    <xf numFmtId="0" fontId="4" fillId="0" borderId="0" xfId="0" applyFont="1" applyAlignment="1">
      <alignment vertical="center"/>
    </xf>
    <xf numFmtId="0" fontId="4" fillId="0" borderId="2" xfId="0" applyFont="1" applyBorder="1" applyAlignment="1">
      <alignment horizontal="left" vertical="center" wrapText="1"/>
    </xf>
    <xf numFmtId="0" fontId="31" fillId="0" borderId="0" xfId="0" applyFont="1"/>
    <xf numFmtId="0" fontId="4" fillId="2" borderId="1" xfId="0" applyFont="1" applyFill="1" applyBorder="1" applyAlignment="1">
      <alignment vertical="center" wrapText="1"/>
    </xf>
    <xf numFmtId="43" fontId="4" fillId="2" borderId="1" xfId="1" applyFont="1" applyFill="1" applyBorder="1" applyAlignment="1">
      <alignment horizontal="right" vertical="center" wrapText="1"/>
    </xf>
    <xf numFmtId="0" fontId="4" fillId="2" borderId="1" xfId="0" applyFont="1" applyFill="1" applyBorder="1" applyAlignment="1">
      <alignment horizontal="center" vertical="center" wrapText="1"/>
    </xf>
    <xf numFmtId="0" fontId="4" fillId="2" borderId="0" xfId="0" applyFont="1" applyFill="1"/>
    <xf numFmtId="2"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43" fontId="4" fillId="0" borderId="1" xfId="1" quotePrefix="1" applyFont="1" applyBorder="1" applyAlignment="1">
      <alignment horizontal="right" vertical="center" wrapText="1"/>
    </xf>
    <xf numFmtId="0" fontId="4" fillId="0" borderId="0" xfId="0" applyFont="1" applyAlignment="1">
      <alignment vertical="center" wrapText="1"/>
    </xf>
    <xf numFmtId="43" fontId="4" fillId="0" borderId="0" xfId="1" applyFont="1" applyBorder="1" applyAlignment="1">
      <alignment horizontal="right" vertical="center" wrapText="1"/>
    </xf>
    <xf numFmtId="0" fontId="4" fillId="0" borderId="0" xfId="0" applyFont="1" applyAlignment="1">
      <alignment horizontal="center" vertical="center" wrapText="1"/>
    </xf>
    <xf numFmtId="43" fontId="4" fillId="0" borderId="0" xfId="1" quotePrefix="1" applyFont="1" applyBorder="1" applyAlignment="1">
      <alignment horizontal="right" vertical="center" wrapText="1"/>
    </xf>
    <xf numFmtId="0" fontId="8" fillId="0" borderId="0" xfId="0" quotePrefix="1" applyFont="1" applyAlignment="1">
      <alignment vertical="center" wrapText="1"/>
    </xf>
    <xf numFmtId="0" fontId="8" fillId="0" borderId="0" xfId="0" quotePrefix="1" applyFont="1" applyAlignment="1">
      <alignment vertical="center"/>
    </xf>
    <xf numFmtId="0" fontId="9" fillId="0" borderId="0" xfId="0" applyFont="1" applyAlignment="1">
      <alignment horizontal="left" vertical="center" wrapText="1"/>
    </xf>
    <xf numFmtId="0" fontId="32" fillId="0" borderId="0" xfId="0" applyFont="1"/>
    <xf numFmtId="0" fontId="4" fillId="0" borderId="0" xfId="0" applyFont="1" applyAlignment="1">
      <alignment horizontal="right" vertical="top" wrapText="1"/>
    </xf>
    <xf numFmtId="0" fontId="8" fillId="0" borderId="0" xfId="0" applyFont="1" applyAlignment="1">
      <alignment horizontal="left" vertical="top" wrapText="1"/>
    </xf>
    <xf numFmtId="164" fontId="4" fillId="0" borderId="0" xfId="0" applyNumberFormat="1" applyFont="1" applyAlignment="1">
      <alignment horizontal="right" vertical="top" wrapText="1"/>
    </xf>
    <xf numFmtId="0" fontId="8" fillId="0" borderId="0" xfId="0" applyFont="1" applyAlignment="1">
      <alignment horizontal="left" vertical="top"/>
    </xf>
    <xf numFmtId="0" fontId="23" fillId="0" borderId="0" xfId="0" applyFont="1" applyAlignment="1">
      <alignment horizontal="left" wrapText="1"/>
    </xf>
    <xf numFmtId="0" fontId="24" fillId="0" borderId="0" xfId="0" applyFont="1" applyAlignment="1">
      <alignment horizontal="left" vertical="top" wrapText="1"/>
    </xf>
    <xf numFmtId="0" fontId="24" fillId="0" borderId="0" xfId="0" applyFont="1" applyAlignment="1">
      <alignment vertical="top" wrapText="1"/>
    </xf>
    <xf numFmtId="0" fontId="24" fillId="0" borderId="0" xfId="1" applyNumberFormat="1" applyFont="1" applyFill="1" applyBorder="1" applyAlignment="1">
      <alignment horizontal="left" vertical="top" wrapText="1"/>
    </xf>
    <xf numFmtId="0" fontId="24" fillId="0" borderId="0" xfId="0" applyFont="1" applyAlignment="1">
      <alignment wrapText="1"/>
    </xf>
    <xf numFmtId="0" fontId="24" fillId="0" borderId="0" xfId="1" applyNumberFormat="1" applyFont="1" applyAlignment="1">
      <alignment horizontal="left" vertical="top" wrapText="1"/>
    </xf>
    <xf numFmtId="43" fontId="24" fillId="0" borderId="0" xfId="1" applyFont="1" applyBorder="1" applyAlignment="1">
      <alignment horizontal="right" vertical="top" wrapText="1"/>
    </xf>
    <xf numFmtId="43" fontId="12" fillId="0" borderId="1" xfId="1" applyFont="1" applyBorder="1"/>
    <xf numFmtId="43" fontId="4" fillId="0" borderId="0" xfId="1" applyFont="1" applyFill="1" applyBorder="1" applyAlignment="1">
      <alignment horizontal="right" vertical="center" wrapText="1"/>
    </xf>
    <xf numFmtId="0" fontId="30" fillId="0" borderId="0" xfId="0" applyFont="1" applyAlignment="1">
      <alignment horizontal="left" vertical="center" wrapText="1" indent="1"/>
    </xf>
    <xf numFmtId="2" fontId="4" fillId="0" borderId="0" xfId="0" applyNumberFormat="1" applyFont="1" applyAlignment="1">
      <alignment horizontal="right" vertical="center" wrapText="1"/>
    </xf>
    <xf numFmtId="0" fontId="4" fillId="0" borderId="0" xfId="0" applyFont="1" applyAlignment="1">
      <alignment horizontal="right" vertical="center" wrapText="1"/>
    </xf>
    <xf numFmtId="0" fontId="4" fillId="0" borderId="0" xfId="0" applyFont="1" applyAlignment="1">
      <alignment horizontal="left" vertical="center" wrapText="1"/>
    </xf>
    <xf numFmtId="0" fontId="8" fillId="0" borderId="0" xfId="0" quotePrefix="1" applyFont="1" applyAlignment="1">
      <alignment wrapText="1"/>
    </xf>
    <xf numFmtId="0" fontId="9" fillId="0" borderId="0" xfId="0" applyFont="1" applyAlignment="1">
      <alignment vertical="center" wrapText="1"/>
    </xf>
    <xf numFmtId="164" fontId="4" fillId="0" borderId="1" xfId="4" applyNumberFormat="1" applyFont="1" applyBorder="1" applyAlignment="1">
      <alignment horizontal="right" vertical="top" wrapText="1"/>
    </xf>
    <xf numFmtId="2" fontId="4" fillId="0" borderId="1" xfId="0" applyNumberFormat="1" applyFont="1" applyBorder="1" applyAlignment="1">
      <alignment horizontal="right" vertical="top" wrapText="1"/>
    </xf>
    <xf numFmtId="0" fontId="4" fillId="0" borderId="1" xfId="4" applyNumberFormat="1" applyFont="1" applyBorder="1" applyAlignment="1">
      <alignment horizontal="left" vertical="top" wrapText="1"/>
    </xf>
    <xf numFmtId="2" fontId="4" fillId="0" borderId="1" xfId="4" applyNumberFormat="1" applyFont="1" applyBorder="1" applyAlignment="1">
      <alignment horizontal="left" vertical="top" wrapText="1"/>
    </xf>
    <xf numFmtId="0" fontId="4" fillId="0" borderId="13" xfId="3" applyFont="1" applyBorder="1" applyAlignment="1">
      <alignment wrapText="1"/>
    </xf>
    <xf numFmtId="0" fontId="4" fillId="0" borderId="1" xfId="4" applyNumberFormat="1" applyFont="1" applyBorder="1" applyAlignment="1">
      <alignment vertical="top"/>
    </xf>
    <xf numFmtId="43" fontId="4" fillId="0" borderId="1" xfId="1" quotePrefix="1" applyFont="1" applyBorder="1" applyAlignment="1">
      <alignment horizontal="right" vertical="top" wrapText="1"/>
    </xf>
    <xf numFmtId="0" fontId="27" fillId="0" borderId="0" xfId="0" applyFont="1"/>
    <xf numFmtId="0" fontId="27" fillId="0" borderId="14" xfId="0" applyFont="1" applyBorder="1"/>
    <xf numFmtId="43" fontId="24" fillId="0" borderId="0" xfId="1" applyFont="1" applyFill="1" applyBorder="1" applyAlignment="1">
      <alignment horizontal="right" wrapText="1"/>
    </xf>
    <xf numFmtId="0" fontId="24" fillId="0" borderId="0" xfId="0" applyFont="1" applyAlignment="1">
      <alignment horizontal="center" wrapText="1"/>
    </xf>
    <xf numFmtId="0" fontId="6" fillId="2" borderId="0" xfId="0" applyFont="1" applyFill="1" applyAlignment="1">
      <alignment vertical="center"/>
    </xf>
    <xf numFmtId="43" fontId="4" fillId="0" borderId="1" xfId="1" applyFont="1" applyBorder="1" applyAlignment="1">
      <alignment horizontal="right" vertical="top" wrapText="1"/>
    </xf>
    <xf numFmtId="0" fontId="4" fillId="0" borderId="1" xfId="1" applyNumberFormat="1" applyFont="1" applyBorder="1" applyAlignment="1">
      <alignment horizontal="left" vertical="top" wrapText="1"/>
    </xf>
    <xf numFmtId="0" fontId="35" fillId="0" borderId="0" xfId="0" applyFont="1"/>
    <xf numFmtId="43" fontId="4" fillId="0" borderId="0" xfId="0" applyNumberFormat="1" applyFont="1" applyAlignment="1">
      <alignment wrapText="1"/>
    </xf>
    <xf numFmtId="0" fontId="4" fillId="0" borderId="1" xfId="3" applyFont="1" applyBorder="1" applyAlignment="1">
      <alignment horizontal="left" vertical="top"/>
    </xf>
    <xf numFmtId="2" fontId="4" fillId="0" borderId="1" xfId="3" applyNumberFormat="1" applyFont="1" applyBorder="1" applyAlignment="1">
      <alignment vertical="top" wrapText="1"/>
    </xf>
    <xf numFmtId="2" fontId="4" fillId="0" borderId="1" xfId="3" applyNumberFormat="1" applyFont="1" applyBorder="1" applyAlignment="1">
      <alignment horizontal="right" vertical="top" wrapText="1"/>
    </xf>
    <xf numFmtId="0" fontId="4" fillId="0" borderId="1" xfId="3" applyFont="1" applyBorder="1" applyAlignment="1">
      <alignment horizontal="center" vertical="top" wrapText="1"/>
    </xf>
    <xf numFmtId="0" fontId="4" fillId="0" borderId="0" xfId="3" applyFont="1" applyAlignment="1">
      <alignment horizontal="center"/>
    </xf>
    <xf numFmtId="0" fontId="4" fillId="0" borderId="0" xfId="3" applyFont="1"/>
    <xf numFmtId="0" fontId="4" fillId="0" borderId="1" xfId="3" applyFont="1" applyBorder="1" applyAlignment="1">
      <alignment horizontal="left" vertical="top" wrapText="1"/>
    </xf>
    <xf numFmtId="2" fontId="4" fillId="0" borderId="0" xfId="0" applyNumberFormat="1" applyFont="1" applyAlignment="1">
      <alignment wrapText="1"/>
    </xf>
    <xf numFmtId="43" fontId="4" fillId="0" borderId="0" xfId="0" applyNumberFormat="1" applyFont="1"/>
    <xf numFmtId="43" fontId="24" fillId="0" borderId="0" xfId="0" applyNumberFormat="1" applyFont="1"/>
    <xf numFmtId="43" fontId="4" fillId="0" borderId="1" xfId="1" quotePrefix="1" applyFont="1" applyFill="1" applyBorder="1" applyAlignment="1">
      <alignment horizontal="right" vertical="center" wrapText="1"/>
    </xf>
    <xf numFmtId="43" fontId="31" fillId="0" borderId="0" xfId="0" applyNumberFormat="1" applyFont="1"/>
    <xf numFmtId="0" fontId="36" fillId="0" borderId="0" xfId="0" applyFont="1"/>
    <xf numFmtId="0" fontId="4" fillId="0" borderId="3" xfId="0" applyFont="1" applyBorder="1" applyAlignment="1">
      <alignment horizontal="center" vertical="center" wrapText="1"/>
    </xf>
    <xf numFmtId="0" fontId="30" fillId="0" borderId="1" xfId="0" applyFont="1" applyBorder="1" applyAlignment="1">
      <alignment horizontal="left" vertical="center"/>
    </xf>
    <xf numFmtId="0" fontId="12" fillId="0" borderId="1" xfId="0" applyFont="1" applyBorder="1" applyAlignment="1">
      <alignment horizontal="left" vertical="center"/>
    </xf>
    <xf numFmtId="43" fontId="4" fillId="0" borderId="0" xfId="1" applyFont="1" applyFill="1"/>
    <xf numFmtId="0" fontId="4" fillId="0" borderId="1" xfId="1" applyNumberFormat="1" applyFont="1" applyBorder="1" applyAlignment="1">
      <alignment vertical="center" wrapText="1"/>
    </xf>
    <xf numFmtId="2" fontId="4" fillId="0" borderId="1" xfId="1" applyNumberFormat="1" applyFont="1" applyBorder="1" applyAlignment="1">
      <alignment horizontal="center" vertical="center" wrapText="1"/>
    </xf>
    <xf numFmtId="2" fontId="4" fillId="0" borderId="1" xfId="1" applyNumberFormat="1" applyFont="1" applyFill="1" applyBorder="1" applyAlignment="1">
      <alignment horizontal="center" vertical="center" wrapText="1"/>
    </xf>
    <xf numFmtId="2" fontId="24" fillId="0" borderId="0" xfId="0" applyNumberFormat="1" applyFont="1"/>
    <xf numFmtId="0" fontId="4" fillId="0" borderId="1" xfId="1" applyNumberFormat="1" applyFont="1" applyFill="1" applyBorder="1" applyAlignment="1">
      <alignment horizontal="right" vertical="center" wrapText="1"/>
    </xf>
    <xf numFmtId="0" fontId="4" fillId="0" borderId="1" xfId="0" applyFont="1" applyBorder="1" applyAlignment="1">
      <alignment vertical="center"/>
    </xf>
    <xf numFmtId="43" fontId="4" fillId="0" borderId="1" xfId="1" applyFont="1" applyFill="1" applyBorder="1" applyAlignment="1">
      <alignment horizontal="right" vertical="center"/>
    </xf>
    <xf numFmtId="0" fontId="4" fillId="0" borderId="1" xfId="0" applyFont="1" applyBorder="1" applyAlignment="1">
      <alignment horizontal="center" vertical="center"/>
    </xf>
    <xf numFmtId="0" fontId="4" fillId="0" borderId="3" xfId="0" applyFont="1" applyBorder="1" applyAlignment="1">
      <alignment vertical="center"/>
    </xf>
    <xf numFmtId="0" fontId="4" fillId="0" borderId="2" xfId="0" applyFont="1" applyBorder="1" applyAlignment="1">
      <alignment vertical="center"/>
    </xf>
    <xf numFmtId="43" fontId="4" fillId="0" borderId="3" xfId="1" applyFont="1" applyFill="1" applyBorder="1" applyAlignment="1">
      <alignment horizontal="right" vertical="center" wrapText="1"/>
    </xf>
    <xf numFmtId="43" fontId="4" fillId="0" borderId="5" xfId="1" applyFont="1" applyFill="1" applyBorder="1" applyAlignment="1">
      <alignment horizontal="right" vertical="center"/>
    </xf>
    <xf numFmtId="2" fontId="30" fillId="0" borderId="1" xfId="0" applyNumberFormat="1" applyFont="1" applyBorder="1" applyAlignment="1">
      <alignment horizontal="center" vertical="center"/>
    </xf>
    <xf numFmtId="2" fontId="12" fillId="0" borderId="1" xfId="0" applyNumberFormat="1" applyFont="1" applyBorder="1" applyAlignment="1">
      <alignment horizontal="center" vertical="center"/>
    </xf>
    <xf numFmtId="43" fontId="37" fillId="2" borderId="1" xfId="1" applyFont="1" applyFill="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0" fillId="0" borderId="1" xfId="0" applyFont="1" applyBorder="1" applyAlignment="1">
      <alignment vertical="center" wrapText="1"/>
    </xf>
    <xf numFmtId="43" fontId="37" fillId="0" borderId="1" xfId="1" applyFont="1" applyFill="1" applyBorder="1" applyAlignment="1">
      <alignment horizontal="center" vertical="center" wrapText="1"/>
    </xf>
    <xf numFmtId="0" fontId="37" fillId="0" borderId="1" xfId="0" applyFont="1" applyBorder="1" applyAlignment="1">
      <alignment horizontal="center" vertical="center" wrapText="1"/>
    </xf>
    <xf numFmtId="0" fontId="27" fillId="0" borderId="0" xfId="0" applyFont="1" applyAlignment="1">
      <alignment horizontal="center" wrapText="1"/>
    </xf>
    <xf numFmtId="2" fontId="27" fillId="0" borderId="0" xfId="0" applyNumberFormat="1" applyFont="1" applyAlignment="1">
      <alignment wrapText="1"/>
    </xf>
    <xf numFmtId="0" fontId="27" fillId="0" borderId="0" xfId="0" applyFont="1" applyAlignment="1">
      <alignment horizontal="center"/>
    </xf>
    <xf numFmtId="0" fontId="25" fillId="0" borderId="0" xfId="0" applyFont="1" applyAlignment="1">
      <alignment vertical="center"/>
    </xf>
    <xf numFmtId="164" fontId="4" fillId="0" borderId="1" xfId="4" applyNumberFormat="1" applyFont="1" applyFill="1" applyBorder="1" applyAlignment="1">
      <alignment horizontal="right" vertical="top" wrapText="1"/>
    </xf>
    <xf numFmtId="0" fontId="12" fillId="0" borderId="1" xfId="0" applyFont="1" applyBorder="1" applyAlignment="1">
      <alignment horizontal="left" vertical="top" wrapText="1"/>
    </xf>
    <xf numFmtId="0" fontId="12" fillId="0" borderId="1" xfId="0" applyFont="1" applyBorder="1" applyAlignment="1">
      <alignment horizontal="center" vertical="top" wrapText="1"/>
    </xf>
    <xf numFmtId="0" fontId="9" fillId="0" borderId="0" xfId="0" applyFont="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19" fillId="0" borderId="1" xfId="0" applyFont="1" applyBorder="1" applyAlignment="1">
      <alignment horizontal="left" vertical="center" wrapText="1"/>
    </xf>
    <xf numFmtId="0" fontId="19" fillId="2" borderId="1" xfId="0" applyFont="1" applyFill="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2" borderId="6"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28" fillId="0" borderId="1" xfId="0" applyFont="1" applyBorder="1" applyAlignment="1">
      <alignment vertical="center" wrapText="1"/>
    </xf>
    <xf numFmtId="0" fontId="28" fillId="0" borderId="10" xfId="0" applyFont="1" applyBorder="1" applyAlignment="1">
      <alignment vertical="center" wrapText="1"/>
    </xf>
    <xf numFmtId="0" fontId="28" fillId="0" borderId="11" xfId="0" applyFont="1" applyBorder="1" applyAlignment="1">
      <alignment vertical="center" wrapText="1"/>
    </xf>
    <xf numFmtId="0" fontId="28" fillId="0" borderId="5" xfId="0" applyFont="1" applyBorder="1" applyAlignment="1">
      <alignment vertical="center" wrapText="1"/>
    </xf>
    <xf numFmtId="0" fontId="4" fillId="0" borderId="4" xfId="0" applyFont="1" applyBorder="1" applyAlignment="1">
      <alignment horizontal="left" vertical="center" wrapText="1"/>
    </xf>
    <xf numFmtId="0" fontId="4" fillId="0" borderId="1" xfId="0"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4" fillId="0" borderId="8"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0" applyFont="1" applyBorder="1" applyAlignment="1">
      <alignment horizontal="left" vertical="center" wrapText="1"/>
    </xf>
    <xf numFmtId="0" fontId="30" fillId="0" borderId="1" xfId="0" applyFont="1" applyBorder="1" applyAlignment="1">
      <alignment horizontal="left" vertical="center"/>
    </xf>
    <xf numFmtId="164" fontId="4" fillId="0" borderId="2" xfId="4" applyNumberFormat="1" applyFont="1" applyBorder="1" applyAlignment="1">
      <alignment horizontal="right" vertical="top" wrapText="1"/>
    </xf>
    <xf numFmtId="164" fontId="4" fillId="0" borderId="1" xfId="4" applyNumberFormat="1" applyFont="1" applyBorder="1" applyAlignment="1">
      <alignment horizontal="center" vertical="top" wrapText="1"/>
    </xf>
    <xf numFmtId="0" fontId="20" fillId="2" borderId="0" xfId="0" applyFont="1" applyFill="1" applyAlignment="1">
      <alignment vertical="center" wrapText="1"/>
    </xf>
    <xf numFmtId="43" fontId="20" fillId="0" borderId="0" xfId="1" applyFont="1" applyAlignment="1">
      <alignment horizontal="center" vertical="center" wrapText="1"/>
    </xf>
  </cellXfs>
  <cellStyles count="6">
    <cellStyle name="Comma" xfId="1" builtinId="3"/>
    <cellStyle name="Comma 2" xfId="4" xr:uid="{44FDDE79-B341-4C22-BB81-0B20B11EA7F5}"/>
    <cellStyle name="Hyperlink" xfId="2" builtinId="8"/>
    <cellStyle name="Normal" xfId="0" builtinId="0"/>
    <cellStyle name="Normal 2" xfId="3" xr:uid="{67AD3FFE-0877-4BD8-9FA6-2AB2594CDDDE}"/>
    <cellStyle name="Normal 2 2" xfId="5" xr:uid="{B59E9D56-14E6-4754-A069-E4336A4B53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db.org/countries/afghanistan/cofinanc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E304C-B53B-46DB-B83E-C6CBD832A66F}">
  <dimension ref="A1:M615"/>
  <sheetViews>
    <sheetView tabSelected="1" topLeftCell="A148" zoomScale="70" zoomScaleNormal="70" workbookViewId="0">
      <selection activeCell="C611" sqref="C611:D612"/>
    </sheetView>
  </sheetViews>
  <sheetFormatPr defaultColWidth="8.7109375" defaultRowHeight="13.9"/>
  <cols>
    <col min="1" max="1" width="60.7109375" style="2" customWidth="1"/>
    <col min="2" max="4" width="15.7109375" style="2" customWidth="1"/>
    <col min="5" max="5" width="3.7109375" style="2" customWidth="1"/>
    <col min="6" max="6" width="12.28515625" style="3" customWidth="1"/>
    <col min="7" max="16384" width="8.7109375" style="2"/>
  </cols>
  <sheetData>
    <row r="1" spans="1:13" ht="16.899999999999999" customHeight="1">
      <c r="A1" s="1" t="s">
        <v>0</v>
      </c>
    </row>
    <row r="2" spans="1:13" ht="16.899999999999999" customHeight="1">
      <c r="A2" s="1"/>
    </row>
    <row r="3" spans="1:13">
      <c r="A3" s="2" t="s">
        <v>1</v>
      </c>
    </row>
    <row r="4" spans="1:13" ht="14.45">
      <c r="A4" s="4" t="s">
        <v>2</v>
      </c>
      <c r="M4" s="97"/>
    </row>
    <row r="7" spans="1:13">
      <c r="A7" s="5" t="s">
        <v>3</v>
      </c>
      <c r="B7" s="6"/>
      <c r="C7" s="6"/>
      <c r="D7" s="6"/>
    </row>
    <row r="8" spans="1:13" ht="41.45">
      <c r="A8" s="7" t="s">
        <v>4</v>
      </c>
      <c r="B8" s="8" t="s">
        <v>5</v>
      </c>
      <c r="C8" s="8" t="s">
        <v>6</v>
      </c>
      <c r="D8" s="8" t="s">
        <v>7</v>
      </c>
    </row>
    <row r="9" spans="1:13">
      <c r="A9" s="9" t="s">
        <v>8</v>
      </c>
      <c r="B9" s="10">
        <v>348.78</v>
      </c>
      <c r="C9" s="11">
        <v>240</v>
      </c>
      <c r="D9" s="12" t="s">
        <v>9</v>
      </c>
      <c r="E9" s="13"/>
    </row>
    <row r="10" spans="1:13">
      <c r="A10" s="9" t="s">
        <v>10</v>
      </c>
      <c r="B10" s="11">
        <v>44.76</v>
      </c>
      <c r="C10" s="11">
        <v>15</v>
      </c>
      <c r="D10" s="12" t="s">
        <v>11</v>
      </c>
      <c r="E10" s="13"/>
    </row>
    <row r="11" spans="1:13">
      <c r="A11" s="9" t="s">
        <v>12</v>
      </c>
      <c r="B11" s="10" t="s">
        <v>13</v>
      </c>
      <c r="C11" s="11">
        <v>60</v>
      </c>
      <c r="D11" s="12" t="s">
        <v>9</v>
      </c>
      <c r="E11" s="13"/>
    </row>
    <row r="12" spans="1:13" ht="13.15" customHeight="1">
      <c r="A12" s="9" t="s">
        <v>14</v>
      </c>
      <c r="B12" s="10">
        <v>36.4</v>
      </c>
      <c r="C12" s="11">
        <v>118</v>
      </c>
      <c r="D12" s="12" t="s">
        <v>9</v>
      </c>
      <c r="E12" s="13"/>
    </row>
    <row r="13" spans="1:13" ht="13.15" customHeight="1">
      <c r="A13" s="9" t="s">
        <v>15</v>
      </c>
      <c r="B13" s="167">
        <v>4</v>
      </c>
      <c r="C13" s="167">
        <v>3.85</v>
      </c>
      <c r="D13" s="12" t="s">
        <v>16</v>
      </c>
      <c r="E13" s="13"/>
    </row>
    <row r="14" spans="1:13" ht="13.15" customHeight="1">
      <c r="A14" s="9" t="s">
        <v>17</v>
      </c>
      <c r="B14" s="167">
        <v>10</v>
      </c>
      <c r="C14" s="167">
        <v>10</v>
      </c>
      <c r="D14" s="12" t="s">
        <v>16</v>
      </c>
      <c r="E14" s="13"/>
    </row>
    <row r="15" spans="1:13">
      <c r="A15" s="165" t="s">
        <v>18</v>
      </c>
      <c r="B15" s="15"/>
      <c r="C15" s="15"/>
      <c r="D15" s="148"/>
    </row>
    <row r="16" spans="1:13" ht="15.6">
      <c r="A16" s="16" t="s">
        <v>19</v>
      </c>
      <c r="B16" s="6"/>
      <c r="C16" s="6"/>
      <c r="D16" s="6"/>
    </row>
    <row r="17" spans="1:6" s="147" customFormat="1" ht="15.6">
      <c r="A17" s="16" t="s">
        <v>20</v>
      </c>
      <c r="B17" s="6"/>
      <c r="C17" s="6"/>
      <c r="D17" s="6"/>
      <c r="E17" s="2"/>
      <c r="F17" s="3"/>
    </row>
    <row r="18" spans="1:6" s="147" customFormat="1">
      <c r="A18" s="16"/>
      <c r="B18" s="6"/>
      <c r="C18" s="6"/>
      <c r="D18" s="6"/>
      <c r="E18" s="2"/>
      <c r="F18" s="3"/>
    </row>
    <row r="19" spans="1:6" s="147" customFormat="1">
      <c r="A19" s="16"/>
      <c r="B19" s="6"/>
      <c r="C19" s="6"/>
      <c r="D19" s="6"/>
      <c r="E19" s="2"/>
      <c r="F19" s="3"/>
    </row>
    <row r="20" spans="1:6" s="147" customFormat="1">
      <c r="A20" s="5" t="s">
        <v>21</v>
      </c>
      <c r="B20" s="6"/>
      <c r="C20" s="6"/>
      <c r="D20" s="6"/>
      <c r="E20" s="2"/>
      <c r="F20" s="3"/>
    </row>
    <row r="21" spans="1:6" s="147" customFormat="1" ht="41.45">
      <c r="A21" s="7" t="s">
        <v>4</v>
      </c>
      <c r="B21" s="8" t="s">
        <v>5</v>
      </c>
      <c r="C21" s="8" t="s">
        <v>6</v>
      </c>
      <c r="D21" s="8" t="s">
        <v>7</v>
      </c>
      <c r="E21" s="2"/>
      <c r="F21" s="3"/>
    </row>
    <row r="22" spans="1:6" s="147" customFormat="1">
      <c r="A22" s="9" t="s">
        <v>22</v>
      </c>
      <c r="B22" s="167">
        <v>20</v>
      </c>
      <c r="C22" s="167">
        <v>25</v>
      </c>
      <c r="D22" s="12" t="s">
        <v>16</v>
      </c>
      <c r="E22" s="13"/>
      <c r="F22" s="3"/>
    </row>
    <row r="23" spans="1:6" s="147" customFormat="1" ht="27.6">
      <c r="A23" s="9" t="s">
        <v>23</v>
      </c>
      <c r="B23" s="167">
        <v>80</v>
      </c>
      <c r="C23" s="167">
        <v>80</v>
      </c>
      <c r="D23" s="12" t="s">
        <v>16</v>
      </c>
      <c r="E23" s="13"/>
      <c r="F23" s="3"/>
    </row>
    <row r="24" spans="1:6" s="147" customFormat="1">
      <c r="A24" s="9" t="s">
        <v>24</v>
      </c>
      <c r="B24" s="167">
        <v>20</v>
      </c>
      <c r="C24" s="167">
        <v>85</v>
      </c>
      <c r="D24" s="12" t="s">
        <v>16</v>
      </c>
      <c r="E24" s="13"/>
      <c r="F24" s="3"/>
    </row>
    <row r="25" spans="1:6" s="147" customFormat="1" ht="16.149999999999999">
      <c r="A25" s="9" t="s">
        <v>25</v>
      </c>
      <c r="B25" s="167">
        <v>114.56</v>
      </c>
      <c r="C25" s="167">
        <v>162.18</v>
      </c>
      <c r="D25" s="12" t="s">
        <v>16</v>
      </c>
      <c r="E25" s="13"/>
      <c r="F25" s="3"/>
    </row>
    <row r="26" spans="1:6" s="147" customFormat="1" ht="15.6">
      <c r="A26" s="149" t="s">
        <v>19</v>
      </c>
      <c r="B26" s="150"/>
      <c r="C26" s="150"/>
      <c r="D26" s="148"/>
      <c r="E26" s="2"/>
      <c r="F26" s="3"/>
    </row>
    <row r="27" spans="1:6" s="147" customFormat="1" ht="15.6">
      <c r="A27" s="151" t="s">
        <v>26</v>
      </c>
      <c r="B27" s="148"/>
      <c r="C27" s="148"/>
      <c r="D27" s="148"/>
      <c r="E27" s="2"/>
      <c r="F27" s="3"/>
    </row>
    <row r="28" spans="1:6" ht="15.6">
      <c r="A28" s="227" t="s">
        <v>27</v>
      </c>
      <c r="B28" s="227"/>
      <c r="C28" s="227"/>
      <c r="D28" s="227"/>
      <c r="E28" s="166"/>
    </row>
    <row r="29" spans="1:6" s="147" customFormat="1">
      <c r="A29" s="16"/>
      <c r="B29" s="6"/>
      <c r="C29" s="6"/>
      <c r="D29" s="6"/>
      <c r="E29" s="2"/>
      <c r="F29" s="3"/>
    </row>
    <row r="31" spans="1:6">
      <c r="A31" s="178" t="s">
        <v>28</v>
      </c>
      <c r="B31" s="6"/>
      <c r="C31" s="6"/>
      <c r="D31" s="6"/>
    </row>
    <row r="32" spans="1:6" ht="41.45">
      <c r="A32" s="7" t="s">
        <v>4</v>
      </c>
      <c r="B32" s="8" t="s">
        <v>5</v>
      </c>
      <c r="C32" s="8" t="s">
        <v>6</v>
      </c>
      <c r="D32" s="8" t="s">
        <v>7</v>
      </c>
    </row>
    <row r="33" spans="1:6">
      <c r="A33" s="9" t="s">
        <v>29</v>
      </c>
      <c r="B33" s="11">
        <v>5.9</v>
      </c>
      <c r="C33" s="11">
        <v>14.7</v>
      </c>
      <c r="D33" s="12" t="s">
        <v>16</v>
      </c>
      <c r="E33" s="13"/>
    </row>
    <row r="34" spans="1:6">
      <c r="A34" s="9" t="s">
        <v>30</v>
      </c>
      <c r="B34" s="11">
        <v>250</v>
      </c>
      <c r="C34" s="11">
        <v>100</v>
      </c>
      <c r="D34" s="12" t="s">
        <v>11</v>
      </c>
      <c r="E34" s="13"/>
    </row>
    <row r="35" spans="1:6">
      <c r="A35" s="9" t="s">
        <v>31</v>
      </c>
      <c r="B35" s="11">
        <v>400</v>
      </c>
      <c r="C35" s="11">
        <v>175</v>
      </c>
      <c r="D35" s="12" t="s">
        <v>11</v>
      </c>
      <c r="E35" s="13"/>
    </row>
    <row r="36" spans="1:6">
      <c r="A36" s="9" t="s">
        <v>32</v>
      </c>
      <c r="B36" s="167">
        <v>500</v>
      </c>
      <c r="C36" s="167">
        <v>296.77999999999997</v>
      </c>
      <c r="D36" s="12" t="s">
        <v>16</v>
      </c>
      <c r="E36" s="13"/>
    </row>
    <row r="37" spans="1:6" ht="15.6">
      <c r="A37" s="149" t="s">
        <v>19</v>
      </c>
      <c r="B37" s="150"/>
      <c r="C37" s="150"/>
      <c r="D37" s="148"/>
    </row>
    <row r="38" spans="1:6" s="147" customFormat="1" ht="15.6">
      <c r="A38" s="16" t="s">
        <v>33</v>
      </c>
      <c r="B38" s="6"/>
      <c r="C38" s="6"/>
      <c r="D38" s="6"/>
      <c r="E38" s="2"/>
      <c r="F38" s="3"/>
    </row>
    <row r="41" spans="1:6">
      <c r="A41" s="5" t="s">
        <v>34</v>
      </c>
      <c r="B41" s="6"/>
      <c r="C41" s="6"/>
      <c r="D41" s="6"/>
    </row>
    <row r="42" spans="1:6" ht="41.45">
      <c r="A42" s="7" t="s">
        <v>4</v>
      </c>
      <c r="B42" s="8" t="s">
        <v>5</v>
      </c>
      <c r="C42" s="8" t="s">
        <v>6</v>
      </c>
      <c r="D42" s="8" t="s">
        <v>7</v>
      </c>
    </row>
    <row r="43" spans="1:6" ht="27.6">
      <c r="A43" s="9" t="s">
        <v>35</v>
      </c>
      <c r="B43" s="11">
        <v>616</v>
      </c>
      <c r="C43" s="11">
        <v>2</v>
      </c>
      <c r="D43" s="12" t="s">
        <v>9</v>
      </c>
      <c r="E43" s="13"/>
    </row>
    <row r="44" spans="1:6" ht="33" customHeight="1">
      <c r="A44" s="18" t="s">
        <v>36</v>
      </c>
      <c r="B44" s="10" t="s">
        <v>13</v>
      </c>
      <c r="C44" s="11">
        <v>6</v>
      </c>
      <c r="D44" s="12" t="s">
        <v>9</v>
      </c>
      <c r="E44" s="13"/>
    </row>
    <row r="45" spans="1:6">
      <c r="A45" s="18" t="s">
        <v>37</v>
      </c>
      <c r="B45" s="11">
        <v>500</v>
      </c>
      <c r="C45" s="11">
        <v>651.06318599999997</v>
      </c>
      <c r="D45" s="12" t="s">
        <v>11</v>
      </c>
      <c r="E45" s="13"/>
    </row>
    <row r="46" spans="1:6">
      <c r="A46" s="18" t="s">
        <v>38</v>
      </c>
      <c r="B46" s="11">
        <v>300</v>
      </c>
      <c r="C46" s="11">
        <v>200.75</v>
      </c>
      <c r="D46" s="12" t="s">
        <v>39</v>
      </c>
      <c r="E46" s="13"/>
    </row>
    <row r="47" spans="1:6">
      <c r="A47" s="18" t="s">
        <v>40</v>
      </c>
      <c r="B47" s="11">
        <v>275</v>
      </c>
      <c r="C47" s="11">
        <v>358</v>
      </c>
      <c r="D47" s="12" t="s">
        <v>11</v>
      </c>
      <c r="E47" s="13"/>
    </row>
    <row r="48" spans="1:6">
      <c r="A48" s="18" t="s">
        <v>41</v>
      </c>
      <c r="B48" s="11">
        <v>100</v>
      </c>
      <c r="C48" s="11">
        <v>75</v>
      </c>
      <c r="D48" s="12" t="s">
        <v>9</v>
      </c>
      <c r="E48" s="13"/>
    </row>
    <row r="49" spans="1:12" ht="14.45">
      <c r="A49" s="18" t="s">
        <v>42</v>
      </c>
      <c r="B49" s="167">
        <v>182.31</v>
      </c>
      <c r="C49" s="167">
        <v>182.31</v>
      </c>
      <c r="D49" s="12" t="s">
        <v>16</v>
      </c>
      <c r="E49" s="3"/>
      <c r="F49" s="2"/>
      <c r="G49" s="174"/>
      <c r="H49" s="174"/>
      <c r="I49"/>
      <c r="J49"/>
      <c r="K49"/>
      <c r="L49"/>
    </row>
    <row r="50" spans="1:12">
      <c r="A50" s="18" t="s">
        <v>43</v>
      </c>
      <c r="B50" s="11">
        <v>167</v>
      </c>
      <c r="C50" s="11">
        <v>60</v>
      </c>
      <c r="D50" s="12" t="s">
        <v>11</v>
      </c>
      <c r="E50" s="13"/>
    </row>
    <row r="51" spans="1:12" ht="16.149999999999999">
      <c r="A51" s="18" t="s">
        <v>44</v>
      </c>
      <c r="B51" s="10" t="s">
        <v>13</v>
      </c>
      <c r="C51" s="11">
        <v>25.442</v>
      </c>
      <c r="D51" s="12" t="s">
        <v>9</v>
      </c>
      <c r="E51" s="13"/>
    </row>
    <row r="52" spans="1:12">
      <c r="A52" s="18" t="s">
        <v>45</v>
      </c>
      <c r="B52" s="167">
        <v>100</v>
      </c>
      <c r="C52" s="167">
        <v>542</v>
      </c>
      <c r="D52" s="12" t="s">
        <v>16</v>
      </c>
      <c r="E52" s="3"/>
      <c r="F52" s="2"/>
    </row>
    <row r="53" spans="1:12">
      <c r="A53" s="18" t="s">
        <v>46</v>
      </c>
      <c r="B53" s="179">
        <v>500</v>
      </c>
      <c r="C53" s="179">
        <v>301.5</v>
      </c>
      <c r="D53" s="12" t="s">
        <v>39</v>
      </c>
      <c r="E53" s="13"/>
    </row>
    <row r="54" spans="1:12" ht="16.149999999999999">
      <c r="A54" s="18" t="s">
        <v>47</v>
      </c>
      <c r="B54" s="10" t="s">
        <v>13</v>
      </c>
      <c r="C54" s="11">
        <v>76.02</v>
      </c>
      <c r="D54" s="12" t="s">
        <v>11</v>
      </c>
      <c r="E54" s="13"/>
    </row>
    <row r="55" spans="1:12">
      <c r="A55" s="18" t="s">
        <v>48</v>
      </c>
      <c r="B55" s="11">
        <v>225</v>
      </c>
      <c r="C55" s="11">
        <v>520</v>
      </c>
      <c r="D55" s="12" t="s">
        <v>39</v>
      </c>
      <c r="E55" s="13"/>
    </row>
    <row r="56" spans="1:12">
      <c r="A56" s="18" t="s">
        <v>49</v>
      </c>
      <c r="B56" s="11">
        <v>100</v>
      </c>
      <c r="C56" s="11">
        <v>8.5</v>
      </c>
      <c r="D56" s="12" t="s">
        <v>9</v>
      </c>
      <c r="E56" s="13"/>
    </row>
    <row r="57" spans="1:12" ht="27.6">
      <c r="A57" s="18" t="s">
        <v>50</v>
      </c>
      <c r="B57" s="11">
        <v>300</v>
      </c>
      <c r="C57" s="11">
        <v>99.04</v>
      </c>
      <c r="D57" s="12" t="s">
        <v>11</v>
      </c>
      <c r="E57" s="13"/>
    </row>
    <row r="58" spans="1:12" ht="27.6">
      <c r="A58" s="18" t="s">
        <v>51</v>
      </c>
      <c r="B58" s="11">
        <v>300</v>
      </c>
      <c r="C58" s="11">
        <v>242.52</v>
      </c>
      <c r="D58" s="12" t="s">
        <v>11</v>
      </c>
      <c r="E58" s="13"/>
    </row>
    <row r="59" spans="1:12" ht="30">
      <c r="A59" s="18" t="s">
        <v>52</v>
      </c>
      <c r="B59" s="173" t="s">
        <v>13</v>
      </c>
      <c r="C59" s="11">
        <v>279.27</v>
      </c>
      <c r="D59" s="12" t="s">
        <v>11</v>
      </c>
      <c r="E59" s="13"/>
    </row>
    <row r="60" spans="1:12">
      <c r="A60" s="18" t="s">
        <v>53</v>
      </c>
      <c r="B60" s="11">
        <v>350</v>
      </c>
      <c r="C60" s="11">
        <v>7.5</v>
      </c>
      <c r="D60" s="12" t="s">
        <v>9</v>
      </c>
      <c r="E60" s="13"/>
    </row>
    <row r="61" spans="1:12">
      <c r="A61" s="18" t="s">
        <v>54</v>
      </c>
      <c r="B61" s="167">
        <v>13.28</v>
      </c>
      <c r="C61" s="167">
        <v>20.540000000000003</v>
      </c>
      <c r="D61" s="12" t="s">
        <v>16</v>
      </c>
      <c r="E61" s="3"/>
      <c r="F61" s="2"/>
    </row>
    <row r="62" spans="1:12">
      <c r="A62" s="18" t="s">
        <v>55</v>
      </c>
      <c r="B62" s="11">
        <v>250</v>
      </c>
      <c r="C62" s="11">
        <v>350.91</v>
      </c>
      <c r="D62" s="12" t="s">
        <v>11</v>
      </c>
      <c r="E62" s="13"/>
    </row>
    <row r="63" spans="1:12">
      <c r="A63" s="18" t="s">
        <v>56</v>
      </c>
      <c r="B63" s="11">
        <v>500</v>
      </c>
      <c r="C63" s="11">
        <v>899.25296900000001</v>
      </c>
      <c r="D63" s="12" t="s">
        <v>39</v>
      </c>
      <c r="E63" s="13"/>
    </row>
    <row r="64" spans="1:12">
      <c r="A64" s="18" t="s">
        <v>57</v>
      </c>
      <c r="B64" s="167">
        <v>0.25600000000000001</v>
      </c>
      <c r="C64" s="167">
        <v>0.25600000000000001</v>
      </c>
      <c r="D64" s="12" t="s">
        <v>16</v>
      </c>
      <c r="E64" s="3"/>
      <c r="F64" s="2"/>
    </row>
    <row r="65" spans="1:12">
      <c r="A65" s="18" t="s">
        <v>58</v>
      </c>
      <c r="B65" s="11">
        <v>250</v>
      </c>
      <c r="C65" s="11">
        <v>425</v>
      </c>
      <c r="D65" s="12" t="s">
        <v>39</v>
      </c>
      <c r="E65" s="13"/>
    </row>
    <row r="66" spans="1:12" ht="16.149999999999999">
      <c r="A66" s="18" t="s">
        <v>59</v>
      </c>
      <c r="B66" s="167">
        <v>2057.67</v>
      </c>
      <c r="C66" s="167">
        <v>3177.28</v>
      </c>
      <c r="D66" s="12" t="s">
        <v>16</v>
      </c>
      <c r="E66" s="3"/>
      <c r="F66" s="2"/>
      <c r="G66" s="175"/>
      <c r="H66" s="174"/>
      <c r="I66"/>
      <c r="J66"/>
      <c r="K66"/>
      <c r="L66"/>
    </row>
    <row r="67" spans="1:12" ht="30">
      <c r="A67" s="18" t="s">
        <v>60</v>
      </c>
      <c r="B67" s="11">
        <v>110</v>
      </c>
      <c r="C67" s="11">
        <v>2</v>
      </c>
      <c r="D67" s="12" t="s">
        <v>9</v>
      </c>
      <c r="E67" s="13"/>
    </row>
    <row r="68" spans="1:12">
      <c r="A68" s="14" t="s">
        <v>61</v>
      </c>
      <c r="B68" s="19"/>
      <c r="C68" s="19"/>
      <c r="D68" s="20"/>
    </row>
    <row r="69" spans="1:12" ht="15.6">
      <c r="A69" s="14" t="s">
        <v>62</v>
      </c>
      <c r="B69" s="6"/>
      <c r="C69" s="21"/>
      <c r="D69" s="20"/>
    </row>
    <row r="70" spans="1:12" ht="15.6">
      <c r="A70" s="16" t="s">
        <v>63</v>
      </c>
      <c r="B70" s="6"/>
      <c r="C70" s="21"/>
      <c r="D70" s="20"/>
    </row>
    <row r="71" spans="1:12" ht="15.6">
      <c r="A71" s="16" t="s">
        <v>64</v>
      </c>
    </row>
    <row r="72" spans="1:12" ht="15.6">
      <c r="A72" s="227" t="s">
        <v>65</v>
      </c>
      <c r="B72" s="227"/>
      <c r="C72" s="227"/>
      <c r="D72" s="227"/>
      <c r="E72" s="3"/>
      <c r="F72" s="2"/>
    </row>
    <row r="73" spans="1:12" ht="16.149999999999999">
      <c r="A73" s="17"/>
    </row>
    <row r="75" spans="1:12">
      <c r="A75" s="5" t="s">
        <v>66</v>
      </c>
      <c r="B75" s="6"/>
      <c r="C75" s="6"/>
      <c r="D75" s="6"/>
    </row>
    <row r="76" spans="1:12" ht="41.45">
      <c r="A76" s="7" t="s">
        <v>4</v>
      </c>
      <c r="B76" s="8" t="s">
        <v>5</v>
      </c>
      <c r="C76" s="8" t="s">
        <v>6</v>
      </c>
      <c r="D76" s="8" t="s">
        <v>7</v>
      </c>
      <c r="F76" s="22"/>
    </row>
    <row r="77" spans="1:12">
      <c r="A77" s="23" t="s">
        <v>67</v>
      </c>
      <c r="B77" s="10" t="s">
        <v>13</v>
      </c>
      <c r="C77" s="11">
        <v>3</v>
      </c>
      <c r="D77" s="12" t="s">
        <v>9</v>
      </c>
      <c r="E77" s="13"/>
    </row>
    <row r="78" spans="1:12">
      <c r="A78" s="14" t="s">
        <v>61</v>
      </c>
      <c r="B78" s="102"/>
      <c r="C78" s="103"/>
      <c r="D78" s="104"/>
      <c r="E78" s="13"/>
    </row>
    <row r="79" spans="1:12" ht="15.6">
      <c r="A79" s="24" t="s">
        <v>19</v>
      </c>
      <c r="B79" s="19"/>
      <c r="C79" s="19"/>
      <c r="D79" s="25"/>
    </row>
    <row r="80" spans="1:12" ht="15.6">
      <c r="A80" s="24" t="s">
        <v>68</v>
      </c>
      <c r="B80" s="25"/>
      <c r="C80" s="25"/>
      <c r="D80" s="25"/>
    </row>
    <row r="83" spans="1:4">
      <c r="A83" s="5" t="s">
        <v>69</v>
      </c>
      <c r="B83" s="6"/>
      <c r="C83" s="6"/>
      <c r="D83" s="6"/>
    </row>
    <row r="84" spans="1:4" ht="41.45">
      <c r="A84" s="7" t="s">
        <v>4</v>
      </c>
      <c r="B84" s="8" t="s">
        <v>5</v>
      </c>
      <c r="C84" s="8" t="s">
        <v>6</v>
      </c>
      <c r="D84" s="8" t="s">
        <v>7</v>
      </c>
    </row>
    <row r="85" spans="1:4" ht="16.899999999999999" customHeight="1">
      <c r="A85" s="9" t="s">
        <v>70</v>
      </c>
      <c r="B85" s="11">
        <v>70</v>
      </c>
      <c r="C85" s="11">
        <v>33</v>
      </c>
      <c r="D85" s="12" t="s">
        <v>39</v>
      </c>
    </row>
    <row r="86" spans="1:4" ht="16.899999999999999" customHeight="1">
      <c r="A86" s="9" t="s">
        <v>71</v>
      </c>
      <c r="B86" s="167">
        <v>3.6</v>
      </c>
      <c r="C86" s="167">
        <f>2.7+3.25</f>
        <v>5.95</v>
      </c>
      <c r="D86" s="12" t="s">
        <v>16</v>
      </c>
    </row>
    <row r="87" spans="1:4">
      <c r="A87" s="9" t="s">
        <v>72</v>
      </c>
      <c r="B87" s="11">
        <v>90</v>
      </c>
      <c r="C87" s="11">
        <v>40</v>
      </c>
      <c r="D87" s="12" t="s">
        <v>39</v>
      </c>
    </row>
    <row r="88" spans="1:4">
      <c r="A88" s="9" t="s">
        <v>37</v>
      </c>
      <c r="B88" s="11">
        <v>250</v>
      </c>
      <c r="C88" s="11">
        <v>241.569233</v>
      </c>
      <c r="D88" s="12" t="s">
        <v>11</v>
      </c>
    </row>
    <row r="89" spans="1:4">
      <c r="A89" s="9" t="s">
        <v>73</v>
      </c>
      <c r="B89" s="11">
        <v>80</v>
      </c>
      <c r="C89" s="11">
        <v>0.5</v>
      </c>
      <c r="D89" s="12" t="s">
        <v>9</v>
      </c>
    </row>
    <row r="90" spans="1:4" ht="22.9" customHeight="1">
      <c r="A90" s="9" t="s">
        <v>74</v>
      </c>
      <c r="B90" s="11">
        <v>25</v>
      </c>
      <c r="C90" s="11">
        <v>5</v>
      </c>
      <c r="D90" s="12" t="s">
        <v>9</v>
      </c>
    </row>
    <row r="91" spans="1:4">
      <c r="A91" s="9" t="s">
        <v>75</v>
      </c>
      <c r="B91" s="11">
        <v>127.8</v>
      </c>
      <c r="C91" s="11">
        <v>6.7</v>
      </c>
      <c r="D91" s="12" t="s">
        <v>9</v>
      </c>
    </row>
    <row r="92" spans="1:4">
      <c r="A92" s="9" t="s">
        <v>76</v>
      </c>
      <c r="B92" s="11">
        <v>119.16</v>
      </c>
      <c r="C92" s="11">
        <v>4.0999999999999996</v>
      </c>
      <c r="D92" s="12" t="s">
        <v>9</v>
      </c>
    </row>
    <row r="93" spans="1:4">
      <c r="A93" s="9" t="s">
        <v>42</v>
      </c>
      <c r="B93" s="167">
        <v>17.5</v>
      </c>
      <c r="C93" s="167">
        <v>17.5</v>
      </c>
      <c r="D93" s="12" t="s">
        <v>16</v>
      </c>
    </row>
    <row r="94" spans="1:4">
      <c r="A94" s="9" t="s">
        <v>77</v>
      </c>
      <c r="B94" s="11">
        <v>7.64</v>
      </c>
      <c r="C94" s="11">
        <v>14</v>
      </c>
      <c r="D94" s="12" t="s">
        <v>39</v>
      </c>
    </row>
    <row r="95" spans="1:4">
      <c r="A95" s="26" t="s">
        <v>78</v>
      </c>
      <c r="B95" s="11">
        <v>4.7</v>
      </c>
      <c r="C95" s="11">
        <v>25.68</v>
      </c>
      <c r="D95" s="12" t="s">
        <v>16</v>
      </c>
    </row>
    <row r="96" spans="1:4">
      <c r="A96" s="26" t="s">
        <v>79</v>
      </c>
      <c r="B96" s="11">
        <v>50</v>
      </c>
      <c r="C96" s="11">
        <v>58.629999999999995</v>
      </c>
      <c r="D96" s="12" t="s">
        <v>39</v>
      </c>
    </row>
    <row r="97" spans="1:6">
      <c r="A97" s="9" t="s">
        <v>80</v>
      </c>
      <c r="B97" s="11">
        <v>60</v>
      </c>
      <c r="C97" s="11">
        <v>60</v>
      </c>
      <c r="D97" s="12" t="s">
        <v>11</v>
      </c>
      <c r="F97" s="22"/>
    </row>
    <row r="98" spans="1:6">
      <c r="A98" s="9" t="s">
        <v>81</v>
      </c>
      <c r="B98" s="11">
        <v>60</v>
      </c>
      <c r="C98" s="11">
        <v>19.920000000000002</v>
      </c>
      <c r="D98" s="12" t="s">
        <v>11</v>
      </c>
    </row>
    <row r="99" spans="1:6" ht="27.6">
      <c r="A99" s="9" t="s">
        <v>82</v>
      </c>
      <c r="B99" s="11">
        <v>49</v>
      </c>
      <c r="C99" s="11">
        <v>1</v>
      </c>
      <c r="D99" s="12" t="s">
        <v>9</v>
      </c>
    </row>
    <row r="100" spans="1:6" ht="30">
      <c r="A100" s="26" t="s">
        <v>83</v>
      </c>
      <c r="B100" s="11">
        <v>50</v>
      </c>
      <c r="C100" s="11">
        <v>10</v>
      </c>
      <c r="D100" s="27" t="s">
        <v>11</v>
      </c>
      <c r="E100" s="13"/>
    </row>
    <row r="101" spans="1:6" ht="15.6">
      <c r="A101" s="24" t="s">
        <v>19</v>
      </c>
      <c r="B101" s="6"/>
      <c r="C101" s="182"/>
      <c r="D101" s="6"/>
    </row>
    <row r="102" spans="1:6" s="147" customFormat="1" ht="15.6">
      <c r="A102" s="16" t="s">
        <v>84</v>
      </c>
      <c r="B102" s="6"/>
      <c r="C102" s="6"/>
      <c r="D102" s="6"/>
      <c r="E102" s="2"/>
      <c r="F102" s="3"/>
    </row>
    <row r="103" spans="1:6" ht="15.6">
      <c r="A103" s="16" t="s">
        <v>64</v>
      </c>
    </row>
    <row r="104" spans="1:6" ht="16.149999999999999">
      <c r="A104" s="17"/>
    </row>
    <row r="105" spans="1:6">
      <c r="F105" s="2"/>
    </row>
    <row r="106" spans="1:6">
      <c r="A106" s="178" t="s">
        <v>85</v>
      </c>
      <c r="B106" s="6"/>
      <c r="C106" s="6"/>
      <c r="D106" s="6"/>
    </row>
    <row r="107" spans="1:6" ht="41.45">
      <c r="A107" s="7" t="s">
        <v>4</v>
      </c>
      <c r="B107" s="8" t="s">
        <v>5</v>
      </c>
      <c r="C107" s="8" t="s">
        <v>6</v>
      </c>
      <c r="D107" s="8" t="s">
        <v>7</v>
      </c>
    </row>
    <row r="108" spans="1:6">
      <c r="A108" s="23" t="s">
        <v>86</v>
      </c>
      <c r="B108" s="11">
        <v>20</v>
      </c>
      <c r="C108" s="11">
        <v>29.9</v>
      </c>
      <c r="D108" s="12" t="s">
        <v>39</v>
      </c>
    </row>
    <row r="109" spans="1:6">
      <c r="A109" s="23" t="s">
        <v>87</v>
      </c>
      <c r="B109" s="11">
        <v>15</v>
      </c>
      <c r="C109" s="11">
        <v>10</v>
      </c>
      <c r="D109" s="12" t="s">
        <v>9</v>
      </c>
    </row>
    <row r="110" spans="1:6" ht="16.149999999999999">
      <c r="A110" s="23" t="s">
        <v>88</v>
      </c>
      <c r="B110" s="10" t="s">
        <v>13</v>
      </c>
      <c r="C110" s="11">
        <v>12</v>
      </c>
      <c r="D110" s="12" t="s">
        <v>9</v>
      </c>
      <c r="F110" s="22"/>
    </row>
    <row r="111" spans="1:6">
      <c r="A111" s="23" t="s">
        <v>89</v>
      </c>
      <c r="B111" s="10" t="s">
        <v>13</v>
      </c>
      <c r="C111" s="11">
        <v>2</v>
      </c>
      <c r="D111" s="12" t="s">
        <v>9</v>
      </c>
    </row>
    <row r="112" spans="1:6">
      <c r="A112" s="23" t="s">
        <v>90</v>
      </c>
      <c r="B112" s="10">
        <v>80</v>
      </c>
      <c r="C112" s="11">
        <v>21.2</v>
      </c>
      <c r="D112" s="12" t="s">
        <v>9</v>
      </c>
      <c r="F112" s="22"/>
    </row>
    <row r="113" spans="1:6">
      <c r="A113" s="14" t="s">
        <v>61</v>
      </c>
      <c r="B113" s="102"/>
      <c r="C113" s="103"/>
      <c r="D113" s="104"/>
      <c r="F113" s="22"/>
    </row>
    <row r="114" spans="1:6" ht="15.6">
      <c r="A114" s="24" t="s">
        <v>19</v>
      </c>
      <c r="B114" s="15"/>
      <c r="C114" s="15"/>
      <c r="D114" s="6"/>
      <c r="F114" s="22"/>
    </row>
    <row r="115" spans="1:6" ht="15.6">
      <c r="A115" s="24" t="s">
        <v>91</v>
      </c>
      <c r="B115" s="6"/>
      <c r="C115" s="6"/>
      <c r="D115" s="6"/>
    </row>
    <row r="116" spans="1:6" ht="15.6">
      <c r="A116" s="16" t="s">
        <v>64</v>
      </c>
    </row>
    <row r="119" spans="1:6">
      <c r="A119" s="5" t="s">
        <v>92</v>
      </c>
      <c r="B119" s="6"/>
      <c r="C119" s="6"/>
      <c r="D119" s="6"/>
    </row>
    <row r="120" spans="1:6" ht="41.45">
      <c r="A120" s="7" t="s">
        <v>4</v>
      </c>
      <c r="B120" s="8" t="s">
        <v>5</v>
      </c>
      <c r="C120" s="8" t="s">
        <v>6</v>
      </c>
      <c r="D120" s="8" t="s">
        <v>7</v>
      </c>
    </row>
    <row r="121" spans="1:6">
      <c r="A121" s="23" t="s">
        <v>93</v>
      </c>
      <c r="B121" s="11">
        <v>13</v>
      </c>
      <c r="C121" s="11">
        <v>1.8</v>
      </c>
      <c r="D121" s="12" t="s">
        <v>9</v>
      </c>
    </row>
    <row r="122" spans="1:6" ht="15.6">
      <c r="A122" s="24" t="s">
        <v>19</v>
      </c>
      <c r="B122" s="28"/>
      <c r="C122" s="28"/>
      <c r="D122" s="25"/>
    </row>
    <row r="123" spans="1:6" ht="15.6">
      <c r="A123" s="24" t="s">
        <v>94</v>
      </c>
      <c r="B123" s="25"/>
      <c r="C123" s="25"/>
      <c r="D123" s="25"/>
    </row>
    <row r="126" spans="1:6">
      <c r="A126" s="5" t="s">
        <v>95</v>
      </c>
      <c r="B126" s="6"/>
      <c r="C126" s="6"/>
      <c r="D126" s="6"/>
    </row>
    <row r="127" spans="1:6" ht="41.45">
      <c r="A127" s="7" t="s">
        <v>4</v>
      </c>
      <c r="B127" s="8" t="s">
        <v>5</v>
      </c>
      <c r="C127" s="8" t="s">
        <v>6</v>
      </c>
      <c r="D127" s="8" t="s">
        <v>7</v>
      </c>
    </row>
    <row r="128" spans="1:6">
      <c r="A128" s="9" t="s">
        <v>96</v>
      </c>
      <c r="B128" s="11">
        <v>40</v>
      </c>
      <c r="C128" s="11">
        <v>25</v>
      </c>
      <c r="D128" s="12" t="s">
        <v>16</v>
      </c>
    </row>
    <row r="129" spans="1:6" ht="27.6">
      <c r="A129" s="9" t="s">
        <v>97</v>
      </c>
      <c r="B129" s="11">
        <v>15</v>
      </c>
      <c r="C129" s="11">
        <v>15</v>
      </c>
      <c r="D129" s="12" t="s">
        <v>11</v>
      </c>
    </row>
    <row r="130" spans="1:6" ht="27.6">
      <c r="A130" s="9" t="s">
        <v>98</v>
      </c>
      <c r="B130" s="11">
        <v>65</v>
      </c>
      <c r="C130" s="11">
        <v>65.7</v>
      </c>
      <c r="D130" s="12" t="s">
        <v>39</v>
      </c>
    </row>
    <row r="131" spans="1:6" ht="27.6">
      <c r="A131" s="9" t="s">
        <v>99</v>
      </c>
      <c r="B131" s="11">
        <v>200</v>
      </c>
      <c r="C131" s="11">
        <v>147.03</v>
      </c>
      <c r="D131" s="12" t="s">
        <v>39</v>
      </c>
    </row>
    <row r="132" spans="1:6" ht="27.6">
      <c r="A132" s="9" t="s">
        <v>100</v>
      </c>
      <c r="B132" s="11">
        <v>42.11</v>
      </c>
      <c r="C132" s="11">
        <v>57.64</v>
      </c>
      <c r="D132" s="12" t="s">
        <v>39</v>
      </c>
    </row>
    <row r="133" spans="1:6" ht="15.6">
      <c r="A133" s="24" t="s">
        <v>19</v>
      </c>
      <c r="B133" s="28"/>
      <c r="C133" s="28"/>
      <c r="D133" s="25"/>
    </row>
    <row r="134" spans="1:6" s="147" customFormat="1" ht="15.6">
      <c r="A134" s="16" t="s">
        <v>20</v>
      </c>
      <c r="B134" s="6"/>
      <c r="C134" s="6"/>
      <c r="D134" s="6"/>
      <c r="E134" s="2"/>
      <c r="F134" s="3"/>
    </row>
    <row r="137" spans="1:6">
      <c r="A137" s="5" t="s">
        <v>101</v>
      </c>
      <c r="B137" s="6"/>
      <c r="C137" s="6"/>
      <c r="D137" s="6"/>
    </row>
    <row r="138" spans="1:6" ht="41.45">
      <c r="A138" s="7" t="s">
        <v>4</v>
      </c>
      <c r="B138" s="8" t="s">
        <v>5</v>
      </c>
      <c r="C138" s="8" t="s">
        <v>6</v>
      </c>
      <c r="D138" s="8" t="s">
        <v>7</v>
      </c>
    </row>
    <row r="139" spans="1:6">
      <c r="A139" s="23" t="s">
        <v>102</v>
      </c>
      <c r="B139" s="11">
        <v>100</v>
      </c>
      <c r="C139" s="11">
        <v>130.53</v>
      </c>
      <c r="D139" s="12" t="s">
        <v>16</v>
      </c>
    </row>
    <row r="140" spans="1:6">
      <c r="A140" s="23" t="s">
        <v>103</v>
      </c>
      <c r="B140" s="11">
        <v>114</v>
      </c>
      <c r="C140" s="11">
        <v>114</v>
      </c>
      <c r="D140" s="12" t="s">
        <v>11</v>
      </c>
    </row>
    <row r="141" spans="1:6">
      <c r="A141" s="23" t="s">
        <v>104</v>
      </c>
      <c r="B141" s="11">
        <v>300</v>
      </c>
      <c r="C141" s="11">
        <v>700.55</v>
      </c>
      <c r="D141" s="12" t="s">
        <v>11</v>
      </c>
    </row>
    <row r="142" spans="1:6">
      <c r="A142" s="23" t="s">
        <v>105</v>
      </c>
      <c r="B142" s="167">
        <v>20</v>
      </c>
      <c r="C142" s="167">
        <v>65</v>
      </c>
      <c r="D142" s="12" t="s">
        <v>16</v>
      </c>
    </row>
    <row r="143" spans="1:6">
      <c r="A143" s="23" t="s">
        <v>106</v>
      </c>
      <c r="B143" s="11">
        <v>50</v>
      </c>
      <c r="C143" s="11">
        <v>50</v>
      </c>
      <c r="D143" s="12" t="s">
        <v>16</v>
      </c>
    </row>
    <row r="144" spans="1:6">
      <c r="A144" s="23" t="s">
        <v>107</v>
      </c>
      <c r="B144" s="11">
        <v>415</v>
      </c>
      <c r="C144" s="11">
        <v>60</v>
      </c>
      <c r="D144" s="12" t="s">
        <v>11</v>
      </c>
    </row>
    <row r="145" spans="1:5" ht="16.149999999999999">
      <c r="A145" s="23" t="s">
        <v>25</v>
      </c>
      <c r="B145" s="167">
        <v>64.11</v>
      </c>
      <c r="C145" s="167">
        <v>98.83</v>
      </c>
      <c r="D145" s="12" t="s">
        <v>16</v>
      </c>
    </row>
    <row r="146" spans="1:5" ht="15.6">
      <c r="A146" s="24" t="s">
        <v>19</v>
      </c>
      <c r="B146" s="15"/>
      <c r="C146" s="15"/>
      <c r="D146" s="6"/>
    </row>
    <row r="147" spans="1:5" ht="15.6">
      <c r="A147" s="16" t="s">
        <v>108</v>
      </c>
      <c r="B147" s="6"/>
      <c r="C147" s="6"/>
      <c r="D147" s="6"/>
    </row>
    <row r="148" spans="1:5" ht="15.6">
      <c r="A148" s="227" t="s">
        <v>109</v>
      </c>
      <c r="B148" s="227"/>
      <c r="C148" s="227"/>
      <c r="D148" s="227"/>
      <c r="E148" s="166"/>
    </row>
    <row r="149" spans="1:5" ht="15.6">
      <c r="A149" s="146"/>
      <c r="B149" s="146"/>
      <c r="C149" s="146"/>
      <c r="D149" s="146"/>
      <c r="E149" s="166"/>
    </row>
    <row r="151" spans="1:5">
      <c r="A151" s="5" t="s">
        <v>110</v>
      </c>
      <c r="B151" s="6"/>
      <c r="C151" s="6"/>
      <c r="D151" s="6"/>
    </row>
    <row r="152" spans="1:5" ht="41.45">
      <c r="A152" s="7" t="s">
        <v>4</v>
      </c>
      <c r="B152" s="8" t="s">
        <v>5</v>
      </c>
      <c r="C152" s="8" t="s">
        <v>6</v>
      </c>
      <c r="D152" s="8" t="s">
        <v>7</v>
      </c>
    </row>
    <row r="153" spans="1:5" s="188" customFormat="1">
      <c r="A153" s="183" t="s">
        <v>111</v>
      </c>
      <c r="B153" s="184">
        <v>25</v>
      </c>
      <c r="C153" s="185">
        <f>50+25</f>
        <v>75</v>
      </c>
      <c r="D153" s="186" t="s">
        <v>16</v>
      </c>
      <c r="E153" s="187"/>
    </row>
    <row r="154" spans="1:5" s="188" customFormat="1">
      <c r="A154" s="183" t="s">
        <v>112</v>
      </c>
      <c r="B154" s="184">
        <v>7.5</v>
      </c>
      <c r="C154" s="185">
        <v>32.5</v>
      </c>
      <c r="D154" s="186" t="s">
        <v>16</v>
      </c>
      <c r="E154" s="187"/>
    </row>
    <row r="155" spans="1:5">
      <c r="A155" s="23" t="s">
        <v>113</v>
      </c>
      <c r="B155" s="11">
        <v>231</v>
      </c>
      <c r="C155" s="11">
        <v>2</v>
      </c>
      <c r="D155" s="12" t="s">
        <v>9</v>
      </c>
    </row>
    <row r="156" spans="1:5">
      <c r="A156" s="23" t="s">
        <v>114</v>
      </c>
      <c r="B156" s="11">
        <v>500</v>
      </c>
      <c r="C156" s="11">
        <v>330.42</v>
      </c>
      <c r="D156" s="12" t="s">
        <v>11</v>
      </c>
    </row>
    <row r="157" spans="1:5" s="188" customFormat="1">
      <c r="A157" s="183" t="s">
        <v>115</v>
      </c>
      <c r="B157" s="224">
        <v>90.369214339999999</v>
      </c>
      <c r="C157" s="224">
        <v>37.57</v>
      </c>
      <c r="D157" s="186" t="s">
        <v>16</v>
      </c>
      <c r="E157" s="187"/>
    </row>
    <row r="158" spans="1:5">
      <c r="A158" s="9" t="s">
        <v>37</v>
      </c>
      <c r="B158" s="11">
        <v>1500</v>
      </c>
      <c r="C158" s="11">
        <v>750</v>
      </c>
      <c r="D158" s="12" t="s">
        <v>11</v>
      </c>
    </row>
    <row r="159" spans="1:5" s="188" customFormat="1">
      <c r="A159" s="189" t="s">
        <v>116</v>
      </c>
      <c r="B159" s="224">
        <v>51.12958356</v>
      </c>
      <c r="C159" s="224">
        <v>17.350000000000001</v>
      </c>
      <c r="D159" s="186" t="s">
        <v>16</v>
      </c>
      <c r="E159" s="187"/>
    </row>
    <row r="160" spans="1:5" ht="27.6">
      <c r="A160" s="9" t="s">
        <v>117</v>
      </c>
      <c r="B160" s="11">
        <v>500</v>
      </c>
      <c r="C160" s="11">
        <v>503</v>
      </c>
      <c r="D160" s="12" t="s">
        <v>39</v>
      </c>
    </row>
    <row r="161" spans="1:6" ht="27.6">
      <c r="A161" s="9" t="s">
        <v>118</v>
      </c>
      <c r="B161" s="10" t="s">
        <v>13</v>
      </c>
      <c r="C161" s="11">
        <v>500</v>
      </c>
      <c r="D161" s="12" t="s">
        <v>11</v>
      </c>
    </row>
    <row r="162" spans="1:6" s="30" customFormat="1" ht="16.149999999999999">
      <c r="A162" s="225" t="s">
        <v>119</v>
      </c>
      <c r="B162" s="29">
        <v>200</v>
      </c>
      <c r="C162" s="29">
        <v>13</v>
      </c>
      <c r="D162" s="226" t="s">
        <v>9</v>
      </c>
      <c r="F162" s="31"/>
    </row>
    <row r="163" spans="1:6" s="147" customFormat="1">
      <c r="A163" s="228" t="s">
        <v>120</v>
      </c>
      <c r="B163" s="224">
        <v>500</v>
      </c>
      <c r="C163" s="224">
        <v>948.94</v>
      </c>
      <c r="D163" s="12" t="s">
        <v>11</v>
      </c>
      <c r="E163" s="3"/>
      <c r="F163" s="2"/>
    </row>
    <row r="164" spans="1:6" s="147" customFormat="1">
      <c r="A164" s="229"/>
      <c r="B164" s="224">
        <v>500</v>
      </c>
      <c r="C164" s="224">
        <v>260.95</v>
      </c>
      <c r="D164" s="12" t="s">
        <v>16</v>
      </c>
      <c r="E164" s="3"/>
      <c r="F164" s="2"/>
    </row>
    <row r="165" spans="1:6" s="188" customFormat="1">
      <c r="A165" s="189" t="s">
        <v>121</v>
      </c>
      <c r="B165" s="224">
        <v>62.41</v>
      </c>
      <c r="C165" s="224">
        <v>67.77</v>
      </c>
      <c r="D165" s="186" t="s">
        <v>16</v>
      </c>
      <c r="E165" s="187"/>
    </row>
    <row r="166" spans="1:6" s="188" customFormat="1" ht="27.6">
      <c r="A166" s="189" t="s">
        <v>122</v>
      </c>
      <c r="B166" s="224">
        <v>150</v>
      </c>
      <c r="C166" s="224">
        <v>27.76</v>
      </c>
      <c r="D166" s="186" t="s">
        <v>16</v>
      </c>
      <c r="E166" s="187"/>
    </row>
    <row r="167" spans="1:6" s="188" customFormat="1">
      <c r="A167" s="189" t="s">
        <v>123</v>
      </c>
      <c r="B167" s="224">
        <v>147.97999999999999</v>
      </c>
      <c r="C167" s="224">
        <v>18.739999999999998</v>
      </c>
      <c r="D167" s="186" t="s">
        <v>16</v>
      </c>
      <c r="E167" s="187"/>
    </row>
    <row r="168" spans="1:6" s="188" customFormat="1">
      <c r="A168" s="189" t="s">
        <v>124</v>
      </c>
      <c r="B168" s="224">
        <v>150</v>
      </c>
      <c r="C168" s="224">
        <v>79.2</v>
      </c>
      <c r="D168" s="186" t="s">
        <v>16</v>
      </c>
      <c r="E168" s="187"/>
    </row>
    <row r="169" spans="1:6" s="188" customFormat="1" ht="27.6">
      <c r="A169" s="189" t="s">
        <v>125</v>
      </c>
      <c r="B169" s="224">
        <v>58</v>
      </c>
      <c r="C169" s="224">
        <v>10</v>
      </c>
      <c r="D169" s="186" t="s">
        <v>16</v>
      </c>
      <c r="E169" s="187"/>
    </row>
    <row r="170" spans="1:6">
      <c r="A170" s="9" t="s">
        <v>126</v>
      </c>
      <c r="B170" s="11">
        <v>346</v>
      </c>
      <c r="C170" s="11">
        <v>148</v>
      </c>
      <c r="D170" s="12" t="s">
        <v>11</v>
      </c>
    </row>
    <row r="171" spans="1:6" s="188" customFormat="1">
      <c r="A171" s="189" t="s">
        <v>127</v>
      </c>
      <c r="B171" s="224">
        <v>93</v>
      </c>
      <c r="C171" s="224">
        <v>30.23</v>
      </c>
      <c r="D171" s="186" t="s">
        <v>16</v>
      </c>
      <c r="E171" s="187"/>
    </row>
    <row r="172" spans="1:6">
      <c r="A172" s="9" t="s">
        <v>128</v>
      </c>
      <c r="B172" s="11">
        <v>132.80000000000001</v>
      </c>
      <c r="C172" s="11">
        <v>2</v>
      </c>
      <c r="D172" s="12" t="s">
        <v>9</v>
      </c>
    </row>
    <row r="173" spans="1:6" s="188" customFormat="1">
      <c r="A173" s="189" t="s">
        <v>129</v>
      </c>
      <c r="B173" s="167">
        <v>35</v>
      </c>
      <c r="C173" s="167">
        <v>373.3</v>
      </c>
      <c r="D173" s="186" t="s">
        <v>16</v>
      </c>
      <c r="E173" s="187"/>
    </row>
    <row r="174" spans="1:6">
      <c r="A174" s="9" t="s">
        <v>130</v>
      </c>
      <c r="B174" s="11">
        <v>926</v>
      </c>
      <c r="C174" s="11">
        <v>260</v>
      </c>
      <c r="D174" s="12" t="s">
        <v>11</v>
      </c>
    </row>
    <row r="175" spans="1:6" s="188" customFormat="1">
      <c r="A175" s="189" t="s">
        <v>131</v>
      </c>
      <c r="B175" s="167">
        <v>40</v>
      </c>
      <c r="C175" s="167">
        <v>16.13</v>
      </c>
      <c r="D175" s="186" t="s">
        <v>16</v>
      </c>
      <c r="E175" s="187"/>
    </row>
    <row r="176" spans="1:6" s="188" customFormat="1" ht="27.6">
      <c r="A176" s="189" t="s">
        <v>132</v>
      </c>
      <c r="B176" s="167">
        <v>150</v>
      </c>
      <c r="C176" s="167">
        <v>7.3</v>
      </c>
      <c r="D176" s="186" t="s">
        <v>16</v>
      </c>
      <c r="E176" s="187"/>
    </row>
    <row r="177" spans="1:5">
      <c r="A177" s="9" t="s">
        <v>133</v>
      </c>
      <c r="B177" s="11">
        <v>490</v>
      </c>
      <c r="C177" s="11">
        <v>94.943539000000001</v>
      </c>
      <c r="D177" s="12" t="s">
        <v>11</v>
      </c>
    </row>
    <row r="178" spans="1:5" s="188" customFormat="1">
      <c r="A178" s="189" t="s">
        <v>134</v>
      </c>
      <c r="B178" s="167">
        <v>746.21</v>
      </c>
      <c r="C178" s="167">
        <v>368.02</v>
      </c>
      <c r="D178" s="186" t="s">
        <v>16</v>
      </c>
      <c r="E178" s="187"/>
    </row>
    <row r="179" spans="1:5">
      <c r="A179" s="9" t="s">
        <v>135</v>
      </c>
      <c r="B179" s="11">
        <v>220</v>
      </c>
      <c r="C179" s="11">
        <v>119.91233</v>
      </c>
      <c r="D179" s="12" t="s">
        <v>11</v>
      </c>
    </row>
    <row r="180" spans="1:5" s="188" customFormat="1">
      <c r="A180" s="183" t="s">
        <v>136</v>
      </c>
      <c r="B180" s="185">
        <v>88.78</v>
      </c>
      <c r="C180" s="185">
        <v>88.78</v>
      </c>
      <c r="D180" s="186" t="s">
        <v>16</v>
      </c>
      <c r="E180" s="187"/>
    </row>
    <row r="181" spans="1:5" ht="27.6">
      <c r="A181" s="9" t="s">
        <v>137</v>
      </c>
      <c r="B181" s="11">
        <v>1500</v>
      </c>
      <c r="C181" s="11">
        <v>500</v>
      </c>
      <c r="D181" s="12" t="s">
        <v>11</v>
      </c>
    </row>
    <row r="182" spans="1:5">
      <c r="A182" s="9" t="s">
        <v>138</v>
      </c>
      <c r="B182" s="11">
        <v>250</v>
      </c>
      <c r="C182" s="11">
        <v>46</v>
      </c>
      <c r="D182" s="12" t="s">
        <v>11</v>
      </c>
    </row>
    <row r="183" spans="1:5" s="188" customFormat="1" ht="27.6">
      <c r="A183" s="189" t="s">
        <v>139</v>
      </c>
      <c r="B183" s="167">
        <v>200</v>
      </c>
      <c r="C183" s="167">
        <v>74.239999999999995</v>
      </c>
      <c r="D183" s="186" t="s">
        <v>16</v>
      </c>
      <c r="E183" s="187"/>
    </row>
    <row r="184" spans="1:5" s="188" customFormat="1" ht="27.6">
      <c r="A184" s="189" t="s">
        <v>140</v>
      </c>
      <c r="B184" s="224">
        <v>24.425378780000003</v>
      </c>
      <c r="C184" s="224">
        <v>55.29</v>
      </c>
      <c r="D184" s="186" t="s">
        <v>16</v>
      </c>
      <c r="E184" s="187"/>
    </row>
    <row r="185" spans="1:5">
      <c r="A185" s="9" t="s">
        <v>141</v>
      </c>
      <c r="B185" s="10" t="s">
        <v>13</v>
      </c>
      <c r="C185" s="11">
        <v>747.93</v>
      </c>
      <c r="D185" s="12" t="s">
        <v>39</v>
      </c>
    </row>
    <row r="186" spans="1:5">
      <c r="A186" s="9" t="s">
        <v>142</v>
      </c>
      <c r="B186" s="10">
        <v>175</v>
      </c>
      <c r="C186" s="11">
        <v>50</v>
      </c>
      <c r="D186" s="12" t="s">
        <v>11</v>
      </c>
    </row>
    <row r="187" spans="1:5" s="188" customFormat="1" ht="27.6">
      <c r="A187" s="189" t="s">
        <v>143</v>
      </c>
      <c r="B187" s="224">
        <v>200</v>
      </c>
      <c r="C187" s="224">
        <v>13.77</v>
      </c>
      <c r="D187" s="186" t="s">
        <v>16</v>
      </c>
      <c r="E187" s="187"/>
    </row>
    <row r="188" spans="1:5" s="188" customFormat="1" ht="27.6">
      <c r="A188" s="189" t="s">
        <v>144</v>
      </c>
      <c r="B188" s="167">
        <v>60</v>
      </c>
      <c r="C188" s="167">
        <v>28.25</v>
      </c>
      <c r="D188" s="186" t="s">
        <v>16</v>
      </c>
      <c r="E188" s="187"/>
    </row>
    <row r="189" spans="1:5">
      <c r="A189" s="9" t="s">
        <v>145</v>
      </c>
      <c r="B189" s="11">
        <v>169</v>
      </c>
      <c r="C189" s="11">
        <v>2</v>
      </c>
      <c r="D189" s="12" t="s">
        <v>9</v>
      </c>
    </row>
    <row r="190" spans="1:5" ht="27.6">
      <c r="A190" s="9" t="s">
        <v>146</v>
      </c>
      <c r="B190" s="11">
        <v>245</v>
      </c>
      <c r="C190" s="11">
        <v>5</v>
      </c>
      <c r="D190" s="12" t="s">
        <v>9</v>
      </c>
    </row>
    <row r="191" spans="1:5">
      <c r="A191" s="9" t="s">
        <v>147</v>
      </c>
      <c r="B191" s="11">
        <v>240</v>
      </c>
      <c r="C191" s="11">
        <v>3</v>
      </c>
      <c r="D191" s="12" t="s">
        <v>9</v>
      </c>
    </row>
    <row r="192" spans="1:5" s="188" customFormat="1">
      <c r="A192" s="189" t="s">
        <v>42</v>
      </c>
      <c r="B192" s="167">
        <v>560.76</v>
      </c>
      <c r="C192" s="167">
        <v>572.35</v>
      </c>
      <c r="D192" s="186" t="s">
        <v>16</v>
      </c>
      <c r="E192" s="187"/>
    </row>
    <row r="193" spans="1:6" s="188" customFormat="1">
      <c r="A193" s="189" t="s">
        <v>57</v>
      </c>
      <c r="B193" s="167">
        <v>36.36</v>
      </c>
      <c r="C193" s="167">
        <v>36.36</v>
      </c>
      <c r="D193" s="186" t="s">
        <v>16</v>
      </c>
      <c r="E193" s="187"/>
    </row>
    <row r="194" spans="1:6">
      <c r="A194" s="24" t="s">
        <v>18</v>
      </c>
      <c r="B194" s="15"/>
      <c r="C194" s="15"/>
      <c r="D194" s="182"/>
    </row>
    <row r="195" spans="1:6" ht="15.6">
      <c r="A195" s="24" t="s">
        <v>19</v>
      </c>
      <c r="B195" s="6"/>
      <c r="C195" s="6"/>
      <c r="D195" s="190"/>
    </row>
    <row r="196" spans="1:6" ht="15.6">
      <c r="A196" s="24" t="s">
        <v>63</v>
      </c>
      <c r="B196" s="6"/>
      <c r="C196" s="6"/>
      <c r="D196" s="6"/>
    </row>
    <row r="197" spans="1:6" ht="15.6">
      <c r="A197" s="16" t="s">
        <v>64</v>
      </c>
    </row>
    <row r="200" spans="1:6">
      <c r="A200" s="5" t="s">
        <v>148</v>
      </c>
      <c r="B200" s="6"/>
      <c r="C200" s="6"/>
      <c r="D200" s="6"/>
    </row>
    <row r="201" spans="1:6" ht="41.45">
      <c r="A201" s="7" t="s">
        <v>4</v>
      </c>
      <c r="B201" s="8" t="s">
        <v>5</v>
      </c>
      <c r="C201" s="8" t="s">
        <v>6</v>
      </c>
      <c r="D201" s="8" t="s">
        <v>7</v>
      </c>
    </row>
    <row r="202" spans="1:6" ht="27.6">
      <c r="A202" s="33" t="s">
        <v>149</v>
      </c>
      <c r="B202" s="11">
        <v>500</v>
      </c>
      <c r="C202" s="11">
        <v>462.24</v>
      </c>
      <c r="D202" s="12" t="s">
        <v>11</v>
      </c>
    </row>
    <row r="203" spans="1:6">
      <c r="A203" s="180" t="s">
        <v>150</v>
      </c>
      <c r="B203" s="179">
        <v>9.7320860000000007</v>
      </c>
      <c r="C203" s="179">
        <v>97</v>
      </c>
      <c r="D203" s="12" t="s">
        <v>16</v>
      </c>
    </row>
    <row r="204" spans="1:6">
      <c r="A204" s="33" t="s">
        <v>37</v>
      </c>
      <c r="B204" s="11">
        <v>1500</v>
      </c>
      <c r="C204" s="11">
        <v>2942.1821770000001</v>
      </c>
      <c r="D204" s="12" t="s">
        <v>11</v>
      </c>
    </row>
    <row r="205" spans="1:6">
      <c r="A205" s="169" t="s">
        <v>151</v>
      </c>
      <c r="B205" s="167">
        <v>56.325000000000003</v>
      </c>
      <c r="C205" s="167">
        <v>64.33</v>
      </c>
      <c r="D205" s="12" t="s">
        <v>16</v>
      </c>
      <c r="E205" s="3"/>
      <c r="F205" s="2"/>
    </row>
    <row r="206" spans="1:6">
      <c r="A206" s="169" t="s">
        <v>152</v>
      </c>
      <c r="B206" s="167">
        <v>12.49</v>
      </c>
      <c r="C206" s="167">
        <v>27.68</v>
      </c>
      <c r="D206" s="12" t="s">
        <v>16</v>
      </c>
      <c r="E206" s="3"/>
      <c r="F206" s="2"/>
    </row>
    <row r="207" spans="1:6" ht="27.6">
      <c r="A207" s="33" t="s">
        <v>153</v>
      </c>
      <c r="B207" s="11">
        <v>500</v>
      </c>
      <c r="C207" s="11">
        <v>239.02</v>
      </c>
      <c r="D207" s="12" t="s">
        <v>11</v>
      </c>
    </row>
    <row r="208" spans="1:6" ht="27.6">
      <c r="A208" s="33" t="s">
        <v>154</v>
      </c>
      <c r="B208" s="11">
        <v>500</v>
      </c>
      <c r="C208" s="11">
        <v>553.70000000000005</v>
      </c>
      <c r="D208" s="12" t="s">
        <v>11</v>
      </c>
    </row>
    <row r="209" spans="1:6">
      <c r="A209" s="33" t="s">
        <v>155</v>
      </c>
      <c r="B209" s="11">
        <v>300</v>
      </c>
      <c r="C209" s="11">
        <v>35</v>
      </c>
      <c r="D209" s="12" t="s">
        <v>11</v>
      </c>
    </row>
    <row r="210" spans="1:6" ht="27.6">
      <c r="A210" s="33" t="s">
        <v>156</v>
      </c>
      <c r="B210" s="11">
        <v>500</v>
      </c>
      <c r="C210" s="11">
        <v>228</v>
      </c>
      <c r="D210" s="12" t="s">
        <v>39</v>
      </c>
    </row>
    <row r="211" spans="1:6">
      <c r="A211" s="169" t="s">
        <v>157</v>
      </c>
      <c r="B211" s="167">
        <v>185.04599999999999</v>
      </c>
      <c r="C211" s="167">
        <f>762.62+120</f>
        <v>882.62</v>
      </c>
      <c r="D211" s="12" t="s">
        <v>16</v>
      </c>
      <c r="E211" s="3"/>
      <c r="F211" s="2"/>
    </row>
    <row r="212" spans="1:6">
      <c r="A212" s="169" t="s">
        <v>158</v>
      </c>
      <c r="B212" s="167">
        <v>9.2799999999999994</v>
      </c>
      <c r="C212" s="167">
        <f>121.4+9.32</f>
        <v>130.72</v>
      </c>
      <c r="D212" s="12" t="s">
        <v>16</v>
      </c>
      <c r="E212" s="3"/>
      <c r="F212" s="2"/>
    </row>
    <row r="213" spans="1:6">
      <c r="A213" s="169" t="s">
        <v>159</v>
      </c>
      <c r="B213" s="167">
        <v>70</v>
      </c>
      <c r="C213" s="167">
        <f>330.43+39.25</f>
        <v>369.68</v>
      </c>
      <c r="D213" s="12" t="s">
        <v>16</v>
      </c>
      <c r="E213" s="3"/>
      <c r="F213" s="2"/>
    </row>
    <row r="214" spans="1:6">
      <c r="A214" s="33" t="s">
        <v>160</v>
      </c>
      <c r="B214" s="11">
        <v>500</v>
      </c>
      <c r="C214" s="11">
        <v>227.125</v>
      </c>
      <c r="D214" s="12" t="s">
        <v>11</v>
      </c>
    </row>
    <row r="215" spans="1:6">
      <c r="A215" s="169" t="s">
        <v>161</v>
      </c>
      <c r="B215" s="167">
        <v>175.32</v>
      </c>
      <c r="C215" s="167">
        <f>314.67+50</f>
        <v>364.67</v>
      </c>
      <c r="D215" s="12" t="s">
        <v>16</v>
      </c>
      <c r="E215" s="3"/>
      <c r="F215" s="2"/>
    </row>
    <row r="216" spans="1:6">
      <c r="A216" s="169" t="s">
        <v>162</v>
      </c>
      <c r="B216" s="167">
        <v>147.9</v>
      </c>
      <c r="C216" s="167">
        <f>132+20</f>
        <v>152</v>
      </c>
      <c r="D216" s="12" t="s">
        <v>16</v>
      </c>
      <c r="E216" s="3"/>
      <c r="F216" s="2"/>
    </row>
    <row r="217" spans="1:6" ht="27.6">
      <c r="A217" s="33" t="s">
        <v>163</v>
      </c>
      <c r="B217" s="11">
        <v>500</v>
      </c>
      <c r="C217" s="11">
        <v>340.32</v>
      </c>
      <c r="D217" s="12" t="s">
        <v>11</v>
      </c>
    </row>
    <row r="218" spans="1:6">
      <c r="A218" s="169" t="s">
        <v>57</v>
      </c>
      <c r="B218" s="167">
        <v>1.6759999999999999</v>
      </c>
      <c r="C218" s="167">
        <v>1.6759999999999999</v>
      </c>
      <c r="D218" s="12" t="s">
        <v>16</v>
      </c>
      <c r="E218" s="3"/>
      <c r="F218" s="2"/>
    </row>
    <row r="219" spans="1:6">
      <c r="A219" s="33" t="s">
        <v>164</v>
      </c>
      <c r="B219" s="11">
        <v>400</v>
      </c>
      <c r="C219" s="11">
        <v>420</v>
      </c>
      <c r="D219" s="12" t="s">
        <v>11</v>
      </c>
    </row>
    <row r="220" spans="1:6" ht="27.6">
      <c r="A220" s="33" t="s">
        <v>165</v>
      </c>
      <c r="B220" s="11">
        <v>600</v>
      </c>
      <c r="C220" s="11">
        <v>310</v>
      </c>
      <c r="D220" s="12" t="s">
        <v>11</v>
      </c>
    </row>
    <row r="221" spans="1:6" ht="27.6">
      <c r="A221" s="33" t="s">
        <v>166</v>
      </c>
      <c r="B221" s="11">
        <v>600</v>
      </c>
      <c r="C221" s="11">
        <v>6</v>
      </c>
      <c r="D221" s="12" t="s">
        <v>9</v>
      </c>
    </row>
    <row r="222" spans="1:6" ht="16.149999999999999">
      <c r="A222" s="170" t="s">
        <v>59</v>
      </c>
      <c r="B222" s="167">
        <v>44.35</v>
      </c>
      <c r="C222" s="167">
        <v>5.47</v>
      </c>
      <c r="D222" s="12" t="s">
        <v>16</v>
      </c>
      <c r="E222" s="3"/>
      <c r="F222" s="2"/>
    </row>
    <row r="223" spans="1:6" ht="15.6">
      <c r="A223" s="24" t="s">
        <v>19</v>
      </c>
      <c r="B223" s="6"/>
      <c r="C223" s="182"/>
      <c r="D223" s="6"/>
    </row>
    <row r="224" spans="1:6" ht="15" customHeight="1">
      <c r="A224" s="16" t="s">
        <v>84</v>
      </c>
      <c r="B224" s="6"/>
      <c r="C224" s="6"/>
      <c r="D224" s="6"/>
    </row>
    <row r="225" spans="1:6" ht="15" customHeight="1">
      <c r="A225" s="227" t="s">
        <v>65</v>
      </c>
      <c r="B225" s="227"/>
      <c r="C225" s="227"/>
      <c r="D225" s="227"/>
      <c r="E225" s="3"/>
      <c r="F225" s="2"/>
    </row>
    <row r="228" spans="1:6">
      <c r="A228" s="5" t="s">
        <v>167</v>
      </c>
      <c r="B228" s="6"/>
      <c r="C228" s="6"/>
      <c r="D228" s="6"/>
    </row>
    <row r="229" spans="1:6" ht="41.45">
      <c r="A229" s="7" t="s">
        <v>4</v>
      </c>
      <c r="B229" s="8" t="s">
        <v>5</v>
      </c>
      <c r="C229" s="8" t="s">
        <v>168</v>
      </c>
      <c r="D229" s="8" t="s">
        <v>7</v>
      </c>
    </row>
    <row r="230" spans="1:6">
      <c r="A230" s="23" t="s">
        <v>169</v>
      </c>
      <c r="B230" s="168">
        <v>11.5</v>
      </c>
      <c r="C230" s="168">
        <v>26.56</v>
      </c>
      <c r="D230" s="12" t="s">
        <v>16</v>
      </c>
    </row>
    <row r="231" spans="1:6">
      <c r="A231" s="9" t="s">
        <v>37</v>
      </c>
      <c r="B231" s="11">
        <v>1000</v>
      </c>
      <c r="C231" s="11">
        <v>750</v>
      </c>
      <c r="D231" s="12" t="s">
        <v>11</v>
      </c>
    </row>
    <row r="232" spans="1:6">
      <c r="A232" s="23" t="s">
        <v>170</v>
      </c>
      <c r="B232" s="168">
        <v>29.75</v>
      </c>
      <c r="C232" s="168">
        <v>95.04</v>
      </c>
      <c r="D232" s="12" t="s">
        <v>16</v>
      </c>
    </row>
    <row r="233" spans="1:6" ht="16.149999999999999">
      <c r="A233" s="170" t="s">
        <v>25</v>
      </c>
      <c r="B233" s="167">
        <v>7.54</v>
      </c>
      <c r="C233" s="167">
        <v>8.69</v>
      </c>
      <c r="D233" s="12" t="s">
        <v>16</v>
      </c>
    </row>
    <row r="234" spans="1:6" ht="15.6">
      <c r="A234" s="24" t="s">
        <v>19</v>
      </c>
      <c r="B234" s="15"/>
      <c r="C234" s="15"/>
      <c r="D234" s="6"/>
    </row>
    <row r="235" spans="1:6" ht="15.6">
      <c r="A235" s="16" t="s">
        <v>33</v>
      </c>
      <c r="B235" s="6"/>
      <c r="C235" s="6"/>
      <c r="D235" s="6"/>
    </row>
    <row r="236" spans="1:6" ht="15.6">
      <c r="A236" s="227" t="s">
        <v>109</v>
      </c>
      <c r="B236" s="227"/>
      <c r="C236" s="227"/>
      <c r="D236" s="227"/>
    </row>
    <row r="237" spans="1:6" ht="15.6">
      <c r="A237" s="146"/>
      <c r="B237" s="146"/>
      <c r="C237" s="146"/>
      <c r="D237" s="146"/>
    </row>
    <row r="239" spans="1:6">
      <c r="A239" s="5" t="s">
        <v>171</v>
      </c>
      <c r="B239" s="6"/>
      <c r="C239" s="6"/>
      <c r="D239" s="6"/>
    </row>
    <row r="240" spans="1:6" ht="41.45">
      <c r="A240" s="7" t="s">
        <v>4</v>
      </c>
      <c r="B240" s="8" t="s">
        <v>5</v>
      </c>
      <c r="C240" s="8" t="s">
        <v>168</v>
      </c>
      <c r="D240" s="8" t="s">
        <v>7</v>
      </c>
    </row>
    <row r="241" spans="1:4">
      <c r="A241" s="9" t="s">
        <v>172</v>
      </c>
      <c r="B241" s="11">
        <v>12</v>
      </c>
      <c r="C241" s="11">
        <v>30</v>
      </c>
      <c r="D241" s="12" t="s">
        <v>9</v>
      </c>
    </row>
    <row r="242" spans="1:4">
      <c r="A242" s="9" t="s">
        <v>173</v>
      </c>
      <c r="B242" s="11">
        <v>8</v>
      </c>
      <c r="C242" s="11">
        <v>5.7</v>
      </c>
      <c r="D242" s="12" t="s">
        <v>9</v>
      </c>
    </row>
    <row r="243" spans="1:4">
      <c r="A243" s="9" t="s">
        <v>174</v>
      </c>
      <c r="B243" s="11">
        <v>13</v>
      </c>
      <c r="C243" s="11">
        <v>41.59</v>
      </c>
      <c r="D243" s="12" t="s">
        <v>9</v>
      </c>
    </row>
    <row r="244" spans="1:4" ht="27.6">
      <c r="A244" s="9" t="s">
        <v>175</v>
      </c>
      <c r="B244" s="11">
        <v>5</v>
      </c>
      <c r="C244" s="11">
        <v>7.4</v>
      </c>
      <c r="D244" s="12" t="s">
        <v>9</v>
      </c>
    </row>
    <row r="245" spans="1:4" ht="27.6">
      <c r="A245" s="9" t="s">
        <v>176</v>
      </c>
      <c r="B245" s="11">
        <v>2.5</v>
      </c>
      <c r="C245" s="11">
        <v>7.36</v>
      </c>
      <c r="D245" s="12" t="s">
        <v>9</v>
      </c>
    </row>
    <row r="246" spans="1:4" ht="15.6">
      <c r="A246" s="24" t="s">
        <v>19</v>
      </c>
      <c r="B246" s="15"/>
      <c r="C246" s="15"/>
      <c r="D246" s="6"/>
    </row>
    <row r="247" spans="1:4" ht="15.6">
      <c r="A247" s="24" t="s">
        <v>94</v>
      </c>
      <c r="B247" s="6"/>
      <c r="C247" s="6"/>
      <c r="D247" s="6"/>
    </row>
    <row r="250" spans="1:4">
      <c r="A250" s="5" t="s">
        <v>177</v>
      </c>
      <c r="B250" s="6"/>
      <c r="C250" s="6"/>
      <c r="D250" s="6"/>
    </row>
    <row r="251" spans="1:4" ht="41.45">
      <c r="A251" s="7" t="s">
        <v>4</v>
      </c>
      <c r="B251" s="8" t="s">
        <v>5</v>
      </c>
      <c r="C251" s="8" t="s">
        <v>6</v>
      </c>
      <c r="D251" s="8" t="s">
        <v>7</v>
      </c>
    </row>
    <row r="252" spans="1:4">
      <c r="A252" s="9" t="s">
        <v>178</v>
      </c>
      <c r="B252" s="11">
        <v>50</v>
      </c>
      <c r="C252" s="11">
        <v>0.65</v>
      </c>
      <c r="D252" s="12" t="s">
        <v>9</v>
      </c>
    </row>
    <row r="253" spans="1:4" ht="15.6">
      <c r="A253" s="24" t="s">
        <v>19</v>
      </c>
      <c r="B253" s="15"/>
      <c r="C253" s="15"/>
      <c r="D253" s="6"/>
    </row>
    <row r="254" spans="1:4" ht="15.6">
      <c r="A254" s="24" t="s">
        <v>94</v>
      </c>
      <c r="B254" s="6"/>
      <c r="C254" s="6"/>
      <c r="D254" s="6"/>
    </row>
    <row r="257" spans="1:5">
      <c r="A257" s="5" t="s">
        <v>179</v>
      </c>
      <c r="B257" s="6"/>
      <c r="C257" s="6"/>
      <c r="D257" s="6"/>
    </row>
    <row r="258" spans="1:5" ht="41.45">
      <c r="A258" s="7" t="s">
        <v>4</v>
      </c>
      <c r="B258" s="8" t="s">
        <v>5</v>
      </c>
      <c r="C258" s="8" t="s">
        <v>6</v>
      </c>
      <c r="D258" s="8" t="s">
        <v>7</v>
      </c>
    </row>
    <row r="259" spans="1:5" ht="27.6">
      <c r="A259" s="33" t="s">
        <v>180</v>
      </c>
      <c r="B259" s="11">
        <v>45</v>
      </c>
      <c r="C259" s="11">
        <v>50.17</v>
      </c>
      <c r="D259" s="12" t="s">
        <v>39</v>
      </c>
    </row>
    <row r="260" spans="1:5" ht="15.6">
      <c r="A260" s="34" t="s">
        <v>19</v>
      </c>
      <c r="B260" s="20"/>
      <c r="C260" s="35"/>
      <c r="D260" s="20"/>
    </row>
    <row r="261" spans="1:5" ht="15.6">
      <c r="A261" s="16" t="s">
        <v>181</v>
      </c>
      <c r="B261" s="6"/>
      <c r="C261" s="6"/>
      <c r="D261" s="6"/>
    </row>
    <row r="264" spans="1:5" s="147" customFormat="1">
      <c r="A264" s="5" t="s">
        <v>182</v>
      </c>
      <c r="B264" s="6"/>
      <c r="C264" s="6"/>
      <c r="D264" s="6"/>
      <c r="E264" s="3"/>
    </row>
    <row r="265" spans="1:5" s="147" customFormat="1" ht="41.45">
      <c r="A265" s="7" t="s">
        <v>4</v>
      </c>
      <c r="B265" s="8" t="s">
        <v>5</v>
      </c>
      <c r="C265" s="8" t="s">
        <v>6</v>
      </c>
      <c r="D265" s="8" t="s">
        <v>7</v>
      </c>
      <c r="E265" s="3"/>
    </row>
    <row r="266" spans="1:5" s="147" customFormat="1">
      <c r="A266" s="9" t="s">
        <v>57</v>
      </c>
      <c r="B266" s="167">
        <v>123.822</v>
      </c>
      <c r="C266" s="167">
        <v>123.822</v>
      </c>
      <c r="D266" s="12" t="s">
        <v>16</v>
      </c>
      <c r="E266" s="3"/>
    </row>
    <row r="267" spans="1:5" s="147" customFormat="1" ht="15.6">
      <c r="A267" s="24" t="s">
        <v>19</v>
      </c>
      <c r="B267" s="6"/>
      <c r="C267" s="6"/>
      <c r="D267" s="6"/>
      <c r="E267" s="3"/>
    </row>
    <row r="268" spans="1:5" s="147" customFormat="1" ht="15.6">
      <c r="A268" s="24" t="s">
        <v>183</v>
      </c>
      <c r="B268" s="6"/>
      <c r="C268" s="6"/>
      <c r="D268" s="6"/>
      <c r="E268" s="3"/>
    </row>
    <row r="271" spans="1:5">
      <c r="A271" s="5" t="s">
        <v>184</v>
      </c>
      <c r="B271" s="6"/>
      <c r="C271" s="6"/>
      <c r="D271" s="6"/>
    </row>
    <row r="272" spans="1:5" ht="41.45">
      <c r="A272" s="7" t="s">
        <v>4</v>
      </c>
      <c r="B272" s="8" t="s">
        <v>5</v>
      </c>
      <c r="C272" s="8" t="s">
        <v>6</v>
      </c>
      <c r="D272" s="8" t="s">
        <v>7</v>
      </c>
    </row>
    <row r="273" spans="1:4">
      <c r="A273" s="9" t="s">
        <v>37</v>
      </c>
      <c r="B273" s="11">
        <v>50</v>
      </c>
      <c r="C273" s="11">
        <v>47.357453999999997</v>
      </c>
      <c r="D273" s="12" t="s">
        <v>11</v>
      </c>
    </row>
    <row r="274" spans="1:4" ht="15.6" customHeight="1">
      <c r="A274" s="9" t="s">
        <v>185</v>
      </c>
      <c r="B274" s="11">
        <v>33.07</v>
      </c>
      <c r="C274" s="11">
        <v>2</v>
      </c>
      <c r="D274" s="12" t="s">
        <v>9</v>
      </c>
    </row>
    <row r="275" spans="1:4">
      <c r="A275" s="9" t="s">
        <v>186</v>
      </c>
      <c r="B275" s="11">
        <v>73.39</v>
      </c>
      <c r="C275" s="11">
        <v>70</v>
      </c>
      <c r="D275" s="12" t="s">
        <v>39</v>
      </c>
    </row>
    <row r="276" spans="1:4" ht="15.6">
      <c r="A276" s="24" t="s">
        <v>19</v>
      </c>
      <c r="B276" s="15"/>
      <c r="C276" s="15">
        <f>SUM(C273:C275)</f>
        <v>119.35745399999999</v>
      </c>
      <c r="D276" s="6"/>
    </row>
    <row r="277" spans="1:4" ht="15.6">
      <c r="A277" s="24" t="s">
        <v>187</v>
      </c>
      <c r="B277" s="6"/>
      <c r="C277" s="6"/>
      <c r="D277" s="6"/>
    </row>
    <row r="280" spans="1:4">
      <c r="A280" s="5" t="s">
        <v>188</v>
      </c>
      <c r="B280" s="6"/>
      <c r="C280" s="6"/>
      <c r="D280" s="6"/>
    </row>
    <row r="281" spans="1:4" ht="41.45">
      <c r="A281" s="7" t="s">
        <v>4</v>
      </c>
      <c r="B281" s="8" t="s">
        <v>5</v>
      </c>
      <c r="C281" s="8" t="s">
        <v>168</v>
      </c>
      <c r="D281" s="8" t="s">
        <v>7</v>
      </c>
    </row>
    <row r="282" spans="1:4">
      <c r="A282" s="9" t="s">
        <v>189</v>
      </c>
      <c r="B282" s="11" t="s">
        <v>13</v>
      </c>
      <c r="C282" s="11">
        <v>4</v>
      </c>
      <c r="D282" s="12" t="s">
        <v>9</v>
      </c>
    </row>
    <row r="283" spans="1:4" ht="30">
      <c r="A283" s="9" t="s">
        <v>190</v>
      </c>
      <c r="B283" s="11" t="s">
        <v>13</v>
      </c>
      <c r="C283" s="11">
        <v>3.5</v>
      </c>
      <c r="D283" s="12" t="s">
        <v>9</v>
      </c>
    </row>
    <row r="284" spans="1:4">
      <c r="A284" s="36" t="s">
        <v>191</v>
      </c>
      <c r="B284" s="11">
        <v>100</v>
      </c>
      <c r="C284" s="11">
        <v>100</v>
      </c>
      <c r="D284" s="12" t="s">
        <v>11</v>
      </c>
    </row>
    <row r="285" spans="1:4" ht="27.6">
      <c r="A285" s="37" t="s">
        <v>192</v>
      </c>
      <c r="B285" s="11">
        <v>25</v>
      </c>
      <c r="C285" s="11">
        <v>2</v>
      </c>
      <c r="D285" s="12" t="s">
        <v>9</v>
      </c>
    </row>
    <row r="286" spans="1:4">
      <c r="A286" s="6" t="s">
        <v>193</v>
      </c>
      <c r="B286" s="11">
        <v>100</v>
      </c>
      <c r="C286" s="11">
        <v>3</v>
      </c>
      <c r="D286" s="12" t="s">
        <v>9</v>
      </c>
    </row>
    <row r="287" spans="1:4" ht="27.6">
      <c r="A287" s="9" t="s">
        <v>194</v>
      </c>
      <c r="B287" s="11">
        <v>76.14</v>
      </c>
      <c r="C287" s="11">
        <v>3.48</v>
      </c>
      <c r="D287" s="12" t="s">
        <v>9</v>
      </c>
    </row>
    <row r="288" spans="1:4">
      <c r="A288" s="9" t="s">
        <v>195</v>
      </c>
      <c r="B288" s="11" t="s">
        <v>13</v>
      </c>
      <c r="C288" s="11">
        <v>2</v>
      </c>
      <c r="D288" s="12" t="s">
        <v>9</v>
      </c>
    </row>
    <row r="289" spans="1:4">
      <c r="A289" s="9" t="s">
        <v>196</v>
      </c>
      <c r="B289" s="11" t="s">
        <v>13</v>
      </c>
      <c r="C289" s="11">
        <v>2</v>
      </c>
      <c r="D289" s="12" t="s">
        <v>9</v>
      </c>
    </row>
    <row r="290" spans="1:4" ht="30">
      <c r="A290" s="9" t="s">
        <v>197</v>
      </c>
      <c r="B290" s="11">
        <v>58.5</v>
      </c>
      <c r="C290" s="11">
        <v>1.5</v>
      </c>
      <c r="D290" s="12" t="s">
        <v>9</v>
      </c>
    </row>
    <row r="291" spans="1:4">
      <c r="A291" s="23" t="s">
        <v>198</v>
      </c>
      <c r="B291" s="38">
        <v>9.6</v>
      </c>
      <c r="C291" s="38">
        <f>9.1</f>
        <v>9.1</v>
      </c>
      <c r="D291" s="12" t="s">
        <v>16</v>
      </c>
    </row>
    <row r="292" spans="1:4">
      <c r="A292" s="23" t="s">
        <v>199</v>
      </c>
      <c r="B292" s="38">
        <v>26.4</v>
      </c>
      <c r="C292" s="11">
        <v>5</v>
      </c>
      <c r="D292" s="12" t="s">
        <v>11</v>
      </c>
    </row>
    <row r="293" spans="1:4" ht="27.6">
      <c r="A293" s="9" t="s">
        <v>200</v>
      </c>
      <c r="B293" s="11" t="s">
        <v>13</v>
      </c>
      <c r="C293" s="11">
        <v>5</v>
      </c>
      <c r="D293" s="12" t="s">
        <v>9</v>
      </c>
    </row>
    <row r="294" spans="1:4" ht="27.6">
      <c r="A294" s="9" t="s">
        <v>201</v>
      </c>
      <c r="B294" s="11">
        <v>19</v>
      </c>
      <c r="C294" s="11">
        <v>21</v>
      </c>
      <c r="D294" s="12" t="s">
        <v>11</v>
      </c>
    </row>
    <row r="295" spans="1:4">
      <c r="A295" s="9" t="s">
        <v>202</v>
      </c>
      <c r="B295" s="10" t="s">
        <v>13</v>
      </c>
      <c r="C295" s="11">
        <v>2</v>
      </c>
      <c r="D295" s="12" t="s">
        <v>11</v>
      </c>
    </row>
    <row r="296" spans="1:4" ht="16.149999999999999">
      <c r="A296" s="170" t="s">
        <v>59</v>
      </c>
      <c r="B296" s="167">
        <v>81.75</v>
      </c>
      <c r="C296" s="167">
        <v>74.05</v>
      </c>
      <c r="D296" s="12" t="s">
        <v>16</v>
      </c>
    </row>
    <row r="297" spans="1:4">
      <c r="A297" s="9" t="s">
        <v>203</v>
      </c>
      <c r="B297" s="11">
        <v>130</v>
      </c>
      <c r="C297" s="11">
        <v>60</v>
      </c>
      <c r="D297" s="12" t="s">
        <v>11</v>
      </c>
    </row>
    <row r="298" spans="1:4">
      <c r="A298" s="9" t="s">
        <v>204</v>
      </c>
      <c r="B298" s="11" t="s">
        <v>13</v>
      </c>
      <c r="C298" s="11">
        <v>3</v>
      </c>
      <c r="D298" s="12" t="s">
        <v>9</v>
      </c>
    </row>
    <row r="299" spans="1:4" ht="27.6">
      <c r="A299" s="9" t="s">
        <v>205</v>
      </c>
      <c r="B299" s="11">
        <v>80</v>
      </c>
      <c r="C299" s="11">
        <v>148</v>
      </c>
      <c r="D299" s="12" t="s">
        <v>39</v>
      </c>
    </row>
    <row r="300" spans="1:4" ht="27.6">
      <c r="A300" s="9" t="s">
        <v>206</v>
      </c>
      <c r="B300" s="11">
        <v>66.349999999999994</v>
      </c>
      <c r="C300" s="11">
        <v>19.64</v>
      </c>
      <c r="D300" s="12" t="s">
        <v>11</v>
      </c>
    </row>
    <row r="301" spans="1:4" ht="27.6">
      <c r="A301" s="9" t="s">
        <v>207</v>
      </c>
      <c r="B301" s="11">
        <v>43.65</v>
      </c>
      <c r="C301" s="11">
        <v>18.649999999999999</v>
      </c>
      <c r="D301" s="12" t="s">
        <v>11</v>
      </c>
    </row>
    <row r="302" spans="1:4">
      <c r="A302" s="9" t="s">
        <v>208</v>
      </c>
      <c r="B302" s="11">
        <v>40</v>
      </c>
      <c r="C302" s="11">
        <v>20.6</v>
      </c>
      <c r="D302" s="12" t="s">
        <v>9</v>
      </c>
    </row>
    <row r="303" spans="1:4">
      <c r="A303" s="9" t="s">
        <v>209</v>
      </c>
      <c r="B303" s="11">
        <v>40</v>
      </c>
      <c r="C303" s="11">
        <v>2</v>
      </c>
      <c r="D303" s="12" t="s">
        <v>9</v>
      </c>
    </row>
    <row r="304" spans="1:4">
      <c r="A304" s="24" t="s">
        <v>18</v>
      </c>
      <c r="B304" s="15"/>
      <c r="C304" s="15"/>
      <c r="D304" s="6"/>
    </row>
    <row r="305" spans="1:5" ht="15.6">
      <c r="A305" s="24" t="s">
        <v>19</v>
      </c>
      <c r="B305" s="6"/>
      <c r="C305" s="6"/>
      <c r="D305" s="6"/>
    </row>
    <row r="306" spans="1:5" s="147" customFormat="1" ht="15.6">
      <c r="A306" s="24" t="s">
        <v>210</v>
      </c>
      <c r="B306" s="6"/>
      <c r="C306" s="6"/>
      <c r="D306" s="6"/>
      <c r="E306" s="3"/>
    </row>
    <row r="307" spans="1:5" ht="15.6">
      <c r="A307" s="16" t="s">
        <v>64</v>
      </c>
    </row>
    <row r="308" spans="1:5" ht="15.6">
      <c r="A308" s="227" t="s">
        <v>211</v>
      </c>
      <c r="B308" s="227"/>
      <c r="C308" s="227"/>
      <c r="D308" s="227"/>
    </row>
    <row r="311" spans="1:5">
      <c r="A311" s="5" t="s">
        <v>212</v>
      </c>
      <c r="B311" s="6"/>
      <c r="C311" s="6"/>
      <c r="D311" s="6"/>
    </row>
    <row r="312" spans="1:5" ht="41.45">
      <c r="A312" s="7" t="s">
        <v>4</v>
      </c>
      <c r="B312" s="8" t="s">
        <v>5</v>
      </c>
      <c r="C312" s="8" t="s">
        <v>6</v>
      </c>
      <c r="D312" s="8" t="s">
        <v>7</v>
      </c>
    </row>
    <row r="313" spans="1:5">
      <c r="A313" s="23" t="s">
        <v>213</v>
      </c>
      <c r="B313" s="167">
        <v>10</v>
      </c>
      <c r="C313" s="167">
        <v>52.3</v>
      </c>
      <c r="D313" s="12" t="s">
        <v>16</v>
      </c>
    </row>
    <row r="314" spans="1:5">
      <c r="A314" s="23" t="s">
        <v>72</v>
      </c>
      <c r="B314" s="11">
        <v>40.5</v>
      </c>
      <c r="C314" s="11">
        <v>22</v>
      </c>
      <c r="D314" s="12" t="s">
        <v>9</v>
      </c>
    </row>
    <row r="315" spans="1:5">
      <c r="A315" s="9" t="s">
        <v>214</v>
      </c>
      <c r="B315" s="11">
        <v>75</v>
      </c>
      <c r="C315" s="11">
        <v>50.2</v>
      </c>
      <c r="D315" s="12" t="s">
        <v>39</v>
      </c>
    </row>
    <row r="316" spans="1:5">
      <c r="A316" s="23" t="s">
        <v>42</v>
      </c>
      <c r="B316" s="38">
        <v>2.82</v>
      </c>
      <c r="C316" s="38">
        <v>2.82</v>
      </c>
      <c r="D316" s="12" t="s">
        <v>16</v>
      </c>
    </row>
    <row r="317" spans="1:5">
      <c r="A317" s="18" t="s">
        <v>215</v>
      </c>
      <c r="B317" s="167">
        <v>139.26</v>
      </c>
      <c r="C317" s="167">
        <v>144.99</v>
      </c>
      <c r="D317" s="12" t="s">
        <v>16</v>
      </c>
    </row>
    <row r="318" spans="1:5">
      <c r="A318" s="18" t="s">
        <v>216</v>
      </c>
      <c r="B318" s="167">
        <v>150</v>
      </c>
      <c r="C318" s="167">
        <v>150.22999999999999</v>
      </c>
      <c r="D318" s="12" t="s">
        <v>16</v>
      </c>
    </row>
    <row r="319" spans="1:5" ht="16.149999999999999">
      <c r="A319" s="18" t="s">
        <v>217</v>
      </c>
      <c r="B319" s="10" t="s">
        <v>13</v>
      </c>
      <c r="C319" s="11">
        <v>100</v>
      </c>
      <c r="D319" s="12" t="s">
        <v>11</v>
      </c>
    </row>
    <row r="320" spans="1:5">
      <c r="A320" s="18" t="s">
        <v>218</v>
      </c>
      <c r="B320" s="11">
        <v>195</v>
      </c>
      <c r="C320" s="11">
        <v>3</v>
      </c>
      <c r="D320" s="12" t="s">
        <v>9</v>
      </c>
    </row>
    <row r="321" spans="1:4">
      <c r="A321" s="18" t="s">
        <v>219</v>
      </c>
      <c r="B321" s="11">
        <v>483.8</v>
      </c>
      <c r="C321" s="11">
        <v>254.8</v>
      </c>
      <c r="D321" s="12" t="s">
        <v>11</v>
      </c>
    </row>
    <row r="322" spans="1:4">
      <c r="A322" s="18" t="s">
        <v>220</v>
      </c>
      <c r="B322" s="11">
        <v>80</v>
      </c>
      <c r="C322" s="11">
        <v>23.4</v>
      </c>
      <c r="D322" s="12" t="s">
        <v>11</v>
      </c>
    </row>
    <row r="323" spans="1:4" ht="16.149999999999999">
      <c r="A323" s="18" t="s">
        <v>221</v>
      </c>
      <c r="B323" s="167">
        <v>7.03</v>
      </c>
      <c r="C323" s="167" t="s">
        <v>222</v>
      </c>
      <c r="D323" s="12" t="s">
        <v>16</v>
      </c>
    </row>
    <row r="324" spans="1:4">
      <c r="A324" s="18" t="s">
        <v>223</v>
      </c>
      <c r="B324" s="167">
        <v>70</v>
      </c>
      <c r="C324" s="167">
        <v>35</v>
      </c>
      <c r="D324" s="12" t="s">
        <v>16</v>
      </c>
    </row>
    <row r="325" spans="1:4">
      <c r="A325" s="16" t="s">
        <v>18</v>
      </c>
      <c r="B325" s="15"/>
      <c r="C325" s="15"/>
      <c r="D325" s="6"/>
    </row>
    <row r="326" spans="1:4" ht="15.6">
      <c r="A326" s="16" t="s">
        <v>19</v>
      </c>
      <c r="B326" s="6"/>
      <c r="C326" s="6"/>
      <c r="D326" s="6"/>
    </row>
    <row r="327" spans="1:4" ht="15.6">
      <c r="A327" s="16" t="s">
        <v>224</v>
      </c>
      <c r="B327" s="6"/>
      <c r="C327" s="6"/>
      <c r="D327" s="6"/>
    </row>
    <row r="328" spans="1:4" ht="15.6">
      <c r="A328" s="16" t="s">
        <v>64</v>
      </c>
    </row>
    <row r="331" spans="1:4">
      <c r="A331" s="5" t="s">
        <v>225</v>
      </c>
      <c r="B331" s="6"/>
      <c r="C331" s="6"/>
      <c r="D331" s="6"/>
    </row>
    <row r="332" spans="1:4" ht="41.45">
      <c r="A332" s="7" t="s">
        <v>4</v>
      </c>
      <c r="B332" s="8" t="s">
        <v>5</v>
      </c>
      <c r="C332" s="8" t="s">
        <v>6</v>
      </c>
      <c r="D332" s="8" t="s">
        <v>7</v>
      </c>
    </row>
    <row r="333" spans="1:4">
      <c r="A333" s="23" t="s">
        <v>226</v>
      </c>
      <c r="B333" s="11">
        <v>5</v>
      </c>
      <c r="C333" s="11">
        <v>0.32</v>
      </c>
      <c r="D333" s="12" t="s">
        <v>9</v>
      </c>
    </row>
    <row r="334" spans="1:4">
      <c r="A334" s="23" t="s">
        <v>227</v>
      </c>
      <c r="B334" s="39">
        <v>21.3</v>
      </c>
      <c r="C334" s="11">
        <v>40.987000000000002</v>
      </c>
      <c r="D334" s="12" t="s">
        <v>9</v>
      </c>
    </row>
    <row r="335" spans="1:4" ht="15.6">
      <c r="A335" s="24" t="s">
        <v>19</v>
      </c>
      <c r="B335" s="15"/>
      <c r="C335" s="15"/>
      <c r="D335" s="6"/>
    </row>
    <row r="336" spans="1:4" ht="15.6">
      <c r="A336" s="24" t="s">
        <v>94</v>
      </c>
      <c r="B336" s="6"/>
      <c r="C336" s="6"/>
      <c r="D336" s="6"/>
    </row>
    <row r="339" spans="1:5">
      <c r="A339" s="5" t="s">
        <v>228</v>
      </c>
      <c r="B339" s="6"/>
      <c r="C339" s="6"/>
      <c r="D339" s="6"/>
    </row>
    <row r="340" spans="1:5" ht="41.45">
      <c r="A340" s="7" t="s">
        <v>4</v>
      </c>
      <c r="B340" s="8" t="s">
        <v>5</v>
      </c>
      <c r="C340" s="8" t="s">
        <v>6</v>
      </c>
      <c r="D340" s="8" t="s">
        <v>7</v>
      </c>
    </row>
    <row r="341" spans="1:5">
      <c r="A341" s="33" t="s">
        <v>229</v>
      </c>
      <c r="B341" s="11">
        <v>158.86000000000001</v>
      </c>
      <c r="C341" s="11">
        <v>5</v>
      </c>
      <c r="D341" s="12" t="s">
        <v>9</v>
      </c>
    </row>
    <row r="342" spans="1:5" ht="16.149999999999999">
      <c r="A342" s="33" t="s">
        <v>230</v>
      </c>
      <c r="B342" s="10" t="s">
        <v>13</v>
      </c>
      <c r="C342" s="11">
        <v>10</v>
      </c>
      <c r="D342" s="12" t="s">
        <v>9</v>
      </c>
    </row>
    <row r="343" spans="1:5" ht="30">
      <c r="A343" s="33" t="s">
        <v>231</v>
      </c>
      <c r="B343" s="11" t="s">
        <v>13</v>
      </c>
      <c r="C343" s="11">
        <v>20</v>
      </c>
      <c r="D343" s="12" t="s">
        <v>9</v>
      </c>
    </row>
    <row r="344" spans="1:5" ht="27.6">
      <c r="A344" s="33" t="s">
        <v>232</v>
      </c>
      <c r="B344" s="10" t="s">
        <v>13</v>
      </c>
      <c r="C344" s="11">
        <v>5</v>
      </c>
      <c r="D344" s="12" t="s">
        <v>9</v>
      </c>
    </row>
    <row r="345" spans="1:5" ht="27.6">
      <c r="A345" s="33" t="s">
        <v>233</v>
      </c>
      <c r="B345" s="11">
        <v>200</v>
      </c>
      <c r="C345" s="11">
        <v>35</v>
      </c>
      <c r="D345" s="12" t="s">
        <v>9</v>
      </c>
    </row>
    <row r="346" spans="1:5">
      <c r="A346" s="33" t="s">
        <v>234</v>
      </c>
      <c r="B346" s="11">
        <v>120</v>
      </c>
      <c r="C346" s="11">
        <v>321.5</v>
      </c>
      <c r="D346" s="12" t="s">
        <v>39</v>
      </c>
    </row>
    <row r="347" spans="1:5" ht="16.149999999999999">
      <c r="A347" s="33" t="s">
        <v>235</v>
      </c>
      <c r="B347" s="11" t="s">
        <v>13</v>
      </c>
      <c r="C347" s="11">
        <v>33.551309000000003</v>
      </c>
      <c r="D347" s="12" t="s">
        <v>9</v>
      </c>
    </row>
    <row r="348" spans="1:5" ht="16.149999999999999">
      <c r="A348" s="170" t="s">
        <v>59</v>
      </c>
      <c r="B348" s="167">
        <v>20.93</v>
      </c>
      <c r="C348" s="167">
        <v>10.55</v>
      </c>
      <c r="D348" s="12" t="s">
        <v>16</v>
      </c>
    </row>
    <row r="349" spans="1:5">
      <c r="A349" s="169" t="s">
        <v>236</v>
      </c>
      <c r="B349" s="167">
        <v>30</v>
      </c>
      <c r="C349" s="167">
        <f>120.31+30</f>
        <v>150.31</v>
      </c>
      <c r="D349" s="12" t="s">
        <v>16</v>
      </c>
    </row>
    <row r="350" spans="1:5">
      <c r="A350" s="24" t="s">
        <v>18</v>
      </c>
      <c r="B350" s="15"/>
      <c r="C350" s="15"/>
      <c r="D350" s="6"/>
    </row>
    <row r="351" spans="1:5" ht="15.6">
      <c r="A351" s="24" t="s">
        <v>19</v>
      </c>
      <c r="B351" s="6"/>
      <c r="C351" s="6"/>
      <c r="D351" s="6"/>
    </row>
    <row r="352" spans="1:5" s="147" customFormat="1" ht="15.6">
      <c r="A352" s="24" t="s">
        <v>237</v>
      </c>
      <c r="B352" s="6"/>
      <c r="C352" s="6"/>
      <c r="D352" s="6"/>
      <c r="E352" s="3"/>
    </row>
    <row r="353" spans="1:4" ht="15.6">
      <c r="A353" s="16" t="s">
        <v>64</v>
      </c>
    </row>
    <row r="354" spans="1:4" ht="15.6">
      <c r="A354" s="227" t="s">
        <v>211</v>
      </c>
      <c r="B354" s="227"/>
      <c r="C354" s="227"/>
      <c r="D354" s="227"/>
    </row>
    <row r="357" spans="1:4">
      <c r="A357" s="5" t="s">
        <v>238</v>
      </c>
      <c r="B357" s="6"/>
      <c r="C357" s="6"/>
      <c r="D357" s="6"/>
    </row>
    <row r="358" spans="1:4" ht="41.45">
      <c r="A358" s="7" t="s">
        <v>4</v>
      </c>
      <c r="B358" s="8" t="s">
        <v>5</v>
      </c>
      <c r="C358" s="8" t="s">
        <v>6</v>
      </c>
      <c r="D358" s="8" t="s">
        <v>7</v>
      </c>
    </row>
    <row r="359" spans="1:4">
      <c r="A359" s="33" t="s">
        <v>239</v>
      </c>
      <c r="B359" s="11">
        <v>325</v>
      </c>
      <c r="C359" s="11">
        <v>78.599999999999994</v>
      </c>
      <c r="D359" s="12" t="s">
        <v>11</v>
      </c>
    </row>
    <row r="360" spans="1:4">
      <c r="A360" s="33" t="s">
        <v>240</v>
      </c>
      <c r="B360" s="11">
        <v>300</v>
      </c>
      <c r="C360" s="11">
        <v>250</v>
      </c>
      <c r="D360" s="12" t="s">
        <v>11</v>
      </c>
    </row>
    <row r="361" spans="1:4">
      <c r="A361" s="33" t="s">
        <v>241</v>
      </c>
      <c r="B361" s="11">
        <v>100</v>
      </c>
      <c r="C361" s="11">
        <v>5</v>
      </c>
      <c r="D361" s="12" t="s">
        <v>9</v>
      </c>
    </row>
    <row r="362" spans="1:4">
      <c r="A362" s="33" t="s">
        <v>37</v>
      </c>
      <c r="B362" s="11">
        <v>500</v>
      </c>
      <c r="C362" s="11">
        <v>1050</v>
      </c>
      <c r="D362" s="12" t="s">
        <v>11</v>
      </c>
    </row>
    <row r="363" spans="1:4">
      <c r="A363" s="33" t="s">
        <v>242</v>
      </c>
      <c r="B363" s="11">
        <v>300</v>
      </c>
      <c r="C363" s="11">
        <v>226.434369</v>
      </c>
      <c r="D363" s="12" t="s">
        <v>39</v>
      </c>
    </row>
    <row r="364" spans="1:4" ht="27.6">
      <c r="A364" s="33" t="s">
        <v>243</v>
      </c>
      <c r="B364" s="11">
        <v>300</v>
      </c>
      <c r="C364" s="11">
        <v>80</v>
      </c>
      <c r="D364" s="12" t="s">
        <v>11</v>
      </c>
    </row>
    <row r="365" spans="1:4">
      <c r="A365" s="33" t="s">
        <v>244</v>
      </c>
      <c r="B365" s="11">
        <v>100</v>
      </c>
      <c r="C365" s="11">
        <v>19.62</v>
      </c>
      <c r="D365" s="12" t="s">
        <v>9</v>
      </c>
    </row>
    <row r="366" spans="1:4">
      <c r="A366" s="33" t="s">
        <v>245</v>
      </c>
      <c r="B366" s="11">
        <v>603</v>
      </c>
      <c r="C366" s="11">
        <v>24.48</v>
      </c>
      <c r="D366" s="12" t="s">
        <v>9</v>
      </c>
    </row>
    <row r="367" spans="1:4">
      <c r="A367" s="33" t="s">
        <v>246</v>
      </c>
      <c r="B367" s="11">
        <v>235</v>
      </c>
      <c r="C367" s="11">
        <v>192.6</v>
      </c>
      <c r="D367" s="12" t="s">
        <v>39</v>
      </c>
    </row>
    <row r="368" spans="1:4">
      <c r="A368" s="169" t="s">
        <v>247</v>
      </c>
      <c r="B368" s="167">
        <v>15</v>
      </c>
      <c r="C368" s="167">
        <v>10</v>
      </c>
      <c r="D368" s="12" t="s">
        <v>16</v>
      </c>
    </row>
    <row r="369" spans="1:4">
      <c r="A369" s="33" t="s">
        <v>248</v>
      </c>
      <c r="B369" s="99">
        <v>385</v>
      </c>
      <c r="C369" s="11">
        <v>200</v>
      </c>
      <c r="D369" s="12" t="s">
        <v>11</v>
      </c>
    </row>
    <row r="370" spans="1:4" ht="27.6">
      <c r="A370" s="33" t="s">
        <v>249</v>
      </c>
      <c r="B370" s="99">
        <v>7</v>
      </c>
      <c r="C370" s="11">
        <v>2</v>
      </c>
      <c r="D370" s="12" t="s">
        <v>9</v>
      </c>
    </row>
    <row r="371" spans="1:4" ht="16.149999999999999">
      <c r="A371" s="33" t="s">
        <v>250</v>
      </c>
      <c r="B371" s="10" t="s">
        <v>13</v>
      </c>
      <c r="C371" s="11">
        <v>1.5</v>
      </c>
      <c r="D371" s="12" t="s">
        <v>9</v>
      </c>
    </row>
    <row r="372" spans="1:4">
      <c r="A372" s="33" t="s">
        <v>251</v>
      </c>
      <c r="B372" s="11">
        <v>335</v>
      </c>
      <c r="C372" s="11">
        <v>150</v>
      </c>
      <c r="D372" s="12" t="s">
        <v>11</v>
      </c>
    </row>
    <row r="373" spans="1:4" ht="27.6">
      <c r="A373" s="33" t="s">
        <v>252</v>
      </c>
      <c r="B373" s="11">
        <v>248</v>
      </c>
      <c r="C373" s="11">
        <v>82.5</v>
      </c>
      <c r="D373" s="12" t="s">
        <v>11</v>
      </c>
    </row>
    <row r="374" spans="1:4" ht="27.6">
      <c r="A374" s="33" t="s">
        <v>253</v>
      </c>
      <c r="B374" s="32">
        <v>280</v>
      </c>
      <c r="C374" s="11">
        <v>4</v>
      </c>
      <c r="D374" s="12" t="s">
        <v>9</v>
      </c>
    </row>
    <row r="375" spans="1:4" ht="27.6">
      <c r="A375" s="33" t="s">
        <v>254</v>
      </c>
      <c r="B375" s="11">
        <v>100</v>
      </c>
      <c r="C375" s="11">
        <v>19.23</v>
      </c>
      <c r="D375" s="12" t="s">
        <v>9</v>
      </c>
    </row>
    <row r="376" spans="1:4">
      <c r="A376" s="169" t="s">
        <v>57</v>
      </c>
      <c r="B376" s="167">
        <v>2.1280000000000001</v>
      </c>
      <c r="C376" s="167">
        <v>2.1280000000000001</v>
      </c>
      <c r="D376" s="12" t="s">
        <v>16</v>
      </c>
    </row>
    <row r="377" spans="1:4">
      <c r="A377" s="33" t="s">
        <v>255</v>
      </c>
      <c r="B377" s="11">
        <v>300</v>
      </c>
      <c r="C377" s="11">
        <v>108</v>
      </c>
      <c r="D377" s="12" t="s">
        <v>11</v>
      </c>
    </row>
    <row r="378" spans="1:4" ht="16.149999999999999">
      <c r="A378" s="169" t="s">
        <v>59</v>
      </c>
      <c r="B378" s="167">
        <v>4281.42</v>
      </c>
      <c r="C378" s="167">
        <v>4708.58</v>
      </c>
      <c r="D378" s="12" t="s">
        <v>16</v>
      </c>
    </row>
    <row r="379" spans="1:4">
      <c r="A379" s="169" t="s">
        <v>256</v>
      </c>
      <c r="B379" s="167">
        <v>75</v>
      </c>
      <c r="C379" s="167">
        <v>66</v>
      </c>
      <c r="D379" s="12" t="s">
        <v>16</v>
      </c>
    </row>
    <row r="380" spans="1:4">
      <c r="A380" s="24" t="s">
        <v>18</v>
      </c>
      <c r="B380" s="103"/>
      <c r="C380" s="103"/>
      <c r="D380" s="104"/>
    </row>
    <row r="381" spans="1:4" ht="15.6">
      <c r="A381" s="24" t="s">
        <v>19</v>
      </c>
      <c r="B381" s="28"/>
      <c r="C381" s="28"/>
      <c r="D381" s="25"/>
    </row>
    <row r="382" spans="1:4" ht="15.6">
      <c r="A382" s="24" t="s">
        <v>63</v>
      </c>
      <c r="B382" s="25"/>
      <c r="C382" s="25"/>
      <c r="D382" s="25"/>
    </row>
    <row r="383" spans="1:4" ht="15.6">
      <c r="A383" s="16" t="s">
        <v>64</v>
      </c>
    </row>
    <row r="384" spans="1:4" ht="14.65" customHeight="1">
      <c r="A384" s="17"/>
    </row>
    <row r="386" spans="1:4">
      <c r="A386" s="5" t="s">
        <v>257</v>
      </c>
      <c r="B386" s="6"/>
      <c r="C386" s="6"/>
      <c r="D386" s="6"/>
    </row>
    <row r="387" spans="1:4" ht="41.45">
      <c r="A387" s="7" t="s">
        <v>4</v>
      </c>
      <c r="B387" s="8" t="s">
        <v>5</v>
      </c>
      <c r="C387" s="8" t="s">
        <v>6</v>
      </c>
      <c r="D387" s="8" t="s">
        <v>7</v>
      </c>
    </row>
    <row r="388" spans="1:4">
      <c r="A388" s="18" t="s">
        <v>258</v>
      </c>
      <c r="B388" s="10">
        <v>0.77</v>
      </c>
      <c r="C388" s="11">
        <v>2.95</v>
      </c>
      <c r="D388" s="12" t="s">
        <v>9</v>
      </c>
    </row>
    <row r="389" spans="1:4">
      <c r="A389" s="18" t="s">
        <v>259</v>
      </c>
      <c r="B389" s="10" t="s">
        <v>13</v>
      </c>
      <c r="C389" s="11">
        <v>3</v>
      </c>
      <c r="D389" s="12" t="s">
        <v>9</v>
      </c>
    </row>
    <row r="390" spans="1:4">
      <c r="A390" s="24" t="s">
        <v>18</v>
      </c>
      <c r="B390" s="102"/>
      <c r="C390" s="103"/>
      <c r="D390" s="104"/>
    </row>
    <row r="391" spans="1:4" ht="15.6">
      <c r="A391" s="24" t="s">
        <v>19</v>
      </c>
      <c r="B391" s="15"/>
      <c r="C391" s="15"/>
      <c r="D391" s="6"/>
    </row>
    <row r="392" spans="1:4" ht="15.6">
      <c r="A392" s="24" t="s">
        <v>94</v>
      </c>
      <c r="B392" s="6"/>
      <c r="C392" s="6"/>
      <c r="D392" s="6"/>
    </row>
    <row r="395" spans="1:4">
      <c r="A395" s="5" t="s">
        <v>260</v>
      </c>
      <c r="B395" s="6"/>
      <c r="C395" s="6"/>
      <c r="D395" s="6"/>
    </row>
    <row r="396" spans="1:4" ht="41.45">
      <c r="A396" s="40" t="s">
        <v>4</v>
      </c>
      <c r="B396" s="8" t="s">
        <v>5</v>
      </c>
      <c r="C396" s="8" t="s">
        <v>6</v>
      </c>
      <c r="D396" s="8" t="s">
        <v>7</v>
      </c>
    </row>
    <row r="397" spans="1:4" ht="30">
      <c r="A397" s="33" t="s">
        <v>261</v>
      </c>
      <c r="B397" s="11" t="s">
        <v>13</v>
      </c>
      <c r="C397" s="11">
        <v>7.9750009999999998</v>
      </c>
      <c r="D397" s="12" t="s">
        <v>9</v>
      </c>
    </row>
    <row r="398" spans="1:4" ht="30">
      <c r="A398" s="33" t="s">
        <v>262</v>
      </c>
      <c r="B398" s="11" t="s">
        <v>13</v>
      </c>
      <c r="C398" s="11">
        <v>38</v>
      </c>
      <c r="D398" s="12" t="s">
        <v>9</v>
      </c>
    </row>
    <row r="399" spans="1:4">
      <c r="A399" s="33" t="s">
        <v>263</v>
      </c>
      <c r="B399" s="11">
        <v>150</v>
      </c>
      <c r="C399" s="11">
        <v>287.797392</v>
      </c>
      <c r="D399" s="12" t="s">
        <v>11</v>
      </c>
    </row>
    <row r="400" spans="1:4" ht="30">
      <c r="A400" s="33" t="s">
        <v>264</v>
      </c>
      <c r="B400" s="10" t="s">
        <v>13</v>
      </c>
      <c r="C400" s="11">
        <v>1.1100000000000001</v>
      </c>
      <c r="D400" s="12" t="s">
        <v>9</v>
      </c>
    </row>
    <row r="401" spans="1:4" ht="16.149999999999999">
      <c r="A401" s="33" t="s">
        <v>265</v>
      </c>
      <c r="B401" s="11" t="s">
        <v>13</v>
      </c>
      <c r="C401" s="11">
        <v>0.24</v>
      </c>
      <c r="D401" s="12" t="s">
        <v>9</v>
      </c>
    </row>
    <row r="402" spans="1:4" ht="16.149999999999999">
      <c r="A402" s="33" t="s">
        <v>266</v>
      </c>
      <c r="B402" s="11" t="s">
        <v>13</v>
      </c>
      <c r="C402" s="11">
        <v>17.649999999999999</v>
      </c>
      <c r="D402" s="12" t="s">
        <v>9</v>
      </c>
    </row>
    <row r="403" spans="1:4">
      <c r="A403" s="33" t="s">
        <v>267</v>
      </c>
      <c r="B403" s="11">
        <v>150</v>
      </c>
      <c r="C403" s="11">
        <v>1</v>
      </c>
      <c r="D403" s="12" t="s">
        <v>9</v>
      </c>
    </row>
    <row r="404" spans="1:4">
      <c r="A404" s="33" t="s">
        <v>268</v>
      </c>
      <c r="B404" s="11">
        <v>302</v>
      </c>
      <c r="C404" s="11">
        <v>11.5</v>
      </c>
      <c r="D404" s="12" t="s">
        <v>9</v>
      </c>
    </row>
    <row r="405" spans="1:4">
      <c r="A405" s="33" t="s">
        <v>269</v>
      </c>
      <c r="B405" s="11">
        <v>325</v>
      </c>
      <c r="C405" s="11">
        <v>50</v>
      </c>
      <c r="D405" s="12" t="s">
        <v>11</v>
      </c>
    </row>
    <row r="406" spans="1:4">
      <c r="A406" s="33" t="s">
        <v>270</v>
      </c>
      <c r="B406" s="10" t="s">
        <v>13</v>
      </c>
      <c r="C406" s="11">
        <v>0.8</v>
      </c>
      <c r="D406" s="12" t="s">
        <v>9</v>
      </c>
    </row>
    <row r="407" spans="1:4">
      <c r="A407" s="24" t="s">
        <v>18</v>
      </c>
      <c r="B407" s="15"/>
      <c r="C407" s="15"/>
      <c r="D407" s="6"/>
    </row>
    <row r="408" spans="1:4" ht="15.6">
      <c r="A408" s="24" t="s">
        <v>19</v>
      </c>
      <c r="B408" s="15"/>
      <c r="C408" s="15"/>
      <c r="D408" s="6"/>
    </row>
    <row r="409" spans="1:4" ht="15.6">
      <c r="A409" s="24" t="s">
        <v>63</v>
      </c>
      <c r="B409" s="6"/>
      <c r="C409" s="6"/>
      <c r="D409" s="6"/>
    </row>
    <row r="410" spans="1:4" ht="15.6">
      <c r="A410" s="16" t="s">
        <v>64</v>
      </c>
    </row>
    <row r="413" spans="1:4">
      <c r="A413" s="5" t="s">
        <v>271</v>
      </c>
      <c r="B413" s="6"/>
      <c r="C413" s="6"/>
      <c r="D413" s="6"/>
    </row>
    <row r="414" spans="1:4" ht="41.45">
      <c r="A414" s="7" t="s">
        <v>4</v>
      </c>
      <c r="B414" s="8" t="s">
        <v>5</v>
      </c>
      <c r="C414" s="8" t="s">
        <v>6</v>
      </c>
      <c r="D414" s="8" t="s">
        <v>7</v>
      </c>
    </row>
    <row r="415" spans="1:4">
      <c r="A415" s="33" t="s">
        <v>37</v>
      </c>
      <c r="B415" s="11">
        <v>1500</v>
      </c>
      <c r="C415" s="11">
        <v>1213.2632249999999</v>
      </c>
      <c r="D415" s="12" t="s">
        <v>11</v>
      </c>
    </row>
    <row r="416" spans="1:4" ht="27.6">
      <c r="A416" s="33" t="s">
        <v>272</v>
      </c>
      <c r="B416" s="11">
        <v>400</v>
      </c>
      <c r="C416" s="11">
        <v>8</v>
      </c>
      <c r="D416" s="12" t="s">
        <v>9</v>
      </c>
    </row>
    <row r="417" spans="1:5">
      <c r="A417" s="33" t="s">
        <v>273</v>
      </c>
      <c r="B417" s="11">
        <v>123</v>
      </c>
      <c r="C417" s="11">
        <v>15</v>
      </c>
      <c r="D417" s="12" t="s">
        <v>11</v>
      </c>
    </row>
    <row r="418" spans="1:5">
      <c r="A418" s="33" t="s">
        <v>274</v>
      </c>
      <c r="B418" s="11">
        <v>500</v>
      </c>
      <c r="C418" s="11">
        <v>300</v>
      </c>
      <c r="D418" s="12" t="s">
        <v>11</v>
      </c>
    </row>
    <row r="419" spans="1:5" ht="27.6">
      <c r="A419" s="33" t="s">
        <v>275</v>
      </c>
      <c r="B419" s="11">
        <v>300</v>
      </c>
      <c r="C419" s="11">
        <v>179</v>
      </c>
      <c r="D419" s="12" t="s">
        <v>11</v>
      </c>
    </row>
    <row r="420" spans="1:5">
      <c r="A420" s="33" t="s">
        <v>276</v>
      </c>
      <c r="B420" s="11">
        <v>300</v>
      </c>
      <c r="C420" s="11">
        <v>174</v>
      </c>
      <c r="D420" s="12" t="s">
        <v>11</v>
      </c>
    </row>
    <row r="421" spans="1:5" ht="27.6">
      <c r="A421" s="33" t="s">
        <v>277</v>
      </c>
      <c r="B421" s="11">
        <v>250</v>
      </c>
      <c r="C421" s="11">
        <v>150</v>
      </c>
      <c r="D421" s="12" t="s">
        <v>11</v>
      </c>
    </row>
    <row r="422" spans="1:5">
      <c r="A422" s="33" t="s">
        <v>278</v>
      </c>
      <c r="B422" s="11">
        <v>1300</v>
      </c>
      <c r="C422" s="11">
        <v>2011</v>
      </c>
      <c r="D422" s="12" t="s">
        <v>11</v>
      </c>
    </row>
    <row r="423" spans="1:5" ht="27.6">
      <c r="A423" s="33" t="s">
        <v>279</v>
      </c>
      <c r="B423" s="11">
        <v>650</v>
      </c>
      <c r="C423" s="11">
        <v>550</v>
      </c>
      <c r="D423" s="12" t="s">
        <v>11</v>
      </c>
    </row>
    <row r="424" spans="1:5" s="181" customFormat="1">
      <c r="A424" s="169" t="s">
        <v>57</v>
      </c>
      <c r="B424" s="167">
        <v>0.93629600000000002</v>
      </c>
      <c r="C424" s="167">
        <v>0.93629600000000002</v>
      </c>
      <c r="D424" s="12" t="s">
        <v>16</v>
      </c>
      <c r="E424" s="3"/>
    </row>
    <row r="425" spans="1:5" ht="15.6">
      <c r="A425" s="24" t="s">
        <v>19</v>
      </c>
      <c r="B425" s="6"/>
      <c r="C425" s="182"/>
      <c r="D425" s="6"/>
    </row>
    <row r="426" spans="1:5" ht="15.6">
      <c r="A426" s="24" t="s">
        <v>84</v>
      </c>
      <c r="B426" s="6"/>
      <c r="C426" s="6"/>
      <c r="D426" s="6"/>
    </row>
    <row r="429" spans="1:5">
      <c r="A429" s="5" t="s">
        <v>280</v>
      </c>
      <c r="B429" s="6"/>
      <c r="C429" s="6"/>
      <c r="D429" s="6"/>
    </row>
    <row r="430" spans="1:5" ht="41.45">
      <c r="A430" s="7" t="s">
        <v>4</v>
      </c>
      <c r="B430" s="8" t="s">
        <v>5</v>
      </c>
      <c r="C430" s="8" t="s">
        <v>6</v>
      </c>
      <c r="D430" s="8" t="s">
        <v>7</v>
      </c>
    </row>
    <row r="431" spans="1:5" ht="41.45">
      <c r="A431" s="33" t="s">
        <v>281</v>
      </c>
      <c r="B431" s="11">
        <v>499.6</v>
      </c>
      <c r="C431" s="11">
        <v>910</v>
      </c>
      <c r="D431" s="12" t="s">
        <v>11</v>
      </c>
    </row>
    <row r="432" spans="1:5" ht="27.6">
      <c r="A432" s="33" t="s">
        <v>282</v>
      </c>
      <c r="B432" s="11">
        <v>300</v>
      </c>
      <c r="C432" s="11">
        <v>206.5</v>
      </c>
      <c r="D432" s="12" t="s">
        <v>11</v>
      </c>
    </row>
    <row r="433" spans="1:5" ht="27.6">
      <c r="A433" s="33" t="s">
        <v>283</v>
      </c>
      <c r="B433" s="11">
        <v>100</v>
      </c>
      <c r="C433" s="11">
        <v>58.884977999999997</v>
      </c>
      <c r="D433" s="12" t="s">
        <v>11</v>
      </c>
    </row>
    <row r="434" spans="1:5" s="181" customFormat="1">
      <c r="A434" s="169" t="s">
        <v>284</v>
      </c>
      <c r="B434" s="167">
        <v>10</v>
      </c>
      <c r="C434" s="167">
        <v>375.54</v>
      </c>
      <c r="D434" s="12" t="s">
        <v>16</v>
      </c>
      <c r="E434" s="3"/>
    </row>
    <row r="435" spans="1:5" s="181" customFormat="1">
      <c r="A435" s="169" t="s">
        <v>285</v>
      </c>
      <c r="B435" s="167">
        <v>200</v>
      </c>
      <c r="C435" s="167">
        <v>40.79</v>
      </c>
      <c r="D435" s="12" t="s">
        <v>16</v>
      </c>
      <c r="E435" s="3"/>
    </row>
    <row r="436" spans="1:5" s="181" customFormat="1" ht="13.15" customHeight="1">
      <c r="A436" s="169" t="s">
        <v>286</v>
      </c>
      <c r="B436" s="167">
        <v>100</v>
      </c>
      <c r="C436" s="167">
        <v>100</v>
      </c>
      <c r="D436" s="12" t="s">
        <v>16</v>
      </c>
      <c r="E436" s="3"/>
    </row>
    <row r="437" spans="1:5" s="181" customFormat="1">
      <c r="A437" s="169" t="s">
        <v>287</v>
      </c>
      <c r="B437" s="167">
        <v>30</v>
      </c>
      <c r="C437" s="167">
        <v>205.6</v>
      </c>
      <c r="D437" s="12" t="s">
        <v>16</v>
      </c>
      <c r="E437" s="3"/>
    </row>
    <row r="438" spans="1:5" s="181" customFormat="1">
      <c r="A438" s="169" t="s">
        <v>288</v>
      </c>
      <c r="B438" s="167">
        <v>30</v>
      </c>
      <c r="C438" s="167">
        <v>97.6</v>
      </c>
      <c r="D438" s="12" t="s">
        <v>16</v>
      </c>
      <c r="E438" s="3"/>
    </row>
    <row r="439" spans="1:5" s="181" customFormat="1" ht="27.6">
      <c r="A439" s="169" t="s">
        <v>289</v>
      </c>
      <c r="B439" s="167">
        <v>75</v>
      </c>
      <c r="C439" s="167">
        <v>19.88</v>
      </c>
      <c r="D439" s="12" t="s">
        <v>16</v>
      </c>
      <c r="E439" s="3"/>
    </row>
    <row r="440" spans="1:5" s="181" customFormat="1">
      <c r="A440" s="169" t="s">
        <v>290</v>
      </c>
      <c r="B440" s="167">
        <v>50</v>
      </c>
      <c r="C440" s="167">
        <v>70</v>
      </c>
      <c r="D440" s="12" t="s">
        <v>16</v>
      </c>
      <c r="E440" s="3"/>
    </row>
    <row r="441" spans="1:5" s="181" customFormat="1">
      <c r="A441" s="169" t="s">
        <v>291</v>
      </c>
      <c r="B441" s="167">
        <v>200</v>
      </c>
      <c r="C441" s="167">
        <v>38.619999999999997</v>
      </c>
      <c r="D441" s="12" t="s">
        <v>16</v>
      </c>
      <c r="E441" s="3"/>
    </row>
    <row r="442" spans="1:5" ht="27.6">
      <c r="A442" s="33" t="s">
        <v>292</v>
      </c>
      <c r="B442" s="11">
        <v>250</v>
      </c>
      <c r="C442" s="11">
        <v>200</v>
      </c>
      <c r="D442" s="12" t="s">
        <v>11</v>
      </c>
    </row>
    <row r="443" spans="1:5" s="181" customFormat="1">
      <c r="A443" s="169" t="s">
        <v>293</v>
      </c>
      <c r="B443" s="167">
        <v>150</v>
      </c>
      <c r="C443" s="167">
        <v>57</v>
      </c>
      <c r="D443" s="12" t="s">
        <v>16</v>
      </c>
      <c r="E443" s="3"/>
    </row>
    <row r="444" spans="1:5" ht="27.6">
      <c r="A444" s="33" t="s">
        <v>294</v>
      </c>
      <c r="B444" s="11">
        <v>150</v>
      </c>
      <c r="C444" s="11">
        <v>70.930000000000007</v>
      </c>
      <c r="D444" s="12" t="s">
        <v>11</v>
      </c>
    </row>
    <row r="445" spans="1:5" s="181" customFormat="1">
      <c r="A445" s="169" t="s">
        <v>295</v>
      </c>
      <c r="B445" s="167">
        <v>40.25</v>
      </c>
      <c r="C445" s="167">
        <v>37.840000000000003</v>
      </c>
      <c r="D445" s="12" t="s">
        <v>16</v>
      </c>
      <c r="E445" s="3"/>
    </row>
    <row r="446" spans="1:5" s="181" customFormat="1" ht="13.15" customHeight="1">
      <c r="A446" s="169" t="s">
        <v>296</v>
      </c>
      <c r="B446" s="167">
        <v>150</v>
      </c>
      <c r="C446" s="167">
        <v>300</v>
      </c>
      <c r="D446" s="12" t="s">
        <v>16</v>
      </c>
      <c r="E446" s="3"/>
    </row>
    <row r="447" spans="1:5" s="181" customFormat="1">
      <c r="A447" s="169" t="s">
        <v>297</v>
      </c>
      <c r="B447" s="167">
        <v>35.4</v>
      </c>
      <c r="C447" s="167">
        <v>35.4</v>
      </c>
      <c r="D447" s="12" t="s">
        <v>16</v>
      </c>
      <c r="E447" s="3"/>
    </row>
    <row r="448" spans="1:5" s="181" customFormat="1" ht="27.6">
      <c r="A448" s="169" t="s">
        <v>298</v>
      </c>
      <c r="B448" s="167">
        <v>40.009930490000002</v>
      </c>
      <c r="C448" s="167">
        <v>40.340000000000003</v>
      </c>
      <c r="D448" s="12" t="s">
        <v>16</v>
      </c>
      <c r="E448" s="3"/>
    </row>
    <row r="449" spans="1:5" s="181" customFormat="1">
      <c r="A449" s="169" t="s">
        <v>299</v>
      </c>
      <c r="B449" s="167">
        <v>80</v>
      </c>
      <c r="C449" s="167">
        <v>30.36</v>
      </c>
      <c r="D449" s="12" t="s">
        <v>16</v>
      </c>
      <c r="E449" s="3"/>
    </row>
    <row r="450" spans="1:5" ht="27.6">
      <c r="A450" s="33" t="s">
        <v>300</v>
      </c>
      <c r="B450" s="11">
        <v>200</v>
      </c>
      <c r="C450" s="11">
        <v>200</v>
      </c>
      <c r="D450" s="12" t="s">
        <v>11</v>
      </c>
    </row>
    <row r="451" spans="1:5">
      <c r="A451" s="33" t="s">
        <v>301</v>
      </c>
      <c r="B451" s="11">
        <v>100</v>
      </c>
      <c r="C451" s="11">
        <v>198.21997880000001</v>
      </c>
      <c r="D451" s="12" t="s">
        <v>11</v>
      </c>
    </row>
    <row r="452" spans="1:5" s="181" customFormat="1">
      <c r="A452" s="169" t="s">
        <v>57</v>
      </c>
      <c r="B452" s="167">
        <v>261.74663837999981</v>
      </c>
      <c r="C452" s="167">
        <v>338.82417087000147</v>
      </c>
      <c r="D452" s="12" t="s">
        <v>16</v>
      </c>
      <c r="E452" s="3"/>
    </row>
    <row r="453" spans="1:5" s="181" customFormat="1">
      <c r="A453" s="169" t="s">
        <v>302</v>
      </c>
      <c r="B453" s="167">
        <v>62.5</v>
      </c>
      <c r="C453" s="167">
        <v>41.33</v>
      </c>
      <c r="D453" s="12" t="s">
        <v>16</v>
      </c>
      <c r="E453" s="3"/>
    </row>
    <row r="454" spans="1:5" ht="15.6">
      <c r="A454" s="24" t="s">
        <v>19</v>
      </c>
      <c r="B454" s="15"/>
      <c r="C454" s="15"/>
      <c r="D454" s="6"/>
    </row>
    <row r="455" spans="1:5" ht="15.6">
      <c r="A455" s="24" t="s">
        <v>33</v>
      </c>
      <c r="B455" s="6"/>
      <c r="C455" s="6"/>
      <c r="D455" s="6"/>
    </row>
    <row r="458" spans="1:5">
      <c r="A458" s="5" t="s">
        <v>303</v>
      </c>
      <c r="B458" s="6"/>
      <c r="C458" s="6"/>
      <c r="D458" s="6"/>
    </row>
    <row r="459" spans="1:5" ht="41.45">
      <c r="A459" s="7" t="s">
        <v>4</v>
      </c>
      <c r="B459" s="8" t="s">
        <v>5</v>
      </c>
      <c r="C459" s="8" t="s">
        <v>6</v>
      </c>
      <c r="D459" s="8" t="s">
        <v>7</v>
      </c>
    </row>
    <row r="460" spans="1:5">
      <c r="A460" s="33" t="s">
        <v>304</v>
      </c>
      <c r="B460" s="11">
        <v>5</v>
      </c>
      <c r="C460" s="11">
        <v>15.9</v>
      </c>
      <c r="D460" s="12" t="s">
        <v>39</v>
      </c>
    </row>
    <row r="461" spans="1:5" ht="16.149999999999999">
      <c r="A461" s="33" t="s">
        <v>305</v>
      </c>
      <c r="B461" s="11">
        <v>5</v>
      </c>
      <c r="C461" s="11">
        <v>0.75</v>
      </c>
      <c r="D461" s="12" t="s">
        <v>9</v>
      </c>
    </row>
    <row r="462" spans="1:5">
      <c r="A462" s="169" t="s">
        <v>306</v>
      </c>
      <c r="B462" s="167">
        <v>2</v>
      </c>
      <c r="C462" s="167">
        <v>1</v>
      </c>
      <c r="D462" s="12" t="s">
        <v>16</v>
      </c>
    </row>
    <row r="463" spans="1:5" ht="15.6">
      <c r="A463" s="24" t="s">
        <v>19</v>
      </c>
      <c r="B463" s="6"/>
      <c r="C463" s="182"/>
      <c r="D463" s="6"/>
    </row>
    <row r="464" spans="1:5" ht="15.6">
      <c r="A464" s="24" t="s">
        <v>237</v>
      </c>
      <c r="B464" s="6"/>
      <c r="C464" s="6"/>
      <c r="D464" s="6"/>
    </row>
    <row r="465" spans="1:4" ht="15.6">
      <c r="A465" s="16" t="s">
        <v>64</v>
      </c>
    </row>
    <row r="468" spans="1:4">
      <c r="A468" s="5" t="s">
        <v>307</v>
      </c>
      <c r="B468" s="6"/>
      <c r="C468" s="6"/>
      <c r="D468" s="6"/>
    </row>
    <row r="469" spans="1:4" ht="41.45">
      <c r="A469" s="7" t="s">
        <v>4</v>
      </c>
      <c r="B469" s="8" t="s">
        <v>5</v>
      </c>
      <c r="C469" s="8" t="s">
        <v>6</v>
      </c>
      <c r="D469" s="8" t="s">
        <v>7</v>
      </c>
    </row>
    <row r="470" spans="1:4">
      <c r="A470" s="33" t="s">
        <v>191</v>
      </c>
      <c r="B470" s="11">
        <v>20</v>
      </c>
      <c r="C470" s="11">
        <v>23.882307999999998</v>
      </c>
      <c r="D470" s="12" t="s">
        <v>11</v>
      </c>
    </row>
    <row r="471" spans="1:4">
      <c r="A471" s="33" t="s">
        <v>308</v>
      </c>
      <c r="B471" s="11">
        <v>5.5</v>
      </c>
      <c r="C471" s="11">
        <v>10</v>
      </c>
      <c r="D471" s="12" t="s">
        <v>9</v>
      </c>
    </row>
    <row r="472" spans="1:4">
      <c r="A472" s="33" t="s">
        <v>309</v>
      </c>
      <c r="B472" s="11">
        <v>5</v>
      </c>
      <c r="C472" s="11">
        <v>16.399999999999999</v>
      </c>
      <c r="D472" s="12" t="s">
        <v>9</v>
      </c>
    </row>
    <row r="473" spans="1:4">
      <c r="A473" s="33" t="s">
        <v>306</v>
      </c>
      <c r="B473" s="11">
        <v>2.2400000000000002</v>
      </c>
      <c r="C473" s="11">
        <v>6.2</v>
      </c>
      <c r="D473" s="12" t="s">
        <v>9</v>
      </c>
    </row>
    <row r="474" spans="1:4">
      <c r="A474" s="33" t="s">
        <v>310</v>
      </c>
      <c r="B474" s="11">
        <v>21</v>
      </c>
      <c r="C474" s="11">
        <v>23.35</v>
      </c>
      <c r="D474" s="12" t="s">
        <v>9</v>
      </c>
    </row>
    <row r="475" spans="1:4">
      <c r="A475" s="33" t="s">
        <v>311</v>
      </c>
      <c r="B475" s="11">
        <v>30</v>
      </c>
      <c r="C475" s="11">
        <v>175.5</v>
      </c>
      <c r="D475" s="12" t="s">
        <v>39</v>
      </c>
    </row>
    <row r="476" spans="1:4">
      <c r="A476" s="33" t="s">
        <v>312</v>
      </c>
      <c r="B476" s="11">
        <v>37</v>
      </c>
      <c r="C476" s="11">
        <v>39.934156000000002</v>
      </c>
      <c r="D476" s="12" t="s">
        <v>39</v>
      </c>
    </row>
    <row r="477" spans="1:4" ht="15.6">
      <c r="A477" s="24" t="s">
        <v>19</v>
      </c>
      <c r="B477" s="6"/>
      <c r="C477" s="182"/>
      <c r="D477" s="6"/>
    </row>
    <row r="478" spans="1:4" ht="15.6">
      <c r="A478" s="24" t="s">
        <v>313</v>
      </c>
      <c r="B478" s="6"/>
      <c r="C478" s="6"/>
      <c r="D478" s="6"/>
    </row>
    <row r="481" spans="1:4">
      <c r="A481" s="5" t="s">
        <v>314</v>
      </c>
      <c r="B481" s="6"/>
      <c r="C481" s="6"/>
      <c r="D481" s="6"/>
    </row>
    <row r="482" spans="1:4" ht="41.45">
      <c r="A482" s="7" t="s">
        <v>4</v>
      </c>
      <c r="B482" s="8" t="s">
        <v>5</v>
      </c>
      <c r="C482" s="8" t="s">
        <v>6</v>
      </c>
      <c r="D482" s="8" t="s">
        <v>7</v>
      </c>
    </row>
    <row r="483" spans="1:4" ht="27.6">
      <c r="A483" s="33" t="s">
        <v>315</v>
      </c>
      <c r="B483" s="11">
        <v>150</v>
      </c>
      <c r="C483" s="11">
        <v>30</v>
      </c>
      <c r="D483" s="12" t="s">
        <v>11</v>
      </c>
    </row>
    <row r="484" spans="1:4">
      <c r="A484" s="33" t="s">
        <v>316</v>
      </c>
      <c r="B484" s="11">
        <v>110</v>
      </c>
      <c r="C484" s="11">
        <v>3</v>
      </c>
      <c r="D484" s="12" t="s">
        <v>9</v>
      </c>
    </row>
    <row r="485" spans="1:4" ht="27.6">
      <c r="A485" s="33" t="s">
        <v>317</v>
      </c>
      <c r="B485" s="11">
        <v>25</v>
      </c>
      <c r="C485" s="11">
        <v>25</v>
      </c>
      <c r="D485" s="12" t="s">
        <v>16</v>
      </c>
    </row>
    <row r="486" spans="1:4" ht="16.149999999999999">
      <c r="A486" s="33" t="s">
        <v>318</v>
      </c>
      <c r="B486" s="11">
        <v>100</v>
      </c>
      <c r="C486" s="11">
        <v>3</v>
      </c>
      <c r="D486" s="12" t="s">
        <v>9</v>
      </c>
    </row>
    <row r="487" spans="1:4" ht="30">
      <c r="A487" s="33" t="s">
        <v>319</v>
      </c>
      <c r="B487" s="32">
        <v>175</v>
      </c>
      <c r="C487" s="11">
        <v>9.5</v>
      </c>
      <c r="D487" s="12" t="s">
        <v>9</v>
      </c>
    </row>
    <row r="488" spans="1:4" ht="30">
      <c r="A488" s="33" t="s">
        <v>320</v>
      </c>
      <c r="B488" s="11">
        <v>165</v>
      </c>
      <c r="C488" s="11">
        <v>1.25</v>
      </c>
      <c r="D488" s="12" t="s">
        <v>9</v>
      </c>
    </row>
    <row r="489" spans="1:4" ht="27.6">
      <c r="A489" s="33" t="s">
        <v>321</v>
      </c>
      <c r="B489" s="11">
        <v>300</v>
      </c>
      <c r="C489" s="11">
        <v>342.73</v>
      </c>
      <c r="D489" s="12" t="s">
        <v>11</v>
      </c>
    </row>
    <row r="490" spans="1:4">
      <c r="A490" s="171" t="s">
        <v>57</v>
      </c>
      <c r="B490" s="167">
        <v>6.33</v>
      </c>
      <c r="C490" s="167">
        <v>6.33</v>
      </c>
      <c r="D490" s="12" t="s">
        <v>16</v>
      </c>
    </row>
    <row r="491" spans="1:4" ht="16.149999999999999">
      <c r="A491" s="169" t="s">
        <v>59</v>
      </c>
      <c r="B491" s="167">
        <v>1198.9000000000001</v>
      </c>
      <c r="C491" s="167">
        <v>3977.45</v>
      </c>
      <c r="D491" s="12" t="s">
        <v>16</v>
      </c>
    </row>
    <row r="492" spans="1:4" ht="15.6">
      <c r="A492" s="24" t="s">
        <v>19</v>
      </c>
      <c r="B492" s="15"/>
      <c r="C492" s="15"/>
      <c r="D492" s="6"/>
    </row>
    <row r="493" spans="1:4" ht="15.6">
      <c r="A493" s="24" t="s">
        <v>63</v>
      </c>
      <c r="B493" s="6"/>
      <c r="C493" s="6"/>
      <c r="D493" s="6"/>
    </row>
    <row r="494" spans="1:4" ht="15.6">
      <c r="A494" s="16" t="s">
        <v>64</v>
      </c>
    </row>
    <row r="495" spans="1:4" ht="15.6">
      <c r="A495" s="227" t="s">
        <v>211</v>
      </c>
      <c r="B495" s="227"/>
      <c r="C495" s="227"/>
      <c r="D495" s="227"/>
    </row>
    <row r="498" spans="1:4">
      <c r="A498" s="5" t="s">
        <v>322</v>
      </c>
      <c r="B498" s="6"/>
      <c r="C498" s="6"/>
      <c r="D498" s="6"/>
    </row>
    <row r="499" spans="1:4" ht="41.45">
      <c r="A499" s="7" t="s">
        <v>4</v>
      </c>
      <c r="B499" s="8" t="s">
        <v>5</v>
      </c>
      <c r="C499" s="8" t="s">
        <v>6</v>
      </c>
      <c r="D499" s="8" t="s">
        <v>7</v>
      </c>
    </row>
    <row r="500" spans="1:4" ht="27.6">
      <c r="A500" s="33" t="s">
        <v>323</v>
      </c>
      <c r="B500" s="11">
        <v>110</v>
      </c>
      <c r="C500" s="11">
        <v>190</v>
      </c>
      <c r="D500" s="12" t="s">
        <v>11</v>
      </c>
    </row>
    <row r="501" spans="1:4">
      <c r="A501" s="33" t="s">
        <v>324</v>
      </c>
      <c r="B501" s="11">
        <v>32</v>
      </c>
      <c r="C501" s="11">
        <v>10.42</v>
      </c>
      <c r="D501" s="12" t="s">
        <v>9</v>
      </c>
    </row>
    <row r="502" spans="1:4">
      <c r="A502" s="33" t="s">
        <v>325</v>
      </c>
      <c r="B502" s="11">
        <v>105</v>
      </c>
      <c r="C502" s="11">
        <v>25</v>
      </c>
      <c r="D502" s="12" t="s">
        <v>11</v>
      </c>
    </row>
    <row r="503" spans="1:4">
      <c r="A503" s="33" t="s">
        <v>326</v>
      </c>
      <c r="B503" s="11">
        <v>30</v>
      </c>
      <c r="C503" s="11">
        <v>1.5</v>
      </c>
      <c r="D503" s="12" t="s">
        <v>9</v>
      </c>
    </row>
    <row r="504" spans="1:4" ht="16.149999999999999">
      <c r="A504" s="169" t="s">
        <v>59</v>
      </c>
      <c r="B504" s="167">
        <v>5.2</v>
      </c>
      <c r="C504" s="167">
        <v>2.46</v>
      </c>
      <c r="D504" s="12" t="s">
        <v>16</v>
      </c>
    </row>
    <row r="505" spans="1:4" ht="30">
      <c r="A505" s="33" t="s">
        <v>327</v>
      </c>
      <c r="B505" s="11">
        <v>6.5</v>
      </c>
      <c r="C505" s="11">
        <v>5</v>
      </c>
      <c r="D505" s="12" t="s">
        <v>9</v>
      </c>
    </row>
    <row r="506" spans="1:4" ht="15.6">
      <c r="A506" s="24" t="s">
        <v>19</v>
      </c>
      <c r="B506" s="15"/>
      <c r="C506" s="15"/>
      <c r="D506" s="6"/>
    </row>
    <row r="507" spans="1:4" ht="15.6">
      <c r="A507" s="24" t="s">
        <v>181</v>
      </c>
      <c r="B507" s="6"/>
      <c r="C507" s="6"/>
      <c r="D507" s="6"/>
    </row>
    <row r="508" spans="1:4" ht="15.6">
      <c r="A508" s="16" t="s">
        <v>64</v>
      </c>
    </row>
    <row r="509" spans="1:4" ht="15.6">
      <c r="A509" s="227" t="s">
        <v>211</v>
      </c>
      <c r="B509" s="227"/>
      <c r="C509" s="227"/>
      <c r="D509" s="227"/>
    </row>
    <row r="512" spans="1:4">
      <c r="A512" s="5" t="s">
        <v>328</v>
      </c>
      <c r="B512" s="6"/>
      <c r="C512" s="6"/>
      <c r="D512" s="6"/>
    </row>
    <row r="513" spans="1:13" ht="41.45">
      <c r="A513" s="7" t="s">
        <v>4</v>
      </c>
      <c r="B513" s="8" t="s">
        <v>5</v>
      </c>
      <c r="C513" s="8" t="s">
        <v>6</v>
      </c>
      <c r="D513" s="8" t="s">
        <v>7</v>
      </c>
    </row>
    <row r="514" spans="1:13">
      <c r="A514" s="9" t="s">
        <v>329</v>
      </c>
      <c r="B514" s="167">
        <v>228</v>
      </c>
      <c r="C514" s="167">
        <v>938.66</v>
      </c>
      <c r="D514" s="12" t="s">
        <v>16</v>
      </c>
    </row>
    <row r="515" spans="1:13">
      <c r="A515" s="9" t="s">
        <v>330</v>
      </c>
      <c r="B515" s="167">
        <v>75</v>
      </c>
      <c r="C515" s="167">
        <f>644.85+21.96</f>
        <v>666.81000000000006</v>
      </c>
      <c r="D515" s="12" t="s">
        <v>16</v>
      </c>
    </row>
    <row r="516" spans="1:13">
      <c r="A516" s="9" t="s">
        <v>331</v>
      </c>
      <c r="B516" s="167">
        <v>50</v>
      </c>
      <c r="C516" s="167">
        <f>1057.1+45</f>
        <v>1102.0999999999999</v>
      </c>
      <c r="D516" s="12" t="s">
        <v>16</v>
      </c>
    </row>
    <row r="517" spans="1:13">
      <c r="A517" s="9" t="s">
        <v>332</v>
      </c>
      <c r="B517" s="167">
        <v>98.22</v>
      </c>
      <c r="C517" s="167">
        <v>259.45</v>
      </c>
      <c r="D517" s="12" t="s">
        <v>16</v>
      </c>
    </row>
    <row r="518" spans="1:13">
      <c r="A518" s="9" t="s">
        <v>333</v>
      </c>
      <c r="B518" s="167">
        <v>11.18</v>
      </c>
      <c r="C518" s="167">
        <v>22.47</v>
      </c>
      <c r="D518" s="12" t="s">
        <v>16</v>
      </c>
    </row>
    <row r="519" spans="1:13">
      <c r="A519" s="2" t="s">
        <v>334</v>
      </c>
      <c r="B519" s="252">
        <v>35.229999999999997</v>
      </c>
      <c r="C519" s="252">
        <v>26.16</v>
      </c>
      <c r="D519" s="27" t="s">
        <v>16</v>
      </c>
    </row>
    <row r="520" spans="1:13">
      <c r="A520" s="2" t="s">
        <v>335</v>
      </c>
      <c r="B520" s="167">
        <v>7.33</v>
      </c>
      <c r="C520" s="167">
        <v>12.09</v>
      </c>
      <c r="D520" s="12" t="s">
        <v>16</v>
      </c>
    </row>
    <row r="521" spans="1:13">
      <c r="A521" s="9" t="s">
        <v>57</v>
      </c>
      <c r="B521" s="167">
        <v>118.151</v>
      </c>
      <c r="C521" s="167">
        <v>118.151</v>
      </c>
      <c r="D521" s="12" t="s">
        <v>16</v>
      </c>
    </row>
    <row r="522" spans="1:13" s="181" customFormat="1" ht="15.6">
      <c r="A522" s="24" t="s">
        <v>336</v>
      </c>
      <c r="B522" s="6"/>
      <c r="C522" s="15"/>
      <c r="D522" s="6"/>
      <c r="E522" s="3"/>
      <c r="F522" s="2"/>
      <c r="G522" s="2"/>
      <c r="H522" s="2"/>
      <c r="I522" s="2"/>
      <c r="J522" s="2"/>
      <c r="K522" s="2"/>
      <c r="L522" s="2"/>
      <c r="M522" s="2"/>
    </row>
    <row r="525" spans="1:13">
      <c r="A525" s="5" t="s">
        <v>337</v>
      </c>
      <c r="B525" s="6"/>
      <c r="C525" s="6"/>
      <c r="D525" s="6"/>
    </row>
    <row r="526" spans="1:13" ht="41.45">
      <c r="A526" s="7" t="s">
        <v>4</v>
      </c>
      <c r="B526" s="8" t="s">
        <v>5</v>
      </c>
      <c r="C526" s="8" t="s">
        <v>6</v>
      </c>
      <c r="D526" s="8" t="s">
        <v>7</v>
      </c>
    </row>
    <row r="527" spans="1:13">
      <c r="A527" s="23" t="s">
        <v>338</v>
      </c>
      <c r="B527" s="11" t="s">
        <v>13</v>
      </c>
      <c r="C527" s="11">
        <v>3</v>
      </c>
      <c r="D527" s="12" t="s">
        <v>9</v>
      </c>
    </row>
    <row r="528" spans="1:13">
      <c r="A528" s="23" t="s">
        <v>339</v>
      </c>
      <c r="B528" s="11">
        <v>135</v>
      </c>
      <c r="C528" s="11">
        <v>44</v>
      </c>
      <c r="D528" s="12" t="s">
        <v>9</v>
      </c>
    </row>
    <row r="529" spans="1:4">
      <c r="A529" s="23" t="s">
        <v>340</v>
      </c>
      <c r="B529" s="11">
        <v>47</v>
      </c>
      <c r="C529" s="11">
        <v>3</v>
      </c>
      <c r="D529" s="12" t="s">
        <v>9</v>
      </c>
    </row>
    <row r="530" spans="1:4">
      <c r="A530" s="24" t="s">
        <v>18</v>
      </c>
      <c r="B530" s="15"/>
      <c r="C530" s="15"/>
      <c r="D530" s="6"/>
    </row>
    <row r="531" spans="1:4" ht="15.6">
      <c r="A531" s="24" t="s">
        <v>19</v>
      </c>
      <c r="B531" s="6"/>
      <c r="C531" s="6"/>
      <c r="D531" s="6"/>
    </row>
    <row r="532" spans="1:4" ht="15.6">
      <c r="A532" s="24" t="s">
        <v>68</v>
      </c>
      <c r="B532" s="6"/>
      <c r="C532" s="6"/>
      <c r="D532" s="6"/>
    </row>
    <row r="535" spans="1:4">
      <c r="A535" s="5" t="s">
        <v>341</v>
      </c>
      <c r="B535" s="6"/>
      <c r="C535" s="6"/>
      <c r="D535" s="6"/>
    </row>
    <row r="536" spans="1:4" ht="41.45">
      <c r="A536" s="7" t="s">
        <v>4</v>
      </c>
      <c r="B536" s="8" t="s">
        <v>5</v>
      </c>
      <c r="C536" s="8" t="s">
        <v>6</v>
      </c>
      <c r="D536" s="8" t="s">
        <v>7</v>
      </c>
    </row>
    <row r="537" spans="1:4">
      <c r="A537" s="41" t="s">
        <v>342</v>
      </c>
      <c r="B537" s="11">
        <v>5</v>
      </c>
      <c r="C537" s="11">
        <v>11.3</v>
      </c>
      <c r="D537" s="12" t="s">
        <v>39</v>
      </c>
    </row>
    <row r="538" spans="1:4">
      <c r="A538" s="41" t="s">
        <v>343</v>
      </c>
      <c r="B538" s="11">
        <v>5</v>
      </c>
      <c r="C538" s="11">
        <v>10.5</v>
      </c>
      <c r="D538" s="12" t="s">
        <v>9</v>
      </c>
    </row>
    <row r="539" spans="1:4">
      <c r="A539" s="41" t="s">
        <v>344</v>
      </c>
      <c r="B539" s="11">
        <v>5</v>
      </c>
      <c r="C539" s="11">
        <v>23.4</v>
      </c>
      <c r="D539" s="12" t="s">
        <v>9</v>
      </c>
    </row>
    <row r="540" spans="1:4" ht="16.149999999999999">
      <c r="A540" s="33" t="s">
        <v>345</v>
      </c>
      <c r="B540" s="11" t="s">
        <v>13</v>
      </c>
      <c r="C540" s="11">
        <v>2.0299999999999998</v>
      </c>
      <c r="D540" s="12" t="s">
        <v>9</v>
      </c>
    </row>
    <row r="541" spans="1:4" ht="16.149999999999999">
      <c r="A541" s="41" t="s">
        <v>346</v>
      </c>
      <c r="B541" s="11">
        <v>5.5</v>
      </c>
      <c r="C541" s="11">
        <v>5.29</v>
      </c>
      <c r="D541" s="12" t="s">
        <v>9</v>
      </c>
    </row>
    <row r="542" spans="1:4">
      <c r="A542" s="41" t="s">
        <v>347</v>
      </c>
      <c r="B542" s="11">
        <v>12.2</v>
      </c>
      <c r="C542" s="11">
        <v>32.4</v>
      </c>
      <c r="D542" s="12" t="s">
        <v>9</v>
      </c>
    </row>
    <row r="543" spans="1:4">
      <c r="A543" s="41" t="s">
        <v>348</v>
      </c>
      <c r="B543" s="11">
        <v>12.2</v>
      </c>
      <c r="C543" s="11">
        <v>16.7</v>
      </c>
      <c r="D543" s="12" t="s">
        <v>9</v>
      </c>
    </row>
    <row r="544" spans="1:4">
      <c r="A544" s="24" t="s">
        <v>18</v>
      </c>
      <c r="B544" s="15"/>
      <c r="C544" s="15"/>
      <c r="D544" s="6"/>
    </row>
    <row r="545" spans="1:4" ht="15.6">
      <c r="A545" s="24" t="s">
        <v>19</v>
      </c>
      <c r="B545" s="6"/>
      <c r="C545" s="6"/>
      <c r="D545" s="6"/>
    </row>
    <row r="546" spans="1:4" ht="15.6">
      <c r="A546" s="24" t="s">
        <v>181</v>
      </c>
      <c r="B546" s="6"/>
      <c r="C546" s="6"/>
      <c r="D546" s="6"/>
    </row>
    <row r="547" spans="1:4" ht="15.6">
      <c r="A547" s="16" t="s">
        <v>64</v>
      </c>
    </row>
    <row r="550" spans="1:4">
      <c r="A550" s="5" t="s">
        <v>349</v>
      </c>
      <c r="B550" s="6"/>
      <c r="C550" s="6"/>
      <c r="D550" s="6"/>
    </row>
    <row r="551" spans="1:4" ht="41.45">
      <c r="A551" s="7" t="s">
        <v>4</v>
      </c>
      <c r="B551" s="8" t="s">
        <v>5</v>
      </c>
      <c r="C551" s="8" t="s">
        <v>6</v>
      </c>
      <c r="D551" s="8" t="s">
        <v>7</v>
      </c>
    </row>
    <row r="552" spans="1:4">
      <c r="A552" s="39" t="s">
        <v>350</v>
      </c>
      <c r="B552" s="11">
        <v>4</v>
      </c>
      <c r="C552" s="11">
        <v>10.6</v>
      </c>
      <c r="D552" s="12" t="s">
        <v>9</v>
      </c>
    </row>
    <row r="553" spans="1:4">
      <c r="A553" s="42" t="s">
        <v>351</v>
      </c>
      <c r="B553" s="11">
        <v>11.3</v>
      </c>
      <c r="C553" s="11">
        <v>0.5</v>
      </c>
      <c r="D553" s="12" t="s">
        <v>9</v>
      </c>
    </row>
    <row r="554" spans="1:4" ht="15.6">
      <c r="A554" s="24" t="s">
        <v>19</v>
      </c>
      <c r="B554" s="35"/>
      <c r="C554" s="35"/>
      <c r="D554" s="6"/>
    </row>
    <row r="555" spans="1:4" ht="15.6">
      <c r="A555" s="24" t="s">
        <v>94</v>
      </c>
      <c r="B555" s="6"/>
      <c r="C555" s="6"/>
      <c r="D555" s="6"/>
    </row>
    <row r="558" spans="1:4">
      <c r="A558" s="178" t="s">
        <v>352</v>
      </c>
      <c r="B558" s="6"/>
      <c r="C558" s="6"/>
      <c r="D558" s="6"/>
    </row>
    <row r="559" spans="1:4" ht="41.45">
      <c r="A559" s="7" t="s">
        <v>4</v>
      </c>
      <c r="B559" s="8" t="s">
        <v>5</v>
      </c>
      <c r="C559" s="8" t="s">
        <v>6</v>
      </c>
      <c r="D559" s="8" t="s">
        <v>7</v>
      </c>
    </row>
    <row r="560" spans="1:4">
      <c r="A560" s="42" t="s">
        <v>353</v>
      </c>
      <c r="B560" s="11">
        <v>500</v>
      </c>
      <c r="C560" s="11">
        <v>300</v>
      </c>
      <c r="D560" s="12" t="s">
        <v>11</v>
      </c>
    </row>
    <row r="561" spans="1:5" ht="27.6">
      <c r="A561" s="100" t="s">
        <v>354</v>
      </c>
      <c r="B561" s="11">
        <v>162</v>
      </c>
      <c r="C561" s="11">
        <v>108</v>
      </c>
      <c r="D561" s="12" t="s">
        <v>11</v>
      </c>
    </row>
    <row r="562" spans="1:5">
      <c r="A562" s="42" t="s">
        <v>355</v>
      </c>
      <c r="B562" s="11">
        <v>100</v>
      </c>
      <c r="C562" s="11">
        <v>100</v>
      </c>
      <c r="D562" s="12" t="s">
        <v>11</v>
      </c>
    </row>
    <row r="563" spans="1:5">
      <c r="A563" s="42" t="s">
        <v>356</v>
      </c>
      <c r="B563" s="11">
        <v>300</v>
      </c>
      <c r="C563" s="11">
        <v>670.56502509999996</v>
      </c>
      <c r="D563" s="12" t="s">
        <v>11</v>
      </c>
    </row>
    <row r="564" spans="1:5">
      <c r="A564" s="42" t="s">
        <v>357</v>
      </c>
      <c r="B564" s="11">
        <v>300</v>
      </c>
      <c r="C564" s="11">
        <v>55.505000000000003</v>
      </c>
      <c r="D564" s="12" t="s">
        <v>11</v>
      </c>
    </row>
    <row r="565" spans="1:5">
      <c r="A565" s="172" t="s">
        <v>358</v>
      </c>
      <c r="B565" s="167">
        <v>10</v>
      </c>
      <c r="C565" s="167">
        <v>8</v>
      </c>
      <c r="D565" s="12" t="s">
        <v>16</v>
      </c>
    </row>
    <row r="566" spans="1:5">
      <c r="A566" s="42" t="s">
        <v>359</v>
      </c>
      <c r="B566" s="11">
        <v>450</v>
      </c>
      <c r="C566" s="11">
        <v>640</v>
      </c>
      <c r="D566" s="12" t="s">
        <v>11</v>
      </c>
    </row>
    <row r="567" spans="1:5">
      <c r="A567" s="42" t="s">
        <v>360</v>
      </c>
      <c r="B567" s="11">
        <v>200</v>
      </c>
      <c r="C567" s="11">
        <v>168.84</v>
      </c>
      <c r="D567" s="12" t="s">
        <v>11</v>
      </c>
    </row>
    <row r="568" spans="1:5" ht="16.149999999999999">
      <c r="A568" s="172" t="s">
        <v>25</v>
      </c>
      <c r="B568" s="167">
        <v>427.06991554000007</v>
      </c>
      <c r="C568" s="167">
        <v>394.19761866999994</v>
      </c>
      <c r="D568" s="12" t="s">
        <v>16</v>
      </c>
    </row>
    <row r="569" spans="1:5" ht="15.6">
      <c r="A569" s="24" t="s">
        <v>19</v>
      </c>
      <c r="B569" s="15"/>
      <c r="C569" s="15"/>
      <c r="D569" s="6"/>
    </row>
    <row r="570" spans="1:5" s="147" customFormat="1" ht="15.6">
      <c r="A570" s="24" t="s">
        <v>361</v>
      </c>
      <c r="B570" s="6"/>
      <c r="C570" s="6"/>
      <c r="D570" s="6"/>
      <c r="E570" s="3"/>
    </row>
    <row r="571" spans="1:5" ht="15.6">
      <c r="A571" s="227" t="s">
        <v>27</v>
      </c>
      <c r="B571" s="227"/>
      <c r="C571" s="227"/>
      <c r="D571" s="227"/>
      <c r="E571" s="166"/>
    </row>
    <row r="574" spans="1:5">
      <c r="A574" s="5" t="s">
        <v>362</v>
      </c>
      <c r="B574" s="6"/>
      <c r="C574" s="6"/>
      <c r="D574" s="6"/>
    </row>
    <row r="575" spans="1:5" ht="41.45">
      <c r="A575" s="7" t="s">
        <v>4</v>
      </c>
      <c r="B575" s="8" t="s">
        <v>5</v>
      </c>
      <c r="C575" s="8" t="s">
        <v>6</v>
      </c>
      <c r="D575" s="8" t="s">
        <v>7</v>
      </c>
    </row>
    <row r="576" spans="1:5">
      <c r="A576" s="41" t="s">
        <v>363</v>
      </c>
      <c r="B576" s="11">
        <v>5</v>
      </c>
      <c r="C576" s="11">
        <v>7</v>
      </c>
      <c r="D576" s="12" t="s">
        <v>9</v>
      </c>
    </row>
    <row r="577" spans="1:12" ht="16.149999999999999">
      <c r="A577" s="41" t="s">
        <v>364</v>
      </c>
      <c r="B577" s="11" t="s">
        <v>13</v>
      </c>
      <c r="C577" s="11">
        <v>2.87</v>
      </c>
      <c r="D577" s="12" t="s">
        <v>9</v>
      </c>
    </row>
    <row r="578" spans="1:12">
      <c r="A578" s="24" t="s">
        <v>18</v>
      </c>
      <c r="B578" s="15"/>
      <c r="C578" s="15"/>
      <c r="D578" s="6"/>
    </row>
    <row r="579" spans="1:12" ht="15.6">
      <c r="A579" s="24" t="s">
        <v>19</v>
      </c>
      <c r="B579" s="6"/>
      <c r="C579" s="6"/>
      <c r="D579" s="6"/>
    </row>
    <row r="580" spans="1:12" ht="15.6">
      <c r="A580" s="24" t="s">
        <v>94</v>
      </c>
      <c r="B580" s="6"/>
      <c r="C580" s="6"/>
      <c r="D580" s="6"/>
    </row>
    <row r="581" spans="1:12" ht="15.6">
      <c r="A581" s="16" t="s">
        <v>64</v>
      </c>
    </row>
    <row r="584" spans="1:12">
      <c r="A584" s="5" t="s">
        <v>365</v>
      </c>
      <c r="B584" s="6"/>
      <c r="C584" s="6"/>
      <c r="D584" s="6"/>
    </row>
    <row r="585" spans="1:12" ht="41.45">
      <c r="A585" s="7" t="s">
        <v>4</v>
      </c>
      <c r="B585" s="8" t="s">
        <v>5</v>
      </c>
      <c r="C585" s="8" t="s">
        <v>6</v>
      </c>
      <c r="D585" s="8" t="s">
        <v>7</v>
      </c>
    </row>
    <row r="586" spans="1:12" s="181" customFormat="1" ht="14.45">
      <c r="A586" s="23" t="s">
        <v>366</v>
      </c>
      <c r="B586" s="253">
        <v>27.9</v>
      </c>
      <c r="C586" s="253">
        <v>164.98000000000002</v>
      </c>
      <c r="D586" s="12" t="s">
        <v>16</v>
      </c>
      <c r="E586" s="3"/>
      <c r="F586" s="2"/>
      <c r="G586" s="174"/>
      <c r="H586" s="174"/>
      <c r="I586"/>
      <c r="J586"/>
      <c r="K586"/>
      <c r="L586"/>
    </row>
    <row r="587" spans="1:12" s="181" customFormat="1" ht="14.45">
      <c r="A587" s="23" t="s">
        <v>367</v>
      </c>
      <c r="B587" s="253">
        <v>24.5</v>
      </c>
      <c r="C587" s="253">
        <v>136</v>
      </c>
      <c r="D587" s="12" t="s">
        <v>16</v>
      </c>
      <c r="E587" s="3"/>
      <c r="F587" s="2"/>
      <c r="G587" s="174"/>
      <c r="H587" s="174"/>
      <c r="I587"/>
      <c r="J587"/>
      <c r="K587"/>
      <c r="L587"/>
    </row>
    <row r="588" spans="1:12" s="181" customFormat="1" ht="14.45">
      <c r="A588" s="23" t="s">
        <v>368</v>
      </c>
      <c r="B588" s="253">
        <v>8</v>
      </c>
      <c r="C588" s="253">
        <v>8</v>
      </c>
      <c r="D588" s="12" t="s">
        <v>16</v>
      </c>
      <c r="E588" s="3"/>
      <c r="F588" s="2"/>
      <c r="G588" s="174"/>
      <c r="H588" s="174"/>
      <c r="I588"/>
      <c r="J588"/>
      <c r="K588"/>
      <c r="L588"/>
    </row>
    <row r="589" spans="1:12">
      <c r="A589" s="23" t="s">
        <v>369</v>
      </c>
      <c r="B589" s="11">
        <v>58</v>
      </c>
      <c r="C589" s="11">
        <v>2</v>
      </c>
      <c r="D589" s="12" t="s">
        <v>9</v>
      </c>
    </row>
    <row r="590" spans="1:12" ht="27.6">
      <c r="A590" s="33" t="s">
        <v>370</v>
      </c>
      <c r="B590" s="10" t="s">
        <v>13</v>
      </c>
      <c r="C590" s="11">
        <v>5</v>
      </c>
      <c r="D590" s="12" t="s">
        <v>9</v>
      </c>
    </row>
    <row r="591" spans="1:12" s="181" customFormat="1" ht="14.45">
      <c r="A591" s="169" t="s">
        <v>371</v>
      </c>
      <c r="B591" s="167">
        <v>17.600000000000001</v>
      </c>
      <c r="C591" s="167">
        <v>19.399999999999999</v>
      </c>
      <c r="D591" s="12" t="s">
        <v>16</v>
      </c>
      <c r="E591" s="3"/>
      <c r="F591" s="2"/>
      <c r="G591" s="174"/>
      <c r="H591" s="174"/>
      <c r="I591"/>
      <c r="J591"/>
      <c r="K591"/>
      <c r="L591"/>
    </row>
    <row r="592" spans="1:12" ht="27.6">
      <c r="A592" s="33" t="s">
        <v>372</v>
      </c>
      <c r="B592" s="11">
        <v>286</v>
      </c>
      <c r="C592" s="11">
        <v>305.52</v>
      </c>
      <c r="D592" s="12" t="s">
        <v>11</v>
      </c>
    </row>
    <row r="593" spans="1:12" ht="30">
      <c r="A593" s="33" t="s">
        <v>373</v>
      </c>
      <c r="B593" s="11" t="s">
        <v>13</v>
      </c>
      <c r="C593" s="11">
        <v>1.8</v>
      </c>
      <c r="D593" s="12" t="s">
        <v>9</v>
      </c>
    </row>
    <row r="594" spans="1:12" s="181" customFormat="1" ht="14.45">
      <c r="A594" s="169" t="s">
        <v>374</v>
      </c>
      <c r="B594" s="167">
        <v>11.3</v>
      </c>
      <c r="C594" s="167">
        <v>26.5</v>
      </c>
      <c r="D594" s="12" t="s">
        <v>16</v>
      </c>
      <c r="E594" s="3"/>
      <c r="F594" s="2"/>
      <c r="G594" s="174"/>
      <c r="H594" s="174"/>
      <c r="I594"/>
      <c r="J594"/>
      <c r="K594"/>
      <c r="L594"/>
    </row>
    <row r="595" spans="1:12">
      <c r="A595" s="33" t="s">
        <v>375</v>
      </c>
      <c r="B595" s="11">
        <v>357.8</v>
      </c>
      <c r="C595" s="11">
        <v>418.5</v>
      </c>
      <c r="D595" s="12" t="s">
        <v>11</v>
      </c>
    </row>
    <row r="596" spans="1:12" s="181" customFormat="1">
      <c r="A596" s="180" t="s">
        <v>376</v>
      </c>
      <c r="B596" s="179">
        <v>35</v>
      </c>
      <c r="C596" s="179">
        <v>137.999</v>
      </c>
      <c r="D596" s="12" t="s">
        <v>16</v>
      </c>
      <c r="E596" s="2"/>
      <c r="F596" s="3"/>
      <c r="G596" s="2"/>
      <c r="H596" s="2"/>
      <c r="I596" s="2"/>
      <c r="J596" s="2"/>
      <c r="K596" s="2"/>
      <c r="L596" s="2"/>
    </row>
    <row r="597" spans="1:12" s="181" customFormat="1" ht="14.45">
      <c r="A597" s="169" t="s">
        <v>377</v>
      </c>
      <c r="B597" s="167">
        <v>200</v>
      </c>
      <c r="C597" s="167">
        <v>153.13999999999999</v>
      </c>
      <c r="D597" s="12" t="s">
        <v>16</v>
      </c>
      <c r="E597" s="3"/>
      <c r="F597" s="2"/>
      <c r="G597" s="174"/>
      <c r="H597" s="174"/>
      <c r="I597"/>
      <c r="J597"/>
      <c r="K597"/>
      <c r="L597"/>
    </row>
    <row r="598" spans="1:12" s="181" customFormat="1" ht="14.45">
      <c r="A598" s="169" t="s">
        <v>378</v>
      </c>
      <c r="B598" s="167">
        <v>20</v>
      </c>
      <c r="C598" s="167">
        <v>21.5</v>
      </c>
      <c r="D598" s="12" t="s">
        <v>16</v>
      </c>
      <c r="E598" s="3"/>
      <c r="F598" s="2"/>
      <c r="G598" s="174"/>
      <c r="H598" s="174"/>
      <c r="I598"/>
      <c r="J598"/>
      <c r="K598"/>
      <c r="L598"/>
    </row>
    <row r="599" spans="1:12" ht="16.149999999999999" customHeight="1">
      <c r="A599" s="33" t="s">
        <v>379</v>
      </c>
      <c r="B599" s="11">
        <v>188.36</v>
      </c>
      <c r="C599" s="11">
        <v>4.4800000000000004</v>
      </c>
      <c r="D599" s="12" t="s">
        <v>9</v>
      </c>
    </row>
    <row r="600" spans="1:12">
      <c r="A600" s="33" t="s">
        <v>380</v>
      </c>
      <c r="B600" s="11">
        <v>170</v>
      </c>
      <c r="C600" s="11">
        <v>6</v>
      </c>
      <c r="D600" s="12" t="s">
        <v>9</v>
      </c>
    </row>
    <row r="601" spans="1:12">
      <c r="A601" s="33" t="s">
        <v>381</v>
      </c>
      <c r="B601" s="11">
        <v>80</v>
      </c>
      <c r="C601" s="11">
        <v>3</v>
      </c>
      <c r="D601" s="12" t="s">
        <v>9</v>
      </c>
    </row>
    <row r="602" spans="1:12">
      <c r="A602" s="33" t="s">
        <v>382</v>
      </c>
      <c r="B602" s="11">
        <v>75</v>
      </c>
      <c r="C602" s="11">
        <v>3</v>
      </c>
      <c r="D602" s="12" t="s">
        <v>9</v>
      </c>
    </row>
    <row r="603" spans="1:12" s="181" customFormat="1" ht="14.45">
      <c r="A603" s="169" t="s">
        <v>57</v>
      </c>
      <c r="B603" s="167">
        <v>6.7863640600000013</v>
      </c>
      <c r="C603" s="167">
        <v>6.7863640600000013</v>
      </c>
      <c r="D603" s="12" t="s">
        <v>16</v>
      </c>
      <c r="E603" s="3"/>
      <c r="F603" s="2"/>
      <c r="G603" s="174"/>
      <c r="H603" s="174"/>
      <c r="I603"/>
      <c r="J603"/>
      <c r="K603"/>
      <c r="L603"/>
    </row>
    <row r="604" spans="1:12" s="181" customFormat="1" ht="27.6">
      <c r="A604" s="180" t="s">
        <v>383</v>
      </c>
      <c r="B604" s="179">
        <v>25</v>
      </c>
      <c r="C604" s="179">
        <v>25.75</v>
      </c>
      <c r="D604" s="12" t="s">
        <v>16</v>
      </c>
      <c r="E604" s="2"/>
      <c r="F604" s="3"/>
      <c r="G604" s="2"/>
      <c r="H604" s="2"/>
      <c r="I604" s="2"/>
      <c r="J604" s="2"/>
      <c r="K604" s="2"/>
      <c r="L604" s="2"/>
    </row>
    <row r="605" spans="1:12" s="181" customFormat="1" ht="16.149999999999999">
      <c r="A605" s="169" t="s">
        <v>59</v>
      </c>
      <c r="B605" s="167">
        <v>3235.2674433600005</v>
      </c>
      <c r="C605" s="167">
        <v>5755.2063412520001</v>
      </c>
      <c r="D605" s="12" t="s">
        <v>16</v>
      </c>
      <c r="E605" s="3"/>
      <c r="F605" s="2"/>
      <c r="G605" s="175"/>
      <c r="H605" s="174"/>
      <c r="I605"/>
      <c r="J605"/>
      <c r="K605"/>
      <c r="L605"/>
    </row>
    <row r="606" spans="1:12">
      <c r="A606" s="33" t="s">
        <v>384</v>
      </c>
      <c r="B606" s="11">
        <v>100</v>
      </c>
      <c r="C606" s="11">
        <v>4</v>
      </c>
      <c r="D606" s="12" t="s">
        <v>9</v>
      </c>
    </row>
    <row r="607" spans="1:12" s="181" customFormat="1" ht="27.6">
      <c r="A607" s="180" t="s">
        <v>385</v>
      </c>
      <c r="B607" s="179">
        <v>100</v>
      </c>
      <c r="C607" s="179">
        <v>199.01</v>
      </c>
      <c r="D607" s="12" t="s">
        <v>16</v>
      </c>
      <c r="E607" s="2"/>
      <c r="F607" s="3"/>
      <c r="G607" s="2"/>
      <c r="H607" s="2"/>
      <c r="I607" s="2"/>
      <c r="J607" s="2"/>
      <c r="K607" s="2"/>
      <c r="L607" s="2"/>
    </row>
    <row r="608" spans="1:12">
      <c r="A608" s="33" t="s">
        <v>386</v>
      </c>
      <c r="B608" s="11">
        <v>100</v>
      </c>
      <c r="C608" s="11">
        <v>0.75</v>
      </c>
      <c r="D608" s="12" t="s">
        <v>9</v>
      </c>
    </row>
    <row r="609" spans="1:6" hidden="1">
      <c r="A609" s="33" t="s">
        <v>57</v>
      </c>
      <c r="B609" s="11">
        <v>1.06</v>
      </c>
      <c r="C609" s="11">
        <v>1.06</v>
      </c>
      <c r="D609" s="12" t="s">
        <v>16</v>
      </c>
    </row>
    <row r="610" spans="1:6" ht="16.149999999999999" hidden="1">
      <c r="A610" s="33" t="s">
        <v>59</v>
      </c>
      <c r="B610" s="11">
        <v>3052.54</v>
      </c>
      <c r="C610" s="11">
        <v>5080.74</v>
      </c>
      <c r="D610" s="12" t="s">
        <v>16</v>
      </c>
    </row>
    <row r="611" spans="1:6">
      <c r="A611" s="24" t="s">
        <v>18</v>
      </c>
      <c r="B611" s="15"/>
      <c r="C611" s="15"/>
      <c r="D611" s="182"/>
    </row>
    <row r="612" spans="1:6" ht="15.6">
      <c r="A612" s="24" t="s">
        <v>19</v>
      </c>
      <c r="B612" s="6"/>
      <c r="C612" s="6"/>
      <c r="D612" s="15"/>
    </row>
    <row r="613" spans="1:6" ht="15.6">
      <c r="A613" s="24" t="s">
        <v>84</v>
      </c>
      <c r="B613" s="6"/>
      <c r="C613" s="6"/>
      <c r="D613" s="6"/>
    </row>
    <row r="614" spans="1:6" s="16" customFormat="1" ht="15.6">
      <c r="A614" s="16" t="s">
        <v>64</v>
      </c>
      <c r="F614" s="43"/>
    </row>
    <row r="615" spans="1:6" ht="15.6">
      <c r="A615" s="227" t="s">
        <v>65</v>
      </c>
      <c r="B615" s="227"/>
      <c r="C615" s="227"/>
      <c r="D615" s="227"/>
      <c r="E615" s="3"/>
      <c r="F615" s="2"/>
    </row>
  </sheetData>
  <mergeCells count="12">
    <mergeCell ref="A615:D615"/>
    <mergeCell ref="A571:D571"/>
    <mergeCell ref="A509:D509"/>
    <mergeCell ref="A28:D28"/>
    <mergeCell ref="A148:D148"/>
    <mergeCell ref="A236:D236"/>
    <mergeCell ref="A308:D308"/>
    <mergeCell ref="A354:D354"/>
    <mergeCell ref="A495:D495"/>
    <mergeCell ref="A72:D72"/>
    <mergeCell ref="A225:D225"/>
    <mergeCell ref="A163:A164"/>
  </mergeCells>
  <hyperlinks>
    <hyperlink ref="A4" r:id="rId1" xr:uid="{DAAC8F5C-B301-4787-B07B-2BE1EEB02F1F}"/>
  </hyperlinks>
  <pageMargins left="0.7" right="0.7" top="0.75" bottom="0.75" header="0.3" footer="0.3"/>
  <pageSetup orientation="portrait" r:id="rId2"/>
  <headerFooter>
    <oddFooter>&amp;L&amp;"Calibri"&amp;11&amp;K000000_x000D_&amp;1#&amp;"Calibri"&amp;9&amp;K000000INTERNAL.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2144E-CF5A-46B2-8979-3EE36172AADA}">
  <dimension ref="A1:H345"/>
  <sheetViews>
    <sheetView zoomScale="85" zoomScaleNormal="85" workbookViewId="0">
      <selection activeCell="K11" sqref="K11"/>
    </sheetView>
  </sheetViews>
  <sheetFormatPr defaultColWidth="8.7109375" defaultRowHeight="14.45"/>
  <cols>
    <col min="1" max="1" width="14.140625" style="68" customWidth="1"/>
    <col min="2" max="2" width="72.85546875" style="156" customWidth="1"/>
    <col min="3" max="3" width="12.28515625" style="81" customWidth="1"/>
    <col min="4" max="4" width="10.7109375" style="81" customWidth="1"/>
    <col min="5" max="5" width="10.42578125" style="68" customWidth="1"/>
    <col min="6" max="6" width="15.7109375" style="68" customWidth="1"/>
    <col min="7" max="7" width="12.28515625" style="73" customWidth="1"/>
    <col min="8" max="16384" width="8.7109375" style="68"/>
  </cols>
  <sheetData>
    <row r="1" spans="1:7">
      <c r="A1" s="66" t="s">
        <v>387</v>
      </c>
      <c r="B1" s="152" t="s">
        <v>4</v>
      </c>
      <c r="C1" s="67" t="s">
        <v>388</v>
      </c>
      <c r="D1" s="67" t="s">
        <v>6</v>
      </c>
      <c r="E1" s="66" t="s">
        <v>389</v>
      </c>
      <c r="F1" s="66" t="s">
        <v>390</v>
      </c>
      <c r="G1" s="66" t="s">
        <v>391</v>
      </c>
    </row>
    <row r="2" spans="1:7">
      <c r="A2" s="68" t="s">
        <v>392</v>
      </c>
      <c r="B2" s="69" t="s">
        <v>8</v>
      </c>
      <c r="C2" s="70">
        <v>348.78</v>
      </c>
      <c r="D2" s="71">
        <v>240</v>
      </c>
      <c r="E2" s="72" t="s">
        <v>9</v>
      </c>
      <c r="F2" s="72" t="s">
        <v>393</v>
      </c>
      <c r="G2" s="73" t="s">
        <v>393</v>
      </c>
    </row>
    <row r="3" spans="1:7">
      <c r="A3" s="68" t="s">
        <v>392</v>
      </c>
      <c r="B3" s="69" t="s">
        <v>10</v>
      </c>
      <c r="C3" s="71">
        <v>44.76</v>
      </c>
      <c r="D3" s="71">
        <v>15</v>
      </c>
      <c r="E3" s="72" t="s">
        <v>11</v>
      </c>
      <c r="F3" s="72" t="s">
        <v>393</v>
      </c>
      <c r="G3" s="73" t="s">
        <v>393</v>
      </c>
    </row>
    <row r="4" spans="1:7">
      <c r="A4" s="68" t="s">
        <v>392</v>
      </c>
      <c r="B4" s="69" t="s">
        <v>12</v>
      </c>
      <c r="C4" s="71" t="s">
        <v>13</v>
      </c>
      <c r="D4" s="71">
        <v>60</v>
      </c>
      <c r="E4" s="72" t="s">
        <v>9</v>
      </c>
      <c r="F4" s="72" t="s">
        <v>393</v>
      </c>
      <c r="G4" s="73" t="s">
        <v>393</v>
      </c>
    </row>
    <row r="5" spans="1:7">
      <c r="A5" s="68" t="s">
        <v>392</v>
      </c>
      <c r="B5" s="69" t="s">
        <v>14</v>
      </c>
      <c r="C5" s="71">
        <v>36.4</v>
      </c>
      <c r="D5" s="71">
        <v>118</v>
      </c>
      <c r="E5" s="72" t="s">
        <v>9</v>
      </c>
      <c r="F5" s="72" t="s">
        <v>393</v>
      </c>
      <c r="G5" s="73" t="s">
        <v>393</v>
      </c>
    </row>
    <row r="6" spans="1:7">
      <c r="A6" s="68" t="s">
        <v>392</v>
      </c>
      <c r="B6" s="69" t="s">
        <v>15</v>
      </c>
      <c r="C6" s="71">
        <v>4</v>
      </c>
      <c r="D6" s="71">
        <v>3.85</v>
      </c>
      <c r="E6" s="72" t="s">
        <v>16</v>
      </c>
      <c r="F6" s="72" t="s">
        <v>393</v>
      </c>
      <c r="G6" s="73" t="s">
        <v>393</v>
      </c>
    </row>
    <row r="7" spans="1:7">
      <c r="A7" s="68" t="s">
        <v>392</v>
      </c>
      <c r="B7" s="69" t="s">
        <v>17</v>
      </c>
      <c r="C7" s="71">
        <v>10</v>
      </c>
      <c r="D7" s="71">
        <v>10</v>
      </c>
      <c r="E7" s="72" t="s">
        <v>16</v>
      </c>
      <c r="F7" s="72" t="s">
        <v>393</v>
      </c>
      <c r="G7" s="73" t="s">
        <v>393</v>
      </c>
    </row>
    <row r="8" spans="1:7">
      <c r="A8" s="68" t="s">
        <v>394</v>
      </c>
      <c r="B8" s="69" t="s">
        <v>22</v>
      </c>
      <c r="C8" s="71">
        <v>20</v>
      </c>
      <c r="D8" s="71">
        <v>25</v>
      </c>
      <c r="E8" s="72" t="s">
        <v>16</v>
      </c>
      <c r="F8" s="72" t="s">
        <v>395</v>
      </c>
      <c r="G8" s="72" t="s">
        <v>395</v>
      </c>
    </row>
    <row r="9" spans="1:7">
      <c r="A9" s="68" t="s">
        <v>394</v>
      </c>
      <c r="B9" s="69" t="s">
        <v>23</v>
      </c>
      <c r="C9" s="71">
        <v>80</v>
      </c>
      <c r="D9" s="71">
        <v>80</v>
      </c>
      <c r="E9" s="72" t="s">
        <v>16</v>
      </c>
      <c r="F9" s="72" t="s">
        <v>395</v>
      </c>
      <c r="G9" s="72" t="s">
        <v>395</v>
      </c>
    </row>
    <row r="10" spans="1:7">
      <c r="A10" s="68" t="s">
        <v>394</v>
      </c>
      <c r="B10" s="69" t="s">
        <v>24</v>
      </c>
      <c r="C10" s="71">
        <v>20</v>
      </c>
      <c r="D10" s="71">
        <v>85</v>
      </c>
      <c r="E10" s="72" t="s">
        <v>16</v>
      </c>
      <c r="F10" s="72" t="s">
        <v>395</v>
      </c>
      <c r="G10" s="72" t="s">
        <v>395</v>
      </c>
    </row>
    <row r="11" spans="1:7" ht="16.149999999999999">
      <c r="A11" s="68" t="s">
        <v>394</v>
      </c>
      <c r="B11" s="69" t="s">
        <v>396</v>
      </c>
      <c r="C11" s="71">
        <v>114.56</v>
      </c>
      <c r="D11" s="71">
        <v>162.18</v>
      </c>
      <c r="E11" s="72" t="s">
        <v>16</v>
      </c>
      <c r="F11" s="72" t="s">
        <v>395</v>
      </c>
      <c r="G11" s="72" t="s">
        <v>395</v>
      </c>
    </row>
    <row r="12" spans="1:7">
      <c r="A12" s="68" t="s">
        <v>397</v>
      </c>
      <c r="B12" s="69" t="s">
        <v>29</v>
      </c>
      <c r="C12" s="71">
        <v>5.9</v>
      </c>
      <c r="D12" s="71">
        <v>14.7</v>
      </c>
      <c r="E12" s="72" t="s">
        <v>16</v>
      </c>
      <c r="F12" s="72" t="s">
        <v>398</v>
      </c>
      <c r="G12" s="73" t="s">
        <v>398</v>
      </c>
    </row>
    <row r="13" spans="1:7">
      <c r="A13" s="68" t="s">
        <v>397</v>
      </c>
      <c r="B13" s="69" t="s">
        <v>30</v>
      </c>
      <c r="C13" s="71">
        <v>250</v>
      </c>
      <c r="D13" s="71">
        <v>100</v>
      </c>
      <c r="E13" s="72" t="s">
        <v>11</v>
      </c>
      <c r="F13" s="72" t="s">
        <v>398</v>
      </c>
      <c r="G13" s="73" t="s">
        <v>398</v>
      </c>
    </row>
    <row r="14" spans="1:7">
      <c r="A14" s="68" t="s">
        <v>397</v>
      </c>
      <c r="B14" s="69" t="s">
        <v>31</v>
      </c>
      <c r="C14" s="74">
        <v>400</v>
      </c>
      <c r="D14" s="74">
        <v>175</v>
      </c>
      <c r="E14" s="72" t="s">
        <v>11</v>
      </c>
      <c r="F14" s="72" t="s">
        <v>398</v>
      </c>
      <c r="G14" s="73" t="s">
        <v>398</v>
      </c>
    </row>
    <row r="15" spans="1:7">
      <c r="A15" s="68" t="s">
        <v>397</v>
      </c>
      <c r="B15" s="69" t="s">
        <v>32</v>
      </c>
      <c r="C15" s="74">
        <v>500</v>
      </c>
      <c r="D15" s="74">
        <v>296.77999999999997</v>
      </c>
      <c r="E15" s="72" t="s">
        <v>16</v>
      </c>
      <c r="F15" s="72" t="s">
        <v>398</v>
      </c>
      <c r="G15" s="73" t="s">
        <v>398</v>
      </c>
    </row>
    <row r="16" spans="1:7">
      <c r="A16" s="68" t="s">
        <v>399</v>
      </c>
      <c r="B16" s="153" t="s">
        <v>35</v>
      </c>
      <c r="C16" s="71">
        <v>616</v>
      </c>
      <c r="D16" s="71">
        <v>2</v>
      </c>
      <c r="E16" s="72" t="s">
        <v>9</v>
      </c>
      <c r="F16" s="72" t="s">
        <v>400</v>
      </c>
      <c r="G16" s="73" t="s">
        <v>401</v>
      </c>
    </row>
    <row r="17" spans="1:7">
      <c r="A17" s="68" t="s">
        <v>399</v>
      </c>
      <c r="B17" s="154" t="s">
        <v>402</v>
      </c>
      <c r="C17" s="71" t="s">
        <v>13</v>
      </c>
      <c r="D17" s="71">
        <v>6</v>
      </c>
      <c r="E17" s="72" t="s">
        <v>9</v>
      </c>
      <c r="F17" s="72" t="s">
        <v>400</v>
      </c>
      <c r="G17" s="73" t="s">
        <v>401</v>
      </c>
    </row>
    <row r="18" spans="1:7">
      <c r="A18" s="68" t="s">
        <v>399</v>
      </c>
      <c r="B18" s="154" t="s">
        <v>37</v>
      </c>
      <c r="C18" s="71">
        <v>500</v>
      </c>
      <c r="D18" s="71">
        <v>651.06318599999997</v>
      </c>
      <c r="E18" s="72" t="s">
        <v>11</v>
      </c>
      <c r="F18" s="72" t="s">
        <v>400</v>
      </c>
      <c r="G18" s="73" t="s">
        <v>401</v>
      </c>
    </row>
    <row r="19" spans="1:7">
      <c r="A19" s="68" t="s">
        <v>399</v>
      </c>
      <c r="B19" s="154" t="s">
        <v>38</v>
      </c>
      <c r="C19" s="71">
        <v>300</v>
      </c>
      <c r="D19" s="71">
        <v>200.75</v>
      </c>
      <c r="E19" s="72" t="s">
        <v>39</v>
      </c>
      <c r="F19" s="72" t="s">
        <v>400</v>
      </c>
      <c r="G19" s="73" t="s">
        <v>401</v>
      </c>
    </row>
    <row r="20" spans="1:7">
      <c r="A20" s="68" t="s">
        <v>399</v>
      </c>
      <c r="B20" s="154" t="s">
        <v>40</v>
      </c>
      <c r="C20" s="71">
        <v>275</v>
      </c>
      <c r="D20" s="71">
        <v>358</v>
      </c>
      <c r="E20" s="72" t="s">
        <v>11</v>
      </c>
      <c r="F20" s="72" t="s">
        <v>400</v>
      </c>
      <c r="G20" s="73" t="s">
        <v>401</v>
      </c>
    </row>
    <row r="21" spans="1:7">
      <c r="A21" s="68" t="s">
        <v>399</v>
      </c>
      <c r="B21" s="154" t="s">
        <v>41</v>
      </c>
      <c r="C21" s="71">
        <v>100</v>
      </c>
      <c r="D21" s="71">
        <v>75</v>
      </c>
      <c r="E21" s="72" t="s">
        <v>9</v>
      </c>
      <c r="F21" s="72" t="s">
        <v>400</v>
      </c>
      <c r="G21" s="73" t="s">
        <v>401</v>
      </c>
    </row>
    <row r="22" spans="1:7">
      <c r="A22" s="68" t="s">
        <v>399</v>
      </c>
      <c r="B22" s="154" t="s">
        <v>43</v>
      </c>
      <c r="C22" s="74">
        <v>167</v>
      </c>
      <c r="D22" s="74">
        <v>60</v>
      </c>
      <c r="E22" s="72" t="s">
        <v>11</v>
      </c>
      <c r="F22" s="72" t="s">
        <v>400</v>
      </c>
      <c r="G22" s="73" t="s">
        <v>401</v>
      </c>
    </row>
    <row r="23" spans="1:7">
      <c r="A23" s="68" t="s">
        <v>399</v>
      </c>
      <c r="B23" s="154" t="s">
        <v>42</v>
      </c>
      <c r="C23" s="74">
        <v>182.31</v>
      </c>
      <c r="D23" s="74">
        <v>182.31</v>
      </c>
      <c r="E23" s="72" t="s">
        <v>16</v>
      </c>
      <c r="F23" s="72" t="s">
        <v>400</v>
      </c>
      <c r="G23" s="73" t="s">
        <v>401</v>
      </c>
    </row>
    <row r="24" spans="1:7">
      <c r="A24" s="68" t="s">
        <v>399</v>
      </c>
      <c r="B24" s="154" t="s">
        <v>403</v>
      </c>
      <c r="C24" s="71" t="s">
        <v>13</v>
      </c>
      <c r="D24" s="71">
        <v>25.442</v>
      </c>
      <c r="E24" s="72" t="s">
        <v>9</v>
      </c>
      <c r="F24" s="72" t="s">
        <v>400</v>
      </c>
      <c r="G24" s="73" t="s">
        <v>401</v>
      </c>
    </row>
    <row r="25" spans="1:7">
      <c r="A25" s="68" t="s">
        <v>399</v>
      </c>
      <c r="B25" s="154" t="s">
        <v>45</v>
      </c>
      <c r="C25" s="74">
        <v>100</v>
      </c>
      <c r="D25" s="74">
        <v>542</v>
      </c>
      <c r="E25" s="72" t="s">
        <v>16</v>
      </c>
      <c r="F25" s="72" t="s">
        <v>400</v>
      </c>
      <c r="G25" s="73" t="s">
        <v>401</v>
      </c>
    </row>
    <row r="26" spans="1:7">
      <c r="A26" s="68" t="s">
        <v>399</v>
      </c>
      <c r="B26" s="154" t="s">
        <v>46</v>
      </c>
      <c r="C26" s="71">
        <v>500</v>
      </c>
      <c r="D26" s="71">
        <v>301.5</v>
      </c>
      <c r="E26" s="72" t="s">
        <v>39</v>
      </c>
      <c r="F26" s="72" t="s">
        <v>400</v>
      </c>
      <c r="G26" s="73" t="s">
        <v>401</v>
      </c>
    </row>
    <row r="27" spans="1:7">
      <c r="A27" s="68" t="s">
        <v>399</v>
      </c>
      <c r="B27" s="154" t="s">
        <v>404</v>
      </c>
      <c r="C27" s="74" t="s">
        <v>13</v>
      </c>
      <c r="D27" s="74">
        <v>76.02</v>
      </c>
      <c r="E27" s="72" t="s">
        <v>11</v>
      </c>
      <c r="F27" s="72" t="s">
        <v>400</v>
      </c>
      <c r="G27" s="73" t="s">
        <v>401</v>
      </c>
    </row>
    <row r="28" spans="1:7">
      <c r="A28" s="68" t="s">
        <v>399</v>
      </c>
      <c r="B28" s="154" t="s">
        <v>48</v>
      </c>
      <c r="C28" s="74">
        <v>225</v>
      </c>
      <c r="D28" s="74">
        <v>520</v>
      </c>
      <c r="E28" s="72" t="s">
        <v>39</v>
      </c>
      <c r="F28" s="72" t="s">
        <v>400</v>
      </c>
      <c r="G28" s="73" t="s">
        <v>401</v>
      </c>
    </row>
    <row r="29" spans="1:7">
      <c r="A29" s="68" t="s">
        <v>399</v>
      </c>
      <c r="B29" s="154" t="s">
        <v>49</v>
      </c>
      <c r="C29" s="71">
        <v>100</v>
      </c>
      <c r="D29" s="71">
        <v>8.5</v>
      </c>
      <c r="E29" s="72" t="s">
        <v>9</v>
      </c>
      <c r="F29" s="72" t="s">
        <v>400</v>
      </c>
      <c r="G29" s="73" t="s">
        <v>401</v>
      </c>
    </row>
    <row r="30" spans="1:7" ht="28.9">
      <c r="A30" s="68" t="s">
        <v>399</v>
      </c>
      <c r="B30" s="154" t="s">
        <v>50</v>
      </c>
      <c r="C30" s="71">
        <v>300</v>
      </c>
      <c r="D30" s="71">
        <v>99.04</v>
      </c>
      <c r="E30" s="72" t="s">
        <v>11</v>
      </c>
      <c r="F30" s="72" t="s">
        <v>400</v>
      </c>
      <c r="G30" s="73" t="s">
        <v>401</v>
      </c>
    </row>
    <row r="31" spans="1:7" ht="28.9">
      <c r="A31" s="68" t="s">
        <v>399</v>
      </c>
      <c r="B31" s="154" t="s">
        <v>51</v>
      </c>
      <c r="C31" s="71">
        <v>300</v>
      </c>
      <c r="D31" s="71">
        <v>242.52</v>
      </c>
      <c r="E31" s="72" t="s">
        <v>11</v>
      </c>
      <c r="F31" s="72" t="s">
        <v>400</v>
      </c>
      <c r="G31" s="73" t="s">
        <v>401</v>
      </c>
    </row>
    <row r="32" spans="1:7">
      <c r="A32" s="68" t="s">
        <v>399</v>
      </c>
      <c r="B32" s="154" t="s">
        <v>405</v>
      </c>
      <c r="C32" s="71"/>
      <c r="D32" s="71">
        <v>279.27</v>
      </c>
      <c r="E32" s="72" t="s">
        <v>11</v>
      </c>
      <c r="F32" s="72" t="s">
        <v>400</v>
      </c>
      <c r="G32" s="73" t="s">
        <v>401</v>
      </c>
    </row>
    <row r="33" spans="1:7">
      <c r="A33" s="68" t="s">
        <v>399</v>
      </c>
      <c r="B33" s="154" t="s">
        <v>53</v>
      </c>
      <c r="C33" s="71">
        <v>350</v>
      </c>
      <c r="D33" s="71">
        <v>7.5</v>
      </c>
      <c r="E33" s="72" t="s">
        <v>9</v>
      </c>
      <c r="F33" s="72" t="s">
        <v>400</v>
      </c>
      <c r="G33" s="73" t="s">
        <v>401</v>
      </c>
    </row>
    <row r="34" spans="1:7">
      <c r="A34" s="68" t="s">
        <v>399</v>
      </c>
      <c r="B34" s="154" t="s">
        <v>54</v>
      </c>
      <c r="C34" s="74">
        <v>13.28</v>
      </c>
      <c r="D34" s="74">
        <v>20.540000000000003</v>
      </c>
      <c r="E34" s="72" t="s">
        <v>16</v>
      </c>
      <c r="F34" s="72" t="s">
        <v>400</v>
      </c>
      <c r="G34" s="73" t="s">
        <v>401</v>
      </c>
    </row>
    <row r="35" spans="1:7">
      <c r="A35" s="68" t="s">
        <v>399</v>
      </c>
      <c r="B35" s="154" t="s">
        <v>55</v>
      </c>
      <c r="C35" s="71">
        <v>250</v>
      </c>
      <c r="D35" s="71">
        <v>350.91</v>
      </c>
      <c r="E35" s="72" t="s">
        <v>11</v>
      </c>
      <c r="F35" s="72" t="s">
        <v>400</v>
      </c>
      <c r="G35" s="73" t="s">
        <v>401</v>
      </c>
    </row>
    <row r="36" spans="1:7">
      <c r="A36" s="68" t="s">
        <v>399</v>
      </c>
      <c r="B36" s="154" t="s">
        <v>57</v>
      </c>
      <c r="C36" s="74">
        <v>0.25600000000000001</v>
      </c>
      <c r="D36" s="74">
        <v>0.25600000000000001</v>
      </c>
      <c r="E36" s="72" t="s">
        <v>16</v>
      </c>
      <c r="F36" s="72" t="s">
        <v>400</v>
      </c>
      <c r="G36" s="73" t="s">
        <v>401</v>
      </c>
    </row>
    <row r="37" spans="1:7">
      <c r="A37" s="68" t="s">
        <v>399</v>
      </c>
      <c r="B37" s="154" t="s">
        <v>56</v>
      </c>
      <c r="C37" s="71">
        <v>500</v>
      </c>
      <c r="D37" s="71">
        <v>899.25296900000001</v>
      </c>
      <c r="E37" s="72" t="s">
        <v>39</v>
      </c>
      <c r="F37" s="72" t="s">
        <v>400</v>
      </c>
      <c r="G37" s="73" t="s">
        <v>401</v>
      </c>
    </row>
    <row r="38" spans="1:7">
      <c r="A38" s="68" t="s">
        <v>399</v>
      </c>
      <c r="B38" s="154" t="s">
        <v>58</v>
      </c>
      <c r="C38" s="71">
        <v>250</v>
      </c>
      <c r="D38" s="71">
        <v>425</v>
      </c>
      <c r="E38" s="72" t="s">
        <v>39</v>
      </c>
      <c r="F38" s="72" t="s">
        <v>400</v>
      </c>
      <c r="G38" s="73" t="s">
        <v>401</v>
      </c>
    </row>
    <row r="39" spans="1:7" ht="16.149999999999999">
      <c r="A39" s="68" t="s">
        <v>399</v>
      </c>
      <c r="B39" s="154" t="s">
        <v>406</v>
      </c>
      <c r="C39" s="74">
        <v>2057.67</v>
      </c>
      <c r="D39" s="74">
        <v>3177.28</v>
      </c>
      <c r="E39" s="72" t="s">
        <v>16</v>
      </c>
      <c r="F39" s="72" t="s">
        <v>400</v>
      </c>
      <c r="G39" s="73" t="s">
        <v>401</v>
      </c>
    </row>
    <row r="40" spans="1:7">
      <c r="A40" s="68" t="s">
        <v>399</v>
      </c>
      <c r="B40" s="154" t="s">
        <v>407</v>
      </c>
      <c r="C40" s="71">
        <v>110</v>
      </c>
      <c r="D40" s="71">
        <v>2</v>
      </c>
      <c r="E40" s="72" t="s">
        <v>9</v>
      </c>
      <c r="F40" s="72" t="s">
        <v>400</v>
      </c>
      <c r="G40" s="73" t="s">
        <v>401</v>
      </c>
    </row>
    <row r="41" spans="1:7">
      <c r="A41" s="68" t="s">
        <v>408</v>
      </c>
      <c r="B41" s="69" t="s">
        <v>67</v>
      </c>
      <c r="C41" s="71" t="s">
        <v>13</v>
      </c>
      <c r="D41" s="71">
        <v>3</v>
      </c>
      <c r="E41" s="72" t="s">
        <v>9</v>
      </c>
      <c r="F41" s="72" t="s">
        <v>409</v>
      </c>
      <c r="G41" s="73" t="s">
        <v>410</v>
      </c>
    </row>
    <row r="42" spans="1:7">
      <c r="A42" s="68" t="s">
        <v>411</v>
      </c>
      <c r="B42" s="153" t="s">
        <v>70</v>
      </c>
      <c r="C42" s="71">
        <v>70</v>
      </c>
      <c r="D42" s="71">
        <v>33</v>
      </c>
      <c r="E42" s="72" t="s">
        <v>39</v>
      </c>
      <c r="F42" s="72" t="s">
        <v>412</v>
      </c>
      <c r="G42" s="73" t="s">
        <v>413</v>
      </c>
    </row>
    <row r="43" spans="1:7">
      <c r="A43" s="68" t="s">
        <v>411</v>
      </c>
      <c r="B43" s="153" t="s">
        <v>71</v>
      </c>
      <c r="C43" s="71">
        <v>3.6</v>
      </c>
      <c r="D43" s="71">
        <v>5.95</v>
      </c>
      <c r="E43" s="72" t="s">
        <v>16</v>
      </c>
      <c r="F43" s="72" t="s">
        <v>412</v>
      </c>
      <c r="G43" s="73" t="s">
        <v>413</v>
      </c>
    </row>
    <row r="44" spans="1:7">
      <c r="A44" s="68" t="s">
        <v>411</v>
      </c>
      <c r="B44" s="153" t="s">
        <v>72</v>
      </c>
      <c r="C44" s="74">
        <v>90</v>
      </c>
      <c r="D44" s="74">
        <v>40</v>
      </c>
      <c r="E44" s="72" t="s">
        <v>39</v>
      </c>
      <c r="F44" s="72" t="s">
        <v>412</v>
      </c>
      <c r="G44" s="73" t="s">
        <v>413</v>
      </c>
    </row>
    <row r="45" spans="1:7">
      <c r="A45" s="68" t="s">
        <v>411</v>
      </c>
      <c r="B45" s="153" t="s">
        <v>37</v>
      </c>
      <c r="C45" s="71">
        <v>250</v>
      </c>
      <c r="D45" s="71">
        <v>241.569233</v>
      </c>
      <c r="E45" s="72" t="s">
        <v>11</v>
      </c>
      <c r="F45" s="72" t="s">
        <v>412</v>
      </c>
      <c r="G45" s="73" t="s">
        <v>413</v>
      </c>
    </row>
    <row r="46" spans="1:7">
      <c r="A46" s="68" t="s">
        <v>411</v>
      </c>
      <c r="B46" s="153" t="s">
        <v>73</v>
      </c>
      <c r="C46" s="71">
        <v>80</v>
      </c>
      <c r="D46" s="71">
        <v>0.5</v>
      </c>
      <c r="E46" s="72" t="s">
        <v>9</v>
      </c>
      <c r="F46" s="72" t="s">
        <v>412</v>
      </c>
      <c r="G46" s="73" t="s">
        <v>413</v>
      </c>
    </row>
    <row r="47" spans="1:7">
      <c r="A47" s="68" t="s">
        <v>411</v>
      </c>
      <c r="B47" s="153" t="s">
        <v>414</v>
      </c>
      <c r="C47" s="71">
        <v>25</v>
      </c>
      <c r="D47" s="76">
        <v>5</v>
      </c>
      <c r="E47" s="72" t="s">
        <v>9</v>
      </c>
      <c r="F47" s="72" t="s">
        <v>412</v>
      </c>
      <c r="G47" s="73" t="s">
        <v>413</v>
      </c>
    </row>
    <row r="48" spans="1:7">
      <c r="A48" s="68" t="s">
        <v>411</v>
      </c>
      <c r="B48" s="153" t="s">
        <v>75</v>
      </c>
      <c r="C48" s="71">
        <v>127.8</v>
      </c>
      <c r="D48" s="76">
        <v>6.7</v>
      </c>
      <c r="E48" s="72" t="s">
        <v>9</v>
      </c>
      <c r="F48" s="72" t="s">
        <v>412</v>
      </c>
      <c r="G48" s="73" t="s">
        <v>413</v>
      </c>
    </row>
    <row r="49" spans="1:7">
      <c r="A49" s="68" t="s">
        <v>411</v>
      </c>
      <c r="B49" s="153" t="s">
        <v>76</v>
      </c>
      <c r="C49" s="71">
        <v>119.16</v>
      </c>
      <c r="D49" s="76">
        <v>4.0999999999999996</v>
      </c>
      <c r="E49" s="72" t="s">
        <v>9</v>
      </c>
      <c r="F49" s="72" t="s">
        <v>412</v>
      </c>
      <c r="G49" s="73" t="s">
        <v>413</v>
      </c>
    </row>
    <row r="50" spans="1:7">
      <c r="A50" s="68" t="s">
        <v>411</v>
      </c>
      <c r="B50" s="153" t="s">
        <v>42</v>
      </c>
      <c r="C50" s="71">
        <v>17.5</v>
      </c>
      <c r="D50" s="71">
        <v>17.5</v>
      </c>
      <c r="E50" s="72" t="s">
        <v>16</v>
      </c>
      <c r="F50" s="72" t="s">
        <v>412</v>
      </c>
      <c r="G50" s="73" t="s">
        <v>413</v>
      </c>
    </row>
    <row r="51" spans="1:7">
      <c r="A51" s="68" t="s">
        <v>411</v>
      </c>
      <c r="B51" s="153" t="s">
        <v>77</v>
      </c>
      <c r="C51" s="71">
        <v>7.64</v>
      </c>
      <c r="D51" s="71">
        <v>14</v>
      </c>
      <c r="E51" s="72" t="s">
        <v>39</v>
      </c>
      <c r="F51" s="72" t="s">
        <v>412</v>
      </c>
      <c r="G51" s="73" t="s">
        <v>413</v>
      </c>
    </row>
    <row r="52" spans="1:7">
      <c r="A52" s="68" t="s">
        <v>411</v>
      </c>
      <c r="B52" s="153" t="s">
        <v>78</v>
      </c>
      <c r="C52" s="71">
        <v>4.7</v>
      </c>
      <c r="D52" s="71">
        <v>25.68</v>
      </c>
      <c r="E52" s="72" t="s">
        <v>16</v>
      </c>
      <c r="F52" s="72" t="s">
        <v>412</v>
      </c>
      <c r="G52" s="73" t="s">
        <v>413</v>
      </c>
    </row>
    <row r="53" spans="1:7">
      <c r="A53" s="68" t="s">
        <v>411</v>
      </c>
      <c r="B53" s="153" t="s">
        <v>79</v>
      </c>
      <c r="C53" s="71">
        <v>50</v>
      </c>
      <c r="D53" s="71">
        <v>58.629999999999995</v>
      </c>
      <c r="E53" s="72" t="s">
        <v>39</v>
      </c>
      <c r="F53" s="72" t="s">
        <v>412</v>
      </c>
      <c r="G53" s="73" t="s">
        <v>413</v>
      </c>
    </row>
    <row r="54" spans="1:7">
      <c r="A54" s="68" t="s">
        <v>411</v>
      </c>
      <c r="B54" s="153" t="s">
        <v>80</v>
      </c>
      <c r="C54" s="71">
        <v>60</v>
      </c>
      <c r="D54" s="71">
        <v>60</v>
      </c>
      <c r="E54" s="72" t="s">
        <v>11</v>
      </c>
      <c r="F54" s="72" t="s">
        <v>412</v>
      </c>
      <c r="G54" s="73" t="s">
        <v>413</v>
      </c>
    </row>
    <row r="55" spans="1:7">
      <c r="A55" s="68" t="s">
        <v>411</v>
      </c>
      <c r="B55" s="153" t="s">
        <v>81</v>
      </c>
      <c r="C55" s="71">
        <v>60</v>
      </c>
      <c r="D55" s="71">
        <v>19.920000000000002</v>
      </c>
      <c r="E55" s="72" t="s">
        <v>11</v>
      </c>
      <c r="F55" s="72" t="s">
        <v>412</v>
      </c>
      <c r="G55" s="73" t="s">
        <v>413</v>
      </c>
    </row>
    <row r="56" spans="1:7">
      <c r="A56" s="68" t="s">
        <v>411</v>
      </c>
      <c r="B56" s="153" t="s">
        <v>82</v>
      </c>
      <c r="C56" s="71">
        <v>49</v>
      </c>
      <c r="D56" s="71">
        <v>1</v>
      </c>
      <c r="E56" s="72" t="s">
        <v>9</v>
      </c>
      <c r="F56" s="72" t="s">
        <v>412</v>
      </c>
      <c r="G56" s="73" t="s">
        <v>413</v>
      </c>
    </row>
    <row r="57" spans="1:7" ht="28.9">
      <c r="A57" s="68" t="s">
        <v>411</v>
      </c>
      <c r="B57" s="153" t="s">
        <v>415</v>
      </c>
      <c r="C57" s="71">
        <v>50</v>
      </c>
      <c r="D57" s="71">
        <v>10</v>
      </c>
      <c r="E57" s="72" t="s">
        <v>11</v>
      </c>
      <c r="F57" s="72" t="s">
        <v>412</v>
      </c>
      <c r="G57" s="73" t="s">
        <v>413</v>
      </c>
    </row>
    <row r="58" spans="1:7">
      <c r="A58" s="68" t="s">
        <v>416</v>
      </c>
      <c r="B58" s="69" t="s">
        <v>86</v>
      </c>
      <c r="C58" s="71">
        <v>20</v>
      </c>
      <c r="D58" s="71">
        <v>29.9</v>
      </c>
      <c r="E58" s="72" t="s">
        <v>39</v>
      </c>
      <c r="F58" s="72" t="s">
        <v>417</v>
      </c>
      <c r="G58" s="73" t="s">
        <v>418</v>
      </c>
    </row>
    <row r="59" spans="1:7">
      <c r="A59" s="68" t="s">
        <v>416</v>
      </c>
      <c r="B59" s="69" t="s">
        <v>87</v>
      </c>
      <c r="C59" s="71">
        <v>15</v>
      </c>
      <c r="D59" s="71">
        <v>10</v>
      </c>
      <c r="E59" s="72" t="s">
        <v>9</v>
      </c>
      <c r="F59" s="72" t="s">
        <v>417</v>
      </c>
      <c r="G59" s="73" t="s">
        <v>418</v>
      </c>
    </row>
    <row r="60" spans="1:7">
      <c r="A60" s="68" t="s">
        <v>416</v>
      </c>
      <c r="B60" s="69" t="s">
        <v>419</v>
      </c>
      <c r="C60" s="71" t="s">
        <v>13</v>
      </c>
      <c r="D60" s="71">
        <v>12</v>
      </c>
      <c r="E60" s="72" t="s">
        <v>9</v>
      </c>
      <c r="F60" s="72" t="s">
        <v>417</v>
      </c>
      <c r="G60" s="73" t="s">
        <v>418</v>
      </c>
    </row>
    <row r="61" spans="1:7">
      <c r="A61" s="68" t="s">
        <v>416</v>
      </c>
      <c r="B61" s="69" t="s">
        <v>89</v>
      </c>
      <c r="C61" s="71" t="s">
        <v>13</v>
      </c>
      <c r="D61" s="71">
        <v>2</v>
      </c>
      <c r="E61" s="72" t="s">
        <v>9</v>
      </c>
      <c r="F61" s="72" t="s">
        <v>417</v>
      </c>
      <c r="G61" s="73" t="s">
        <v>418</v>
      </c>
    </row>
    <row r="62" spans="1:7">
      <c r="A62" s="68" t="s">
        <v>416</v>
      </c>
      <c r="B62" s="69" t="s">
        <v>90</v>
      </c>
      <c r="C62" s="71">
        <v>80</v>
      </c>
      <c r="D62" s="71">
        <v>21.2</v>
      </c>
      <c r="E62" s="72" t="s">
        <v>9</v>
      </c>
      <c r="F62" s="72" t="s">
        <v>417</v>
      </c>
      <c r="G62" s="73" t="s">
        <v>418</v>
      </c>
    </row>
    <row r="63" spans="1:7">
      <c r="A63" s="68" t="s">
        <v>420</v>
      </c>
      <c r="B63" s="69" t="s">
        <v>96</v>
      </c>
      <c r="C63" s="71">
        <v>40</v>
      </c>
      <c r="D63" s="71">
        <v>25</v>
      </c>
      <c r="E63" s="72" t="s">
        <v>16</v>
      </c>
      <c r="F63" s="72" t="s">
        <v>421</v>
      </c>
      <c r="G63" s="73" t="s">
        <v>422</v>
      </c>
    </row>
    <row r="64" spans="1:7">
      <c r="A64" s="68" t="s">
        <v>420</v>
      </c>
      <c r="B64" s="69" t="s">
        <v>97</v>
      </c>
      <c r="C64" s="71">
        <v>15</v>
      </c>
      <c r="D64" s="71">
        <v>15</v>
      </c>
      <c r="E64" s="72" t="s">
        <v>11</v>
      </c>
      <c r="F64" s="72" t="s">
        <v>421</v>
      </c>
      <c r="G64" s="73" t="s">
        <v>422</v>
      </c>
    </row>
    <row r="65" spans="1:7">
      <c r="A65" s="68" t="s">
        <v>420</v>
      </c>
      <c r="B65" s="69" t="s">
        <v>423</v>
      </c>
      <c r="C65" s="71">
        <v>65</v>
      </c>
      <c r="D65" s="71">
        <v>65.7</v>
      </c>
      <c r="E65" s="72" t="s">
        <v>39</v>
      </c>
      <c r="F65" s="72" t="s">
        <v>421</v>
      </c>
      <c r="G65" s="73" t="s">
        <v>422</v>
      </c>
    </row>
    <row r="66" spans="1:7">
      <c r="A66" s="68" t="s">
        <v>420</v>
      </c>
      <c r="B66" s="69" t="s">
        <v>99</v>
      </c>
      <c r="C66" s="71">
        <v>200</v>
      </c>
      <c r="D66" s="71">
        <v>147.03</v>
      </c>
      <c r="E66" s="72" t="s">
        <v>39</v>
      </c>
      <c r="F66" s="72" t="s">
        <v>421</v>
      </c>
      <c r="G66" s="73" t="s">
        <v>422</v>
      </c>
    </row>
    <row r="67" spans="1:7" ht="28.9">
      <c r="A67" s="68" t="s">
        <v>420</v>
      </c>
      <c r="B67" s="153" t="s">
        <v>424</v>
      </c>
      <c r="C67" s="71">
        <v>42.11</v>
      </c>
      <c r="D67" s="71">
        <v>57.64</v>
      </c>
      <c r="E67" s="72" t="s">
        <v>39</v>
      </c>
      <c r="F67" s="72" t="s">
        <v>421</v>
      </c>
      <c r="G67" s="73" t="s">
        <v>422</v>
      </c>
    </row>
    <row r="68" spans="1:7">
      <c r="A68" s="68" t="s">
        <v>425</v>
      </c>
      <c r="B68" s="69" t="s">
        <v>93</v>
      </c>
      <c r="C68" s="71">
        <v>13</v>
      </c>
      <c r="D68" s="71">
        <v>1.8</v>
      </c>
      <c r="E68" s="72" t="s">
        <v>9</v>
      </c>
      <c r="F68" s="72" t="s">
        <v>426</v>
      </c>
      <c r="G68" s="73" t="s">
        <v>426</v>
      </c>
    </row>
    <row r="69" spans="1:7">
      <c r="A69" s="68" t="s">
        <v>427</v>
      </c>
      <c r="B69" s="69" t="s">
        <v>102</v>
      </c>
      <c r="C69" s="71">
        <v>100</v>
      </c>
      <c r="D69" s="71">
        <v>130.53</v>
      </c>
      <c r="E69" s="72" t="s">
        <v>16</v>
      </c>
      <c r="F69" s="72" t="s">
        <v>428</v>
      </c>
      <c r="G69" s="73" t="s">
        <v>428</v>
      </c>
    </row>
    <row r="70" spans="1:7">
      <c r="A70" s="68" t="s">
        <v>427</v>
      </c>
      <c r="B70" s="69" t="s">
        <v>103</v>
      </c>
      <c r="C70" s="71">
        <v>114</v>
      </c>
      <c r="D70" s="71">
        <v>114</v>
      </c>
      <c r="E70" s="72" t="s">
        <v>11</v>
      </c>
      <c r="F70" s="72" t="s">
        <v>428</v>
      </c>
      <c r="G70" s="73" t="s">
        <v>428</v>
      </c>
    </row>
    <row r="71" spans="1:7">
      <c r="A71" s="68" t="s">
        <v>427</v>
      </c>
      <c r="B71" s="69" t="s">
        <v>104</v>
      </c>
      <c r="C71" s="71">
        <v>300</v>
      </c>
      <c r="D71" s="71">
        <v>700.55</v>
      </c>
      <c r="E71" s="72" t="s">
        <v>11</v>
      </c>
      <c r="F71" s="72" t="s">
        <v>428</v>
      </c>
      <c r="G71" s="73" t="s">
        <v>428</v>
      </c>
    </row>
    <row r="72" spans="1:7">
      <c r="A72" s="68" t="s">
        <v>427</v>
      </c>
      <c r="B72" s="69" t="s">
        <v>105</v>
      </c>
      <c r="C72" s="71">
        <v>20</v>
      </c>
      <c r="D72" s="71">
        <v>65</v>
      </c>
      <c r="E72" s="72" t="s">
        <v>16</v>
      </c>
      <c r="F72" s="72" t="s">
        <v>428</v>
      </c>
      <c r="G72" s="73" t="s">
        <v>428</v>
      </c>
    </row>
    <row r="73" spans="1:7">
      <c r="A73" s="68" t="s">
        <v>427</v>
      </c>
      <c r="B73" s="69" t="s">
        <v>106</v>
      </c>
      <c r="C73" s="71">
        <v>50</v>
      </c>
      <c r="D73" s="71">
        <v>50</v>
      </c>
      <c r="E73" s="72" t="s">
        <v>16</v>
      </c>
      <c r="F73" s="72" t="s">
        <v>428</v>
      </c>
      <c r="G73" s="73" t="s">
        <v>428</v>
      </c>
    </row>
    <row r="74" spans="1:7">
      <c r="A74" s="68" t="s">
        <v>427</v>
      </c>
      <c r="B74" s="69" t="s">
        <v>107</v>
      </c>
      <c r="C74" s="74">
        <v>415</v>
      </c>
      <c r="D74" s="74">
        <v>60</v>
      </c>
      <c r="E74" s="72" t="s">
        <v>11</v>
      </c>
      <c r="F74" s="72" t="s">
        <v>428</v>
      </c>
      <c r="G74" s="73" t="s">
        <v>428</v>
      </c>
    </row>
    <row r="75" spans="1:7" ht="16.149999999999999">
      <c r="A75" s="68" t="s">
        <v>427</v>
      </c>
      <c r="B75" s="69" t="s">
        <v>396</v>
      </c>
      <c r="C75" s="71">
        <v>64.11</v>
      </c>
      <c r="D75" s="71">
        <v>98.83</v>
      </c>
      <c r="E75" s="72" t="s">
        <v>16</v>
      </c>
      <c r="F75" s="72" t="s">
        <v>428</v>
      </c>
      <c r="G75" s="73" t="s">
        <v>428</v>
      </c>
    </row>
    <row r="76" spans="1:7">
      <c r="A76" s="68" t="s">
        <v>429</v>
      </c>
      <c r="B76" s="69" t="s">
        <v>111</v>
      </c>
      <c r="C76" s="71">
        <v>25</v>
      </c>
      <c r="D76" s="71">
        <v>75</v>
      </c>
      <c r="E76" s="72" t="s">
        <v>16</v>
      </c>
      <c r="F76" s="72" t="s">
        <v>430</v>
      </c>
      <c r="G76" s="72" t="s">
        <v>430</v>
      </c>
    </row>
    <row r="77" spans="1:7">
      <c r="A77" s="68" t="s">
        <v>429</v>
      </c>
      <c r="B77" s="69" t="s">
        <v>112</v>
      </c>
      <c r="C77" s="71">
        <v>7.5</v>
      </c>
      <c r="D77" s="71">
        <v>32.5</v>
      </c>
      <c r="E77" s="72" t="s">
        <v>16</v>
      </c>
      <c r="F77" s="72" t="s">
        <v>430</v>
      </c>
      <c r="G77" s="72" t="s">
        <v>430</v>
      </c>
    </row>
    <row r="78" spans="1:7">
      <c r="A78" s="68" t="s">
        <v>429</v>
      </c>
      <c r="B78" s="153" t="s">
        <v>113</v>
      </c>
      <c r="C78" s="71">
        <v>231</v>
      </c>
      <c r="D78" s="71">
        <v>2</v>
      </c>
      <c r="E78" s="72" t="s">
        <v>9</v>
      </c>
      <c r="F78" s="72" t="s">
        <v>430</v>
      </c>
      <c r="G78" s="72" t="s">
        <v>430</v>
      </c>
    </row>
    <row r="79" spans="1:7">
      <c r="A79" s="68" t="s">
        <v>429</v>
      </c>
      <c r="B79" s="153" t="s">
        <v>114</v>
      </c>
      <c r="C79" s="74">
        <v>500</v>
      </c>
      <c r="D79" s="74">
        <v>330.42</v>
      </c>
      <c r="E79" s="72" t="s">
        <v>11</v>
      </c>
      <c r="F79" s="72" t="s">
        <v>430</v>
      </c>
      <c r="G79" s="72" t="s">
        <v>430</v>
      </c>
    </row>
    <row r="80" spans="1:7">
      <c r="A80" s="68" t="s">
        <v>429</v>
      </c>
      <c r="B80" s="153" t="s">
        <v>115</v>
      </c>
      <c r="C80" s="74">
        <v>90.369214339999999</v>
      </c>
      <c r="D80" s="74">
        <v>37.57</v>
      </c>
      <c r="E80" s="72" t="s">
        <v>16</v>
      </c>
      <c r="F80" s="72" t="s">
        <v>430</v>
      </c>
      <c r="G80" s="72" t="s">
        <v>430</v>
      </c>
    </row>
    <row r="81" spans="1:7">
      <c r="A81" s="68" t="s">
        <v>429</v>
      </c>
      <c r="B81" s="153" t="s">
        <v>37</v>
      </c>
      <c r="C81" s="71">
        <v>1500</v>
      </c>
      <c r="D81" s="71">
        <v>750</v>
      </c>
      <c r="E81" s="72" t="s">
        <v>11</v>
      </c>
      <c r="F81" s="72" t="s">
        <v>430</v>
      </c>
      <c r="G81" s="72" t="s">
        <v>430</v>
      </c>
    </row>
    <row r="82" spans="1:7">
      <c r="A82" s="68" t="s">
        <v>429</v>
      </c>
      <c r="B82" s="153" t="s">
        <v>116</v>
      </c>
      <c r="C82" s="71">
        <v>51.12958356</v>
      </c>
      <c r="D82" s="71">
        <v>17.350000000000001</v>
      </c>
      <c r="E82" s="72" t="s">
        <v>16</v>
      </c>
      <c r="F82" s="72" t="s">
        <v>430</v>
      </c>
      <c r="G82" s="72" t="s">
        <v>430</v>
      </c>
    </row>
    <row r="83" spans="1:7">
      <c r="A83" s="68" t="s">
        <v>429</v>
      </c>
      <c r="B83" s="153" t="s">
        <v>117</v>
      </c>
      <c r="C83" s="71">
        <v>500</v>
      </c>
      <c r="D83" s="71">
        <v>503</v>
      </c>
      <c r="E83" s="72" t="s">
        <v>39</v>
      </c>
      <c r="F83" s="72" t="s">
        <v>430</v>
      </c>
      <c r="G83" s="72" t="s">
        <v>430</v>
      </c>
    </row>
    <row r="84" spans="1:7">
      <c r="A84" s="68" t="s">
        <v>429</v>
      </c>
      <c r="B84" s="153" t="s">
        <v>431</v>
      </c>
      <c r="C84" s="71" t="s">
        <v>13</v>
      </c>
      <c r="D84" s="71">
        <v>500</v>
      </c>
      <c r="E84" s="72" t="s">
        <v>11</v>
      </c>
      <c r="F84" s="72" t="s">
        <v>430</v>
      </c>
      <c r="G84" s="72" t="s">
        <v>430</v>
      </c>
    </row>
    <row r="85" spans="1:7">
      <c r="A85" s="68" t="s">
        <v>429</v>
      </c>
      <c r="B85" s="95" t="s">
        <v>432</v>
      </c>
      <c r="C85" s="71">
        <v>200</v>
      </c>
      <c r="D85" s="71">
        <v>13</v>
      </c>
      <c r="E85" s="72" t="s">
        <v>9</v>
      </c>
      <c r="F85" s="72" t="s">
        <v>430</v>
      </c>
      <c r="G85" s="72" t="s">
        <v>430</v>
      </c>
    </row>
    <row r="86" spans="1:7">
      <c r="A86" s="68" t="s">
        <v>429</v>
      </c>
      <c r="B86" s="153" t="s">
        <v>120</v>
      </c>
      <c r="C86" s="71">
        <v>500</v>
      </c>
      <c r="D86" s="71">
        <v>948.94</v>
      </c>
      <c r="E86" s="72" t="s">
        <v>11</v>
      </c>
      <c r="F86" s="72" t="s">
        <v>430</v>
      </c>
      <c r="G86" s="72" t="s">
        <v>430</v>
      </c>
    </row>
    <row r="87" spans="1:7">
      <c r="A87" s="68" t="s">
        <v>429</v>
      </c>
      <c r="B87" s="153" t="s">
        <v>120</v>
      </c>
      <c r="C87" s="71">
        <v>500</v>
      </c>
      <c r="D87" s="71">
        <v>260.95</v>
      </c>
      <c r="E87" s="72" t="s">
        <v>16</v>
      </c>
      <c r="F87" s="72" t="s">
        <v>430</v>
      </c>
      <c r="G87" s="72" t="s">
        <v>430</v>
      </c>
    </row>
    <row r="88" spans="1:7">
      <c r="A88" s="68" t="s">
        <v>429</v>
      </c>
      <c r="B88" s="153" t="s">
        <v>121</v>
      </c>
      <c r="C88" s="71">
        <v>62.41</v>
      </c>
      <c r="D88" s="71">
        <v>67.77</v>
      </c>
      <c r="E88" s="72" t="s">
        <v>16</v>
      </c>
      <c r="F88" s="72" t="s">
        <v>430</v>
      </c>
      <c r="G88" s="72" t="s">
        <v>430</v>
      </c>
    </row>
    <row r="89" spans="1:7">
      <c r="A89" s="68" t="s">
        <v>429</v>
      </c>
      <c r="B89" s="153" t="s">
        <v>122</v>
      </c>
      <c r="C89" s="71">
        <v>150</v>
      </c>
      <c r="D89" s="71">
        <v>27.76</v>
      </c>
      <c r="E89" s="72" t="s">
        <v>16</v>
      </c>
      <c r="F89" s="72" t="s">
        <v>430</v>
      </c>
      <c r="G89" s="72" t="s">
        <v>430</v>
      </c>
    </row>
    <row r="90" spans="1:7">
      <c r="A90" s="68" t="s">
        <v>429</v>
      </c>
      <c r="B90" s="153" t="s">
        <v>123</v>
      </c>
      <c r="C90" s="71">
        <v>147.97999999999999</v>
      </c>
      <c r="D90" s="71">
        <v>18.739999999999998</v>
      </c>
      <c r="E90" s="72" t="s">
        <v>16</v>
      </c>
      <c r="F90" s="72" t="s">
        <v>430</v>
      </c>
      <c r="G90" s="72" t="s">
        <v>430</v>
      </c>
    </row>
    <row r="91" spans="1:7">
      <c r="A91" s="68" t="s">
        <v>429</v>
      </c>
      <c r="B91" s="153" t="s">
        <v>124</v>
      </c>
      <c r="C91" s="71">
        <v>150</v>
      </c>
      <c r="D91" s="71">
        <v>79.2</v>
      </c>
      <c r="E91" s="72" t="s">
        <v>16</v>
      </c>
      <c r="F91" s="72" t="s">
        <v>430</v>
      </c>
      <c r="G91" s="72" t="s">
        <v>430</v>
      </c>
    </row>
    <row r="92" spans="1:7">
      <c r="A92" s="68" t="s">
        <v>429</v>
      </c>
      <c r="B92" s="153" t="s">
        <v>125</v>
      </c>
      <c r="C92" s="71">
        <v>58</v>
      </c>
      <c r="D92" s="71">
        <v>10</v>
      </c>
      <c r="E92" s="72" t="s">
        <v>16</v>
      </c>
      <c r="F92" s="72" t="s">
        <v>430</v>
      </c>
      <c r="G92" s="72" t="s">
        <v>430</v>
      </c>
    </row>
    <row r="93" spans="1:7">
      <c r="A93" s="68" t="s">
        <v>429</v>
      </c>
      <c r="B93" s="95" t="s">
        <v>126</v>
      </c>
      <c r="C93" s="74">
        <v>346</v>
      </c>
      <c r="D93" s="74">
        <v>148</v>
      </c>
      <c r="E93" s="72" t="s">
        <v>11</v>
      </c>
      <c r="F93" s="72" t="s">
        <v>430</v>
      </c>
      <c r="G93" s="72" t="s">
        <v>430</v>
      </c>
    </row>
    <row r="94" spans="1:7">
      <c r="A94" s="68" t="s">
        <v>429</v>
      </c>
      <c r="B94" s="95" t="s">
        <v>127</v>
      </c>
      <c r="C94" s="74">
        <v>93</v>
      </c>
      <c r="D94" s="74">
        <v>30.23</v>
      </c>
      <c r="E94" s="72" t="s">
        <v>16</v>
      </c>
      <c r="F94" s="72" t="s">
        <v>430</v>
      </c>
      <c r="G94" s="72" t="s">
        <v>430</v>
      </c>
    </row>
    <row r="95" spans="1:7">
      <c r="A95" s="68" t="s">
        <v>429</v>
      </c>
      <c r="B95" s="95" t="s">
        <v>128</v>
      </c>
      <c r="C95" s="74">
        <v>132.80000000000001</v>
      </c>
      <c r="D95" s="74">
        <v>2</v>
      </c>
      <c r="E95" s="72" t="s">
        <v>9</v>
      </c>
      <c r="F95" s="72" t="s">
        <v>430</v>
      </c>
      <c r="G95" s="72" t="s">
        <v>430</v>
      </c>
    </row>
    <row r="96" spans="1:7">
      <c r="A96" s="68" t="s">
        <v>429</v>
      </c>
      <c r="B96" s="95" t="s">
        <v>129</v>
      </c>
      <c r="C96" s="74">
        <v>35</v>
      </c>
      <c r="D96" s="74">
        <v>373.3</v>
      </c>
      <c r="E96" s="72" t="s">
        <v>16</v>
      </c>
      <c r="F96" s="72" t="s">
        <v>430</v>
      </c>
      <c r="G96" s="72" t="s">
        <v>430</v>
      </c>
    </row>
    <row r="97" spans="1:8">
      <c r="A97" s="68" t="s">
        <v>429</v>
      </c>
      <c r="B97" s="95" t="s">
        <v>130</v>
      </c>
      <c r="C97" s="74">
        <v>926</v>
      </c>
      <c r="D97" s="74">
        <v>260</v>
      </c>
      <c r="E97" s="72" t="s">
        <v>11</v>
      </c>
      <c r="F97" s="72" t="s">
        <v>430</v>
      </c>
      <c r="G97" s="72" t="s">
        <v>430</v>
      </c>
    </row>
    <row r="98" spans="1:8">
      <c r="A98" s="68" t="s">
        <v>429</v>
      </c>
      <c r="B98" s="95" t="s">
        <v>131</v>
      </c>
      <c r="C98" s="74">
        <v>40</v>
      </c>
      <c r="D98" s="74">
        <v>16.13</v>
      </c>
      <c r="E98" s="72" t="s">
        <v>16</v>
      </c>
      <c r="F98" s="72" t="s">
        <v>430</v>
      </c>
      <c r="G98" s="72" t="s">
        <v>430</v>
      </c>
    </row>
    <row r="99" spans="1:8">
      <c r="A99" s="68" t="s">
        <v>429</v>
      </c>
      <c r="B99" s="95" t="s">
        <v>132</v>
      </c>
      <c r="C99" s="74">
        <v>150</v>
      </c>
      <c r="D99" s="74">
        <v>7.3</v>
      </c>
      <c r="E99" s="72" t="s">
        <v>16</v>
      </c>
      <c r="F99" s="72" t="s">
        <v>430</v>
      </c>
      <c r="G99" s="72" t="s">
        <v>430</v>
      </c>
    </row>
    <row r="100" spans="1:8">
      <c r="A100" s="68" t="s">
        <v>429</v>
      </c>
      <c r="B100" s="95" t="s">
        <v>133</v>
      </c>
      <c r="C100" s="71">
        <v>490</v>
      </c>
      <c r="D100" s="71">
        <v>94.943539000000001</v>
      </c>
      <c r="E100" s="72" t="s">
        <v>11</v>
      </c>
      <c r="F100" s="72" t="s">
        <v>430</v>
      </c>
      <c r="G100" s="72" t="s">
        <v>430</v>
      </c>
    </row>
    <row r="101" spans="1:8">
      <c r="A101" s="68" t="s">
        <v>429</v>
      </c>
      <c r="B101" s="95" t="s">
        <v>134</v>
      </c>
      <c r="C101" s="71">
        <v>746.21</v>
      </c>
      <c r="D101" s="71">
        <v>368.02</v>
      </c>
      <c r="E101" s="72" t="s">
        <v>16</v>
      </c>
      <c r="F101" s="72" t="s">
        <v>430</v>
      </c>
      <c r="G101" s="72" t="s">
        <v>430</v>
      </c>
    </row>
    <row r="102" spans="1:8">
      <c r="A102" s="68" t="s">
        <v>429</v>
      </c>
      <c r="B102" s="95" t="s">
        <v>136</v>
      </c>
      <c r="C102" s="71">
        <v>88.78</v>
      </c>
      <c r="D102" s="71">
        <v>88.78</v>
      </c>
      <c r="E102" s="72" t="s">
        <v>16</v>
      </c>
      <c r="F102" s="72" t="s">
        <v>430</v>
      </c>
      <c r="G102" s="72" t="s">
        <v>430</v>
      </c>
    </row>
    <row r="103" spans="1:8">
      <c r="A103" s="68" t="s">
        <v>429</v>
      </c>
      <c r="B103" s="153" t="s">
        <v>135</v>
      </c>
      <c r="C103" s="71">
        <v>220</v>
      </c>
      <c r="D103" s="71">
        <v>119.91233</v>
      </c>
      <c r="E103" s="72" t="s">
        <v>11</v>
      </c>
      <c r="F103" s="72" t="s">
        <v>430</v>
      </c>
      <c r="G103" s="72" t="s">
        <v>430</v>
      </c>
    </row>
    <row r="104" spans="1:8" ht="28.9">
      <c r="A104" s="68" t="s">
        <v>429</v>
      </c>
      <c r="B104" s="153" t="s">
        <v>137</v>
      </c>
      <c r="C104" s="74">
        <v>1500</v>
      </c>
      <c r="D104" s="74">
        <v>500</v>
      </c>
      <c r="E104" s="72" t="s">
        <v>11</v>
      </c>
      <c r="F104" s="72" t="s">
        <v>430</v>
      </c>
      <c r="G104" s="72" t="s">
        <v>430</v>
      </c>
    </row>
    <row r="105" spans="1:8">
      <c r="A105" s="68" t="s">
        <v>429</v>
      </c>
      <c r="B105" s="153" t="s">
        <v>138</v>
      </c>
      <c r="C105" s="71">
        <v>250</v>
      </c>
      <c r="D105" s="71">
        <v>46</v>
      </c>
      <c r="E105" s="72" t="s">
        <v>11</v>
      </c>
      <c r="F105" s="72" t="s">
        <v>430</v>
      </c>
      <c r="G105" s="72" t="s">
        <v>430</v>
      </c>
    </row>
    <row r="106" spans="1:8" ht="28.9">
      <c r="A106" s="68" t="s">
        <v>429</v>
      </c>
      <c r="B106" s="153" t="s">
        <v>139</v>
      </c>
      <c r="C106" s="71">
        <v>200</v>
      </c>
      <c r="D106" s="71">
        <v>74.239999999999995</v>
      </c>
      <c r="E106" s="72" t="s">
        <v>16</v>
      </c>
      <c r="F106" s="72" t="s">
        <v>430</v>
      </c>
      <c r="G106" s="72" t="s">
        <v>430</v>
      </c>
    </row>
    <row r="107" spans="1:8">
      <c r="A107" s="68" t="s">
        <v>429</v>
      </c>
      <c r="B107" s="153" t="s">
        <v>140</v>
      </c>
      <c r="C107" s="71">
        <v>24.425378780000003</v>
      </c>
      <c r="D107" s="71">
        <v>55.29</v>
      </c>
      <c r="E107" s="72" t="s">
        <v>16</v>
      </c>
      <c r="F107" s="72" t="s">
        <v>430</v>
      </c>
      <c r="G107" s="72" t="s">
        <v>430</v>
      </c>
    </row>
    <row r="108" spans="1:8" s="73" customFormat="1">
      <c r="A108" s="68" t="s">
        <v>429</v>
      </c>
      <c r="B108" s="153" t="s">
        <v>141</v>
      </c>
      <c r="C108" s="74" t="s">
        <v>13</v>
      </c>
      <c r="D108" s="74">
        <v>747.93</v>
      </c>
      <c r="E108" s="72" t="s">
        <v>39</v>
      </c>
      <c r="F108" s="72" t="s">
        <v>430</v>
      </c>
      <c r="G108" s="72" t="s">
        <v>430</v>
      </c>
      <c r="H108" s="68"/>
    </row>
    <row r="109" spans="1:8" s="73" customFormat="1">
      <c r="A109" s="68" t="s">
        <v>429</v>
      </c>
      <c r="B109" s="153" t="s">
        <v>143</v>
      </c>
      <c r="C109" s="74">
        <v>200</v>
      </c>
      <c r="D109" s="74">
        <v>13.77</v>
      </c>
      <c r="E109" s="72" t="s">
        <v>16</v>
      </c>
      <c r="F109" s="72" t="s">
        <v>430</v>
      </c>
      <c r="G109" s="72" t="s">
        <v>430</v>
      </c>
      <c r="H109" s="68"/>
    </row>
    <row r="110" spans="1:8" s="73" customFormat="1" ht="28.9">
      <c r="A110" s="68" t="s">
        <v>429</v>
      </c>
      <c r="B110" s="153" t="s">
        <v>144</v>
      </c>
      <c r="C110" s="74">
        <v>60</v>
      </c>
      <c r="D110" s="74">
        <v>28.25</v>
      </c>
      <c r="E110" s="72" t="s">
        <v>16</v>
      </c>
      <c r="F110" s="72" t="s">
        <v>430</v>
      </c>
      <c r="G110" s="72" t="s">
        <v>430</v>
      </c>
      <c r="H110" s="68"/>
    </row>
    <row r="111" spans="1:8" s="73" customFormat="1">
      <c r="A111" s="68" t="s">
        <v>429</v>
      </c>
      <c r="B111" s="153" t="s">
        <v>142</v>
      </c>
      <c r="C111" s="71">
        <v>175</v>
      </c>
      <c r="D111" s="71">
        <v>50</v>
      </c>
      <c r="E111" s="72" t="s">
        <v>11</v>
      </c>
      <c r="F111" s="72" t="s">
        <v>430</v>
      </c>
      <c r="G111" s="72" t="s">
        <v>430</v>
      </c>
      <c r="H111" s="68"/>
    </row>
    <row r="112" spans="1:8">
      <c r="A112" s="68" t="s">
        <v>429</v>
      </c>
      <c r="B112" s="153" t="s">
        <v>145</v>
      </c>
      <c r="C112" s="74">
        <v>169</v>
      </c>
      <c r="D112" s="74">
        <v>2</v>
      </c>
      <c r="E112" s="72" t="s">
        <v>9</v>
      </c>
      <c r="F112" s="72" t="s">
        <v>430</v>
      </c>
      <c r="G112" s="72" t="s">
        <v>430</v>
      </c>
    </row>
    <row r="113" spans="1:7">
      <c r="A113" s="68" t="s">
        <v>429</v>
      </c>
      <c r="B113" s="153" t="s">
        <v>146</v>
      </c>
      <c r="C113" s="71">
        <v>245</v>
      </c>
      <c r="D113" s="71">
        <v>5</v>
      </c>
      <c r="E113" s="72" t="s">
        <v>9</v>
      </c>
      <c r="F113" s="72" t="s">
        <v>430</v>
      </c>
      <c r="G113" s="72" t="s">
        <v>430</v>
      </c>
    </row>
    <row r="114" spans="1:7">
      <c r="A114" s="68" t="s">
        <v>429</v>
      </c>
      <c r="B114" s="153" t="s">
        <v>147</v>
      </c>
      <c r="C114" s="71">
        <v>240</v>
      </c>
      <c r="D114" s="71">
        <v>3</v>
      </c>
      <c r="E114" s="72" t="s">
        <v>9</v>
      </c>
      <c r="F114" s="72" t="s">
        <v>430</v>
      </c>
      <c r="G114" s="72" t="s">
        <v>430</v>
      </c>
    </row>
    <row r="115" spans="1:7">
      <c r="A115" s="68" t="s">
        <v>429</v>
      </c>
      <c r="B115" s="153" t="s">
        <v>42</v>
      </c>
      <c r="C115" s="71">
        <v>560.76</v>
      </c>
      <c r="D115" s="71">
        <v>572.35</v>
      </c>
      <c r="E115" s="72" t="s">
        <v>16</v>
      </c>
      <c r="F115" s="72" t="s">
        <v>430</v>
      </c>
      <c r="G115" s="72" t="s">
        <v>430</v>
      </c>
    </row>
    <row r="116" spans="1:7">
      <c r="A116" s="68" t="s">
        <v>429</v>
      </c>
      <c r="B116" s="153" t="s">
        <v>57</v>
      </c>
      <c r="C116" s="71">
        <v>36.36</v>
      </c>
      <c r="D116" s="71">
        <v>36.36</v>
      </c>
      <c r="E116" s="72" t="s">
        <v>16</v>
      </c>
      <c r="F116" s="72" t="s">
        <v>430</v>
      </c>
      <c r="G116" s="72" t="s">
        <v>430</v>
      </c>
    </row>
    <row r="117" spans="1:7">
      <c r="A117" s="68" t="s">
        <v>433</v>
      </c>
      <c r="B117" s="155" t="s">
        <v>149</v>
      </c>
      <c r="C117" s="71">
        <v>500</v>
      </c>
      <c r="D117" s="71">
        <v>462.24</v>
      </c>
      <c r="E117" s="72" t="s">
        <v>11</v>
      </c>
      <c r="F117" s="177" t="s">
        <v>434</v>
      </c>
      <c r="G117" s="73" t="s">
        <v>435</v>
      </c>
    </row>
    <row r="118" spans="1:7">
      <c r="A118" s="68" t="s">
        <v>433</v>
      </c>
      <c r="B118" s="157" t="s">
        <v>150</v>
      </c>
      <c r="C118" s="74">
        <v>9.7320860000000007</v>
      </c>
      <c r="D118" s="74">
        <v>97</v>
      </c>
      <c r="E118" s="72" t="s">
        <v>16</v>
      </c>
      <c r="F118" s="72" t="s">
        <v>434</v>
      </c>
      <c r="G118" s="73" t="s">
        <v>435</v>
      </c>
    </row>
    <row r="119" spans="1:7">
      <c r="A119" s="68" t="s">
        <v>433</v>
      </c>
      <c r="B119" s="157" t="s">
        <v>151</v>
      </c>
      <c r="C119" s="74">
        <v>56.325000000000003</v>
      </c>
      <c r="D119" s="74">
        <v>64.33</v>
      </c>
      <c r="E119" s="72" t="s">
        <v>16</v>
      </c>
      <c r="F119" s="72" t="s">
        <v>434</v>
      </c>
      <c r="G119" s="73" t="s">
        <v>435</v>
      </c>
    </row>
    <row r="120" spans="1:7">
      <c r="A120" s="68" t="s">
        <v>433</v>
      </c>
      <c r="B120" s="157" t="s">
        <v>152</v>
      </c>
      <c r="C120" s="74">
        <v>12.49</v>
      </c>
      <c r="D120" s="74">
        <v>27.68</v>
      </c>
      <c r="E120" s="72" t="s">
        <v>16</v>
      </c>
      <c r="F120" s="72" t="s">
        <v>434</v>
      </c>
      <c r="G120" s="73" t="s">
        <v>435</v>
      </c>
    </row>
    <row r="121" spans="1:7">
      <c r="A121" s="68" t="s">
        <v>433</v>
      </c>
      <c r="B121" s="153" t="s">
        <v>37</v>
      </c>
      <c r="C121" s="71">
        <v>1500</v>
      </c>
      <c r="D121" s="71">
        <v>2942.1821770000001</v>
      </c>
      <c r="E121" s="72" t="s">
        <v>11</v>
      </c>
      <c r="F121" s="72" t="s">
        <v>434</v>
      </c>
      <c r="G121" s="73" t="s">
        <v>435</v>
      </c>
    </row>
    <row r="122" spans="1:7">
      <c r="A122" s="68" t="s">
        <v>433</v>
      </c>
      <c r="B122" s="153" t="s">
        <v>153</v>
      </c>
      <c r="C122" s="71">
        <v>500</v>
      </c>
      <c r="D122" s="71">
        <v>239.02</v>
      </c>
      <c r="E122" s="72" t="s">
        <v>11</v>
      </c>
      <c r="F122" s="72" t="s">
        <v>434</v>
      </c>
      <c r="G122" s="73" t="s">
        <v>435</v>
      </c>
    </row>
    <row r="123" spans="1:7">
      <c r="A123" s="68" t="s">
        <v>433</v>
      </c>
      <c r="B123" s="155" t="s">
        <v>154</v>
      </c>
      <c r="C123" s="71">
        <v>500</v>
      </c>
      <c r="D123" s="71">
        <v>553.70000000000005</v>
      </c>
      <c r="E123" s="72" t="s">
        <v>11</v>
      </c>
      <c r="F123" s="72" t="s">
        <v>434</v>
      </c>
      <c r="G123" s="73" t="s">
        <v>435</v>
      </c>
    </row>
    <row r="124" spans="1:7">
      <c r="A124" s="68" t="s">
        <v>433</v>
      </c>
      <c r="B124" s="155" t="s">
        <v>155</v>
      </c>
      <c r="C124" s="71">
        <v>300</v>
      </c>
      <c r="D124" s="71">
        <v>35</v>
      </c>
      <c r="E124" s="72" t="s">
        <v>11</v>
      </c>
      <c r="F124" s="72" t="s">
        <v>434</v>
      </c>
      <c r="G124" s="73" t="s">
        <v>435</v>
      </c>
    </row>
    <row r="125" spans="1:7">
      <c r="A125" s="68" t="s">
        <v>433</v>
      </c>
      <c r="B125" s="155" t="s">
        <v>156</v>
      </c>
      <c r="C125" s="71">
        <v>500</v>
      </c>
      <c r="D125" s="71">
        <v>228</v>
      </c>
      <c r="E125" s="72" t="s">
        <v>39</v>
      </c>
      <c r="F125" s="72" t="s">
        <v>434</v>
      </c>
      <c r="G125" s="73" t="s">
        <v>435</v>
      </c>
    </row>
    <row r="126" spans="1:7">
      <c r="A126" s="68" t="s">
        <v>433</v>
      </c>
      <c r="B126" s="157" t="s">
        <v>157</v>
      </c>
      <c r="C126" s="74">
        <v>185.04599999999999</v>
      </c>
      <c r="D126" s="74">
        <f>762.62+120</f>
        <v>882.62</v>
      </c>
      <c r="E126" s="72" t="s">
        <v>16</v>
      </c>
      <c r="F126" s="72" t="s">
        <v>434</v>
      </c>
      <c r="G126" s="73" t="s">
        <v>435</v>
      </c>
    </row>
    <row r="127" spans="1:7">
      <c r="A127" s="68" t="s">
        <v>433</v>
      </c>
      <c r="B127" s="157" t="s">
        <v>158</v>
      </c>
      <c r="C127" s="74">
        <v>9.2799999999999994</v>
      </c>
      <c r="D127" s="74">
        <f>121.4+9.32</f>
        <v>130.72</v>
      </c>
      <c r="E127" s="72" t="s">
        <v>16</v>
      </c>
      <c r="F127" s="72" t="s">
        <v>434</v>
      </c>
      <c r="G127" s="73" t="s">
        <v>435</v>
      </c>
    </row>
    <row r="128" spans="1:7">
      <c r="A128" s="68" t="s">
        <v>433</v>
      </c>
      <c r="B128" s="157" t="s">
        <v>159</v>
      </c>
      <c r="C128" s="74">
        <v>70</v>
      </c>
      <c r="D128" s="74">
        <f>330.43+39.25</f>
        <v>369.68</v>
      </c>
      <c r="E128" s="72" t="s">
        <v>16</v>
      </c>
      <c r="F128" s="72" t="s">
        <v>434</v>
      </c>
      <c r="G128" s="73" t="s">
        <v>435</v>
      </c>
    </row>
    <row r="129" spans="1:7">
      <c r="A129" s="68" t="s">
        <v>433</v>
      </c>
      <c r="B129" s="155" t="s">
        <v>160</v>
      </c>
      <c r="C129" s="71">
        <v>500</v>
      </c>
      <c r="D129" s="71">
        <v>227.125</v>
      </c>
      <c r="E129" s="72" t="s">
        <v>11</v>
      </c>
      <c r="F129" s="72" t="s">
        <v>434</v>
      </c>
      <c r="G129" s="73" t="s">
        <v>435</v>
      </c>
    </row>
    <row r="130" spans="1:7">
      <c r="A130" s="68" t="s">
        <v>433</v>
      </c>
      <c r="B130" s="157" t="s">
        <v>161</v>
      </c>
      <c r="C130" s="74">
        <v>175.32</v>
      </c>
      <c r="D130" s="74">
        <f>314.67+50</f>
        <v>364.67</v>
      </c>
      <c r="E130" s="72" t="s">
        <v>16</v>
      </c>
      <c r="F130" s="72" t="s">
        <v>434</v>
      </c>
      <c r="G130" s="73" t="s">
        <v>435</v>
      </c>
    </row>
    <row r="131" spans="1:7">
      <c r="A131" s="68" t="s">
        <v>433</v>
      </c>
      <c r="B131" s="157" t="s">
        <v>162</v>
      </c>
      <c r="C131" s="74">
        <v>147.9</v>
      </c>
      <c r="D131" s="74">
        <f>132+20</f>
        <v>152</v>
      </c>
      <c r="E131" s="72" t="s">
        <v>16</v>
      </c>
      <c r="F131" s="72" t="s">
        <v>434</v>
      </c>
      <c r="G131" s="73" t="s">
        <v>435</v>
      </c>
    </row>
    <row r="132" spans="1:7">
      <c r="A132" s="68" t="s">
        <v>433</v>
      </c>
      <c r="B132" s="155" t="s">
        <v>163</v>
      </c>
      <c r="C132" s="71">
        <v>500</v>
      </c>
      <c r="D132" s="71">
        <v>340.32</v>
      </c>
      <c r="E132" s="72" t="s">
        <v>11</v>
      </c>
      <c r="F132" s="72" t="s">
        <v>434</v>
      </c>
      <c r="G132" s="73" t="s">
        <v>435</v>
      </c>
    </row>
    <row r="133" spans="1:7">
      <c r="A133" s="68" t="s">
        <v>433</v>
      </c>
      <c r="B133" s="157" t="s">
        <v>57</v>
      </c>
      <c r="C133" s="74">
        <v>1.6759999999999999</v>
      </c>
      <c r="D133" s="74">
        <v>1.6759999999999999</v>
      </c>
      <c r="E133" s="72" t="s">
        <v>16</v>
      </c>
      <c r="F133" s="72" t="s">
        <v>434</v>
      </c>
      <c r="G133" s="73" t="s">
        <v>435</v>
      </c>
    </row>
    <row r="134" spans="1:7">
      <c r="A134" s="68" t="s">
        <v>433</v>
      </c>
      <c r="B134" s="155" t="s">
        <v>164</v>
      </c>
      <c r="C134" s="71">
        <v>400</v>
      </c>
      <c r="D134" s="71">
        <v>420</v>
      </c>
      <c r="E134" s="72" t="s">
        <v>11</v>
      </c>
      <c r="F134" s="72" t="s">
        <v>434</v>
      </c>
      <c r="G134" s="73" t="s">
        <v>435</v>
      </c>
    </row>
    <row r="135" spans="1:7">
      <c r="A135" s="68" t="s">
        <v>433</v>
      </c>
      <c r="B135" s="155" t="s">
        <v>165</v>
      </c>
      <c r="C135" s="71">
        <v>600</v>
      </c>
      <c r="D135" s="71">
        <v>310</v>
      </c>
      <c r="E135" s="72" t="s">
        <v>11</v>
      </c>
      <c r="F135" s="72" t="s">
        <v>434</v>
      </c>
      <c r="G135" s="73" t="s">
        <v>435</v>
      </c>
    </row>
    <row r="136" spans="1:7" ht="28.9">
      <c r="A136" s="68" t="s">
        <v>433</v>
      </c>
      <c r="B136" s="155" t="s">
        <v>436</v>
      </c>
      <c r="C136" s="71">
        <v>600</v>
      </c>
      <c r="D136" s="71">
        <v>6</v>
      </c>
      <c r="E136" s="72" t="s">
        <v>9</v>
      </c>
      <c r="F136" s="72" t="s">
        <v>434</v>
      </c>
      <c r="G136" s="73" t="s">
        <v>435</v>
      </c>
    </row>
    <row r="137" spans="1:7">
      <c r="A137" s="68" t="s">
        <v>433</v>
      </c>
      <c r="B137" s="157" t="s">
        <v>437</v>
      </c>
      <c r="C137" s="74">
        <v>44.35</v>
      </c>
      <c r="D137" s="74">
        <v>5.47</v>
      </c>
      <c r="E137" s="72" t="s">
        <v>16</v>
      </c>
      <c r="F137" s="72" t="s">
        <v>434</v>
      </c>
      <c r="G137" s="73" t="s">
        <v>435</v>
      </c>
    </row>
    <row r="138" spans="1:7">
      <c r="A138" s="68" t="s">
        <v>438</v>
      </c>
      <c r="B138" s="155" t="s">
        <v>169</v>
      </c>
      <c r="C138" s="71">
        <v>11.5</v>
      </c>
      <c r="D138" s="71">
        <v>26.56</v>
      </c>
      <c r="E138" s="72" t="s">
        <v>16</v>
      </c>
      <c r="F138" s="72" t="s">
        <v>439</v>
      </c>
      <c r="G138" s="73" t="s">
        <v>439</v>
      </c>
    </row>
    <row r="139" spans="1:7">
      <c r="A139" s="68" t="s">
        <v>438</v>
      </c>
      <c r="B139" s="69" t="s">
        <v>37</v>
      </c>
      <c r="C139" s="71">
        <v>1000</v>
      </c>
      <c r="D139" s="71">
        <v>750</v>
      </c>
      <c r="E139" s="72" t="s">
        <v>11</v>
      </c>
      <c r="F139" s="72" t="s">
        <v>439</v>
      </c>
      <c r="G139" s="73" t="s">
        <v>439</v>
      </c>
    </row>
    <row r="140" spans="1:7">
      <c r="A140" s="68" t="s">
        <v>438</v>
      </c>
      <c r="B140" s="155" t="s">
        <v>170</v>
      </c>
      <c r="C140" s="71">
        <v>29.75</v>
      </c>
      <c r="D140" s="71">
        <v>95.04</v>
      </c>
      <c r="E140" s="72" t="s">
        <v>16</v>
      </c>
      <c r="F140" s="72" t="s">
        <v>439</v>
      </c>
      <c r="G140" s="73" t="s">
        <v>439</v>
      </c>
    </row>
    <row r="141" spans="1:7">
      <c r="A141" s="68" t="s">
        <v>438</v>
      </c>
      <c r="B141" s="155" t="s">
        <v>440</v>
      </c>
      <c r="C141" s="71">
        <v>7.54</v>
      </c>
      <c r="D141" s="71">
        <v>8.69</v>
      </c>
      <c r="E141" s="72" t="s">
        <v>16</v>
      </c>
      <c r="F141" s="72" t="s">
        <v>439</v>
      </c>
      <c r="G141" s="73" t="s">
        <v>439</v>
      </c>
    </row>
    <row r="142" spans="1:7">
      <c r="A142" s="68" t="s">
        <v>441</v>
      </c>
      <c r="B142" s="78" t="s">
        <v>172</v>
      </c>
      <c r="C142" s="71">
        <v>12</v>
      </c>
      <c r="D142" s="71">
        <v>30</v>
      </c>
      <c r="E142" s="72" t="s">
        <v>9</v>
      </c>
      <c r="F142" s="72" t="s">
        <v>442</v>
      </c>
      <c r="G142" s="73" t="s">
        <v>442</v>
      </c>
    </row>
    <row r="143" spans="1:7">
      <c r="A143" s="68" t="s">
        <v>441</v>
      </c>
      <c r="B143" s="78" t="s">
        <v>173</v>
      </c>
      <c r="C143" s="71">
        <v>8</v>
      </c>
      <c r="D143" s="71">
        <v>5.7</v>
      </c>
      <c r="E143" s="72" t="s">
        <v>9</v>
      </c>
      <c r="F143" s="72" t="s">
        <v>442</v>
      </c>
      <c r="G143" s="73" t="s">
        <v>442</v>
      </c>
    </row>
    <row r="144" spans="1:7">
      <c r="A144" s="68" t="s">
        <v>441</v>
      </c>
      <c r="B144" s="69" t="s">
        <v>174</v>
      </c>
      <c r="C144" s="71">
        <v>13</v>
      </c>
      <c r="D144" s="71">
        <v>41.59</v>
      </c>
      <c r="E144" s="72" t="s">
        <v>9</v>
      </c>
      <c r="F144" s="72" t="s">
        <v>442</v>
      </c>
      <c r="G144" s="73" t="s">
        <v>442</v>
      </c>
    </row>
    <row r="145" spans="1:7">
      <c r="A145" s="68" t="s">
        <v>441</v>
      </c>
      <c r="B145" s="69" t="s">
        <v>175</v>
      </c>
      <c r="C145" s="71">
        <v>5</v>
      </c>
      <c r="D145" s="71">
        <v>7.4</v>
      </c>
      <c r="E145" s="72" t="s">
        <v>9</v>
      </c>
      <c r="F145" s="72" t="s">
        <v>442</v>
      </c>
      <c r="G145" s="73" t="s">
        <v>442</v>
      </c>
    </row>
    <row r="146" spans="1:7">
      <c r="A146" s="68" t="s">
        <v>441</v>
      </c>
      <c r="B146" s="69" t="s">
        <v>176</v>
      </c>
      <c r="C146" s="71">
        <v>2.5</v>
      </c>
      <c r="D146" s="71">
        <v>7.36</v>
      </c>
      <c r="E146" s="72" t="s">
        <v>9</v>
      </c>
      <c r="F146" s="72" t="s">
        <v>442</v>
      </c>
      <c r="G146" s="73" t="s">
        <v>442</v>
      </c>
    </row>
    <row r="147" spans="1:7">
      <c r="A147" s="68" t="s">
        <v>443</v>
      </c>
      <c r="B147" s="69" t="s">
        <v>178</v>
      </c>
      <c r="C147" s="71">
        <v>50</v>
      </c>
      <c r="D147" s="71">
        <v>0.65</v>
      </c>
      <c r="E147" s="72" t="s">
        <v>9</v>
      </c>
      <c r="F147" s="72" t="s">
        <v>444</v>
      </c>
      <c r="G147" s="73" t="s">
        <v>444</v>
      </c>
    </row>
    <row r="148" spans="1:7">
      <c r="A148" s="68" t="s">
        <v>445</v>
      </c>
      <c r="B148" s="77" t="s">
        <v>180</v>
      </c>
      <c r="C148" s="71">
        <v>45</v>
      </c>
      <c r="D148" s="71">
        <v>50.17</v>
      </c>
      <c r="E148" s="72" t="s">
        <v>39</v>
      </c>
      <c r="F148" s="72" t="s">
        <v>446</v>
      </c>
      <c r="G148" s="73" t="s">
        <v>446</v>
      </c>
    </row>
    <row r="149" spans="1:7">
      <c r="A149" s="68" t="s">
        <v>447</v>
      </c>
      <c r="B149" s="77" t="s">
        <v>57</v>
      </c>
      <c r="C149" s="71">
        <v>123.822</v>
      </c>
      <c r="D149" s="71">
        <v>123.822</v>
      </c>
      <c r="E149" s="72" t="s">
        <v>16</v>
      </c>
      <c r="F149" s="72" t="s">
        <v>448</v>
      </c>
      <c r="G149" s="73" t="s">
        <v>449</v>
      </c>
    </row>
    <row r="150" spans="1:7">
      <c r="A150" s="68" t="s">
        <v>450</v>
      </c>
      <c r="B150" s="69" t="s">
        <v>37</v>
      </c>
      <c r="C150" s="71">
        <v>50</v>
      </c>
      <c r="D150" s="71">
        <v>47.357453999999997</v>
      </c>
      <c r="E150" s="72" t="s">
        <v>11</v>
      </c>
      <c r="F150" s="72" t="s">
        <v>451</v>
      </c>
      <c r="G150" s="73" t="s">
        <v>452</v>
      </c>
    </row>
    <row r="151" spans="1:7">
      <c r="A151" s="68" t="s">
        <v>450</v>
      </c>
      <c r="B151" s="69" t="s">
        <v>185</v>
      </c>
      <c r="C151" s="71">
        <v>33.07</v>
      </c>
      <c r="D151" s="71">
        <v>2</v>
      </c>
      <c r="E151" s="72" t="s">
        <v>9</v>
      </c>
      <c r="F151" s="72" t="s">
        <v>451</v>
      </c>
      <c r="G151" s="73" t="s">
        <v>452</v>
      </c>
    </row>
    <row r="152" spans="1:7">
      <c r="A152" s="68" t="s">
        <v>450</v>
      </c>
      <c r="B152" s="69" t="s">
        <v>186</v>
      </c>
      <c r="C152" s="71">
        <v>73.39</v>
      </c>
      <c r="D152" s="71">
        <v>70</v>
      </c>
      <c r="E152" s="72" t="s">
        <v>39</v>
      </c>
      <c r="F152" s="72" t="s">
        <v>451</v>
      </c>
      <c r="G152" s="73" t="s">
        <v>452</v>
      </c>
    </row>
    <row r="153" spans="1:7">
      <c r="A153" s="68" t="s">
        <v>453</v>
      </c>
      <c r="B153" s="153" t="s">
        <v>189</v>
      </c>
      <c r="C153" s="71" t="s">
        <v>13</v>
      </c>
      <c r="D153" s="71">
        <v>4</v>
      </c>
      <c r="E153" s="72" t="s">
        <v>9</v>
      </c>
      <c r="F153" s="72" t="s">
        <v>454</v>
      </c>
      <c r="G153" s="73" t="s">
        <v>455</v>
      </c>
    </row>
    <row r="154" spans="1:7">
      <c r="A154" s="68" t="s">
        <v>453</v>
      </c>
      <c r="B154" s="153" t="s">
        <v>456</v>
      </c>
      <c r="C154" s="71" t="s">
        <v>13</v>
      </c>
      <c r="D154" s="71">
        <v>3.5</v>
      </c>
      <c r="E154" s="72" t="s">
        <v>9</v>
      </c>
      <c r="F154" s="72" t="s">
        <v>454</v>
      </c>
      <c r="G154" s="73" t="s">
        <v>455</v>
      </c>
    </row>
    <row r="155" spans="1:7">
      <c r="A155" s="68" t="s">
        <v>453</v>
      </c>
      <c r="B155" s="153" t="s">
        <v>191</v>
      </c>
      <c r="C155" s="71">
        <v>100</v>
      </c>
      <c r="D155" s="71">
        <v>100</v>
      </c>
      <c r="E155" s="72" t="s">
        <v>11</v>
      </c>
      <c r="F155" s="72" t="s">
        <v>454</v>
      </c>
      <c r="G155" s="73" t="s">
        <v>455</v>
      </c>
    </row>
    <row r="156" spans="1:7">
      <c r="A156" s="68" t="s">
        <v>453</v>
      </c>
      <c r="B156" s="153" t="s">
        <v>192</v>
      </c>
      <c r="C156" s="71">
        <v>25</v>
      </c>
      <c r="D156" s="71">
        <v>2</v>
      </c>
      <c r="E156" s="72" t="s">
        <v>9</v>
      </c>
      <c r="F156" s="72" t="s">
        <v>454</v>
      </c>
      <c r="G156" s="73" t="s">
        <v>455</v>
      </c>
    </row>
    <row r="157" spans="1:7">
      <c r="A157" s="68" t="s">
        <v>453</v>
      </c>
      <c r="B157" s="153" t="s">
        <v>193</v>
      </c>
      <c r="C157" s="71">
        <v>100</v>
      </c>
      <c r="D157" s="71">
        <v>3</v>
      </c>
      <c r="E157" s="72" t="s">
        <v>9</v>
      </c>
      <c r="F157" s="72" t="s">
        <v>454</v>
      </c>
      <c r="G157" s="73" t="s">
        <v>455</v>
      </c>
    </row>
    <row r="158" spans="1:7" ht="28.9">
      <c r="A158" s="68" t="s">
        <v>453</v>
      </c>
      <c r="B158" s="153" t="s">
        <v>194</v>
      </c>
      <c r="C158" s="71">
        <v>76.14</v>
      </c>
      <c r="D158" s="71">
        <v>3.48</v>
      </c>
      <c r="E158" s="72" t="s">
        <v>9</v>
      </c>
      <c r="F158" s="72" t="s">
        <v>454</v>
      </c>
      <c r="G158" s="73" t="s">
        <v>455</v>
      </c>
    </row>
    <row r="159" spans="1:7">
      <c r="A159" s="68" t="s">
        <v>453</v>
      </c>
      <c r="B159" s="153" t="s">
        <v>195</v>
      </c>
      <c r="C159" s="71" t="s">
        <v>13</v>
      </c>
      <c r="D159" s="71">
        <v>2</v>
      </c>
      <c r="E159" s="72" t="s">
        <v>9</v>
      </c>
      <c r="F159" s="72" t="s">
        <v>454</v>
      </c>
      <c r="G159" s="73" t="s">
        <v>455</v>
      </c>
    </row>
    <row r="160" spans="1:7">
      <c r="A160" s="68" t="s">
        <v>453</v>
      </c>
      <c r="B160" s="153" t="s">
        <v>196</v>
      </c>
      <c r="C160" s="71" t="s">
        <v>13</v>
      </c>
      <c r="D160" s="71">
        <v>2</v>
      </c>
      <c r="E160" s="72" t="s">
        <v>9</v>
      </c>
      <c r="F160" s="72" t="s">
        <v>454</v>
      </c>
      <c r="G160" s="73" t="s">
        <v>455</v>
      </c>
    </row>
    <row r="161" spans="1:7">
      <c r="A161" s="68" t="s">
        <v>453</v>
      </c>
      <c r="B161" s="156" t="s">
        <v>457</v>
      </c>
      <c r="C161" s="71">
        <v>58.5</v>
      </c>
      <c r="D161" s="71">
        <v>1.5</v>
      </c>
      <c r="E161" s="72" t="s">
        <v>9</v>
      </c>
      <c r="F161" s="72" t="s">
        <v>454</v>
      </c>
      <c r="G161" s="73" t="s">
        <v>455</v>
      </c>
    </row>
    <row r="162" spans="1:7">
      <c r="A162" s="68" t="s">
        <v>453</v>
      </c>
      <c r="B162" s="156" t="s">
        <v>198</v>
      </c>
      <c r="C162" s="71">
        <v>9.6</v>
      </c>
      <c r="D162" s="71">
        <f>9.1</f>
        <v>9.1</v>
      </c>
      <c r="E162" s="72" t="s">
        <v>16</v>
      </c>
      <c r="F162" s="72" t="s">
        <v>454</v>
      </c>
      <c r="G162" s="73" t="s">
        <v>455</v>
      </c>
    </row>
    <row r="163" spans="1:7">
      <c r="A163" s="68" t="s">
        <v>453</v>
      </c>
      <c r="B163" s="153" t="s">
        <v>199</v>
      </c>
      <c r="C163" s="71">
        <v>26.4</v>
      </c>
      <c r="D163" s="71">
        <v>5</v>
      </c>
      <c r="E163" s="72" t="s">
        <v>11</v>
      </c>
      <c r="F163" s="72" t="s">
        <v>454</v>
      </c>
      <c r="G163" s="73" t="s">
        <v>455</v>
      </c>
    </row>
    <row r="164" spans="1:7">
      <c r="A164" s="68" t="s">
        <v>453</v>
      </c>
      <c r="B164" s="153" t="s">
        <v>200</v>
      </c>
      <c r="C164" s="71" t="s">
        <v>13</v>
      </c>
      <c r="D164" s="71">
        <v>5</v>
      </c>
      <c r="E164" s="72" t="s">
        <v>9</v>
      </c>
      <c r="F164" s="72" t="s">
        <v>454</v>
      </c>
      <c r="G164" s="73" t="s">
        <v>455</v>
      </c>
    </row>
    <row r="165" spans="1:7" ht="28.9">
      <c r="A165" s="68" t="s">
        <v>453</v>
      </c>
      <c r="B165" s="153" t="s">
        <v>201</v>
      </c>
      <c r="C165" s="74">
        <v>19</v>
      </c>
      <c r="D165" s="74">
        <v>21</v>
      </c>
      <c r="E165" s="72" t="s">
        <v>11</v>
      </c>
      <c r="F165" s="72" t="s">
        <v>454</v>
      </c>
      <c r="G165" s="73" t="s">
        <v>455</v>
      </c>
    </row>
    <row r="166" spans="1:7">
      <c r="A166" s="68" t="s">
        <v>453</v>
      </c>
      <c r="B166" s="153" t="s">
        <v>202</v>
      </c>
      <c r="C166" s="71" t="s">
        <v>13</v>
      </c>
      <c r="D166" s="71">
        <v>2</v>
      </c>
      <c r="E166" s="72" t="s">
        <v>11</v>
      </c>
      <c r="F166" s="72" t="s">
        <v>454</v>
      </c>
      <c r="G166" s="73" t="s">
        <v>455</v>
      </c>
    </row>
    <row r="167" spans="1:7">
      <c r="A167" s="68" t="s">
        <v>453</v>
      </c>
      <c r="B167" s="156" t="s">
        <v>437</v>
      </c>
      <c r="C167" s="71">
        <v>81.75</v>
      </c>
      <c r="D167" s="71">
        <v>74.05</v>
      </c>
      <c r="E167" s="72" t="s">
        <v>16</v>
      </c>
      <c r="F167" s="72" t="s">
        <v>454</v>
      </c>
      <c r="G167" s="73" t="s">
        <v>455</v>
      </c>
    </row>
    <row r="168" spans="1:7">
      <c r="A168" s="68" t="s">
        <v>453</v>
      </c>
      <c r="B168" s="153" t="s">
        <v>203</v>
      </c>
      <c r="C168" s="71">
        <v>130</v>
      </c>
      <c r="D168" s="71">
        <v>60</v>
      </c>
      <c r="E168" s="72" t="s">
        <v>11</v>
      </c>
      <c r="F168" s="72" t="s">
        <v>454</v>
      </c>
      <c r="G168" s="73" t="s">
        <v>455</v>
      </c>
    </row>
    <row r="169" spans="1:7">
      <c r="A169" s="68" t="s">
        <v>453</v>
      </c>
      <c r="B169" s="153" t="s">
        <v>204</v>
      </c>
      <c r="C169" s="71" t="s">
        <v>13</v>
      </c>
      <c r="D169" s="71">
        <v>3</v>
      </c>
      <c r="E169" s="72" t="s">
        <v>9</v>
      </c>
      <c r="F169" s="72" t="s">
        <v>454</v>
      </c>
      <c r="G169" s="73" t="s">
        <v>455</v>
      </c>
    </row>
    <row r="170" spans="1:7">
      <c r="A170" s="68" t="s">
        <v>453</v>
      </c>
      <c r="B170" s="153" t="s">
        <v>205</v>
      </c>
      <c r="C170" s="71">
        <v>80</v>
      </c>
      <c r="D170" s="71">
        <v>148</v>
      </c>
      <c r="E170" s="72" t="s">
        <v>39</v>
      </c>
      <c r="F170" s="72" t="s">
        <v>454</v>
      </c>
      <c r="G170" s="73" t="s">
        <v>455</v>
      </c>
    </row>
    <row r="171" spans="1:7" ht="28.9">
      <c r="A171" s="68" t="s">
        <v>453</v>
      </c>
      <c r="B171" s="153" t="s">
        <v>206</v>
      </c>
      <c r="C171" s="71">
        <v>66.349999999999994</v>
      </c>
      <c r="D171" s="71">
        <v>19.64</v>
      </c>
      <c r="E171" s="72" t="s">
        <v>11</v>
      </c>
      <c r="F171" s="72" t="s">
        <v>454</v>
      </c>
      <c r="G171" s="73" t="s">
        <v>455</v>
      </c>
    </row>
    <row r="172" spans="1:7" ht="28.9">
      <c r="A172" s="68" t="s">
        <v>453</v>
      </c>
      <c r="B172" s="153" t="s">
        <v>207</v>
      </c>
      <c r="C172" s="71">
        <v>43.65</v>
      </c>
      <c r="D172" s="71">
        <v>18.649999999999999</v>
      </c>
      <c r="E172" s="72" t="s">
        <v>11</v>
      </c>
      <c r="F172" s="72" t="s">
        <v>454</v>
      </c>
      <c r="G172" s="73" t="s">
        <v>455</v>
      </c>
    </row>
    <row r="173" spans="1:7">
      <c r="A173" s="68" t="s">
        <v>453</v>
      </c>
      <c r="B173" s="153" t="s">
        <v>208</v>
      </c>
      <c r="C173" s="71">
        <v>40</v>
      </c>
      <c r="D173" s="71">
        <v>20.6</v>
      </c>
      <c r="E173" s="72" t="s">
        <v>9</v>
      </c>
      <c r="F173" s="72" t="s">
        <v>454</v>
      </c>
      <c r="G173" s="73" t="s">
        <v>455</v>
      </c>
    </row>
    <row r="174" spans="1:7">
      <c r="A174" s="68" t="s">
        <v>453</v>
      </c>
      <c r="B174" s="153" t="s">
        <v>209</v>
      </c>
      <c r="C174" s="71">
        <v>40</v>
      </c>
      <c r="D174" s="71">
        <v>2</v>
      </c>
      <c r="E174" s="72" t="s">
        <v>9</v>
      </c>
      <c r="F174" s="72" t="s">
        <v>454</v>
      </c>
      <c r="G174" s="73" t="s">
        <v>455</v>
      </c>
    </row>
    <row r="175" spans="1:7">
      <c r="A175" s="68" t="s">
        <v>458</v>
      </c>
      <c r="B175" s="69" t="s">
        <v>213</v>
      </c>
      <c r="C175" s="71">
        <v>10</v>
      </c>
      <c r="D175" s="71">
        <v>52.3</v>
      </c>
      <c r="E175" s="72" t="s">
        <v>16</v>
      </c>
      <c r="F175" s="72" t="s">
        <v>459</v>
      </c>
      <c r="G175" s="73" t="s">
        <v>460</v>
      </c>
    </row>
    <row r="176" spans="1:7">
      <c r="A176" s="68" t="s">
        <v>458</v>
      </c>
      <c r="B176" s="69" t="s">
        <v>72</v>
      </c>
      <c r="C176" s="71">
        <v>40.5</v>
      </c>
      <c r="D176" s="71">
        <v>22</v>
      </c>
      <c r="E176" s="72" t="s">
        <v>9</v>
      </c>
      <c r="F176" s="72" t="s">
        <v>459</v>
      </c>
      <c r="G176" s="73" t="s">
        <v>460</v>
      </c>
    </row>
    <row r="177" spans="1:7">
      <c r="A177" s="68" t="s">
        <v>458</v>
      </c>
      <c r="B177" s="69" t="s">
        <v>214</v>
      </c>
      <c r="C177" s="71">
        <v>75</v>
      </c>
      <c r="D177" s="71">
        <v>50.2</v>
      </c>
      <c r="E177" s="72" t="s">
        <v>39</v>
      </c>
      <c r="F177" s="72" t="s">
        <v>459</v>
      </c>
      <c r="G177" s="73" t="s">
        <v>460</v>
      </c>
    </row>
    <row r="178" spans="1:7">
      <c r="A178" s="68" t="s">
        <v>458</v>
      </c>
      <c r="B178" s="69" t="s">
        <v>42</v>
      </c>
      <c r="C178" s="71">
        <v>2.82</v>
      </c>
      <c r="D178" s="71">
        <v>2.82</v>
      </c>
      <c r="E178" s="72" t="s">
        <v>16</v>
      </c>
      <c r="F178" s="72" t="s">
        <v>459</v>
      </c>
      <c r="G178" s="73" t="s">
        <v>460</v>
      </c>
    </row>
    <row r="179" spans="1:7">
      <c r="A179" s="68" t="s">
        <v>458</v>
      </c>
      <c r="B179" s="69" t="s">
        <v>215</v>
      </c>
      <c r="C179" s="71">
        <v>139.26</v>
      </c>
      <c r="D179" s="71">
        <v>144.99</v>
      </c>
      <c r="E179" s="72" t="s">
        <v>16</v>
      </c>
      <c r="F179" s="72" t="s">
        <v>459</v>
      </c>
      <c r="G179" s="73" t="s">
        <v>460</v>
      </c>
    </row>
    <row r="180" spans="1:7">
      <c r="A180" s="68" t="s">
        <v>458</v>
      </c>
      <c r="B180" s="69" t="s">
        <v>216</v>
      </c>
      <c r="C180" s="71">
        <v>150</v>
      </c>
      <c r="D180" s="71">
        <v>150.22999999999999</v>
      </c>
      <c r="E180" s="72" t="s">
        <v>16</v>
      </c>
      <c r="F180" s="72" t="s">
        <v>459</v>
      </c>
      <c r="G180" s="73" t="s">
        <v>460</v>
      </c>
    </row>
    <row r="181" spans="1:7">
      <c r="A181" s="68" t="s">
        <v>458</v>
      </c>
      <c r="B181" s="69" t="s">
        <v>461</v>
      </c>
      <c r="C181" s="71" t="s">
        <v>13</v>
      </c>
      <c r="D181" s="71">
        <v>100</v>
      </c>
      <c r="E181" s="72" t="s">
        <v>11</v>
      </c>
      <c r="F181" s="72" t="s">
        <v>459</v>
      </c>
      <c r="G181" s="73" t="s">
        <v>460</v>
      </c>
    </row>
    <row r="182" spans="1:7">
      <c r="A182" s="68" t="s">
        <v>458</v>
      </c>
      <c r="B182" s="69" t="s">
        <v>218</v>
      </c>
      <c r="C182" s="71">
        <v>195</v>
      </c>
      <c r="D182" s="71">
        <v>3</v>
      </c>
      <c r="E182" s="72" t="s">
        <v>9</v>
      </c>
      <c r="F182" s="72" t="s">
        <v>459</v>
      </c>
      <c r="G182" s="73" t="s">
        <v>460</v>
      </c>
    </row>
    <row r="183" spans="1:7">
      <c r="A183" s="68" t="s">
        <v>458</v>
      </c>
      <c r="B183" s="69" t="s">
        <v>219</v>
      </c>
      <c r="C183" s="71">
        <v>483.8</v>
      </c>
      <c r="D183" s="71">
        <v>254.8</v>
      </c>
      <c r="E183" s="72" t="s">
        <v>11</v>
      </c>
      <c r="F183" s="72" t="s">
        <v>459</v>
      </c>
      <c r="G183" s="73" t="s">
        <v>460</v>
      </c>
    </row>
    <row r="184" spans="1:7">
      <c r="A184" s="68" t="s">
        <v>458</v>
      </c>
      <c r="B184" s="69" t="s">
        <v>220</v>
      </c>
      <c r="C184" s="71">
        <v>80</v>
      </c>
      <c r="D184" s="71">
        <v>23.4</v>
      </c>
      <c r="E184" s="72" t="s">
        <v>11</v>
      </c>
      <c r="F184" s="72" t="s">
        <v>459</v>
      </c>
      <c r="G184" s="73" t="s">
        <v>460</v>
      </c>
    </row>
    <row r="185" spans="1:7" ht="16.149999999999999">
      <c r="A185" s="68" t="s">
        <v>458</v>
      </c>
      <c r="B185" s="69" t="s">
        <v>396</v>
      </c>
      <c r="C185" s="71">
        <v>7.03</v>
      </c>
      <c r="D185" s="71" t="s">
        <v>222</v>
      </c>
      <c r="E185" s="72" t="s">
        <v>16</v>
      </c>
      <c r="F185" s="72" t="s">
        <v>459</v>
      </c>
      <c r="G185" s="73" t="s">
        <v>460</v>
      </c>
    </row>
    <row r="186" spans="1:7">
      <c r="A186" s="68" t="s">
        <v>458</v>
      </c>
      <c r="B186" s="69" t="s">
        <v>223</v>
      </c>
      <c r="C186" s="71">
        <v>70</v>
      </c>
      <c r="D186" s="71">
        <v>35</v>
      </c>
      <c r="E186" s="72" t="s">
        <v>16</v>
      </c>
      <c r="F186" s="72" t="s">
        <v>459</v>
      </c>
      <c r="G186" s="73" t="s">
        <v>460</v>
      </c>
    </row>
    <row r="187" spans="1:7">
      <c r="A187" s="68" t="s">
        <v>462</v>
      </c>
      <c r="B187" s="69" t="s">
        <v>226</v>
      </c>
      <c r="C187" s="71">
        <v>5</v>
      </c>
      <c r="D187" s="71">
        <v>0.32</v>
      </c>
      <c r="E187" s="72" t="s">
        <v>9</v>
      </c>
      <c r="F187" s="72" t="s">
        <v>463</v>
      </c>
      <c r="G187" s="73" t="s">
        <v>464</v>
      </c>
    </row>
    <row r="188" spans="1:7">
      <c r="A188" s="68" t="s">
        <v>462</v>
      </c>
      <c r="B188" s="69" t="s">
        <v>227</v>
      </c>
      <c r="C188" s="71">
        <v>21.3</v>
      </c>
      <c r="D188" s="71">
        <v>40.987000000000002</v>
      </c>
      <c r="E188" s="72" t="s">
        <v>9</v>
      </c>
      <c r="F188" s="72" t="s">
        <v>463</v>
      </c>
      <c r="G188" s="73" t="s">
        <v>464</v>
      </c>
    </row>
    <row r="189" spans="1:7">
      <c r="A189" s="68" t="s">
        <v>465</v>
      </c>
      <c r="B189" s="155" t="s">
        <v>229</v>
      </c>
      <c r="C189" s="71">
        <v>158.86000000000001</v>
      </c>
      <c r="D189" s="71">
        <v>5</v>
      </c>
      <c r="E189" s="72" t="s">
        <v>9</v>
      </c>
      <c r="F189" s="72" t="s">
        <v>466</v>
      </c>
      <c r="G189" s="73" t="s">
        <v>467</v>
      </c>
    </row>
    <row r="190" spans="1:7">
      <c r="A190" s="68" t="s">
        <v>465</v>
      </c>
      <c r="B190" s="155" t="s">
        <v>468</v>
      </c>
      <c r="C190" s="71" t="s">
        <v>13</v>
      </c>
      <c r="D190" s="71">
        <v>10</v>
      </c>
      <c r="E190" s="72" t="s">
        <v>9</v>
      </c>
      <c r="F190" s="72" t="s">
        <v>466</v>
      </c>
      <c r="G190" s="73" t="s">
        <v>467</v>
      </c>
    </row>
    <row r="191" spans="1:7" ht="28.9">
      <c r="A191" s="68" t="s">
        <v>465</v>
      </c>
      <c r="B191" s="155" t="s">
        <v>469</v>
      </c>
      <c r="C191" s="71" t="s">
        <v>13</v>
      </c>
      <c r="D191" s="71">
        <v>20</v>
      </c>
      <c r="E191" s="72" t="s">
        <v>9</v>
      </c>
      <c r="F191" s="72" t="s">
        <v>466</v>
      </c>
      <c r="G191" s="73" t="s">
        <v>467</v>
      </c>
    </row>
    <row r="192" spans="1:7" ht="28.9">
      <c r="A192" s="68" t="s">
        <v>465</v>
      </c>
      <c r="B192" s="155" t="s">
        <v>232</v>
      </c>
      <c r="C192" s="71" t="s">
        <v>13</v>
      </c>
      <c r="D192" s="71">
        <v>5</v>
      </c>
      <c r="E192" s="72" t="s">
        <v>9</v>
      </c>
      <c r="F192" s="72" t="s">
        <v>466</v>
      </c>
      <c r="G192" s="73" t="s">
        <v>467</v>
      </c>
    </row>
    <row r="193" spans="1:7" ht="28.9">
      <c r="A193" s="68" t="s">
        <v>465</v>
      </c>
      <c r="B193" s="155" t="s">
        <v>233</v>
      </c>
      <c r="C193" s="71">
        <v>200</v>
      </c>
      <c r="D193" s="71">
        <v>35</v>
      </c>
      <c r="E193" s="72" t="s">
        <v>9</v>
      </c>
      <c r="F193" s="72" t="s">
        <v>466</v>
      </c>
      <c r="G193" s="73" t="s">
        <v>467</v>
      </c>
    </row>
    <row r="194" spans="1:7">
      <c r="A194" s="68" t="s">
        <v>465</v>
      </c>
      <c r="B194" s="155" t="s">
        <v>234</v>
      </c>
      <c r="C194" s="71">
        <v>120</v>
      </c>
      <c r="D194" s="71">
        <v>321.5</v>
      </c>
      <c r="E194" s="72" t="s">
        <v>39</v>
      </c>
      <c r="F194" s="72" t="s">
        <v>466</v>
      </c>
      <c r="G194" s="73" t="s">
        <v>467</v>
      </c>
    </row>
    <row r="195" spans="1:7">
      <c r="A195" s="68" t="s">
        <v>465</v>
      </c>
      <c r="B195" s="155" t="s">
        <v>470</v>
      </c>
      <c r="C195" s="71" t="s">
        <v>13</v>
      </c>
      <c r="D195" s="71">
        <v>33.551309000000003</v>
      </c>
      <c r="E195" s="72" t="s">
        <v>9</v>
      </c>
      <c r="F195" s="72" t="s">
        <v>466</v>
      </c>
      <c r="G195" s="73" t="s">
        <v>467</v>
      </c>
    </row>
    <row r="196" spans="1:7" ht="16.149999999999999">
      <c r="A196" s="68" t="s">
        <v>465</v>
      </c>
      <c r="B196" s="155" t="s">
        <v>406</v>
      </c>
      <c r="C196" s="71">
        <v>20.93</v>
      </c>
      <c r="D196" s="71">
        <v>10.55</v>
      </c>
      <c r="E196" s="72" t="s">
        <v>16</v>
      </c>
      <c r="F196" s="72" t="s">
        <v>466</v>
      </c>
      <c r="G196" s="73" t="s">
        <v>467</v>
      </c>
    </row>
    <row r="197" spans="1:7">
      <c r="A197" s="68" t="s">
        <v>465</v>
      </c>
      <c r="B197" s="155" t="s">
        <v>236</v>
      </c>
      <c r="C197" s="71">
        <v>30</v>
      </c>
      <c r="D197" s="71">
        <f>120.31+30</f>
        <v>150.31</v>
      </c>
      <c r="E197" s="72" t="s">
        <v>16</v>
      </c>
      <c r="F197" s="72" t="s">
        <v>466</v>
      </c>
      <c r="G197" s="73" t="s">
        <v>467</v>
      </c>
    </row>
    <row r="198" spans="1:7">
      <c r="A198" s="68" t="s">
        <v>471</v>
      </c>
      <c r="B198" s="77" t="s">
        <v>239</v>
      </c>
      <c r="C198" s="71">
        <v>325</v>
      </c>
      <c r="D198" s="71">
        <v>78.599999999999994</v>
      </c>
      <c r="E198" s="72" t="s">
        <v>11</v>
      </c>
      <c r="F198" s="72" t="s">
        <v>472</v>
      </c>
      <c r="G198" s="73" t="s">
        <v>472</v>
      </c>
    </row>
    <row r="199" spans="1:7">
      <c r="A199" s="68" t="s">
        <v>471</v>
      </c>
      <c r="B199" s="77" t="s">
        <v>240</v>
      </c>
      <c r="C199" s="71">
        <v>300</v>
      </c>
      <c r="D199" s="71">
        <v>250</v>
      </c>
      <c r="E199" s="72" t="s">
        <v>11</v>
      </c>
      <c r="F199" s="72" t="s">
        <v>472</v>
      </c>
      <c r="G199" s="73" t="s">
        <v>472</v>
      </c>
    </row>
    <row r="200" spans="1:7">
      <c r="A200" s="68" t="s">
        <v>471</v>
      </c>
      <c r="B200" s="77" t="s">
        <v>241</v>
      </c>
      <c r="C200" s="71">
        <v>100</v>
      </c>
      <c r="D200" s="71">
        <v>5</v>
      </c>
      <c r="E200" s="72" t="s">
        <v>9</v>
      </c>
      <c r="F200" s="72" t="s">
        <v>472</v>
      </c>
      <c r="G200" s="73" t="s">
        <v>472</v>
      </c>
    </row>
    <row r="201" spans="1:7">
      <c r="A201" s="68" t="s">
        <v>471</v>
      </c>
      <c r="B201" s="77" t="s">
        <v>37</v>
      </c>
      <c r="C201" s="71">
        <v>500</v>
      </c>
      <c r="D201" s="71">
        <v>1050</v>
      </c>
      <c r="E201" s="72" t="s">
        <v>11</v>
      </c>
      <c r="F201" s="72" t="s">
        <v>472</v>
      </c>
      <c r="G201" s="73" t="s">
        <v>472</v>
      </c>
    </row>
    <row r="202" spans="1:7">
      <c r="A202" s="68" t="s">
        <v>471</v>
      </c>
      <c r="B202" s="77" t="s">
        <v>242</v>
      </c>
      <c r="C202" s="71">
        <v>300</v>
      </c>
      <c r="D202" s="71">
        <v>226.434369</v>
      </c>
      <c r="E202" s="72" t="s">
        <v>39</v>
      </c>
      <c r="F202" s="72" t="s">
        <v>472</v>
      </c>
      <c r="G202" s="73" t="s">
        <v>472</v>
      </c>
    </row>
    <row r="203" spans="1:7">
      <c r="A203" s="68" t="s">
        <v>471</v>
      </c>
      <c r="B203" s="77" t="s">
        <v>243</v>
      </c>
      <c r="C203" s="71">
        <v>300</v>
      </c>
      <c r="D203" s="71">
        <v>80</v>
      </c>
      <c r="E203" s="72" t="s">
        <v>11</v>
      </c>
      <c r="F203" s="72" t="s">
        <v>472</v>
      </c>
      <c r="G203" s="73" t="s">
        <v>472</v>
      </c>
    </row>
    <row r="204" spans="1:7">
      <c r="A204" s="68" t="s">
        <v>471</v>
      </c>
      <c r="B204" s="77" t="s">
        <v>244</v>
      </c>
      <c r="C204" s="71">
        <v>100</v>
      </c>
      <c r="D204" s="71">
        <v>19.62</v>
      </c>
      <c r="E204" s="72" t="s">
        <v>9</v>
      </c>
      <c r="F204" s="72" t="s">
        <v>472</v>
      </c>
      <c r="G204" s="73" t="s">
        <v>472</v>
      </c>
    </row>
    <row r="205" spans="1:7">
      <c r="A205" s="68" t="s">
        <v>471</v>
      </c>
      <c r="B205" s="77" t="s">
        <v>245</v>
      </c>
      <c r="C205" s="71">
        <v>603</v>
      </c>
      <c r="D205" s="71">
        <v>24.48</v>
      </c>
      <c r="E205" s="72" t="s">
        <v>9</v>
      </c>
      <c r="F205" s="72" t="s">
        <v>472</v>
      </c>
      <c r="G205" s="73" t="s">
        <v>472</v>
      </c>
    </row>
    <row r="206" spans="1:7">
      <c r="A206" s="68" t="s">
        <v>471</v>
      </c>
      <c r="B206" s="77" t="s">
        <v>246</v>
      </c>
      <c r="C206" s="71">
        <v>235</v>
      </c>
      <c r="D206" s="71">
        <v>192.6</v>
      </c>
      <c r="E206" s="72" t="s">
        <v>39</v>
      </c>
      <c r="F206" s="72" t="s">
        <v>472</v>
      </c>
      <c r="G206" s="73" t="s">
        <v>472</v>
      </c>
    </row>
    <row r="207" spans="1:7">
      <c r="A207" s="68" t="s">
        <v>471</v>
      </c>
      <c r="B207" s="77" t="s">
        <v>247</v>
      </c>
      <c r="C207" s="71">
        <v>15</v>
      </c>
      <c r="D207" s="71">
        <v>10</v>
      </c>
      <c r="E207" s="72" t="s">
        <v>16</v>
      </c>
      <c r="F207" s="72" t="s">
        <v>472</v>
      </c>
      <c r="G207" s="73" t="s">
        <v>472</v>
      </c>
    </row>
    <row r="208" spans="1:7">
      <c r="A208" s="68" t="s">
        <v>471</v>
      </c>
      <c r="B208" s="77" t="s">
        <v>248</v>
      </c>
      <c r="C208" s="71">
        <v>385</v>
      </c>
      <c r="D208" s="71">
        <v>200</v>
      </c>
      <c r="E208" s="72" t="s">
        <v>11</v>
      </c>
      <c r="F208" s="72" t="s">
        <v>472</v>
      </c>
      <c r="G208" s="73" t="s">
        <v>472</v>
      </c>
    </row>
    <row r="209" spans="1:7">
      <c r="A209" s="68" t="s">
        <v>471</v>
      </c>
      <c r="B209" s="77" t="s">
        <v>249</v>
      </c>
      <c r="C209" s="71">
        <v>7</v>
      </c>
      <c r="D209" s="71">
        <v>2</v>
      </c>
      <c r="E209" s="72" t="s">
        <v>9</v>
      </c>
      <c r="F209" s="72" t="s">
        <v>472</v>
      </c>
      <c r="G209" s="73" t="s">
        <v>472</v>
      </c>
    </row>
    <row r="210" spans="1:7">
      <c r="A210" s="68" t="s">
        <v>471</v>
      </c>
      <c r="B210" s="79" t="s">
        <v>473</v>
      </c>
      <c r="C210" s="71" t="s">
        <v>13</v>
      </c>
      <c r="D210" s="71">
        <v>1.5</v>
      </c>
      <c r="E210" s="72" t="s">
        <v>9</v>
      </c>
      <c r="F210" s="72" t="s">
        <v>472</v>
      </c>
      <c r="G210" s="73" t="s">
        <v>472</v>
      </c>
    </row>
    <row r="211" spans="1:7">
      <c r="A211" s="68" t="s">
        <v>471</v>
      </c>
      <c r="B211" s="77" t="s">
        <v>251</v>
      </c>
      <c r="C211" s="71">
        <v>335</v>
      </c>
      <c r="D211" s="71">
        <v>150</v>
      </c>
      <c r="E211" s="72" t="s">
        <v>11</v>
      </c>
      <c r="F211" s="72" t="s">
        <v>472</v>
      </c>
      <c r="G211" s="73" t="s">
        <v>472</v>
      </c>
    </row>
    <row r="212" spans="1:7">
      <c r="A212" s="68" t="s">
        <v>471</v>
      </c>
      <c r="B212" s="77" t="s">
        <v>252</v>
      </c>
      <c r="C212" s="71">
        <v>248</v>
      </c>
      <c r="D212" s="71">
        <v>82.5</v>
      </c>
      <c r="E212" s="72" t="s">
        <v>11</v>
      </c>
      <c r="F212" s="72" t="s">
        <v>472</v>
      </c>
      <c r="G212" s="73" t="s">
        <v>472</v>
      </c>
    </row>
    <row r="213" spans="1:7">
      <c r="A213" s="68" t="s">
        <v>471</v>
      </c>
      <c r="B213" s="77" t="s">
        <v>253</v>
      </c>
      <c r="C213" s="71">
        <v>280</v>
      </c>
      <c r="D213" s="71">
        <v>4</v>
      </c>
      <c r="E213" s="72" t="s">
        <v>9</v>
      </c>
      <c r="F213" s="72" t="s">
        <v>472</v>
      </c>
      <c r="G213" s="73" t="s">
        <v>472</v>
      </c>
    </row>
    <row r="214" spans="1:7">
      <c r="A214" s="68" t="s">
        <v>471</v>
      </c>
      <c r="B214" s="77" t="s">
        <v>254</v>
      </c>
      <c r="C214" s="71">
        <v>100</v>
      </c>
      <c r="D214" s="71">
        <v>19.23</v>
      </c>
      <c r="E214" s="72" t="s">
        <v>9</v>
      </c>
      <c r="F214" s="72" t="s">
        <v>472</v>
      </c>
      <c r="G214" s="73" t="s">
        <v>472</v>
      </c>
    </row>
    <row r="215" spans="1:7">
      <c r="A215" s="68" t="s">
        <v>471</v>
      </c>
      <c r="B215" s="77" t="s">
        <v>57</v>
      </c>
      <c r="C215" s="71">
        <v>2.1280000000000001</v>
      </c>
      <c r="D215" s="71">
        <v>2.1280000000000001</v>
      </c>
      <c r="E215" s="72" t="s">
        <v>16</v>
      </c>
      <c r="F215" s="72" t="s">
        <v>472</v>
      </c>
      <c r="G215" s="73" t="s">
        <v>472</v>
      </c>
    </row>
    <row r="216" spans="1:7">
      <c r="A216" s="68" t="s">
        <v>471</v>
      </c>
      <c r="B216" s="77" t="s">
        <v>255</v>
      </c>
      <c r="C216" s="71">
        <v>300</v>
      </c>
      <c r="D216" s="71">
        <v>108</v>
      </c>
      <c r="E216" s="72" t="s">
        <v>11</v>
      </c>
      <c r="F216" s="72" t="s">
        <v>472</v>
      </c>
      <c r="G216" s="73" t="s">
        <v>472</v>
      </c>
    </row>
    <row r="217" spans="1:7" ht="16.149999999999999">
      <c r="A217" s="68" t="s">
        <v>471</v>
      </c>
      <c r="B217" s="77" t="s">
        <v>406</v>
      </c>
      <c r="C217" s="71">
        <v>4281.42</v>
      </c>
      <c r="D217" s="71">
        <v>4708.58</v>
      </c>
      <c r="E217" s="72" t="s">
        <v>16</v>
      </c>
      <c r="F217" s="72" t="s">
        <v>472</v>
      </c>
      <c r="G217" s="73" t="s">
        <v>472</v>
      </c>
    </row>
    <row r="218" spans="1:7">
      <c r="A218" s="68" t="s">
        <v>471</v>
      </c>
      <c r="B218" s="77" t="s">
        <v>256</v>
      </c>
      <c r="C218" s="71">
        <v>75</v>
      </c>
      <c r="D218" s="71">
        <v>66</v>
      </c>
      <c r="E218" s="72" t="s">
        <v>16</v>
      </c>
      <c r="F218" s="72" t="s">
        <v>472</v>
      </c>
      <c r="G218" s="73" t="s">
        <v>472</v>
      </c>
    </row>
    <row r="219" spans="1:7">
      <c r="A219" s="68" t="s">
        <v>474</v>
      </c>
      <c r="B219" s="77" t="s">
        <v>258</v>
      </c>
      <c r="C219" s="71">
        <v>0.77</v>
      </c>
      <c r="D219" s="71">
        <v>2.95</v>
      </c>
      <c r="E219" s="72" t="s">
        <v>9</v>
      </c>
      <c r="F219" s="72" t="s">
        <v>475</v>
      </c>
      <c r="G219" s="73" t="s">
        <v>476</v>
      </c>
    </row>
    <row r="220" spans="1:7">
      <c r="A220" s="68" t="s">
        <v>474</v>
      </c>
      <c r="B220" s="75" t="s">
        <v>259</v>
      </c>
      <c r="C220" s="71" t="s">
        <v>13</v>
      </c>
      <c r="D220" s="71">
        <v>3</v>
      </c>
      <c r="E220" s="72" t="s">
        <v>9</v>
      </c>
      <c r="F220" s="72" t="s">
        <v>475</v>
      </c>
      <c r="G220" s="73" t="s">
        <v>476</v>
      </c>
    </row>
    <row r="221" spans="1:7">
      <c r="A221" s="68" t="s">
        <v>477</v>
      </c>
      <c r="B221" s="155" t="s">
        <v>478</v>
      </c>
      <c r="C221" s="71" t="s">
        <v>13</v>
      </c>
      <c r="D221" s="71">
        <v>7.9750009999999998</v>
      </c>
      <c r="E221" s="72" t="s">
        <v>9</v>
      </c>
      <c r="F221" s="72" t="s">
        <v>479</v>
      </c>
      <c r="G221" s="73" t="s">
        <v>479</v>
      </c>
    </row>
    <row r="222" spans="1:7">
      <c r="A222" s="68" t="s">
        <v>477</v>
      </c>
      <c r="B222" s="155" t="s">
        <v>480</v>
      </c>
      <c r="C222" s="71" t="s">
        <v>13</v>
      </c>
      <c r="D222" s="71">
        <v>38</v>
      </c>
      <c r="E222" s="72" t="s">
        <v>9</v>
      </c>
      <c r="F222" s="72" t="s">
        <v>479</v>
      </c>
      <c r="G222" s="73" t="s">
        <v>479</v>
      </c>
    </row>
    <row r="223" spans="1:7">
      <c r="A223" s="68" t="s">
        <v>477</v>
      </c>
      <c r="B223" s="155" t="s">
        <v>263</v>
      </c>
      <c r="C223" s="71">
        <v>150</v>
      </c>
      <c r="D223" s="71">
        <v>287.797392</v>
      </c>
      <c r="E223" s="72" t="s">
        <v>11</v>
      </c>
      <c r="F223" s="72" t="s">
        <v>479</v>
      </c>
      <c r="G223" s="73" t="s">
        <v>479</v>
      </c>
    </row>
    <row r="224" spans="1:7" ht="28.9">
      <c r="A224" s="68" t="s">
        <v>477</v>
      </c>
      <c r="B224" s="155" t="s">
        <v>481</v>
      </c>
      <c r="C224" s="71" t="s">
        <v>13</v>
      </c>
      <c r="D224" s="71">
        <v>1.1100000000000001</v>
      </c>
      <c r="E224" s="72" t="s">
        <v>9</v>
      </c>
      <c r="F224" s="72" t="s">
        <v>479</v>
      </c>
      <c r="G224" s="73" t="s">
        <v>479</v>
      </c>
    </row>
    <row r="225" spans="1:7">
      <c r="A225" s="68" t="s">
        <v>477</v>
      </c>
      <c r="B225" s="155" t="s">
        <v>482</v>
      </c>
      <c r="C225" s="71" t="s">
        <v>13</v>
      </c>
      <c r="D225" s="71">
        <v>0.24</v>
      </c>
      <c r="E225" s="72" t="s">
        <v>9</v>
      </c>
      <c r="F225" s="72" t="s">
        <v>479</v>
      </c>
      <c r="G225" s="73" t="s">
        <v>479</v>
      </c>
    </row>
    <row r="226" spans="1:7">
      <c r="A226" s="68" t="s">
        <v>477</v>
      </c>
      <c r="B226" s="155" t="s">
        <v>483</v>
      </c>
      <c r="C226" s="71" t="s">
        <v>13</v>
      </c>
      <c r="D226" s="71">
        <v>17.649999999999999</v>
      </c>
      <c r="E226" s="72" t="s">
        <v>9</v>
      </c>
      <c r="F226" s="72" t="s">
        <v>479</v>
      </c>
      <c r="G226" s="73" t="s">
        <v>479</v>
      </c>
    </row>
    <row r="227" spans="1:7">
      <c r="A227" s="68" t="s">
        <v>477</v>
      </c>
      <c r="B227" s="155" t="s">
        <v>267</v>
      </c>
      <c r="C227" s="71">
        <v>150</v>
      </c>
      <c r="D227" s="71">
        <v>1</v>
      </c>
      <c r="E227" s="72" t="s">
        <v>9</v>
      </c>
      <c r="F227" s="72" t="s">
        <v>479</v>
      </c>
      <c r="G227" s="73" t="s">
        <v>479</v>
      </c>
    </row>
    <row r="228" spans="1:7">
      <c r="A228" s="68" t="s">
        <v>477</v>
      </c>
      <c r="B228" s="155" t="s">
        <v>268</v>
      </c>
      <c r="C228" s="71">
        <v>302</v>
      </c>
      <c r="D228" s="71">
        <v>11.5</v>
      </c>
      <c r="E228" s="72" t="s">
        <v>9</v>
      </c>
      <c r="F228" s="72" t="s">
        <v>479</v>
      </c>
      <c r="G228" s="73" t="s">
        <v>479</v>
      </c>
    </row>
    <row r="229" spans="1:7">
      <c r="A229" s="68" t="s">
        <v>477</v>
      </c>
      <c r="B229" s="155" t="s">
        <v>269</v>
      </c>
      <c r="C229" s="71">
        <v>325</v>
      </c>
      <c r="D229" s="71">
        <v>50</v>
      </c>
      <c r="E229" s="72" t="s">
        <v>11</v>
      </c>
      <c r="F229" s="72" t="s">
        <v>479</v>
      </c>
      <c r="G229" s="73" t="s">
        <v>479</v>
      </c>
    </row>
    <row r="230" spans="1:7">
      <c r="A230" s="68" t="s">
        <v>477</v>
      </c>
      <c r="B230" s="155" t="s">
        <v>270</v>
      </c>
      <c r="C230" s="71" t="s">
        <v>13</v>
      </c>
      <c r="D230" s="71">
        <v>0.8</v>
      </c>
      <c r="E230" s="72" t="s">
        <v>9</v>
      </c>
      <c r="F230" s="72" t="s">
        <v>479</v>
      </c>
      <c r="G230" s="73" t="s">
        <v>479</v>
      </c>
    </row>
    <row r="231" spans="1:7">
      <c r="A231" s="68" t="s">
        <v>484</v>
      </c>
      <c r="B231" s="155" t="s">
        <v>37</v>
      </c>
      <c r="C231" s="71">
        <v>1500</v>
      </c>
      <c r="D231" s="71">
        <v>1213.2632249999999</v>
      </c>
      <c r="E231" s="72" t="s">
        <v>11</v>
      </c>
      <c r="F231" s="72" t="s">
        <v>485</v>
      </c>
      <c r="G231" s="73" t="s">
        <v>486</v>
      </c>
    </row>
    <row r="232" spans="1:7">
      <c r="A232" s="68" t="s">
        <v>484</v>
      </c>
      <c r="B232" s="155" t="s">
        <v>272</v>
      </c>
      <c r="C232" s="71">
        <v>400</v>
      </c>
      <c r="D232" s="71">
        <v>8</v>
      </c>
      <c r="E232" s="72" t="s">
        <v>9</v>
      </c>
      <c r="F232" s="72" t="s">
        <v>485</v>
      </c>
      <c r="G232" s="73" t="s">
        <v>486</v>
      </c>
    </row>
    <row r="233" spans="1:7">
      <c r="A233" s="68" t="s">
        <v>484</v>
      </c>
      <c r="B233" s="155" t="s">
        <v>273</v>
      </c>
      <c r="C233" s="71">
        <v>123</v>
      </c>
      <c r="D233" s="71">
        <v>15</v>
      </c>
      <c r="E233" s="72" t="s">
        <v>11</v>
      </c>
      <c r="F233" s="72" t="s">
        <v>485</v>
      </c>
      <c r="G233" s="73" t="s">
        <v>486</v>
      </c>
    </row>
    <row r="234" spans="1:7">
      <c r="A234" s="68" t="s">
        <v>484</v>
      </c>
      <c r="B234" s="155" t="s">
        <v>274</v>
      </c>
      <c r="C234" s="71">
        <v>500</v>
      </c>
      <c r="D234" s="71">
        <v>300</v>
      </c>
      <c r="E234" s="72" t="s">
        <v>11</v>
      </c>
      <c r="F234" s="72" t="s">
        <v>485</v>
      </c>
      <c r="G234" s="73" t="s">
        <v>486</v>
      </c>
    </row>
    <row r="235" spans="1:7">
      <c r="A235" s="68" t="s">
        <v>484</v>
      </c>
      <c r="B235" s="155" t="s">
        <v>275</v>
      </c>
      <c r="C235" s="71">
        <v>300</v>
      </c>
      <c r="D235" s="71">
        <v>179</v>
      </c>
      <c r="E235" s="72" t="s">
        <v>11</v>
      </c>
      <c r="F235" s="72" t="s">
        <v>485</v>
      </c>
      <c r="G235" s="73" t="s">
        <v>486</v>
      </c>
    </row>
    <row r="236" spans="1:7">
      <c r="A236" s="68" t="s">
        <v>484</v>
      </c>
      <c r="B236" s="155" t="s">
        <v>276</v>
      </c>
      <c r="C236" s="71">
        <v>300</v>
      </c>
      <c r="D236" s="71">
        <v>174</v>
      </c>
      <c r="E236" s="72" t="s">
        <v>11</v>
      </c>
      <c r="F236" s="72" t="s">
        <v>485</v>
      </c>
      <c r="G236" s="73" t="s">
        <v>486</v>
      </c>
    </row>
    <row r="237" spans="1:7" ht="28.9">
      <c r="A237" s="68" t="s">
        <v>484</v>
      </c>
      <c r="B237" s="155" t="s">
        <v>277</v>
      </c>
      <c r="C237" s="71">
        <v>250</v>
      </c>
      <c r="D237" s="71">
        <v>150</v>
      </c>
      <c r="E237" s="72" t="s">
        <v>11</v>
      </c>
      <c r="F237" s="72" t="s">
        <v>485</v>
      </c>
      <c r="G237" s="73" t="s">
        <v>486</v>
      </c>
    </row>
    <row r="238" spans="1:7">
      <c r="A238" s="68" t="s">
        <v>484</v>
      </c>
      <c r="B238" s="155" t="s">
        <v>278</v>
      </c>
      <c r="C238" s="71">
        <v>1300</v>
      </c>
      <c r="D238" s="71">
        <v>2011</v>
      </c>
      <c r="E238" s="72" t="s">
        <v>11</v>
      </c>
      <c r="F238" s="72" t="s">
        <v>485</v>
      </c>
      <c r="G238" s="73" t="s">
        <v>486</v>
      </c>
    </row>
    <row r="239" spans="1:7" ht="28.9">
      <c r="A239" s="68" t="s">
        <v>484</v>
      </c>
      <c r="B239" s="155" t="s">
        <v>279</v>
      </c>
      <c r="C239" s="158">
        <v>650</v>
      </c>
      <c r="D239" s="158">
        <v>550</v>
      </c>
      <c r="E239" s="72" t="s">
        <v>11</v>
      </c>
      <c r="F239" s="72" t="s">
        <v>485</v>
      </c>
      <c r="G239" s="73" t="s">
        <v>486</v>
      </c>
    </row>
    <row r="240" spans="1:7">
      <c r="A240" s="68" t="s">
        <v>484</v>
      </c>
      <c r="B240" s="157" t="s">
        <v>57</v>
      </c>
      <c r="C240" s="74">
        <v>0.93629600000000002</v>
      </c>
      <c r="D240" s="74">
        <v>0.93629600000000002</v>
      </c>
      <c r="E240" s="72" t="s">
        <v>16</v>
      </c>
      <c r="F240" s="72" t="s">
        <v>485</v>
      </c>
      <c r="G240" s="73" t="s">
        <v>486</v>
      </c>
    </row>
    <row r="241" spans="1:7" ht="28.9">
      <c r="A241" s="68" t="s">
        <v>487</v>
      </c>
      <c r="B241" s="155" t="s">
        <v>281</v>
      </c>
      <c r="C241" s="71">
        <v>499.6</v>
      </c>
      <c r="D241" s="71">
        <v>910</v>
      </c>
      <c r="E241" s="72" t="s">
        <v>11</v>
      </c>
      <c r="F241" s="72" t="s">
        <v>488</v>
      </c>
      <c r="G241" s="73" t="s">
        <v>489</v>
      </c>
    </row>
    <row r="242" spans="1:7" ht="28.9">
      <c r="A242" s="68" t="s">
        <v>487</v>
      </c>
      <c r="B242" s="155" t="s">
        <v>282</v>
      </c>
      <c r="C242" s="71">
        <v>300</v>
      </c>
      <c r="D242" s="71">
        <v>206.5</v>
      </c>
      <c r="E242" s="72" t="s">
        <v>11</v>
      </c>
      <c r="F242" s="72" t="s">
        <v>488</v>
      </c>
      <c r="G242" s="73" t="s">
        <v>489</v>
      </c>
    </row>
    <row r="243" spans="1:7">
      <c r="A243" s="68" t="s">
        <v>487</v>
      </c>
      <c r="B243" s="155" t="s">
        <v>283</v>
      </c>
      <c r="C243" s="71">
        <v>100</v>
      </c>
      <c r="D243" s="71">
        <v>58.884977999999997</v>
      </c>
      <c r="E243" s="72" t="s">
        <v>11</v>
      </c>
      <c r="F243" s="72" t="s">
        <v>488</v>
      </c>
      <c r="G243" s="73" t="s">
        <v>489</v>
      </c>
    </row>
    <row r="244" spans="1:7">
      <c r="A244" s="68" t="s">
        <v>487</v>
      </c>
      <c r="B244" s="157" t="s">
        <v>284</v>
      </c>
      <c r="C244" s="74">
        <v>10</v>
      </c>
      <c r="D244" s="74">
        <v>375.54</v>
      </c>
      <c r="E244" s="72" t="s">
        <v>16</v>
      </c>
      <c r="F244" s="72" t="s">
        <v>488</v>
      </c>
      <c r="G244" s="73" t="s">
        <v>489</v>
      </c>
    </row>
    <row r="245" spans="1:7">
      <c r="A245" s="68" t="s">
        <v>487</v>
      </c>
      <c r="B245" s="157" t="s">
        <v>285</v>
      </c>
      <c r="C245" s="74">
        <v>200</v>
      </c>
      <c r="D245" s="74">
        <v>40.79</v>
      </c>
      <c r="E245" s="72" t="s">
        <v>16</v>
      </c>
      <c r="F245" s="72" t="s">
        <v>488</v>
      </c>
      <c r="G245" s="73" t="s">
        <v>489</v>
      </c>
    </row>
    <row r="246" spans="1:7">
      <c r="A246" s="68" t="s">
        <v>487</v>
      </c>
      <c r="B246" s="157" t="s">
        <v>286</v>
      </c>
      <c r="C246" s="74">
        <v>100</v>
      </c>
      <c r="D246" s="74">
        <v>100</v>
      </c>
      <c r="E246" s="72" t="s">
        <v>16</v>
      </c>
      <c r="F246" s="72" t="s">
        <v>488</v>
      </c>
      <c r="G246" s="73" t="s">
        <v>489</v>
      </c>
    </row>
    <row r="247" spans="1:7">
      <c r="A247" s="68" t="s">
        <v>487</v>
      </c>
      <c r="B247" s="157" t="s">
        <v>287</v>
      </c>
      <c r="C247" s="74">
        <v>30</v>
      </c>
      <c r="D247" s="74">
        <v>205.6</v>
      </c>
      <c r="E247" s="72" t="s">
        <v>16</v>
      </c>
      <c r="F247" s="72" t="s">
        <v>488</v>
      </c>
      <c r="G247" s="73" t="s">
        <v>489</v>
      </c>
    </row>
    <row r="248" spans="1:7">
      <c r="A248" s="68" t="s">
        <v>487</v>
      </c>
      <c r="B248" s="157" t="s">
        <v>288</v>
      </c>
      <c r="C248" s="74">
        <v>30</v>
      </c>
      <c r="D248" s="74">
        <v>97.6</v>
      </c>
      <c r="E248" s="72" t="s">
        <v>16</v>
      </c>
      <c r="F248" s="72" t="s">
        <v>488</v>
      </c>
      <c r="G248" s="73" t="s">
        <v>489</v>
      </c>
    </row>
    <row r="249" spans="1:7">
      <c r="A249" s="68" t="s">
        <v>487</v>
      </c>
      <c r="B249" s="157" t="s">
        <v>289</v>
      </c>
      <c r="C249" s="74">
        <v>75</v>
      </c>
      <c r="D249" s="74">
        <v>19.88</v>
      </c>
      <c r="E249" s="72" t="s">
        <v>16</v>
      </c>
      <c r="F249" s="72" t="s">
        <v>488</v>
      </c>
      <c r="G249" s="73" t="s">
        <v>489</v>
      </c>
    </row>
    <row r="250" spans="1:7">
      <c r="A250" s="68" t="s">
        <v>487</v>
      </c>
      <c r="B250" s="157" t="s">
        <v>290</v>
      </c>
      <c r="C250" s="74">
        <v>50</v>
      </c>
      <c r="D250" s="74">
        <v>70</v>
      </c>
      <c r="E250" s="72" t="s">
        <v>16</v>
      </c>
      <c r="F250" s="72" t="s">
        <v>488</v>
      </c>
      <c r="G250" s="73" t="s">
        <v>489</v>
      </c>
    </row>
    <row r="251" spans="1:7">
      <c r="A251" s="68" t="s">
        <v>487</v>
      </c>
      <c r="B251" s="157" t="s">
        <v>291</v>
      </c>
      <c r="C251" s="74">
        <v>200</v>
      </c>
      <c r="D251" s="74">
        <v>38.619999999999997</v>
      </c>
      <c r="E251" s="72" t="s">
        <v>16</v>
      </c>
      <c r="F251" s="72" t="s">
        <v>488</v>
      </c>
      <c r="G251" s="73" t="s">
        <v>489</v>
      </c>
    </row>
    <row r="252" spans="1:7" ht="28.9">
      <c r="A252" s="68" t="s">
        <v>487</v>
      </c>
      <c r="B252" s="155" t="s">
        <v>292</v>
      </c>
      <c r="C252" s="71">
        <v>250</v>
      </c>
      <c r="D252" s="71">
        <v>200</v>
      </c>
      <c r="E252" s="72" t="s">
        <v>11</v>
      </c>
      <c r="F252" s="72" t="s">
        <v>488</v>
      </c>
      <c r="G252" s="73" t="s">
        <v>489</v>
      </c>
    </row>
    <row r="253" spans="1:7">
      <c r="A253" s="68" t="s">
        <v>487</v>
      </c>
      <c r="B253" s="157" t="s">
        <v>293</v>
      </c>
      <c r="C253" s="74">
        <v>150</v>
      </c>
      <c r="D253" s="74">
        <v>57</v>
      </c>
      <c r="E253" s="72" t="s">
        <v>16</v>
      </c>
      <c r="F253" s="72" t="s">
        <v>488</v>
      </c>
      <c r="G253" s="73" t="s">
        <v>489</v>
      </c>
    </row>
    <row r="254" spans="1:7" ht="28.9">
      <c r="A254" s="68" t="s">
        <v>487</v>
      </c>
      <c r="B254" s="157" t="s">
        <v>294</v>
      </c>
      <c r="C254" s="74">
        <v>150</v>
      </c>
      <c r="D254" s="74">
        <v>70.930000000000007</v>
      </c>
      <c r="E254" s="72" t="s">
        <v>11</v>
      </c>
      <c r="F254" s="72" t="s">
        <v>488</v>
      </c>
      <c r="G254" s="73" t="s">
        <v>489</v>
      </c>
    </row>
    <row r="255" spans="1:7">
      <c r="A255" s="68" t="s">
        <v>487</v>
      </c>
      <c r="B255" s="157" t="s">
        <v>295</v>
      </c>
      <c r="C255" s="74">
        <v>40.25</v>
      </c>
      <c r="D255" s="74">
        <v>37.840000000000003</v>
      </c>
      <c r="E255" s="72" t="s">
        <v>16</v>
      </c>
      <c r="F255" s="72" t="s">
        <v>488</v>
      </c>
      <c r="G255" s="73" t="s">
        <v>489</v>
      </c>
    </row>
    <row r="256" spans="1:7">
      <c r="A256" s="68" t="s">
        <v>487</v>
      </c>
      <c r="B256" s="157" t="s">
        <v>296</v>
      </c>
      <c r="C256" s="74">
        <v>150</v>
      </c>
      <c r="D256" s="74">
        <v>300</v>
      </c>
      <c r="E256" s="72" t="s">
        <v>16</v>
      </c>
      <c r="F256" s="72" t="s">
        <v>488</v>
      </c>
      <c r="G256" s="73" t="s">
        <v>489</v>
      </c>
    </row>
    <row r="257" spans="1:7">
      <c r="A257" s="68" t="s">
        <v>487</v>
      </c>
      <c r="B257" s="157" t="s">
        <v>297</v>
      </c>
      <c r="C257" s="74">
        <v>35.4</v>
      </c>
      <c r="D257" s="74">
        <v>35.4</v>
      </c>
      <c r="E257" s="72" t="s">
        <v>16</v>
      </c>
      <c r="F257" s="72" t="s">
        <v>488</v>
      </c>
      <c r="G257" s="73" t="s">
        <v>489</v>
      </c>
    </row>
    <row r="258" spans="1:7" ht="28.9">
      <c r="A258" s="68" t="s">
        <v>487</v>
      </c>
      <c r="B258" s="157" t="s">
        <v>298</v>
      </c>
      <c r="C258" s="74">
        <v>40.009930490000002</v>
      </c>
      <c r="D258" s="74">
        <v>40.340000000000003</v>
      </c>
      <c r="E258" s="72" t="s">
        <v>16</v>
      </c>
      <c r="F258" s="72" t="s">
        <v>488</v>
      </c>
      <c r="G258" s="73" t="s">
        <v>489</v>
      </c>
    </row>
    <row r="259" spans="1:7">
      <c r="A259" s="68" t="s">
        <v>487</v>
      </c>
      <c r="B259" s="157" t="s">
        <v>299</v>
      </c>
      <c r="C259" s="74">
        <v>80</v>
      </c>
      <c r="D259" s="74">
        <v>30.36</v>
      </c>
      <c r="E259" s="72" t="s">
        <v>16</v>
      </c>
      <c r="F259" s="72" t="s">
        <v>488</v>
      </c>
      <c r="G259" s="73" t="s">
        <v>489</v>
      </c>
    </row>
    <row r="260" spans="1:7">
      <c r="A260" s="68" t="s">
        <v>487</v>
      </c>
      <c r="B260" s="155" t="s">
        <v>300</v>
      </c>
      <c r="C260" s="71">
        <v>200</v>
      </c>
      <c r="D260" s="71">
        <v>200</v>
      </c>
      <c r="E260" s="72" t="s">
        <v>11</v>
      </c>
      <c r="F260" s="72" t="s">
        <v>488</v>
      </c>
      <c r="G260" s="73" t="s">
        <v>489</v>
      </c>
    </row>
    <row r="261" spans="1:7">
      <c r="A261" s="68" t="s">
        <v>487</v>
      </c>
      <c r="B261" s="155" t="s">
        <v>301</v>
      </c>
      <c r="C261" s="71">
        <v>100</v>
      </c>
      <c r="D261" s="71">
        <v>198.21997880000001</v>
      </c>
      <c r="E261" s="72" t="s">
        <v>11</v>
      </c>
      <c r="F261" s="72" t="s">
        <v>488</v>
      </c>
      <c r="G261" s="73" t="s">
        <v>489</v>
      </c>
    </row>
    <row r="262" spans="1:7">
      <c r="A262" s="68" t="s">
        <v>487</v>
      </c>
      <c r="B262" s="157" t="s">
        <v>57</v>
      </c>
      <c r="C262" s="74">
        <v>261.74663837999981</v>
      </c>
      <c r="D262" s="74">
        <v>338.82417087000147</v>
      </c>
      <c r="E262" s="72" t="s">
        <v>16</v>
      </c>
      <c r="F262" s="72" t="s">
        <v>488</v>
      </c>
      <c r="G262" s="73" t="s">
        <v>489</v>
      </c>
    </row>
    <row r="263" spans="1:7">
      <c r="A263" s="68" t="s">
        <v>487</v>
      </c>
      <c r="B263" s="157" t="s">
        <v>302</v>
      </c>
      <c r="C263" s="74">
        <v>62.5</v>
      </c>
      <c r="D263" s="74">
        <v>41.33</v>
      </c>
      <c r="E263" s="72" t="s">
        <v>16</v>
      </c>
      <c r="F263" s="72" t="s">
        <v>488</v>
      </c>
      <c r="G263" s="73" t="s">
        <v>489</v>
      </c>
    </row>
    <row r="264" spans="1:7">
      <c r="A264" s="68" t="s">
        <v>490</v>
      </c>
      <c r="B264" s="77" t="s">
        <v>304</v>
      </c>
      <c r="C264" s="71">
        <v>5</v>
      </c>
      <c r="D264" s="71">
        <v>15.9</v>
      </c>
      <c r="E264" s="72" t="s">
        <v>39</v>
      </c>
      <c r="F264" s="72" t="s">
        <v>491</v>
      </c>
      <c r="G264" s="73" t="s">
        <v>491</v>
      </c>
    </row>
    <row r="265" spans="1:7">
      <c r="A265" s="68" t="s">
        <v>490</v>
      </c>
      <c r="B265" s="77" t="s">
        <v>492</v>
      </c>
      <c r="C265" s="71">
        <v>5</v>
      </c>
      <c r="D265" s="71">
        <v>0.75</v>
      </c>
      <c r="E265" s="72" t="s">
        <v>9</v>
      </c>
      <c r="F265" s="72" t="s">
        <v>491</v>
      </c>
      <c r="G265" s="73" t="s">
        <v>491</v>
      </c>
    </row>
    <row r="266" spans="1:7">
      <c r="A266" s="68" t="s">
        <v>490</v>
      </c>
      <c r="B266" s="77" t="s">
        <v>306</v>
      </c>
      <c r="C266" s="71">
        <v>2</v>
      </c>
      <c r="D266" s="71">
        <v>1</v>
      </c>
      <c r="E266" s="72" t="s">
        <v>16</v>
      </c>
      <c r="F266" s="72" t="s">
        <v>491</v>
      </c>
      <c r="G266" s="73" t="s">
        <v>491</v>
      </c>
    </row>
    <row r="267" spans="1:7">
      <c r="A267" s="68" t="s">
        <v>493</v>
      </c>
      <c r="B267" s="77" t="s">
        <v>191</v>
      </c>
      <c r="C267" s="71">
        <v>20</v>
      </c>
      <c r="D267" s="71">
        <v>23.882307999999998</v>
      </c>
      <c r="E267" s="72" t="s">
        <v>11</v>
      </c>
      <c r="F267" s="72" t="s">
        <v>494</v>
      </c>
      <c r="G267" s="73" t="s">
        <v>495</v>
      </c>
    </row>
    <row r="268" spans="1:7">
      <c r="A268" s="68" t="s">
        <v>493</v>
      </c>
      <c r="B268" s="77" t="s">
        <v>308</v>
      </c>
      <c r="C268" s="71">
        <v>5.5</v>
      </c>
      <c r="D268" s="71">
        <v>10</v>
      </c>
      <c r="E268" s="72" t="s">
        <v>9</v>
      </c>
      <c r="F268" s="72" t="s">
        <v>494</v>
      </c>
      <c r="G268" s="73" t="s">
        <v>495</v>
      </c>
    </row>
    <row r="269" spans="1:7">
      <c r="A269" s="68" t="s">
        <v>493</v>
      </c>
      <c r="B269" s="77" t="s">
        <v>309</v>
      </c>
      <c r="C269" s="71">
        <v>5</v>
      </c>
      <c r="D269" s="71">
        <v>16.399999999999999</v>
      </c>
      <c r="E269" s="72" t="s">
        <v>9</v>
      </c>
      <c r="F269" s="72" t="s">
        <v>494</v>
      </c>
      <c r="G269" s="73" t="s">
        <v>495</v>
      </c>
    </row>
    <row r="270" spans="1:7">
      <c r="A270" s="68" t="s">
        <v>493</v>
      </c>
      <c r="B270" s="77" t="s">
        <v>306</v>
      </c>
      <c r="C270" s="71">
        <v>2.2400000000000002</v>
      </c>
      <c r="D270" s="71">
        <v>6.2</v>
      </c>
      <c r="E270" s="72" t="s">
        <v>9</v>
      </c>
      <c r="F270" s="72" t="s">
        <v>494</v>
      </c>
      <c r="G270" s="73" t="s">
        <v>495</v>
      </c>
    </row>
    <row r="271" spans="1:7">
      <c r="A271" s="68" t="s">
        <v>493</v>
      </c>
      <c r="B271" s="77" t="s">
        <v>310</v>
      </c>
      <c r="C271" s="71">
        <v>21</v>
      </c>
      <c r="D271" s="71">
        <v>23.35</v>
      </c>
      <c r="E271" s="72" t="s">
        <v>9</v>
      </c>
      <c r="F271" s="72" t="s">
        <v>494</v>
      </c>
      <c r="G271" s="73" t="s">
        <v>495</v>
      </c>
    </row>
    <row r="272" spans="1:7">
      <c r="A272" s="68" t="s">
        <v>493</v>
      </c>
      <c r="B272" s="77" t="s">
        <v>311</v>
      </c>
      <c r="C272" s="71">
        <v>30</v>
      </c>
      <c r="D272" s="71">
        <v>175.5</v>
      </c>
      <c r="E272" s="72" t="s">
        <v>39</v>
      </c>
      <c r="F272" s="72" t="s">
        <v>494</v>
      </c>
      <c r="G272" s="73" t="s">
        <v>495</v>
      </c>
    </row>
    <row r="273" spans="1:7">
      <c r="A273" s="68" t="s">
        <v>493</v>
      </c>
      <c r="B273" s="77" t="s">
        <v>312</v>
      </c>
      <c r="C273" s="71">
        <v>37</v>
      </c>
      <c r="D273" s="71">
        <v>39.934156000000002</v>
      </c>
      <c r="E273" s="72" t="s">
        <v>39</v>
      </c>
      <c r="F273" s="72" t="s">
        <v>494</v>
      </c>
      <c r="G273" s="73" t="s">
        <v>495</v>
      </c>
    </row>
    <row r="274" spans="1:7" ht="28.9">
      <c r="A274" s="68" t="s">
        <v>496</v>
      </c>
      <c r="B274" s="155" t="s">
        <v>315</v>
      </c>
      <c r="C274" s="71">
        <v>150</v>
      </c>
      <c r="D274" s="71">
        <v>30</v>
      </c>
      <c r="E274" s="72" t="s">
        <v>11</v>
      </c>
      <c r="F274" s="72" t="s">
        <v>497</v>
      </c>
      <c r="G274" s="73" t="s">
        <v>498</v>
      </c>
    </row>
    <row r="275" spans="1:7">
      <c r="A275" s="68" t="s">
        <v>496</v>
      </c>
      <c r="B275" s="155" t="s">
        <v>499</v>
      </c>
      <c r="C275" s="71">
        <v>110</v>
      </c>
      <c r="D275" s="71">
        <v>3</v>
      </c>
      <c r="E275" s="72" t="s">
        <v>9</v>
      </c>
      <c r="F275" s="72" t="s">
        <v>497</v>
      </c>
      <c r="G275" s="73" t="s">
        <v>498</v>
      </c>
    </row>
    <row r="276" spans="1:7">
      <c r="A276" s="68" t="s">
        <v>496</v>
      </c>
      <c r="B276" s="155" t="s">
        <v>317</v>
      </c>
      <c r="C276" s="71">
        <v>25</v>
      </c>
      <c r="D276" s="71">
        <v>25</v>
      </c>
      <c r="E276" s="72" t="s">
        <v>16</v>
      </c>
      <c r="F276" s="72" t="s">
        <v>497</v>
      </c>
      <c r="G276" s="73" t="s">
        <v>498</v>
      </c>
    </row>
    <row r="277" spans="1:7">
      <c r="A277" s="68" t="s">
        <v>496</v>
      </c>
      <c r="B277" s="155" t="s">
        <v>500</v>
      </c>
      <c r="C277" s="71">
        <v>100</v>
      </c>
      <c r="D277" s="71">
        <v>3</v>
      </c>
      <c r="E277" s="72" t="s">
        <v>9</v>
      </c>
      <c r="F277" s="72" t="s">
        <v>497</v>
      </c>
      <c r="G277" s="73" t="s">
        <v>498</v>
      </c>
    </row>
    <row r="278" spans="1:7">
      <c r="A278" s="68" t="s">
        <v>496</v>
      </c>
      <c r="B278" s="155" t="s">
        <v>501</v>
      </c>
      <c r="C278" s="71">
        <v>175</v>
      </c>
      <c r="D278" s="71">
        <v>9.5</v>
      </c>
      <c r="E278" s="72" t="s">
        <v>9</v>
      </c>
      <c r="F278" s="72" t="s">
        <v>497</v>
      </c>
      <c r="G278" s="73" t="s">
        <v>498</v>
      </c>
    </row>
    <row r="279" spans="1:7">
      <c r="A279" s="68" t="s">
        <v>496</v>
      </c>
      <c r="B279" s="155" t="s">
        <v>502</v>
      </c>
      <c r="C279" s="71">
        <v>165</v>
      </c>
      <c r="D279" s="71">
        <v>1.25</v>
      </c>
      <c r="E279" s="72" t="s">
        <v>9</v>
      </c>
      <c r="F279" s="72" t="s">
        <v>497</v>
      </c>
      <c r="G279" s="73" t="s">
        <v>498</v>
      </c>
    </row>
    <row r="280" spans="1:7">
      <c r="A280" s="68" t="s">
        <v>496</v>
      </c>
      <c r="B280" s="155" t="s">
        <v>321</v>
      </c>
      <c r="C280" s="71">
        <v>300</v>
      </c>
      <c r="D280" s="71">
        <v>342.73</v>
      </c>
      <c r="E280" s="72" t="s">
        <v>11</v>
      </c>
      <c r="F280" s="72" t="s">
        <v>497</v>
      </c>
      <c r="G280" s="73" t="s">
        <v>498</v>
      </c>
    </row>
    <row r="281" spans="1:7">
      <c r="A281" s="68" t="s">
        <v>496</v>
      </c>
      <c r="B281" s="155" t="s">
        <v>57</v>
      </c>
      <c r="C281" s="71">
        <v>6.33</v>
      </c>
      <c r="D281" s="71">
        <v>6.33</v>
      </c>
      <c r="E281" s="72" t="s">
        <v>16</v>
      </c>
      <c r="F281" s="72" t="s">
        <v>497</v>
      </c>
      <c r="G281" s="73" t="s">
        <v>498</v>
      </c>
    </row>
    <row r="282" spans="1:7" ht="16.149999999999999">
      <c r="A282" s="68" t="s">
        <v>496</v>
      </c>
      <c r="B282" s="77" t="s">
        <v>59</v>
      </c>
      <c r="C282" s="71">
        <v>1198.9000000000001</v>
      </c>
      <c r="D282" s="71">
        <v>3977.45</v>
      </c>
      <c r="E282" s="72" t="s">
        <v>16</v>
      </c>
      <c r="F282" s="72" t="s">
        <v>497</v>
      </c>
      <c r="G282" s="73" t="s">
        <v>498</v>
      </c>
    </row>
    <row r="283" spans="1:7" ht="28.9">
      <c r="A283" s="68" t="s">
        <v>503</v>
      </c>
      <c r="B283" s="155" t="s">
        <v>323</v>
      </c>
      <c r="C283" s="71">
        <v>110</v>
      </c>
      <c r="D283" s="71">
        <v>190</v>
      </c>
      <c r="E283" s="72" t="s">
        <v>11</v>
      </c>
      <c r="F283" s="72" t="s">
        <v>504</v>
      </c>
      <c r="G283" s="80" t="s">
        <v>505</v>
      </c>
    </row>
    <row r="284" spans="1:7">
      <c r="A284" s="68" t="s">
        <v>503</v>
      </c>
      <c r="B284" s="155" t="s">
        <v>324</v>
      </c>
      <c r="C284" s="71">
        <v>32</v>
      </c>
      <c r="D284" s="71">
        <v>10.42</v>
      </c>
      <c r="E284" s="72" t="s">
        <v>9</v>
      </c>
      <c r="F284" s="72" t="s">
        <v>504</v>
      </c>
      <c r="G284" s="80" t="s">
        <v>505</v>
      </c>
    </row>
    <row r="285" spans="1:7">
      <c r="A285" s="68" t="s">
        <v>503</v>
      </c>
      <c r="B285" s="155" t="s">
        <v>325</v>
      </c>
      <c r="C285" s="71">
        <v>105</v>
      </c>
      <c r="D285" s="71">
        <v>25</v>
      </c>
      <c r="E285" s="72" t="s">
        <v>11</v>
      </c>
      <c r="F285" s="72" t="s">
        <v>504</v>
      </c>
      <c r="G285" s="80" t="s">
        <v>505</v>
      </c>
    </row>
    <row r="286" spans="1:7">
      <c r="A286" s="68" t="s">
        <v>503</v>
      </c>
      <c r="B286" s="155" t="s">
        <v>326</v>
      </c>
      <c r="C286" s="71">
        <v>30</v>
      </c>
      <c r="D286" s="71">
        <v>1.5</v>
      </c>
      <c r="E286" s="72" t="s">
        <v>9</v>
      </c>
      <c r="F286" s="72" t="s">
        <v>504</v>
      </c>
      <c r="G286" s="80" t="s">
        <v>505</v>
      </c>
    </row>
    <row r="287" spans="1:7" ht="16.149999999999999">
      <c r="A287" s="68" t="s">
        <v>503</v>
      </c>
      <c r="B287" s="155" t="s">
        <v>406</v>
      </c>
      <c r="C287" s="71">
        <v>5.2</v>
      </c>
      <c r="D287" s="71">
        <v>2.46</v>
      </c>
      <c r="E287" s="72" t="s">
        <v>16</v>
      </c>
      <c r="F287" s="72" t="s">
        <v>504</v>
      </c>
      <c r="G287" s="80" t="s">
        <v>505</v>
      </c>
    </row>
    <row r="288" spans="1:7">
      <c r="A288" s="68" t="s">
        <v>503</v>
      </c>
      <c r="B288" s="155" t="s">
        <v>506</v>
      </c>
      <c r="C288" s="71">
        <v>6.5</v>
      </c>
      <c r="D288" s="71">
        <v>5</v>
      </c>
      <c r="E288" s="72" t="s">
        <v>9</v>
      </c>
      <c r="F288" s="72" t="s">
        <v>504</v>
      </c>
      <c r="G288" s="80" t="s">
        <v>505</v>
      </c>
    </row>
    <row r="289" spans="1:7">
      <c r="A289" s="68" t="s">
        <v>507</v>
      </c>
      <c r="B289" s="155" t="s">
        <v>329</v>
      </c>
      <c r="C289" s="71">
        <v>228</v>
      </c>
      <c r="D289" s="71">
        <v>938.66</v>
      </c>
      <c r="E289" s="72" t="s">
        <v>16</v>
      </c>
      <c r="F289" s="72" t="s">
        <v>508</v>
      </c>
      <c r="G289" s="80" t="s">
        <v>508</v>
      </c>
    </row>
    <row r="290" spans="1:7">
      <c r="A290" s="68" t="s">
        <v>507</v>
      </c>
      <c r="B290" s="155" t="s">
        <v>330</v>
      </c>
      <c r="C290" s="71">
        <v>75</v>
      </c>
      <c r="D290" s="71">
        <v>666.81000000000006</v>
      </c>
      <c r="E290" s="72" t="s">
        <v>16</v>
      </c>
      <c r="F290" s="72" t="s">
        <v>508</v>
      </c>
      <c r="G290" s="80" t="s">
        <v>508</v>
      </c>
    </row>
    <row r="291" spans="1:7">
      <c r="A291" s="68" t="s">
        <v>507</v>
      </c>
      <c r="B291" s="155" t="s">
        <v>331</v>
      </c>
      <c r="C291" s="71">
        <v>50</v>
      </c>
      <c r="D291" s="71">
        <v>1102.0999999999999</v>
      </c>
      <c r="E291" s="72" t="s">
        <v>16</v>
      </c>
      <c r="F291" s="72" t="s">
        <v>508</v>
      </c>
      <c r="G291" s="80" t="s">
        <v>508</v>
      </c>
    </row>
    <row r="292" spans="1:7">
      <c r="A292" s="68" t="s">
        <v>507</v>
      </c>
      <c r="B292" s="155" t="s">
        <v>332</v>
      </c>
      <c r="C292" s="71">
        <v>98.22</v>
      </c>
      <c r="D292" s="71">
        <v>259.45</v>
      </c>
      <c r="E292" s="72" t="s">
        <v>16</v>
      </c>
      <c r="F292" s="72" t="s">
        <v>508</v>
      </c>
      <c r="G292" s="80" t="s">
        <v>508</v>
      </c>
    </row>
    <row r="293" spans="1:7">
      <c r="A293" s="68" t="s">
        <v>507</v>
      </c>
      <c r="B293" s="155" t="s">
        <v>333</v>
      </c>
      <c r="C293" s="71">
        <v>11.18</v>
      </c>
      <c r="D293" s="71">
        <v>22.47</v>
      </c>
      <c r="E293" s="72" t="s">
        <v>16</v>
      </c>
      <c r="F293" s="72" t="s">
        <v>508</v>
      </c>
      <c r="G293" s="80" t="s">
        <v>508</v>
      </c>
    </row>
    <row r="294" spans="1:7">
      <c r="A294" s="68" t="s">
        <v>507</v>
      </c>
      <c r="B294" s="155" t="s">
        <v>334</v>
      </c>
      <c r="C294" s="71">
        <v>35.229999999999997</v>
      </c>
      <c r="D294" s="71">
        <v>26.16</v>
      </c>
      <c r="E294" s="72" t="s">
        <v>16</v>
      </c>
      <c r="F294" s="72" t="s">
        <v>508</v>
      </c>
      <c r="G294" s="80" t="s">
        <v>508</v>
      </c>
    </row>
    <row r="295" spans="1:7">
      <c r="A295" s="68" t="s">
        <v>507</v>
      </c>
      <c r="B295" s="155" t="s">
        <v>335</v>
      </c>
      <c r="C295" s="71">
        <v>7.33</v>
      </c>
      <c r="D295" s="71">
        <v>12.09</v>
      </c>
      <c r="E295" s="72" t="s">
        <v>16</v>
      </c>
      <c r="F295" s="72" t="s">
        <v>508</v>
      </c>
      <c r="G295" s="80" t="s">
        <v>508</v>
      </c>
    </row>
    <row r="296" spans="1:7">
      <c r="A296" s="68" t="s">
        <v>507</v>
      </c>
      <c r="B296" s="155" t="s">
        <v>57</v>
      </c>
      <c r="C296" s="71">
        <v>118.151</v>
      </c>
      <c r="D296" s="71">
        <v>118.151</v>
      </c>
      <c r="E296" s="72" t="s">
        <v>16</v>
      </c>
      <c r="F296" s="72" t="s">
        <v>508</v>
      </c>
      <c r="G296" s="80" t="s">
        <v>508</v>
      </c>
    </row>
    <row r="297" spans="1:7">
      <c r="A297" s="68" t="s">
        <v>509</v>
      </c>
      <c r="B297" s="77" t="s">
        <v>338</v>
      </c>
      <c r="C297" s="71" t="s">
        <v>13</v>
      </c>
      <c r="D297" s="71">
        <v>3</v>
      </c>
      <c r="E297" s="72" t="s">
        <v>9</v>
      </c>
      <c r="F297" s="72" t="s">
        <v>510</v>
      </c>
      <c r="G297" s="73" t="s">
        <v>511</v>
      </c>
    </row>
    <row r="298" spans="1:7">
      <c r="A298" s="68" t="s">
        <v>509</v>
      </c>
      <c r="B298" s="77" t="s">
        <v>339</v>
      </c>
      <c r="C298" s="71">
        <v>135</v>
      </c>
      <c r="D298" s="71">
        <v>44</v>
      </c>
      <c r="E298" s="72" t="s">
        <v>9</v>
      </c>
      <c r="F298" s="72" t="s">
        <v>510</v>
      </c>
      <c r="G298" s="73" t="s">
        <v>511</v>
      </c>
    </row>
    <row r="299" spans="1:7">
      <c r="A299" s="68" t="s">
        <v>509</v>
      </c>
      <c r="B299" s="77" t="s">
        <v>340</v>
      </c>
      <c r="C299" s="71">
        <v>47</v>
      </c>
      <c r="D299" s="71">
        <v>3</v>
      </c>
      <c r="E299" s="72" t="s">
        <v>9</v>
      </c>
      <c r="F299" s="72" t="s">
        <v>510</v>
      </c>
      <c r="G299" s="73" t="s">
        <v>511</v>
      </c>
    </row>
    <row r="300" spans="1:7">
      <c r="A300" s="68" t="s">
        <v>512</v>
      </c>
      <c r="B300" s="77" t="s">
        <v>342</v>
      </c>
      <c r="C300" s="71">
        <v>5</v>
      </c>
      <c r="D300" s="71">
        <v>11.3</v>
      </c>
      <c r="E300" s="72" t="s">
        <v>39</v>
      </c>
      <c r="F300" s="72" t="s">
        <v>513</v>
      </c>
      <c r="G300" s="73" t="s">
        <v>513</v>
      </c>
    </row>
    <row r="301" spans="1:7">
      <c r="A301" s="68" t="s">
        <v>512</v>
      </c>
      <c r="B301" s="77" t="s">
        <v>343</v>
      </c>
      <c r="C301" s="71">
        <v>5</v>
      </c>
      <c r="D301" s="71">
        <v>10.5</v>
      </c>
      <c r="E301" s="72" t="s">
        <v>9</v>
      </c>
      <c r="F301" s="72" t="s">
        <v>513</v>
      </c>
      <c r="G301" s="73" t="s">
        <v>513</v>
      </c>
    </row>
    <row r="302" spans="1:7">
      <c r="A302" s="68" t="s">
        <v>512</v>
      </c>
      <c r="B302" s="77" t="s">
        <v>344</v>
      </c>
      <c r="C302" s="71">
        <v>5</v>
      </c>
      <c r="D302" s="71">
        <v>23.4</v>
      </c>
      <c r="E302" s="72" t="s">
        <v>9</v>
      </c>
      <c r="F302" s="72" t="s">
        <v>513</v>
      </c>
      <c r="G302" s="73" t="s">
        <v>513</v>
      </c>
    </row>
    <row r="303" spans="1:7">
      <c r="A303" s="68" t="s">
        <v>512</v>
      </c>
      <c r="B303" s="77" t="s">
        <v>514</v>
      </c>
      <c r="C303" s="71" t="s">
        <v>13</v>
      </c>
      <c r="D303" s="71">
        <v>2.0299999999999998</v>
      </c>
      <c r="E303" s="72" t="s">
        <v>9</v>
      </c>
      <c r="F303" s="72" t="s">
        <v>513</v>
      </c>
      <c r="G303" s="73" t="s">
        <v>513</v>
      </c>
    </row>
    <row r="304" spans="1:7">
      <c r="A304" s="68" t="s">
        <v>512</v>
      </c>
      <c r="B304" s="77" t="s">
        <v>515</v>
      </c>
      <c r="C304" s="71">
        <v>5.5</v>
      </c>
      <c r="D304" s="71">
        <v>5.29</v>
      </c>
      <c r="E304" s="72" t="s">
        <v>9</v>
      </c>
      <c r="F304" s="72" t="s">
        <v>513</v>
      </c>
      <c r="G304" s="73" t="s">
        <v>513</v>
      </c>
    </row>
    <row r="305" spans="1:7">
      <c r="A305" s="68" t="s">
        <v>512</v>
      </c>
      <c r="B305" s="77" t="s">
        <v>347</v>
      </c>
      <c r="C305" s="71">
        <v>12.2</v>
      </c>
      <c r="D305" s="71">
        <v>32.4</v>
      </c>
      <c r="E305" s="72" t="s">
        <v>9</v>
      </c>
      <c r="F305" s="72" t="s">
        <v>513</v>
      </c>
      <c r="G305" s="73" t="s">
        <v>513</v>
      </c>
    </row>
    <row r="306" spans="1:7">
      <c r="A306" s="68" t="s">
        <v>512</v>
      </c>
      <c r="B306" s="77" t="s">
        <v>348</v>
      </c>
      <c r="C306" s="71">
        <v>12.2</v>
      </c>
      <c r="D306" s="71">
        <v>16.7</v>
      </c>
      <c r="E306" s="72" t="s">
        <v>9</v>
      </c>
      <c r="F306" s="72" t="s">
        <v>513</v>
      </c>
      <c r="G306" s="72" t="s">
        <v>513</v>
      </c>
    </row>
    <row r="307" spans="1:7">
      <c r="A307" s="68" t="s">
        <v>516</v>
      </c>
      <c r="B307" s="77" t="s">
        <v>350</v>
      </c>
      <c r="C307" s="71">
        <v>4</v>
      </c>
      <c r="D307" s="71">
        <v>10.6</v>
      </c>
      <c r="E307" s="72" t="s">
        <v>9</v>
      </c>
      <c r="F307" s="72" t="s">
        <v>517</v>
      </c>
      <c r="G307" s="80" t="s">
        <v>517</v>
      </c>
    </row>
    <row r="308" spans="1:7">
      <c r="A308" s="68" t="s">
        <v>516</v>
      </c>
      <c r="B308" s="77" t="s">
        <v>351</v>
      </c>
      <c r="C308" s="71">
        <v>11.3</v>
      </c>
      <c r="D308" s="71">
        <v>0.5</v>
      </c>
      <c r="E308" s="72" t="s">
        <v>9</v>
      </c>
      <c r="F308" s="72" t="s">
        <v>517</v>
      </c>
      <c r="G308" s="80" t="s">
        <v>517</v>
      </c>
    </row>
    <row r="309" spans="1:7">
      <c r="A309" s="68" t="s">
        <v>518</v>
      </c>
      <c r="B309" s="155" t="s">
        <v>353</v>
      </c>
      <c r="C309" s="71">
        <v>500</v>
      </c>
      <c r="D309" s="71">
        <v>300</v>
      </c>
      <c r="E309" s="72" t="s">
        <v>11</v>
      </c>
      <c r="F309" s="72" t="s">
        <v>519</v>
      </c>
      <c r="G309" s="73" t="s">
        <v>519</v>
      </c>
    </row>
    <row r="310" spans="1:7" ht="28.9">
      <c r="A310" s="68" t="s">
        <v>518</v>
      </c>
      <c r="B310" s="155" t="s">
        <v>354</v>
      </c>
      <c r="C310" s="176">
        <v>162</v>
      </c>
      <c r="D310" s="176">
        <v>108</v>
      </c>
      <c r="E310" s="177" t="s">
        <v>11</v>
      </c>
      <c r="F310" s="177" t="s">
        <v>519</v>
      </c>
      <c r="G310" s="73" t="s">
        <v>519</v>
      </c>
    </row>
    <row r="311" spans="1:7">
      <c r="A311" s="68" t="s">
        <v>518</v>
      </c>
      <c r="B311" s="155" t="s">
        <v>355</v>
      </c>
      <c r="C311" s="71">
        <v>100</v>
      </c>
      <c r="D311" s="71">
        <v>100</v>
      </c>
      <c r="E311" s="72" t="s">
        <v>11</v>
      </c>
      <c r="F311" s="72" t="s">
        <v>519</v>
      </c>
      <c r="G311" s="73" t="s">
        <v>519</v>
      </c>
    </row>
    <row r="312" spans="1:7">
      <c r="A312" s="68" t="s">
        <v>518</v>
      </c>
      <c r="B312" s="157" t="s">
        <v>356</v>
      </c>
      <c r="C312" s="74">
        <v>300</v>
      </c>
      <c r="D312" s="74">
        <v>670.56502509999996</v>
      </c>
      <c r="E312" s="72" t="s">
        <v>11</v>
      </c>
      <c r="F312" s="72" t="s">
        <v>519</v>
      </c>
      <c r="G312" s="73" t="s">
        <v>519</v>
      </c>
    </row>
    <row r="313" spans="1:7">
      <c r="A313" s="68" t="s">
        <v>518</v>
      </c>
      <c r="B313" s="155" t="s">
        <v>357</v>
      </c>
      <c r="C313" s="71">
        <v>300</v>
      </c>
      <c r="D313" s="71">
        <v>55.505000000000003</v>
      </c>
      <c r="E313" s="72" t="s">
        <v>11</v>
      </c>
      <c r="F313" s="72" t="s">
        <v>519</v>
      </c>
      <c r="G313" s="73" t="s">
        <v>519</v>
      </c>
    </row>
    <row r="314" spans="1:7">
      <c r="A314" s="68" t="s">
        <v>518</v>
      </c>
      <c r="B314" s="155" t="s">
        <v>358</v>
      </c>
      <c r="C314" s="71">
        <v>10</v>
      </c>
      <c r="D314" s="71">
        <v>8</v>
      </c>
      <c r="E314" s="72" t="s">
        <v>16</v>
      </c>
      <c r="F314" s="72" t="s">
        <v>519</v>
      </c>
      <c r="G314" s="73" t="s">
        <v>519</v>
      </c>
    </row>
    <row r="315" spans="1:7">
      <c r="A315" s="68" t="s">
        <v>518</v>
      </c>
      <c r="B315" s="155" t="s">
        <v>359</v>
      </c>
      <c r="C315" s="71">
        <v>450</v>
      </c>
      <c r="D315" s="71">
        <v>640</v>
      </c>
      <c r="E315" s="72" t="s">
        <v>11</v>
      </c>
      <c r="F315" s="72" t="s">
        <v>519</v>
      </c>
      <c r="G315" s="73" t="s">
        <v>519</v>
      </c>
    </row>
    <row r="316" spans="1:7">
      <c r="A316" s="68" t="s">
        <v>518</v>
      </c>
      <c r="B316" s="155" t="s">
        <v>360</v>
      </c>
      <c r="C316" s="71">
        <v>200</v>
      </c>
      <c r="D316" s="71">
        <v>168.84</v>
      </c>
      <c r="E316" s="72" t="s">
        <v>11</v>
      </c>
      <c r="F316" s="72" t="s">
        <v>519</v>
      </c>
      <c r="G316" s="72" t="s">
        <v>519</v>
      </c>
    </row>
    <row r="317" spans="1:7" ht="16.149999999999999">
      <c r="A317" s="68" t="s">
        <v>518</v>
      </c>
      <c r="B317" s="155" t="s">
        <v>396</v>
      </c>
      <c r="C317" s="71">
        <v>427.06991554000007</v>
      </c>
      <c r="D317" s="71">
        <v>394.19761866999994</v>
      </c>
      <c r="E317" s="72" t="s">
        <v>16</v>
      </c>
      <c r="F317" s="72" t="s">
        <v>519</v>
      </c>
      <c r="G317" s="73" t="s">
        <v>519</v>
      </c>
    </row>
    <row r="318" spans="1:7">
      <c r="A318" s="68" t="s">
        <v>520</v>
      </c>
      <c r="B318" s="77" t="s">
        <v>363</v>
      </c>
      <c r="C318" s="71">
        <v>5</v>
      </c>
      <c r="D318" s="71">
        <v>7</v>
      </c>
      <c r="E318" s="72" t="s">
        <v>9</v>
      </c>
      <c r="F318" s="72" t="s">
        <v>521</v>
      </c>
      <c r="G318" s="73" t="s">
        <v>522</v>
      </c>
    </row>
    <row r="319" spans="1:7">
      <c r="A319" s="68" t="s">
        <v>520</v>
      </c>
      <c r="B319" s="77" t="s">
        <v>523</v>
      </c>
      <c r="C319" s="71" t="s">
        <v>13</v>
      </c>
      <c r="D319" s="71">
        <v>2.87</v>
      </c>
      <c r="E319" s="72" t="s">
        <v>9</v>
      </c>
      <c r="F319" s="72" t="s">
        <v>521</v>
      </c>
      <c r="G319" s="73" t="s">
        <v>522</v>
      </c>
    </row>
    <row r="320" spans="1:7">
      <c r="A320" s="68" t="s">
        <v>524</v>
      </c>
      <c r="B320" s="77" t="s">
        <v>366</v>
      </c>
      <c r="C320" s="71">
        <v>27.9</v>
      </c>
      <c r="D320" s="71">
        <v>164.98000000000002</v>
      </c>
      <c r="E320" s="72" t="s">
        <v>16</v>
      </c>
      <c r="F320" s="72" t="s">
        <v>525</v>
      </c>
      <c r="G320" s="73" t="s">
        <v>526</v>
      </c>
    </row>
    <row r="321" spans="1:7">
      <c r="A321" s="68" t="s">
        <v>524</v>
      </c>
      <c r="B321" s="77" t="s">
        <v>367</v>
      </c>
      <c r="C321" s="71">
        <v>24.5</v>
      </c>
      <c r="D321" s="71">
        <v>136</v>
      </c>
      <c r="E321" s="72" t="s">
        <v>16</v>
      </c>
      <c r="F321" s="72" t="s">
        <v>525</v>
      </c>
      <c r="G321" s="73" t="s">
        <v>526</v>
      </c>
    </row>
    <row r="322" spans="1:7">
      <c r="A322" s="68" t="s">
        <v>524</v>
      </c>
      <c r="B322" s="77" t="s">
        <v>368</v>
      </c>
      <c r="C322" s="71">
        <v>8</v>
      </c>
      <c r="D322" s="71">
        <v>8</v>
      </c>
      <c r="E322" s="72" t="s">
        <v>16</v>
      </c>
      <c r="F322" s="72" t="s">
        <v>525</v>
      </c>
      <c r="G322" s="73" t="s">
        <v>526</v>
      </c>
    </row>
    <row r="323" spans="1:7">
      <c r="A323" s="68" t="s">
        <v>524</v>
      </c>
      <c r="B323" s="157" t="s">
        <v>369</v>
      </c>
      <c r="C323" s="74">
        <v>58</v>
      </c>
      <c r="D323" s="74">
        <v>2</v>
      </c>
      <c r="E323" s="72" t="s">
        <v>9</v>
      </c>
      <c r="F323" s="72" t="s">
        <v>525</v>
      </c>
      <c r="G323" s="73" t="s">
        <v>526</v>
      </c>
    </row>
    <row r="324" spans="1:7">
      <c r="A324" s="68" t="s">
        <v>524</v>
      </c>
      <c r="B324" s="157" t="s">
        <v>370</v>
      </c>
      <c r="C324" s="74" t="s">
        <v>13</v>
      </c>
      <c r="D324" s="74">
        <v>5</v>
      </c>
      <c r="E324" s="72" t="s">
        <v>9</v>
      </c>
      <c r="F324" s="72" t="s">
        <v>525</v>
      </c>
      <c r="G324" s="73" t="s">
        <v>526</v>
      </c>
    </row>
    <row r="325" spans="1:7">
      <c r="A325" s="68" t="s">
        <v>524</v>
      </c>
      <c r="B325" s="157" t="s">
        <v>371</v>
      </c>
      <c r="C325" s="74">
        <v>17.600000000000001</v>
      </c>
      <c r="D325" s="74">
        <v>19.399999999999999</v>
      </c>
      <c r="E325" s="72" t="s">
        <v>16</v>
      </c>
      <c r="F325" s="72" t="s">
        <v>525</v>
      </c>
      <c r="G325" s="73" t="s">
        <v>526</v>
      </c>
    </row>
    <row r="326" spans="1:7">
      <c r="A326" s="68" t="s">
        <v>524</v>
      </c>
      <c r="B326" s="155" t="s">
        <v>372</v>
      </c>
      <c r="C326" s="71">
        <v>286</v>
      </c>
      <c r="D326" s="71">
        <v>305.52</v>
      </c>
      <c r="E326" s="72" t="s">
        <v>11</v>
      </c>
      <c r="F326" s="72" t="s">
        <v>525</v>
      </c>
      <c r="G326" s="73" t="s">
        <v>526</v>
      </c>
    </row>
    <row r="327" spans="1:7" ht="28.9">
      <c r="A327" s="68" t="s">
        <v>524</v>
      </c>
      <c r="B327" s="155" t="s">
        <v>527</v>
      </c>
      <c r="C327" s="71" t="s">
        <v>13</v>
      </c>
      <c r="D327" s="71">
        <v>1.8</v>
      </c>
      <c r="E327" s="72" t="s">
        <v>9</v>
      </c>
      <c r="F327" s="72" t="s">
        <v>525</v>
      </c>
      <c r="G327" s="73" t="s">
        <v>526</v>
      </c>
    </row>
    <row r="328" spans="1:7">
      <c r="A328" s="68" t="s">
        <v>524</v>
      </c>
      <c r="B328" s="155" t="s">
        <v>374</v>
      </c>
      <c r="C328" s="71">
        <v>11.3</v>
      </c>
      <c r="D328" s="71">
        <v>26.5</v>
      </c>
      <c r="E328" s="72" t="s">
        <v>16</v>
      </c>
      <c r="F328" s="72" t="s">
        <v>525</v>
      </c>
      <c r="G328" s="73" t="s">
        <v>526</v>
      </c>
    </row>
    <row r="329" spans="1:7">
      <c r="A329" s="68" t="s">
        <v>524</v>
      </c>
      <c r="B329" s="155" t="s">
        <v>375</v>
      </c>
      <c r="C329" s="71">
        <v>357.8</v>
      </c>
      <c r="D329" s="71">
        <v>418.5</v>
      </c>
      <c r="E329" s="72" t="s">
        <v>11</v>
      </c>
      <c r="F329" s="72" t="s">
        <v>525</v>
      </c>
      <c r="G329" s="73" t="s">
        <v>526</v>
      </c>
    </row>
    <row r="330" spans="1:7">
      <c r="A330" s="68" t="s">
        <v>524</v>
      </c>
      <c r="B330" s="155" t="s">
        <v>376</v>
      </c>
      <c r="C330" s="71">
        <v>35</v>
      </c>
      <c r="D330" s="71">
        <v>137.999</v>
      </c>
      <c r="E330" s="72" t="s">
        <v>16</v>
      </c>
      <c r="F330" s="72" t="s">
        <v>525</v>
      </c>
      <c r="G330" s="73" t="s">
        <v>526</v>
      </c>
    </row>
    <row r="331" spans="1:7">
      <c r="A331" s="68" t="s">
        <v>524</v>
      </c>
      <c r="B331" s="155" t="s">
        <v>377</v>
      </c>
      <c r="C331" s="71">
        <v>200</v>
      </c>
      <c r="D331" s="71">
        <v>153.13999999999999</v>
      </c>
      <c r="E331" s="72" t="s">
        <v>16</v>
      </c>
      <c r="F331" s="72" t="s">
        <v>525</v>
      </c>
      <c r="G331" s="73" t="s">
        <v>526</v>
      </c>
    </row>
    <row r="332" spans="1:7">
      <c r="A332" s="68" t="s">
        <v>524</v>
      </c>
      <c r="B332" s="155" t="s">
        <v>378</v>
      </c>
      <c r="C332" s="71">
        <v>20</v>
      </c>
      <c r="D332" s="71">
        <v>21.5</v>
      </c>
      <c r="E332" s="72" t="s">
        <v>16</v>
      </c>
      <c r="F332" s="72" t="s">
        <v>525</v>
      </c>
      <c r="G332" s="73" t="s">
        <v>526</v>
      </c>
    </row>
    <row r="333" spans="1:7">
      <c r="A333" s="68" t="s">
        <v>524</v>
      </c>
      <c r="B333" s="155" t="s">
        <v>379</v>
      </c>
      <c r="C333" s="71">
        <v>188.36</v>
      </c>
      <c r="D333" s="71">
        <v>4.4800000000000004</v>
      </c>
      <c r="E333" s="72" t="s">
        <v>9</v>
      </c>
      <c r="F333" s="72" t="s">
        <v>525</v>
      </c>
      <c r="G333" s="73" t="s">
        <v>526</v>
      </c>
    </row>
    <row r="334" spans="1:7">
      <c r="A334" s="68" t="s">
        <v>524</v>
      </c>
      <c r="B334" s="157" t="s">
        <v>380</v>
      </c>
      <c r="C334" s="74">
        <v>170</v>
      </c>
      <c r="D334" s="74">
        <v>6</v>
      </c>
      <c r="E334" s="72" t="s">
        <v>9</v>
      </c>
      <c r="F334" s="72" t="s">
        <v>525</v>
      </c>
      <c r="G334" s="73" t="s">
        <v>526</v>
      </c>
    </row>
    <row r="335" spans="1:7">
      <c r="A335" s="68" t="s">
        <v>524</v>
      </c>
      <c r="B335" s="157" t="s">
        <v>381</v>
      </c>
      <c r="C335" s="74">
        <v>80</v>
      </c>
      <c r="D335" s="74">
        <v>3</v>
      </c>
      <c r="E335" s="72" t="s">
        <v>9</v>
      </c>
      <c r="F335" s="72" t="s">
        <v>525</v>
      </c>
      <c r="G335" s="73" t="s">
        <v>526</v>
      </c>
    </row>
    <row r="336" spans="1:7">
      <c r="A336" s="68" t="s">
        <v>524</v>
      </c>
      <c r="B336" s="155" t="s">
        <v>382</v>
      </c>
      <c r="C336" s="71">
        <v>75</v>
      </c>
      <c r="D336" s="71">
        <v>3</v>
      </c>
      <c r="E336" s="72" t="s">
        <v>9</v>
      </c>
      <c r="F336" s="72" t="s">
        <v>525</v>
      </c>
      <c r="G336" s="73" t="s">
        <v>526</v>
      </c>
    </row>
    <row r="337" spans="1:7">
      <c r="A337" s="68" t="s">
        <v>524</v>
      </c>
      <c r="B337" s="155" t="s">
        <v>57</v>
      </c>
      <c r="C337" s="71">
        <v>6.7863640600000013</v>
      </c>
      <c r="D337" s="71">
        <v>6.7863640600000013</v>
      </c>
      <c r="E337" s="72" t="s">
        <v>16</v>
      </c>
      <c r="F337" s="72" t="s">
        <v>525</v>
      </c>
      <c r="G337" s="73" t="s">
        <v>526</v>
      </c>
    </row>
    <row r="338" spans="1:7" ht="28.9">
      <c r="A338" s="68" t="s">
        <v>524</v>
      </c>
      <c r="B338" s="155" t="s">
        <v>383</v>
      </c>
      <c r="C338" s="71">
        <v>25</v>
      </c>
      <c r="D338" s="71">
        <v>25.75</v>
      </c>
      <c r="E338" s="72" t="s">
        <v>16</v>
      </c>
      <c r="F338" s="72" t="s">
        <v>525</v>
      </c>
      <c r="G338" s="73" t="s">
        <v>526</v>
      </c>
    </row>
    <row r="339" spans="1:7">
      <c r="A339" s="68" t="s">
        <v>524</v>
      </c>
      <c r="B339" s="155" t="s">
        <v>437</v>
      </c>
      <c r="C339" s="71">
        <v>3235.2674433600005</v>
      </c>
      <c r="D339" s="71">
        <v>5755.2063412520001</v>
      </c>
      <c r="E339" s="72" t="s">
        <v>16</v>
      </c>
      <c r="F339" s="72" t="s">
        <v>525</v>
      </c>
      <c r="G339" s="73" t="s">
        <v>526</v>
      </c>
    </row>
    <row r="340" spans="1:7">
      <c r="A340" s="68" t="s">
        <v>524</v>
      </c>
      <c r="B340" s="155" t="s">
        <v>384</v>
      </c>
      <c r="C340" s="71">
        <v>100</v>
      </c>
      <c r="D340" s="71">
        <v>4</v>
      </c>
      <c r="E340" s="72" t="s">
        <v>9</v>
      </c>
      <c r="F340" s="72" t="s">
        <v>525</v>
      </c>
      <c r="G340" s="73" t="s">
        <v>526</v>
      </c>
    </row>
    <row r="341" spans="1:7" ht="28.9">
      <c r="A341" s="68" t="s">
        <v>524</v>
      </c>
      <c r="B341" s="155" t="s">
        <v>385</v>
      </c>
      <c r="C341" s="71">
        <v>100</v>
      </c>
      <c r="D341" s="71">
        <v>199.01</v>
      </c>
      <c r="E341" s="72" t="s">
        <v>16</v>
      </c>
      <c r="F341" s="72" t="s">
        <v>525</v>
      </c>
      <c r="G341" s="73" t="s">
        <v>526</v>
      </c>
    </row>
    <row r="342" spans="1:7">
      <c r="A342" s="68" t="s">
        <v>524</v>
      </c>
      <c r="B342" s="155" t="s">
        <v>386</v>
      </c>
      <c r="C342" s="71">
        <v>100</v>
      </c>
      <c r="D342" s="71">
        <v>0.75</v>
      </c>
      <c r="E342" s="72" t="s">
        <v>9</v>
      </c>
      <c r="F342" s="72" t="s">
        <v>525</v>
      </c>
      <c r="G342" s="73" t="s">
        <v>526</v>
      </c>
    </row>
    <row r="343" spans="1:7">
      <c r="B343" s="155"/>
      <c r="C343" s="108">
        <f>SUBTOTAL(9,C2:C342)</f>
        <v>63788.166850509995</v>
      </c>
      <c r="D343" s="108">
        <f>SUBTOTAL(9,D2:D342)</f>
        <v>64568.670420752009</v>
      </c>
    </row>
    <row r="344" spans="1:7">
      <c r="B344" s="155"/>
    </row>
    <row r="345" spans="1:7">
      <c r="B345" s="155"/>
    </row>
  </sheetData>
  <autoFilter ref="A1:G342" xr:uid="{F382144E-CF5A-46B2-8979-3EE36172AADA}"/>
  <pageMargins left="0.7" right="0.7" top="0.75" bottom="0.75" header="0.3" footer="0.3"/>
  <pageSetup orientation="portrait" r:id="rId1"/>
  <headerFooter>
    <oddFooter>&amp;L&amp;"Calibri"&amp;11&amp;K000000_x000D_&amp;1#&amp;"Calibri"&amp;9&amp;K000000INTERNAL. This information is accessible to ADB Management and staff. It may be shared outside ADB with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94C6C-91D2-49FB-93DC-57A3E8C4C500}">
  <dimension ref="A1:F149"/>
  <sheetViews>
    <sheetView zoomScale="85" zoomScaleNormal="85" workbookViewId="0">
      <selection sqref="A1:F1"/>
    </sheetView>
  </sheetViews>
  <sheetFormatPr defaultColWidth="8.7109375" defaultRowHeight="14.45"/>
  <cols>
    <col min="1" max="1" width="10.7109375" customWidth="1"/>
    <col min="2" max="2" width="25.7109375" style="89" customWidth="1"/>
    <col min="3" max="3" width="18.42578125" style="89" customWidth="1"/>
    <col min="4" max="4" width="19.28515625" style="96" customWidth="1"/>
    <col min="5" max="5" width="14.42578125" style="89" customWidth="1"/>
    <col min="6" max="16384" width="8.7109375" style="89"/>
  </cols>
  <sheetData>
    <row r="1" spans="1:6" s="84" customFormat="1">
      <c r="A1" s="222" t="s">
        <v>387</v>
      </c>
      <c r="B1" s="82" t="s">
        <v>528</v>
      </c>
      <c r="C1" s="82" t="s">
        <v>529</v>
      </c>
      <c r="D1" s="83" t="s">
        <v>530</v>
      </c>
      <c r="E1" s="223" t="s">
        <v>390</v>
      </c>
      <c r="F1" s="174" t="s">
        <v>391</v>
      </c>
    </row>
    <row r="2" spans="1:6">
      <c r="A2" t="s">
        <v>392</v>
      </c>
      <c r="B2" s="85" t="s">
        <v>531</v>
      </c>
      <c r="C2" s="86">
        <v>7</v>
      </c>
      <c r="D2" s="87">
        <f>SUM(D3:D5)</f>
        <v>438.75</v>
      </c>
      <c r="E2" s="88" t="s">
        <v>393</v>
      </c>
      <c r="F2" s="89" t="s">
        <v>393</v>
      </c>
    </row>
    <row r="3" spans="1:6">
      <c r="A3" t="s">
        <v>392</v>
      </c>
      <c r="B3" s="85" t="s">
        <v>532</v>
      </c>
      <c r="C3" s="86">
        <v>1</v>
      </c>
      <c r="D3" s="87">
        <v>15</v>
      </c>
      <c r="E3" s="88" t="s">
        <v>393</v>
      </c>
      <c r="F3" s="89" t="s">
        <v>393</v>
      </c>
    </row>
    <row r="4" spans="1:6">
      <c r="A4" t="s">
        <v>392</v>
      </c>
      <c r="B4" s="85" t="s">
        <v>533</v>
      </c>
      <c r="C4" s="86">
        <v>3</v>
      </c>
      <c r="D4" s="87">
        <v>418</v>
      </c>
      <c r="E4" s="88" t="s">
        <v>393</v>
      </c>
      <c r="F4" s="89" t="s">
        <v>393</v>
      </c>
    </row>
    <row r="5" spans="1:6">
      <c r="A5" t="s">
        <v>392</v>
      </c>
      <c r="B5" s="85" t="s">
        <v>534</v>
      </c>
      <c r="C5" s="86">
        <v>3</v>
      </c>
      <c r="D5" s="87">
        <v>5.75</v>
      </c>
      <c r="E5" s="88" t="s">
        <v>393</v>
      </c>
      <c r="F5" s="89" t="s">
        <v>393</v>
      </c>
    </row>
    <row r="6" spans="1:6">
      <c r="A6" t="s">
        <v>392</v>
      </c>
      <c r="B6" s="85" t="s">
        <v>535</v>
      </c>
      <c r="C6" s="86">
        <v>2</v>
      </c>
      <c r="D6" s="87">
        <v>13.85</v>
      </c>
      <c r="E6" s="88" t="s">
        <v>393</v>
      </c>
      <c r="F6" s="89" t="s">
        <v>393</v>
      </c>
    </row>
    <row r="7" spans="1:6">
      <c r="A7" t="s">
        <v>394</v>
      </c>
      <c r="B7" s="85" t="s">
        <v>531</v>
      </c>
      <c r="C7" s="90">
        <v>3</v>
      </c>
      <c r="D7" s="91">
        <f>SUM(D8:D8)</f>
        <v>3.85</v>
      </c>
      <c r="E7" s="92" t="s">
        <v>395</v>
      </c>
      <c r="F7" s="89" t="s">
        <v>395</v>
      </c>
    </row>
    <row r="8" spans="1:6">
      <c r="A8" t="s">
        <v>394</v>
      </c>
      <c r="B8" s="85" t="s">
        <v>534</v>
      </c>
      <c r="C8" s="86">
        <v>3</v>
      </c>
      <c r="D8" s="91">
        <v>3.85</v>
      </c>
      <c r="E8" s="92" t="s">
        <v>395</v>
      </c>
      <c r="F8" s="89" t="s">
        <v>395</v>
      </c>
    </row>
    <row r="9" spans="1:6">
      <c r="A9" t="s">
        <v>394</v>
      </c>
      <c r="B9" s="85" t="s">
        <v>535</v>
      </c>
      <c r="C9" s="86">
        <v>4</v>
      </c>
      <c r="D9" s="91">
        <v>352.18</v>
      </c>
      <c r="E9" s="92" t="s">
        <v>395</v>
      </c>
      <c r="F9" s="89" t="s">
        <v>395</v>
      </c>
    </row>
    <row r="10" spans="1:6">
      <c r="A10" t="s">
        <v>397</v>
      </c>
      <c r="B10" s="85" t="s">
        <v>531</v>
      </c>
      <c r="C10" s="86">
        <f>SUM(C11:C12)</f>
        <v>5</v>
      </c>
      <c r="D10" s="91">
        <v>276.3</v>
      </c>
      <c r="E10" s="92" t="s">
        <v>398</v>
      </c>
      <c r="F10" s="89" t="s">
        <v>398</v>
      </c>
    </row>
    <row r="11" spans="1:6">
      <c r="A11" t="s">
        <v>397</v>
      </c>
      <c r="B11" s="85" t="s">
        <v>536</v>
      </c>
      <c r="C11" s="86">
        <v>2</v>
      </c>
      <c r="D11" s="87">
        <v>275</v>
      </c>
      <c r="E11" s="92" t="s">
        <v>398</v>
      </c>
      <c r="F11" s="89" t="s">
        <v>398</v>
      </c>
    </row>
    <row r="12" spans="1:6">
      <c r="A12" t="s">
        <v>397</v>
      </c>
      <c r="B12" s="85" t="s">
        <v>534</v>
      </c>
      <c r="C12" s="86">
        <v>3</v>
      </c>
      <c r="D12" s="87">
        <v>1.3</v>
      </c>
      <c r="E12" s="92" t="s">
        <v>398</v>
      </c>
      <c r="F12" s="89" t="s">
        <v>398</v>
      </c>
    </row>
    <row r="13" spans="1:6">
      <c r="A13" t="s">
        <v>397</v>
      </c>
      <c r="B13" s="85" t="s">
        <v>535</v>
      </c>
      <c r="C13" s="86">
        <v>2</v>
      </c>
      <c r="D13" s="87">
        <v>311.48</v>
      </c>
      <c r="E13" s="92" t="s">
        <v>398</v>
      </c>
      <c r="F13" s="89" t="s">
        <v>398</v>
      </c>
    </row>
    <row r="14" spans="1:6">
      <c r="A14" t="s">
        <v>399</v>
      </c>
      <c r="B14" s="85" t="s">
        <v>531</v>
      </c>
      <c r="C14" s="90">
        <f>36</f>
        <v>36</v>
      </c>
      <c r="D14" s="91">
        <f>SUM(D15:D17)</f>
        <v>4605.1466310000005</v>
      </c>
      <c r="E14" s="92" t="s">
        <v>400</v>
      </c>
      <c r="F14" s="89" t="s">
        <v>401</v>
      </c>
    </row>
    <row r="15" spans="1:6">
      <c r="A15" t="s">
        <v>399</v>
      </c>
      <c r="B15" s="85" t="s">
        <v>536</v>
      </c>
      <c r="C15" s="86">
        <v>13</v>
      </c>
      <c r="D15" s="87">
        <v>4241.8211620000002</v>
      </c>
      <c r="E15" s="92" t="s">
        <v>400</v>
      </c>
      <c r="F15" s="89" t="s">
        <v>401</v>
      </c>
    </row>
    <row r="16" spans="1:6">
      <c r="A16" t="s">
        <v>399</v>
      </c>
      <c r="B16" s="85" t="s">
        <v>533</v>
      </c>
      <c r="C16" s="86">
        <v>11</v>
      </c>
      <c r="D16" s="87">
        <v>347.94496900000001</v>
      </c>
      <c r="E16" s="92" t="s">
        <v>400</v>
      </c>
      <c r="F16" s="89" t="s">
        <v>401</v>
      </c>
    </row>
    <row r="17" spans="1:6">
      <c r="A17" t="s">
        <v>399</v>
      </c>
      <c r="B17" s="85" t="s">
        <v>534</v>
      </c>
      <c r="C17" s="86">
        <v>16</v>
      </c>
      <c r="D17" s="87">
        <v>15.3805</v>
      </c>
      <c r="E17" s="92" t="s">
        <v>400</v>
      </c>
      <c r="F17" s="89" t="s">
        <v>401</v>
      </c>
    </row>
    <row r="18" spans="1:6">
      <c r="A18" t="s">
        <v>399</v>
      </c>
      <c r="B18" s="85" t="s">
        <v>535</v>
      </c>
      <c r="C18" s="86">
        <v>6</v>
      </c>
      <c r="D18" s="87">
        <v>3922.39</v>
      </c>
      <c r="E18" s="92" t="s">
        <v>400</v>
      </c>
      <c r="F18" s="89" t="s">
        <v>401</v>
      </c>
    </row>
    <row r="19" spans="1:6">
      <c r="A19" t="s">
        <v>408</v>
      </c>
      <c r="B19" s="85" t="s">
        <v>531</v>
      </c>
      <c r="C19" s="90">
        <v>4</v>
      </c>
      <c r="D19" s="91">
        <v>5.95</v>
      </c>
      <c r="E19" s="92" t="s">
        <v>409</v>
      </c>
      <c r="F19" t="s">
        <v>410</v>
      </c>
    </row>
    <row r="20" spans="1:6">
      <c r="A20" t="s">
        <v>408</v>
      </c>
      <c r="B20" s="85" t="s">
        <v>537</v>
      </c>
      <c r="C20" s="86">
        <v>1</v>
      </c>
      <c r="D20" s="87">
        <v>3</v>
      </c>
      <c r="E20" s="92" t="s">
        <v>409</v>
      </c>
      <c r="F20" t="s">
        <v>410</v>
      </c>
    </row>
    <row r="21" spans="1:6">
      <c r="A21" t="s">
        <v>408</v>
      </c>
      <c r="B21" s="85" t="s">
        <v>538</v>
      </c>
      <c r="C21" s="86">
        <v>3</v>
      </c>
      <c r="D21" s="87">
        <v>2.95</v>
      </c>
      <c r="E21" s="92" t="s">
        <v>409</v>
      </c>
      <c r="F21" t="s">
        <v>410</v>
      </c>
    </row>
    <row r="22" spans="1:6">
      <c r="A22" t="s">
        <v>411</v>
      </c>
      <c r="B22" s="85" t="s">
        <v>531</v>
      </c>
      <c r="C22" s="90">
        <f>23</f>
        <v>23</v>
      </c>
      <c r="D22" s="91">
        <f>SUM(D23:D25)</f>
        <v>507.16923299999996</v>
      </c>
      <c r="E22" s="92" t="s">
        <v>412</v>
      </c>
      <c r="F22" t="s">
        <v>413</v>
      </c>
    </row>
    <row r="23" spans="1:6">
      <c r="A23" t="s">
        <v>411</v>
      </c>
      <c r="B23" s="85" t="s">
        <v>536</v>
      </c>
      <c r="C23" s="86">
        <v>8</v>
      </c>
      <c r="D23" s="87">
        <v>426.02923299999998</v>
      </c>
      <c r="E23" s="92" t="s">
        <v>412</v>
      </c>
      <c r="F23" t="s">
        <v>413</v>
      </c>
    </row>
    <row r="24" spans="1:6">
      <c r="A24" t="s">
        <v>411</v>
      </c>
      <c r="B24" s="85" t="s">
        <v>533</v>
      </c>
      <c r="C24" s="86">
        <v>9</v>
      </c>
      <c r="D24" s="87">
        <v>68.39</v>
      </c>
      <c r="E24" s="92" t="s">
        <v>412</v>
      </c>
      <c r="F24" t="s">
        <v>413</v>
      </c>
    </row>
    <row r="25" spans="1:6">
      <c r="A25" t="s">
        <v>411</v>
      </c>
      <c r="B25" s="85" t="s">
        <v>534</v>
      </c>
      <c r="C25" s="86">
        <v>10</v>
      </c>
      <c r="D25" s="87">
        <v>12.75</v>
      </c>
      <c r="E25" s="92" t="s">
        <v>412</v>
      </c>
      <c r="F25" t="s">
        <v>413</v>
      </c>
    </row>
    <row r="26" spans="1:6">
      <c r="A26" t="s">
        <v>411</v>
      </c>
      <c r="B26" s="85" t="s">
        <v>535</v>
      </c>
      <c r="C26" s="86">
        <v>3</v>
      </c>
      <c r="D26" s="87">
        <v>49.13</v>
      </c>
      <c r="E26" s="92" t="s">
        <v>412</v>
      </c>
      <c r="F26" t="s">
        <v>413</v>
      </c>
    </row>
    <row r="27" spans="1:6">
      <c r="A27" t="s">
        <v>416</v>
      </c>
      <c r="B27" s="85" t="s">
        <v>531</v>
      </c>
      <c r="C27" s="86">
        <f>5</f>
        <v>5</v>
      </c>
      <c r="D27" s="87">
        <v>75.099999999999994</v>
      </c>
      <c r="E27" s="88" t="s">
        <v>417</v>
      </c>
      <c r="F27" s="89" t="s">
        <v>418</v>
      </c>
    </row>
    <row r="28" spans="1:6">
      <c r="A28" t="s">
        <v>416</v>
      </c>
      <c r="B28" s="85" t="s">
        <v>532</v>
      </c>
      <c r="C28" s="86">
        <v>1</v>
      </c>
      <c r="D28" s="87">
        <v>20</v>
      </c>
      <c r="E28" s="88" t="s">
        <v>417</v>
      </c>
      <c r="F28" s="89" t="s">
        <v>418</v>
      </c>
    </row>
    <row r="29" spans="1:6">
      <c r="A29" t="s">
        <v>416</v>
      </c>
      <c r="B29" s="85" t="s">
        <v>533</v>
      </c>
      <c r="C29" s="86">
        <v>5</v>
      </c>
      <c r="D29" s="87">
        <v>55.1</v>
      </c>
      <c r="E29" s="88" t="s">
        <v>417</v>
      </c>
      <c r="F29" s="89" t="s">
        <v>418</v>
      </c>
    </row>
    <row r="30" spans="1:6">
      <c r="A30" t="s">
        <v>425</v>
      </c>
      <c r="B30" s="85" t="s">
        <v>531</v>
      </c>
      <c r="C30" s="86">
        <v>1</v>
      </c>
      <c r="D30" s="87">
        <v>1.8</v>
      </c>
      <c r="E30" s="88" t="s">
        <v>426</v>
      </c>
      <c r="F30" s="89" t="s">
        <v>426</v>
      </c>
    </row>
    <row r="31" spans="1:6">
      <c r="A31" t="s">
        <v>425</v>
      </c>
      <c r="B31" s="85" t="s">
        <v>537</v>
      </c>
      <c r="C31" s="86">
        <v>1</v>
      </c>
      <c r="D31" s="87">
        <v>1.8</v>
      </c>
      <c r="E31" s="88" t="s">
        <v>426</v>
      </c>
      <c r="F31" s="89" t="s">
        <v>426</v>
      </c>
    </row>
    <row r="32" spans="1:6">
      <c r="A32" t="s">
        <v>420</v>
      </c>
      <c r="B32" s="85" t="s">
        <v>531</v>
      </c>
      <c r="C32" s="86">
        <f>7</f>
        <v>7</v>
      </c>
      <c r="D32" s="101">
        <f>SUM(D33:D35)</f>
        <v>288.43975899999998</v>
      </c>
      <c r="E32" s="85" t="s">
        <v>421</v>
      </c>
      <c r="F32" s="89" t="s">
        <v>422</v>
      </c>
    </row>
    <row r="33" spans="1:6">
      <c r="A33" t="s">
        <v>420</v>
      </c>
      <c r="B33" s="85" t="s">
        <v>536</v>
      </c>
      <c r="C33" s="86">
        <v>4</v>
      </c>
      <c r="D33" s="101">
        <v>250.43167399999999</v>
      </c>
      <c r="E33" s="85" t="s">
        <v>421</v>
      </c>
      <c r="F33" s="89" t="s">
        <v>422</v>
      </c>
    </row>
    <row r="34" spans="1:6">
      <c r="A34" t="s">
        <v>420</v>
      </c>
      <c r="B34" s="85" t="s">
        <v>533</v>
      </c>
      <c r="C34" s="86">
        <v>3</v>
      </c>
      <c r="D34" s="101">
        <v>34.94</v>
      </c>
      <c r="E34" s="85" t="s">
        <v>421</v>
      </c>
      <c r="F34" s="89" t="s">
        <v>422</v>
      </c>
    </row>
    <row r="35" spans="1:6">
      <c r="A35" t="s">
        <v>420</v>
      </c>
      <c r="B35" s="85" t="s">
        <v>534</v>
      </c>
      <c r="C35" s="86">
        <v>3</v>
      </c>
      <c r="D35" s="101">
        <v>3.068085</v>
      </c>
      <c r="E35" s="85" t="s">
        <v>421</v>
      </c>
      <c r="F35" s="89" t="s">
        <v>422</v>
      </c>
    </row>
    <row r="36" spans="1:6">
      <c r="A36" t="s">
        <v>420</v>
      </c>
      <c r="B36" s="85" t="s">
        <v>535</v>
      </c>
      <c r="C36" s="86">
        <v>1</v>
      </c>
      <c r="D36" s="101">
        <v>25</v>
      </c>
      <c r="E36" s="85" t="s">
        <v>421</v>
      </c>
      <c r="F36" s="89" t="s">
        <v>422</v>
      </c>
    </row>
    <row r="37" spans="1:6">
      <c r="A37" t="s">
        <v>427</v>
      </c>
      <c r="B37" s="85" t="s">
        <v>531</v>
      </c>
      <c r="C37" s="90">
        <v>4</v>
      </c>
      <c r="D37" s="94">
        <v>874.78</v>
      </c>
      <c r="E37" s="95" t="s">
        <v>428</v>
      </c>
      <c r="F37" s="89" t="s">
        <v>428</v>
      </c>
    </row>
    <row r="38" spans="1:6">
      <c r="A38" t="s">
        <v>427</v>
      </c>
      <c r="B38" s="85" t="s">
        <v>536</v>
      </c>
      <c r="C38" s="86">
        <v>3</v>
      </c>
      <c r="D38" s="93">
        <v>874.55</v>
      </c>
      <c r="E38" s="95" t="s">
        <v>428</v>
      </c>
      <c r="F38" s="89" t="s">
        <v>428</v>
      </c>
    </row>
    <row r="39" spans="1:6">
      <c r="A39" t="s">
        <v>427</v>
      </c>
      <c r="B39" s="85" t="s">
        <v>534</v>
      </c>
      <c r="C39" s="86">
        <v>1</v>
      </c>
      <c r="D39" s="93">
        <v>0.23</v>
      </c>
      <c r="E39" s="95" t="s">
        <v>428</v>
      </c>
      <c r="F39" s="89" t="s">
        <v>428</v>
      </c>
    </row>
    <row r="40" spans="1:6">
      <c r="A40" t="s">
        <v>427</v>
      </c>
      <c r="B40" s="85" t="s">
        <v>535</v>
      </c>
      <c r="C40" s="86">
        <v>4</v>
      </c>
      <c r="D40" s="93">
        <v>344.36</v>
      </c>
      <c r="E40" s="95" t="s">
        <v>428</v>
      </c>
      <c r="F40" s="89" t="s">
        <v>428</v>
      </c>
    </row>
    <row r="41" spans="1:6">
      <c r="A41" t="s">
        <v>429</v>
      </c>
      <c r="B41" s="85" t="s">
        <v>531</v>
      </c>
      <c r="C41" s="90">
        <v>43</v>
      </c>
      <c r="D41" s="91">
        <f>SUM(D42:D44)</f>
        <v>5076.228075</v>
      </c>
      <c r="E41" s="92" t="s">
        <v>430</v>
      </c>
      <c r="F41" s="89" t="s">
        <v>430</v>
      </c>
    </row>
    <row r="42" spans="1:6">
      <c r="A42" t="s">
        <v>429</v>
      </c>
      <c r="B42" s="85" t="s">
        <v>539</v>
      </c>
      <c r="C42" s="86">
        <v>13</v>
      </c>
      <c r="D42" s="87">
        <v>4973.2198989999997</v>
      </c>
      <c r="E42" s="88" t="s">
        <v>430</v>
      </c>
      <c r="F42" s="89" t="s">
        <v>430</v>
      </c>
    </row>
    <row r="43" spans="1:6">
      <c r="A43" t="s">
        <v>429</v>
      </c>
      <c r="B43" s="85" t="s">
        <v>533</v>
      </c>
      <c r="C43" s="86">
        <v>8</v>
      </c>
      <c r="D43" s="87">
        <v>52.93</v>
      </c>
      <c r="E43" s="88" t="s">
        <v>430</v>
      </c>
      <c r="F43" s="89" t="s">
        <v>430</v>
      </c>
    </row>
    <row r="44" spans="1:6">
      <c r="A44" t="s">
        <v>429</v>
      </c>
      <c r="B44" s="85" t="s">
        <v>534</v>
      </c>
      <c r="C44" s="86">
        <v>24</v>
      </c>
      <c r="D44" s="87">
        <v>50.078175999999999</v>
      </c>
      <c r="E44" s="88" t="s">
        <v>430</v>
      </c>
      <c r="F44" s="89" t="s">
        <v>430</v>
      </c>
    </row>
    <row r="45" spans="1:6">
      <c r="A45" t="s">
        <v>429</v>
      </c>
      <c r="B45" s="85" t="s">
        <v>535</v>
      </c>
      <c r="C45" s="86">
        <v>22</v>
      </c>
      <c r="D45" s="87">
        <v>2290.86</v>
      </c>
      <c r="E45" s="88" t="s">
        <v>430</v>
      </c>
      <c r="F45" s="89" t="s">
        <v>430</v>
      </c>
    </row>
    <row r="46" spans="1:6">
      <c r="A46" t="s">
        <v>433</v>
      </c>
      <c r="B46" s="85" t="s">
        <v>531</v>
      </c>
      <c r="C46" s="90">
        <f>36</f>
        <v>36</v>
      </c>
      <c r="D46" s="91">
        <f>SUM(D47:D49)</f>
        <v>5805.6190919999999</v>
      </c>
      <c r="E46" s="92" t="s">
        <v>434</v>
      </c>
      <c r="F46" s="89" t="s">
        <v>435</v>
      </c>
    </row>
    <row r="47" spans="1:6">
      <c r="A47" t="s">
        <v>433</v>
      </c>
      <c r="B47" s="85" t="s">
        <v>536</v>
      </c>
      <c r="C47" s="86">
        <v>10</v>
      </c>
      <c r="D47" s="87">
        <v>5756.0871770000003</v>
      </c>
      <c r="E47" s="88" t="s">
        <v>434</v>
      </c>
      <c r="F47" s="89" t="s">
        <v>435</v>
      </c>
    </row>
    <row r="48" spans="1:6">
      <c r="A48" t="s">
        <v>433</v>
      </c>
      <c r="B48" s="85" t="s">
        <v>533</v>
      </c>
      <c r="C48" s="86">
        <v>2</v>
      </c>
      <c r="D48" s="87">
        <v>7.5</v>
      </c>
      <c r="E48" s="88" t="s">
        <v>434</v>
      </c>
      <c r="F48" s="89" t="s">
        <v>435</v>
      </c>
    </row>
    <row r="49" spans="1:6">
      <c r="A49" t="s">
        <v>433</v>
      </c>
      <c r="B49" s="85" t="s">
        <v>534</v>
      </c>
      <c r="C49" s="86">
        <v>25</v>
      </c>
      <c r="D49" s="87">
        <v>42.031914999999998</v>
      </c>
      <c r="E49" s="88" t="s">
        <v>434</v>
      </c>
      <c r="F49" s="89" t="s">
        <v>435</v>
      </c>
    </row>
    <row r="50" spans="1:6">
      <c r="A50" t="s">
        <v>433</v>
      </c>
      <c r="B50" s="85" t="s">
        <v>535</v>
      </c>
      <c r="C50" s="86">
        <v>11</v>
      </c>
      <c r="D50" s="87">
        <v>2095.85</v>
      </c>
      <c r="E50" s="88" t="s">
        <v>434</v>
      </c>
      <c r="F50" s="89" t="s">
        <v>435</v>
      </c>
    </row>
    <row r="51" spans="1:6">
      <c r="A51" t="s">
        <v>438</v>
      </c>
      <c r="B51" s="85" t="s">
        <v>531</v>
      </c>
      <c r="C51" s="90">
        <v>6</v>
      </c>
      <c r="D51" s="91">
        <v>755.2</v>
      </c>
      <c r="E51" s="92" t="s">
        <v>439</v>
      </c>
      <c r="F51" s="89" t="s">
        <v>439</v>
      </c>
    </row>
    <row r="52" spans="1:6">
      <c r="A52" t="s">
        <v>438</v>
      </c>
      <c r="B52" s="85" t="s">
        <v>532</v>
      </c>
      <c r="C52" s="86">
        <v>1</v>
      </c>
      <c r="D52" s="87">
        <v>750</v>
      </c>
      <c r="E52" s="88" t="s">
        <v>439</v>
      </c>
      <c r="F52" s="89" t="s">
        <v>439</v>
      </c>
    </row>
    <row r="53" spans="1:6">
      <c r="A53" t="s">
        <v>438</v>
      </c>
      <c r="B53" s="85" t="s">
        <v>534</v>
      </c>
      <c r="C53" s="86">
        <v>5</v>
      </c>
      <c r="D53" s="87">
        <v>5.2</v>
      </c>
      <c r="E53" s="88" t="s">
        <v>439</v>
      </c>
      <c r="F53" s="89" t="s">
        <v>439</v>
      </c>
    </row>
    <row r="54" spans="1:6">
      <c r="A54" t="s">
        <v>438</v>
      </c>
      <c r="B54" s="85" t="s">
        <v>535</v>
      </c>
      <c r="C54" s="86">
        <v>3</v>
      </c>
      <c r="D54" s="87">
        <v>130.29</v>
      </c>
      <c r="E54" s="88" t="s">
        <v>439</v>
      </c>
      <c r="F54" s="89" t="s">
        <v>439</v>
      </c>
    </row>
    <row r="55" spans="1:6">
      <c r="A55" t="s">
        <v>441</v>
      </c>
      <c r="B55" s="85" t="s">
        <v>531</v>
      </c>
      <c r="C55" s="86">
        <v>5</v>
      </c>
      <c r="D55" s="87">
        <v>92.05</v>
      </c>
      <c r="E55" s="88" t="s">
        <v>442</v>
      </c>
      <c r="F55" s="89" t="s">
        <v>442</v>
      </c>
    </row>
    <row r="56" spans="1:6">
      <c r="A56" t="s">
        <v>441</v>
      </c>
      <c r="B56" s="85" t="s">
        <v>533</v>
      </c>
      <c r="C56" s="86">
        <v>5</v>
      </c>
      <c r="D56" s="87">
        <v>92.05</v>
      </c>
      <c r="E56" s="88" t="s">
        <v>442</v>
      </c>
      <c r="F56" s="89" t="s">
        <v>442</v>
      </c>
    </row>
    <row r="57" spans="1:6">
      <c r="A57" t="s">
        <v>443</v>
      </c>
      <c r="B57" s="85" t="s">
        <v>531</v>
      </c>
      <c r="C57" s="86">
        <v>3</v>
      </c>
      <c r="D57" s="87">
        <v>2.25</v>
      </c>
      <c r="E57" s="88" t="s">
        <v>444</v>
      </c>
      <c r="F57" s="89" t="s">
        <v>444</v>
      </c>
    </row>
    <row r="58" spans="1:6">
      <c r="A58" t="s">
        <v>443</v>
      </c>
      <c r="B58" s="85" t="s">
        <v>537</v>
      </c>
      <c r="C58" s="86">
        <v>1</v>
      </c>
      <c r="D58" s="87">
        <v>0.65</v>
      </c>
      <c r="E58" s="88" t="s">
        <v>444</v>
      </c>
      <c r="F58" s="89" t="s">
        <v>444</v>
      </c>
    </row>
    <row r="59" spans="1:6">
      <c r="A59" t="s">
        <v>443</v>
      </c>
      <c r="B59" s="85" t="s">
        <v>534</v>
      </c>
      <c r="C59" s="86">
        <v>2</v>
      </c>
      <c r="D59" s="87">
        <v>1.6</v>
      </c>
      <c r="E59" s="88" t="s">
        <v>444</v>
      </c>
      <c r="F59" s="89" t="s">
        <v>444</v>
      </c>
    </row>
    <row r="60" spans="1:6">
      <c r="A60" t="s">
        <v>540</v>
      </c>
      <c r="B60" s="85" t="s">
        <v>531</v>
      </c>
      <c r="C60" s="90">
        <f>3</f>
        <v>3</v>
      </c>
      <c r="D60" s="91">
        <f>SUM(D61:D63)</f>
        <v>54.544110000000003</v>
      </c>
      <c r="E60" s="92" t="s">
        <v>446</v>
      </c>
      <c r="F60" s="89" t="s">
        <v>446</v>
      </c>
    </row>
    <row r="61" spans="1:6">
      <c r="A61" t="s">
        <v>540</v>
      </c>
      <c r="B61" s="85" t="s">
        <v>532</v>
      </c>
      <c r="C61" s="86">
        <v>1</v>
      </c>
      <c r="D61" s="87">
        <v>21</v>
      </c>
      <c r="E61" s="88" t="s">
        <v>446</v>
      </c>
      <c r="F61" s="89" t="s">
        <v>446</v>
      </c>
    </row>
    <row r="62" spans="1:6">
      <c r="A62" t="s">
        <v>540</v>
      </c>
      <c r="B62" s="85" t="s">
        <v>537</v>
      </c>
      <c r="C62" s="86">
        <v>1</v>
      </c>
      <c r="D62" s="87">
        <v>29.16911</v>
      </c>
      <c r="E62" s="88" t="s">
        <v>446</v>
      </c>
      <c r="F62" s="89" t="s">
        <v>446</v>
      </c>
    </row>
    <row r="63" spans="1:6">
      <c r="A63" t="s">
        <v>540</v>
      </c>
      <c r="B63" s="85" t="s">
        <v>534</v>
      </c>
      <c r="C63" s="86">
        <v>2</v>
      </c>
      <c r="D63" s="87">
        <v>4.375</v>
      </c>
      <c r="E63" s="88" t="s">
        <v>446</v>
      </c>
      <c r="F63" s="89" t="s">
        <v>446</v>
      </c>
    </row>
    <row r="64" spans="1:6">
      <c r="A64" t="s">
        <v>447</v>
      </c>
      <c r="B64" s="85" t="s">
        <v>535</v>
      </c>
      <c r="C64" s="86">
        <v>1</v>
      </c>
      <c r="D64" s="87">
        <v>123.82</v>
      </c>
      <c r="E64" s="88" t="s">
        <v>448</v>
      </c>
      <c r="F64" s="89" t="s">
        <v>449</v>
      </c>
    </row>
    <row r="65" spans="1:6">
      <c r="A65" t="s">
        <v>450</v>
      </c>
      <c r="B65" s="85" t="s">
        <v>531</v>
      </c>
      <c r="C65" s="86">
        <f>6</f>
        <v>6</v>
      </c>
      <c r="D65" s="87">
        <f>SUM(D66:D68)</f>
        <v>122.857454</v>
      </c>
      <c r="E65" s="88" t="s">
        <v>451</v>
      </c>
      <c r="F65" s="89" t="s">
        <v>452</v>
      </c>
    </row>
    <row r="66" spans="1:6">
      <c r="A66" t="s">
        <v>450</v>
      </c>
      <c r="B66" s="85" t="s">
        <v>536</v>
      </c>
      <c r="C66" s="86">
        <v>2</v>
      </c>
      <c r="D66" s="87">
        <v>107.357454</v>
      </c>
      <c r="E66" s="88" t="s">
        <v>451</v>
      </c>
      <c r="F66" s="89" t="s">
        <v>452</v>
      </c>
    </row>
    <row r="67" spans="1:6">
      <c r="A67" t="s">
        <v>450</v>
      </c>
      <c r="B67" s="85" t="s">
        <v>533</v>
      </c>
      <c r="C67" s="86">
        <v>2</v>
      </c>
      <c r="D67" s="87">
        <v>12</v>
      </c>
      <c r="E67" s="88" t="s">
        <v>451</v>
      </c>
      <c r="F67" s="89" t="s">
        <v>452</v>
      </c>
    </row>
    <row r="68" spans="1:6">
      <c r="A68" t="s">
        <v>450</v>
      </c>
      <c r="B68" s="85" t="s">
        <v>534</v>
      </c>
      <c r="C68" s="86">
        <v>3</v>
      </c>
      <c r="D68" s="87">
        <v>3.5</v>
      </c>
      <c r="E68" s="88" t="s">
        <v>451</v>
      </c>
      <c r="F68" s="89" t="s">
        <v>452</v>
      </c>
    </row>
    <row r="69" spans="1:6">
      <c r="A69" t="s">
        <v>453</v>
      </c>
      <c r="B69" s="85" t="s">
        <v>531</v>
      </c>
      <c r="C69" s="90">
        <f>44</f>
        <v>44</v>
      </c>
      <c r="D69" s="91">
        <f>SUM(D70:D72)</f>
        <v>448.07</v>
      </c>
      <c r="E69" s="92" t="s">
        <v>454</v>
      </c>
      <c r="F69" s="89" t="s">
        <v>455</v>
      </c>
    </row>
    <row r="70" spans="1:6">
      <c r="A70" t="s">
        <v>453</v>
      </c>
      <c r="B70" s="85" t="s">
        <v>536</v>
      </c>
      <c r="C70" s="86">
        <v>7</v>
      </c>
      <c r="D70" s="87">
        <v>319.29000000000002</v>
      </c>
      <c r="E70" s="88" t="s">
        <v>454</v>
      </c>
      <c r="F70" s="89" t="s">
        <v>455</v>
      </c>
    </row>
    <row r="71" spans="1:6">
      <c r="A71" t="s">
        <v>453</v>
      </c>
      <c r="B71" s="85" t="s">
        <v>533</v>
      </c>
      <c r="C71" s="86">
        <v>15</v>
      </c>
      <c r="D71" s="87">
        <v>107.08</v>
      </c>
      <c r="E71" s="88" t="s">
        <v>454</v>
      </c>
      <c r="F71" s="89" t="s">
        <v>455</v>
      </c>
    </row>
    <row r="72" spans="1:6">
      <c r="A72" t="s">
        <v>453</v>
      </c>
      <c r="B72" s="85" t="s">
        <v>534</v>
      </c>
      <c r="C72" s="86">
        <v>23</v>
      </c>
      <c r="D72" s="87">
        <v>21.7</v>
      </c>
      <c r="E72" s="88" t="s">
        <v>454</v>
      </c>
      <c r="F72" s="89" t="s">
        <v>455</v>
      </c>
    </row>
    <row r="73" spans="1:6">
      <c r="A73" t="s">
        <v>453</v>
      </c>
      <c r="B73" s="85" t="s">
        <v>535</v>
      </c>
      <c r="C73" s="86">
        <v>2</v>
      </c>
      <c r="D73" s="87">
        <v>83.15</v>
      </c>
      <c r="E73" s="88" t="s">
        <v>454</v>
      </c>
      <c r="F73" s="89" t="s">
        <v>455</v>
      </c>
    </row>
    <row r="74" spans="1:6">
      <c r="A74" t="s">
        <v>458</v>
      </c>
      <c r="B74" s="85" t="s">
        <v>531</v>
      </c>
      <c r="C74" s="90">
        <f>15</f>
        <v>15</v>
      </c>
      <c r="D74" s="91">
        <f>SUM(D75:D77)</f>
        <v>501.45655400000004</v>
      </c>
      <c r="E74" s="92" t="s">
        <v>459</v>
      </c>
      <c r="F74" s="89" t="s">
        <v>460</v>
      </c>
    </row>
    <row r="75" spans="1:6">
      <c r="A75" t="s">
        <v>458</v>
      </c>
      <c r="B75" s="85" t="s">
        <v>536</v>
      </c>
      <c r="C75" s="86">
        <v>4</v>
      </c>
      <c r="D75" s="87">
        <v>406.1</v>
      </c>
      <c r="E75" s="88" t="s">
        <v>459</v>
      </c>
      <c r="F75" s="89" t="s">
        <v>460</v>
      </c>
    </row>
    <row r="76" spans="1:6">
      <c r="A76" t="s">
        <v>458</v>
      </c>
      <c r="B76" s="85" t="s">
        <v>533</v>
      </c>
      <c r="C76" s="86">
        <v>3</v>
      </c>
      <c r="D76" s="87">
        <v>47.3</v>
      </c>
      <c r="E76" s="88" t="s">
        <v>459</v>
      </c>
      <c r="F76" s="89" t="s">
        <v>460</v>
      </c>
    </row>
    <row r="77" spans="1:6">
      <c r="A77" t="s">
        <v>458</v>
      </c>
      <c r="B77" s="85" t="s">
        <v>534</v>
      </c>
      <c r="C77" s="86">
        <v>9</v>
      </c>
      <c r="D77" s="87">
        <v>48.056553999999998</v>
      </c>
      <c r="E77" s="88" t="s">
        <v>459</v>
      </c>
      <c r="F77" s="89" t="s">
        <v>460</v>
      </c>
    </row>
    <row r="78" spans="1:6">
      <c r="A78" t="s">
        <v>458</v>
      </c>
      <c r="B78" s="85" t="s">
        <v>535</v>
      </c>
      <c r="C78" s="86">
        <v>5</v>
      </c>
      <c r="D78" s="87">
        <v>385.33</v>
      </c>
      <c r="E78" s="88" t="s">
        <v>459</v>
      </c>
      <c r="F78" s="89" t="s">
        <v>460</v>
      </c>
    </row>
    <row r="79" spans="1:6">
      <c r="A79" t="s">
        <v>462</v>
      </c>
      <c r="B79" s="85" t="s">
        <v>531</v>
      </c>
      <c r="C79" s="86">
        <v>4</v>
      </c>
      <c r="D79" s="87">
        <v>44.14</v>
      </c>
      <c r="E79" s="88" t="s">
        <v>463</v>
      </c>
      <c r="F79" s="89" t="s">
        <v>464</v>
      </c>
    </row>
    <row r="80" spans="1:6">
      <c r="A80" t="s">
        <v>462</v>
      </c>
      <c r="B80" s="85" t="s">
        <v>533</v>
      </c>
      <c r="C80" s="86">
        <v>2</v>
      </c>
      <c r="D80" s="87">
        <v>41.31</v>
      </c>
      <c r="E80" s="88" t="s">
        <v>463</v>
      </c>
      <c r="F80" s="89" t="s">
        <v>464</v>
      </c>
    </row>
    <row r="81" spans="1:6">
      <c r="A81" t="s">
        <v>462</v>
      </c>
      <c r="B81" s="85" t="s">
        <v>538</v>
      </c>
      <c r="C81" s="86">
        <v>2</v>
      </c>
      <c r="D81" s="87">
        <v>2.84</v>
      </c>
      <c r="E81" s="88" t="s">
        <v>463</v>
      </c>
      <c r="F81" s="89" t="s">
        <v>464</v>
      </c>
    </row>
    <row r="82" spans="1:6">
      <c r="A82" t="s">
        <v>465</v>
      </c>
      <c r="B82" s="85" t="s">
        <v>531</v>
      </c>
      <c r="C82" s="90">
        <f>13</f>
        <v>13</v>
      </c>
      <c r="D82" s="91">
        <f>SUM(D83:D85)</f>
        <v>444.70747399999999</v>
      </c>
      <c r="E82" s="92" t="s">
        <v>466</v>
      </c>
      <c r="F82" t="s">
        <v>467</v>
      </c>
    </row>
    <row r="83" spans="1:6">
      <c r="A83" t="s">
        <v>465</v>
      </c>
      <c r="B83" s="85" t="s">
        <v>532</v>
      </c>
      <c r="C83" s="86">
        <v>1</v>
      </c>
      <c r="D83" s="87">
        <v>150</v>
      </c>
      <c r="E83" s="88" t="s">
        <v>466</v>
      </c>
      <c r="F83" t="s">
        <v>467</v>
      </c>
    </row>
    <row r="84" spans="1:6">
      <c r="A84" t="s">
        <v>465</v>
      </c>
      <c r="B84" s="85" t="s">
        <v>533</v>
      </c>
      <c r="C84" s="86">
        <v>7</v>
      </c>
      <c r="D84" s="87">
        <v>280.051309</v>
      </c>
      <c r="E84" s="88" t="s">
        <v>466</v>
      </c>
      <c r="F84" t="s">
        <v>467</v>
      </c>
    </row>
    <row r="85" spans="1:6">
      <c r="A85" t="s">
        <v>465</v>
      </c>
      <c r="B85" s="85" t="s">
        <v>534</v>
      </c>
      <c r="C85" s="86">
        <v>6</v>
      </c>
      <c r="D85" s="87">
        <v>14.656165</v>
      </c>
      <c r="E85" s="88" t="s">
        <v>466</v>
      </c>
      <c r="F85" t="s">
        <v>467</v>
      </c>
    </row>
    <row r="86" spans="1:6">
      <c r="A86" t="s">
        <v>465</v>
      </c>
      <c r="B86" s="85" t="s">
        <v>535</v>
      </c>
      <c r="C86" s="86">
        <v>2</v>
      </c>
      <c r="D86" s="87">
        <v>160.86000000000001</v>
      </c>
      <c r="E86" s="88" t="s">
        <v>466</v>
      </c>
      <c r="F86" t="s">
        <v>467</v>
      </c>
    </row>
    <row r="87" spans="1:6">
      <c r="A87" t="s">
        <v>471</v>
      </c>
      <c r="B87" s="85" t="s">
        <v>531</v>
      </c>
      <c r="C87" s="90">
        <f>33</f>
        <v>33</v>
      </c>
      <c r="D87" s="91">
        <f>SUM(D88:D90)</f>
        <v>2517.6473790000005</v>
      </c>
      <c r="E87" t="s">
        <v>472</v>
      </c>
      <c r="F87" t="s">
        <v>472</v>
      </c>
    </row>
    <row r="88" spans="1:6">
      <c r="A88" t="s">
        <v>471</v>
      </c>
      <c r="B88" s="85" t="s">
        <v>536</v>
      </c>
      <c r="C88" s="86">
        <v>10</v>
      </c>
      <c r="D88" s="87">
        <v>2401.0536000000002</v>
      </c>
      <c r="E88" t="s">
        <v>472</v>
      </c>
      <c r="F88" t="s">
        <v>472</v>
      </c>
    </row>
    <row r="89" spans="1:6">
      <c r="A89" t="s">
        <v>471</v>
      </c>
      <c r="B89" s="85" t="s">
        <v>533</v>
      </c>
      <c r="C89" s="86">
        <v>9</v>
      </c>
      <c r="D89" s="87">
        <v>92.910769000000002</v>
      </c>
      <c r="E89" t="s">
        <v>472</v>
      </c>
      <c r="F89" t="s">
        <v>472</v>
      </c>
    </row>
    <row r="90" spans="1:6">
      <c r="A90" t="s">
        <v>471</v>
      </c>
      <c r="B90" s="85" t="s">
        <v>534</v>
      </c>
      <c r="C90" s="86">
        <v>16</v>
      </c>
      <c r="D90" s="87">
        <v>23.683009999999999</v>
      </c>
      <c r="E90" t="s">
        <v>472</v>
      </c>
      <c r="F90" t="s">
        <v>472</v>
      </c>
    </row>
    <row r="91" spans="1:6">
      <c r="A91" t="s">
        <v>471</v>
      </c>
      <c r="B91" s="85" t="s">
        <v>535</v>
      </c>
      <c r="C91" s="86">
        <v>4</v>
      </c>
      <c r="D91" s="87">
        <v>4786.71</v>
      </c>
      <c r="E91" t="s">
        <v>472</v>
      </c>
      <c r="F91" t="s">
        <v>472</v>
      </c>
    </row>
    <row r="92" spans="1:6">
      <c r="A92" t="s">
        <v>474</v>
      </c>
      <c r="B92" s="85" t="s">
        <v>531</v>
      </c>
      <c r="C92" s="86">
        <v>2</v>
      </c>
      <c r="D92" s="87">
        <v>5.95</v>
      </c>
      <c r="E92" t="s">
        <v>475</v>
      </c>
      <c r="F92" t="s">
        <v>476</v>
      </c>
    </row>
    <row r="93" spans="1:6">
      <c r="A93" t="s">
        <v>474</v>
      </c>
      <c r="B93" s="85" t="s">
        <v>533</v>
      </c>
      <c r="C93" s="86">
        <v>2</v>
      </c>
      <c r="D93" s="87">
        <v>5.95</v>
      </c>
      <c r="E93" t="s">
        <v>475</v>
      </c>
      <c r="F93" t="s">
        <v>476</v>
      </c>
    </row>
    <row r="94" spans="1:6">
      <c r="A94" t="s">
        <v>477</v>
      </c>
      <c r="B94" s="85" t="s">
        <v>531</v>
      </c>
      <c r="C94" s="86">
        <f>SUM(C95:C97)</f>
        <v>13</v>
      </c>
      <c r="D94" s="87">
        <f>SUM(D95:D97)</f>
        <v>419.55279300000001</v>
      </c>
      <c r="E94" t="s">
        <v>479</v>
      </c>
      <c r="F94" t="s">
        <v>479</v>
      </c>
    </row>
    <row r="95" spans="1:6">
      <c r="A95" t="s">
        <v>477</v>
      </c>
      <c r="B95" s="85" t="s">
        <v>536</v>
      </c>
      <c r="C95" s="86">
        <v>2</v>
      </c>
      <c r="D95" s="87">
        <v>337.797392</v>
      </c>
      <c r="E95" t="s">
        <v>479</v>
      </c>
      <c r="F95" t="s">
        <v>479</v>
      </c>
    </row>
    <row r="96" spans="1:6">
      <c r="A96" t="s">
        <v>477</v>
      </c>
      <c r="B96" s="85" t="s">
        <v>533</v>
      </c>
      <c r="C96" s="86">
        <v>8</v>
      </c>
      <c r="D96" s="87">
        <v>78.275001000000003</v>
      </c>
      <c r="E96" t="s">
        <v>479</v>
      </c>
      <c r="F96" t="s">
        <v>479</v>
      </c>
    </row>
    <row r="97" spans="1:6">
      <c r="A97" t="s">
        <v>477</v>
      </c>
      <c r="B97" s="85" t="s">
        <v>534</v>
      </c>
      <c r="C97" s="86">
        <v>3</v>
      </c>
      <c r="D97" s="87">
        <v>3.4803999999999999</v>
      </c>
      <c r="E97" t="s">
        <v>479</v>
      </c>
      <c r="F97" t="s">
        <v>479</v>
      </c>
    </row>
    <row r="98" spans="1:6">
      <c r="A98" t="s">
        <v>484</v>
      </c>
      <c r="B98" s="85" t="s">
        <v>531</v>
      </c>
      <c r="C98" s="90">
        <f>SUM(C99:C101)</f>
        <v>21</v>
      </c>
      <c r="D98" s="91">
        <f>SUM(D99:D101)</f>
        <v>4622.9117249999999</v>
      </c>
      <c r="E98" t="s">
        <v>485</v>
      </c>
      <c r="F98" t="s">
        <v>486</v>
      </c>
    </row>
    <row r="99" spans="1:6">
      <c r="A99" t="s">
        <v>484</v>
      </c>
      <c r="B99" s="85" t="s">
        <v>536</v>
      </c>
      <c r="C99" s="86">
        <v>9</v>
      </c>
      <c r="D99" s="87">
        <v>4592.2632249999997</v>
      </c>
      <c r="E99" t="s">
        <v>485</v>
      </c>
      <c r="F99" t="s">
        <v>486</v>
      </c>
    </row>
    <row r="100" spans="1:6">
      <c r="A100" t="s">
        <v>484</v>
      </c>
      <c r="B100" s="85" t="s">
        <v>537</v>
      </c>
      <c r="C100" s="86">
        <v>1</v>
      </c>
      <c r="D100" s="87">
        <v>8</v>
      </c>
      <c r="E100" t="s">
        <v>485</v>
      </c>
      <c r="F100" t="s">
        <v>486</v>
      </c>
    </row>
    <row r="101" spans="1:6">
      <c r="A101" t="s">
        <v>484</v>
      </c>
      <c r="B101" s="85" t="s">
        <v>534</v>
      </c>
      <c r="C101" s="86">
        <v>11</v>
      </c>
      <c r="D101" s="87">
        <v>22.648499999999999</v>
      </c>
      <c r="E101" t="s">
        <v>485</v>
      </c>
      <c r="F101" t="s">
        <v>486</v>
      </c>
    </row>
    <row r="102" spans="1:6">
      <c r="A102" t="s">
        <v>484</v>
      </c>
      <c r="B102" s="85" t="s">
        <v>535</v>
      </c>
      <c r="C102" s="86">
        <v>1</v>
      </c>
      <c r="D102" s="87">
        <v>0.94</v>
      </c>
      <c r="E102" t="s">
        <v>485</v>
      </c>
      <c r="F102" t="s">
        <v>486</v>
      </c>
    </row>
    <row r="103" spans="1:6">
      <c r="A103" t="s">
        <v>541</v>
      </c>
      <c r="B103" s="85" t="s">
        <v>531</v>
      </c>
      <c r="C103" s="90">
        <v>27</v>
      </c>
      <c r="D103" s="91">
        <v>1859.8384444200001</v>
      </c>
      <c r="E103" t="s">
        <v>488</v>
      </c>
      <c r="F103" t="s">
        <v>489</v>
      </c>
    </row>
    <row r="104" spans="1:6">
      <c r="A104" t="s">
        <v>541</v>
      </c>
      <c r="B104" s="85" t="s">
        <v>536</v>
      </c>
      <c r="C104" s="90">
        <v>7</v>
      </c>
      <c r="D104" s="91">
        <v>1844.5349570000001</v>
      </c>
      <c r="E104" t="s">
        <v>488</v>
      </c>
      <c r="F104" t="s">
        <v>489</v>
      </c>
    </row>
    <row r="105" spans="1:6">
      <c r="A105" t="s">
        <v>541</v>
      </c>
      <c r="B105" s="85" t="s">
        <v>534</v>
      </c>
      <c r="C105" s="90">
        <v>20</v>
      </c>
      <c r="D105" s="91">
        <v>15.3</v>
      </c>
      <c r="E105" t="s">
        <v>488</v>
      </c>
      <c r="F105" t="s">
        <v>489</v>
      </c>
    </row>
    <row r="106" spans="1:6">
      <c r="A106" t="s">
        <v>541</v>
      </c>
      <c r="B106" s="85" t="s">
        <v>535</v>
      </c>
      <c r="C106" s="90">
        <v>16</v>
      </c>
      <c r="D106" s="91">
        <v>1829.12</v>
      </c>
      <c r="E106" t="s">
        <v>488</v>
      </c>
      <c r="F106" t="s">
        <v>489</v>
      </c>
    </row>
    <row r="107" spans="1:6">
      <c r="A107" t="s">
        <v>490</v>
      </c>
      <c r="B107" s="85" t="s">
        <v>531</v>
      </c>
      <c r="C107" s="86">
        <v>2</v>
      </c>
      <c r="D107" s="87">
        <v>16.649999999999999</v>
      </c>
      <c r="E107" s="88" t="s">
        <v>542</v>
      </c>
      <c r="F107" t="s">
        <v>491</v>
      </c>
    </row>
    <row r="108" spans="1:6">
      <c r="A108" t="s">
        <v>490</v>
      </c>
      <c r="B108" s="85" t="s">
        <v>532</v>
      </c>
      <c r="C108" s="86">
        <v>1</v>
      </c>
      <c r="D108" s="87">
        <v>5</v>
      </c>
      <c r="E108" s="88" t="s">
        <v>542</v>
      </c>
      <c r="F108" t="s">
        <v>491</v>
      </c>
    </row>
    <row r="109" spans="1:6">
      <c r="A109" t="s">
        <v>490</v>
      </c>
      <c r="B109" s="85" t="s">
        <v>533</v>
      </c>
      <c r="C109" s="86">
        <v>2</v>
      </c>
      <c r="D109" s="87">
        <v>11.65</v>
      </c>
      <c r="E109" s="88" t="s">
        <v>542</v>
      </c>
      <c r="F109" t="s">
        <v>491</v>
      </c>
    </row>
    <row r="110" spans="1:6">
      <c r="A110" t="s">
        <v>490</v>
      </c>
      <c r="B110" s="85" t="s">
        <v>535</v>
      </c>
      <c r="C110" s="86">
        <v>1</v>
      </c>
      <c r="D110" s="87">
        <v>1</v>
      </c>
      <c r="E110" s="88" t="s">
        <v>542</v>
      </c>
      <c r="F110" t="s">
        <v>491</v>
      </c>
    </row>
    <row r="111" spans="1:6">
      <c r="A111" t="s">
        <v>493</v>
      </c>
      <c r="B111" s="85" t="s">
        <v>543</v>
      </c>
      <c r="C111" s="86">
        <v>7</v>
      </c>
      <c r="D111" s="87">
        <v>295.26646399999998</v>
      </c>
      <c r="E111" s="88" t="s">
        <v>494</v>
      </c>
      <c r="F111" t="s">
        <v>495</v>
      </c>
    </row>
    <row r="112" spans="1:6">
      <c r="A112" t="s">
        <v>493</v>
      </c>
      <c r="B112" s="85" t="s">
        <v>536</v>
      </c>
      <c r="C112" s="86">
        <v>3</v>
      </c>
      <c r="D112" s="87">
        <v>176.98230799999999</v>
      </c>
      <c r="E112" s="88" t="s">
        <v>494</v>
      </c>
      <c r="F112" t="s">
        <v>495</v>
      </c>
    </row>
    <row r="113" spans="1:6">
      <c r="A113" t="s">
        <v>493</v>
      </c>
      <c r="B113" s="85" t="s">
        <v>533</v>
      </c>
      <c r="C113" s="86">
        <v>6</v>
      </c>
      <c r="D113" s="87">
        <v>118.284156</v>
      </c>
      <c r="E113" s="88" t="s">
        <v>494</v>
      </c>
      <c r="F113" t="s">
        <v>495</v>
      </c>
    </row>
    <row r="114" spans="1:6">
      <c r="A114" t="s">
        <v>496</v>
      </c>
      <c r="B114" s="85" t="s">
        <v>531</v>
      </c>
      <c r="C114" s="90">
        <f>SUM(C115:C117)</f>
        <v>13</v>
      </c>
      <c r="D114" s="91">
        <v>399.92200000000003</v>
      </c>
      <c r="E114" s="92" t="s">
        <v>497</v>
      </c>
      <c r="F114" t="s">
        <v>498</v>
      </c>
    </row>
    <row r="115" spans="1:6">
      <c r="A115" t="s">
        <v>496</v>
      </c>
      <c r="B115" s="85" t="s">
        <v>536</v>
      </c>
      <c r="C115" s="86">
        <v>2</v>
      </c>
      <c r="D115" s="87">
        <v>372.72800000000001</v>
      </c>
      <c r="E115" s="88" t="s">
        <v>497</v>
      </c>
      <c r="F115" t="s">
        <v>498</v>
      </c>
    </row>
    <row r="116" spans="1:6">
      <c r="A116" t="s">
        <v>496</v>
      </c>
      <c r="B116" s="85" t="s">
        <v>533</v>
      </c>
      <c r="C116" s="86">
        <v>4</v>
      </c>
      <c r="D116" s="87">
        <v>16.75</v>
      </c>
      <c r="E116" s="88" t="s">
        <v>497</v>
      </c>
      <c r="F116" t="s">
        <v>498</v>
      </c>
    </row>
    <row r="117" spans="1:6">
      <c r="A117" t="s">
        <v>496</v>
      </c>
      <c r="B117" s="85" t="s">
        <v>534</v>
      </c>
      <c r="C117" s="86">
        <v>7</v>
      </c>
      <c r="D117" s="87">
        <v>10.444000000000001</v>
      </c>
      <c r="E117" s="88" t="s">
        <v>497</v>
      </c>
      <c r="F117" t="s">
        <v>498</v>
      </c>
    </row>
    <row r="118" spans="1:6">
      <c r="A118" t="s">
        <v>496</v>
      </c>
      <c r="B118" s="85" t="s">
        <v>535</v>
      </c>
      <c r="C118" s="86">
        <v>3</v>
      </c>
      <c r="D118" s="87">
        <v>4008.78</v>
      </c>
      <c r="E118" s="88" t="s">
        <v>497</v>
      </c>
      <c r="F118" t="s">
        <v>498</v>
      </c>
    </row>
    <row r="119" spans="1:6">
      <c r="A119" t="s">
        <v>503</v>
      </c>
      <c r="B119" s="85" t="s">
        <v>531</v>
      </c>
      <c r="C119" s="90">
        <f>SUM(C120:C122)</f>
        <v>6</v>
      </c>
      <c r="D119" s="91">
        <v>232.72</v>
      </c>
      <c r="E119" s="92" t="s">
        <v>504</v>
      </c>
      <c r="F119" t="s">
        <v>505</v>
      </c>
    </row>
    <row r="120" spans="1:6">
      <c r="A120" t="s">
        <v>503</v>
      </c>
      <c r="B120" s="85" t="s">
        <v>536</v>
      </c>
      <c r="C120" s="86">
        <v>2</v>
      </c>
      <c r="D120" s="87">
        <v>215</v>
      </c>
      <c r="E120" s="88" t="s">
        <v>504</v>
      </c>
      <c r="F120" t="s">
        <v>505</v>
      </c>
    </row>
    <row r="121" spans="1:6">
      <c r="A121" t="s">
        <v>503</v>
      </c>
      <c r="B121" s="85" t="s">
        <v>533</v>
      </c>
      <c r="C121" s="86">
        <v>3</v>
      </c>
      <c r="D121" s="87">
        <v>16.920000000000002</v>
      </c>
      <c r="E121" s="88" t="s">
        <v>504</v>
      </c>
      <c r="F121" t="s">
        <v>505</v>
      </c>
    </row>
    <row r="122" spans="1:6">
      <c r="A122" t="s">
        <v>503</v>
      </c>
      <c r="B122" s="85" t="s">
        <v>534</v>
      </c>
      <c r="C122" s="86">
        <v>1</v>
      </c>
      <c r="D122" s="87">
        <v>0.8</v>
      </c>
      <c r="E122" s="88" t="s">
        <v>504</v>
      </c>
      <c r="F122" t="s">
        <v>505</v>
      </c>
    </row>
    <row r="123" spans="1:6">
      <c r="A123" t="s">
        <v>503</v>
      </c>
      <c r="B123" s="85" t="s">
        <v>535</v>
      </c>
      <c r="C123" s="86">
        <v>1</v>
      </c>
      <c r="D123" s="87">
        <v>2.46</v>
      </c>
      <c r="E123" s="88" t="s">
        <v>504</v>
      </c>
      <c r="F123" t="s">
        <v>505</v>
      </c>
    </row>
    <row r="124" spans="1:6">
      <c r="A124" t="s">
        <v>507</v>
      </c>
      <c r="B124" s="85" t="s">
        <v>531</v>
      </c>
      <c r="C124" s="86">
        <v>1</v>
      </c>
      <c r="D124" s="87">
        <v>2</v>
      </c>
      <c r="E124" s="88" t="s">
        <v>508</v>
      </c>
      <c r="F124" t="s">
        <v>508</v>
      </c>
    </row>
    <row r="125" spans="1:6">
      <c r="A125" t="s">
        <v>507</v>
      </c>
      <c r="B125" s="85" t="s">
        <v>534</v>
      </c>
      <c r="C125" s="86">
        <v>1</v>
      </c>
      <c r="D125" s="87">
        <v>2</v>
      </c>
      <c r="E125" s="88" t="s">
        <v>508</v>
      </c>
      <c r="F125" t="s">
        <v>508</v>
      </c>
    </row>
    <row r="126" spans="1:6">
      <c r="A126" t="s">
        <v>507</v>
      </c>
      <c r="B126" s="85" t="s">
        <v>535</v>
      </c>
      <c r="C126" s="86">
        <v>8</v>
      </c>
      <c r="D126" s="87">
        <v>3145.89</v>
      </c>
      <c r="E126" s="88" t="s">
        <v>508</v>
      </c>
      <c r="F126" t="s">
        <v>508</v>
      </c>
    </row>
    <row r="127" spans="1:6">
      <c r="A127" t="s">
        <v>509</v>
      </c>
      <c r="B127" s="85" t="s">
        <v>531</v>
      </c>
      <c r="C127" s="86">
        <v>5</v>
      </c>
      <c r="D127" s="87">
        <v>51.026060000000001</v>
      </c>
      <c r="E127" s="88" t="s">
        <v>510</v>
      </c>
      <c r="F127" t="s">
        <v>511</v>
      </c>
    </row>
    <row r="128" spans="1:6">
      <c r="A128" t="s">
        <v>509</v>
      </c>
      <c r="B128" s="85" t="s">
        <v>533</v>
      </c>
      <c r="C128" s="86">
        <v>3</v>
      </c>
      <c r="D128" s="87">
        <v>50</v>
      </c>
      <c r="E128" s="88" t="s">
        <v>510</v>
      </c>
      <c r="F128" t="s">
        <v>511</v>
      </c>
    </row>
    <row r="129" spans="1:6">
      <c r="A129" t="s">
        <v>509</v>
      </c>
      <c r="B129" s="85" t="s">
        <v>534</v>
      </c>
      <c r="C129" s="86">
        <v>2</v>
      </c>
      <c r="D129" s="87">
        <v>1.02606</v>
      </c>
      <c r="E129" s="88" t="s">
        <v>510</v>
      </c>
      <c r="F129" t="s">
        <v>511</v>
      </c>
    </row>
    <row r="130" spans="1:6">
      <c r="A130" t="s">
        <v>512</v>
      </c>
      <c r="B130" s="85" t="s">
        <v>531</v>
      </c>
      <c r="C130" s="86">
        <f>8</f>
        <v>8</v>
      </c>
      <c r="D130" s="87">
        <v>101.84806931</v>
      </c>
      <c r="E130" s="88" t="s">
        <v>513</v>
      </c>
      <c r="F130" t="s">
        <v>513</v>
      </c>
    </row>
    <row r="131" spans="1:6">
      <c r="A131" t="s">
        <v>512</v>
      </c>
      <c r="B131" s="85" t="s">
        <v>532</v>
      </c>
      <c r="C131" s="86">
        <v>1</v>
      </c>
      <c r="D131" s="87">
        <v>3.35</v>
      </c>
      <c r="E131" s="88" t="s">
        <v>513</v>
      </c>
      <c r="F131" t="s">
        <v>513</v>
      </c>
    </row>
    <row r="132" spans="1:6">
      <c r="A132" t="s">
        <v>512</v>
      </c>
      <c r="B132" s="85" t="s">
        <v>533</v>
      </c>
      <c r="C132" s="86">
        <v>7</v>
      </c>
      <c r="D132" s="87">
        <v>98.273069000000007</v>
      </c>
      <c r="E132" s="88" t="s">
        <v>513</v>
      </c>
      <c r="F132" t="s">
        <v>513</v>
      </c>
    </row>
    <row r="133" spans="1:6">
      <c r="A133" t="s">
        <v>512</v>
      </c>
      <c r="B133" s="85" t="s">
        <v>534</v>
      </c>
      <c r="C133" s="86">
        <v>1</v>
      </c>
      <c r="D133" s="87">
        <v>0.22500000000000001</v>
      </c>
      <c r="E133" s="88" t="s">
        <v>513</v>
      </c>
      <c r="F133" t="s">
        <v>513</v>
      </c>
    </row>
    <row r="134" spans="1:6">
      <c r="A134" t="s">
        <v>544</v>
      </c>
      <c r="B134" s="85" t="s">
        <v>531</v>
      </c>
      <c r="C134" s="86">
        <v>2</v>
      </c>
      <c r="D134" s="87">
        <v>2</v>
      </c>
      <c r="E134" s="89" t="s">
        <v>545</v>
      </c>
      <c r="F134" s="89" t="s">
        <v>545</v>
      </c>
    </row>
    <row r="135" spans="1:6">
      <c r="A135" t="s">
        <v>544</v>
      </c>
      <c r="B135" s="85" t="s">
        <v>546</v>
      </c>
      <c r="C135" s="86">
        <v>2</v>
      </c>
      <c r="D135" s="87">
        <v>2</v>
      </c>
      <c r="E135" s="89" t="s">
        <v>545</v>
      </c>
      <c r="F135" s="89" t="s">
        <v>545</v>
      </c>
    </row>
    <row r="136" spans="1:6">
      <c r="A136" t="s">
        <v>516</v>
      </c>
      <c r="B136" s="85" t="s">
        <v>531</v>
      </c>
      <c r="C136" s="86">
        <v>2</v>
      </c>
      <c r="D136" s="87">
        <v>11.1</v>
      </c>
      <c r="E136" s="88" t="s">
        <v>517</v>
      </c>
      <c r="F136" t="s">
        <v>517</v>
      </c>
    </row>
    <row r="137" spans="1:6">
      <c r="A137" t="s">
        <v>516</v>
      </c>
      <c r="B137" s="85" t="s">
        <v>533</v>
      </c>
      <c r="C137" s="86">
        <v>2</v>
      </c>
      <c r="D137" s="87">
        <v>11.1</v>
      </c>
      <c r="E137" s="88" t="s">
        <v>517</v>
      </c>
      <c r="F137" t="s">
        <v>517</v>
      </c>
    </row>
    <row r="138" spans="1:6">
      <c r="A138" t="s">
        <v>518</v>
      </c>
      <c r="B138" s="85" t="s">
        <v>531</v>
      </c>
      <c r="C138" s="90">
        <v>19</v>
      </c>
      <c r="D138" s="91">
        <v>2055.3100250000002</v>
      </c>
      <c r="E138" s="92" t="s">
        <v>519</v>
      </c>
      <c r="F138" t="s">
        <v>519</v>
      </c>
    </row>
    <row r="139" spans="1:6">
      <c r="A139" t="s">
        <v>518</v>
      </c>
      <c r="B139" s="85" t="s">
        <v>536</v>
      </c>
      <c r="C139" s="86">
        <v>7</v>
      </c>
      <c r="D139" s="87">
        <v>2042.9100249999999</v>
      </c>
      <c r="E139" s="92" t="s">
        <v>519</v>
      </c>
      <c r="F139" t="s">
        <v>519</v>
      </c>
    </row>
    <row r="140" spans="1:6">
      <c r="A140" t="s">
        <v>518</v>
      </c>
      <c r="B140" s="85" t="s">
        <v>534</v>
      </c>
      <c r="C140" s="86">
        <v>12</v>
      </c>
      <c r="D140" s="87">
        <v>12.4</v>
      </c>
      <c r="E140" s="92" t="s">
        <v>519</v>
      </c>
      <c r="F140" t="s">
        <v>519</v>
      </c>
    </row>
    <row r="141" spans="1:6">
      <c r="A141" t="s">
        <v>518</v>
      </c>
      <c r="B141" s="85" t="s">
        <v>535</v>
      </c>
      <c r="C141" s="86">
        <v>2</v>
      </c>
      <c r="D141" s="87">
        <v>402.2</v>
      </c>
      <c r="E141" s="92" t="s">
        <v>519</v>
      </c>
      <c r="F141" t="s">
        <v>519</v>
      </c>
    </row>
    <row r="142" spans="1:6">
      <c r="A142" t="s">
        <v>520</v>
      </c>
      <c r="B142" s="85" t="s">
        <v>531</v>
      </c>
      <c r="C142" s="86">
        <v>2</v>
      </c>
      <c r="D142" s="87">
        <v>9.8699999999999992</v>
      </c>
      <c r="E142" s="88" t="s">
        <v>521</v>
      </c>
      <c r="F142" t="s">
        <v>522</v>
      </c>
    </row>
    <row r="143" spans="1:6">
      <c r="A143" t="s">
        <v>520</v>
      </c>
      <c r="B143" s="85" t="s">
        <v>533</v>
      </c>
      <c r="C143" s="86">
        <v>2</v>
      </c>
      <c r="D143" s="87">
        <v>9.8699999999999992</v>
      </c>
      <c r="E143" s="88" t="s">
        <v>521</v>
      </c>
      <c r="F143" t="s">
        <v>522</v>
      </c>
    </row>
    <row r="144" spans="1:6">
      <c r="A144" t="s">
        <v>524</v>
      </c>
      <c r="B144" s="85" t="s">
        <v>531</v>
      </c>
      <c r="C144" s="90">
        <f>SUM(C145:C147)</f>
        <v>19</v>
      </c>
      <c r="D144" s="91">
        <v>780.274091</v>
      </c>
      <c r="E144" s="92" t="s">
        <v>525</v>
      </c>
      <c r="F144" t="s">
        <v>526</v>
      </c>
    </row>
    <row r="145" spans="1:6">
      <c r="A145" t="s">
        <v>524</v>
      </c>
      <c r="B145" s="85" t="s">
        <v>536</v>
      </c>
      <c r="C145" s="86">
        <v>2</v>
      </c>
      <c r="D145" s="87">
        <v>724.02</v>
      </c>
      <c r="E145" s="88" t="s">
        <v>525</v>
      </c>
      <c r="F145" t="s">
        <v>526</v>
      </c>
    </row>
    <row r="146" spans="1:6">
      <c r="A146" t="s">
        <v>524</v>
      </c>
      <c r="B146" s="85" t="s">
        <v>533</v>
      </c>
      <c r="C146" s="86">
        <v>9</v>
      </c>
      <c r="D146" s="87">
        <v>30.030999999999999</v>
      </c>
      <c r="E146" s="88" t="s">
        <v>525</v>
      </c>
      <c r="F146" t="s">
        <v>526</v>
      </c>
    </row>
    <row r="147" spans="1:6">
      <c r="A147" t="s">
        <v>524</v>
      </c>
      <c r="B147" s="85" t="s">
        <v>534</v>
      </c>
      <c r="C147" s="86">
        <v>8</v>
      </c>
      <c r="D147" s="87">
        <v>26.223091</v>
      </c>
      <c r="E147" s="88" t="s">
        <v>525</v>
      </c>
      <c r="F147" t="s">
        <v>526</v>
      </c>
    </row>
    <row r="148" spans="1:6">
      <c r="A148" t="s">
        <v>524</v>
      </c>
      <c r="B148" s="85" t="s">
        <v>535</v>
      </c>
      <c r="C148" s="86">
        <v>12</v>
      </c>
      <c r="D148" s="87">
        <v>6654.27</v>
      </c>
      <c r="E148" s="88" t="s">
        <v>525</v>
      </c>
      <c r="F148" t="s">
        <v>526</v>
      </c>
    </row>
    <row r="149" spans="1:6">
      <c r="C149" s="220"/>
      <c r="D149" s="221"/>
    </row>
  </sheetData>
  <autoFilter ref="A1:F148" xr:uid="{DFE94C6C-91D2-49FB-93DC-57A3E8C4C500}"/>
  <pageMargins left="0.7" right="0.7" top="0.75" bottom="0.75" header="0.3" footer="0.3"/>
  <pageSetup orientation="portrait" r:id="rId1"/>
  <headerFooter>
    <oddFooter>&amp;L&amp;"Calibri"&amp;11&amp;K000000_x000D_&amp;1#&amp;"Calibri"&amp;9&amp;K000000INTERNAL. This information is accessible to ADB Management and staff. It may be shared outside ADB with appropriate permission.</oddFooter>
  </headerFooter>
  <ignoredErrors>
    <ignoredError sqref="D7 C10 D11 D14 D22:D25 D28:D29 D32 D41:D44 D46:D49 D65:D72 D74:D77 D87 C98:D101 D104 D112:D113 C119 D115:D117 D120:D122 D131:D133 D139 D82:D85 C114:C117 C144 D60:D6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78397-2EF2-4525-BC8C-E13D85B77749}">
  <dimension ref="A2:D449"/>
  <sheetViews>
    <sheetView topLeftCell="A304" zoomScale="85" zoomScaleNormal="85" workbookViewId="0">
      <selection activeCell="A333" sqref="A333"/>
    </sheetView>
  </sheetViews>
  <sheetFormatPr defaultColWidth="8.7109375" defaultRowHeight="13.15"/>
  <cols>
    <col min="1" max="1" width="45.7109375" style="45" customWidth="1"/>
    <col min="2" max="3" width="15.7109375" style="45" customWidth="1"/>
    <col min="4" max="16384" width="8.7109375" style="45"/>
  </cols>
  <sheetData>
    <row r="2" spans="1:3">
      <c r="A2" s="230" t="s">
        <v>547</v>
      </c>
      <c r="B2" s="230"/>
      <c r="C2" s="230"/>
    </row>
    <row r="3" spans="1:3" ht="26.45">
      <c r="A3" s="215" t="s">
        <v>528</v>
      </c>
      <c r="B3" s="216" t="s">
        <v>548</v>
      </c>
      <c r="C3" s="216" t="s">
        <v>549</v>
      </c>
    </row>
    <row r="4" spans="1:3">
      <c r="A4" s="215" t="s">
        <v>550</v>
      </c>
      <c r="B4" s="107">
        <f>SUM(B5:B7)</f>
        <v>438.75</v>
      </c>
      <c r="C4" s="216">
        <f>7</f>
        <v>7</v>
      </c>
    </row>
    <row r="5" spans="1:3">
      <c r="A5" s="217" t="s">
        <v>551</v>
      </c>
      <c r="B5" s="105">
        <v>15</v>
      </c>
      <c r="C5" s="106">
        <v>1</v>
      </c>
    </row>
    <row r="6" spans="1:3">
      <c r="A6" s="217" t="s">
        <v>552</v>
      </c>
      <c r="B6" s="105">
        <v>418</v>
      </c>
      <c r="C6" s="106">
        <v>3</v>
      </c>
    </row>
    <row r="7" spans="1:3">
      <c r="A7" s="217" t="s">
        <v>553</v>
      </c>
      <c r="B7" s="105">
        <v>5.75</v>
      </c>
      <c r="C7" s="106">
        <v>3</v>
      </c>
    </row>
    <row r="8" spans="1:3">
      <c r="A8" s="215" t="s">
        <v>554</v>
      </c>
      <c r="B8" s="107">
        <v>13.85</v>
      </c>
      <c r="C8" s="216">
        <v>2</v>
      </c>
    </row>
    <row r="11" spans="1:3">
      <c r="A11" s="232" t="s">
        <v>555</v>
      </c>
      <c r="B11" s="233"/>
      <c r="C11" s="234"/>
    </row>
    <row r="12" spans="1:3" ht="26.45">
      <c r="A12" s="215" t="s">
        <v>528</v>
      </c>
      <c r="B12" s="216" t="s">
        <v>548</v>
      </c>
      <c r="C12" s="216" t="s">
        <v>549</v>
      </c>
    </row>
    <row r="13" spans="1:3">
      <c r="A13" s="215" t="s">
        <v>550</v>
      </c>
      <c r="B13" s="107">
        <f>SUM(B14:B14)</f>
        <v>3.85</v>
      </c>
      <c r="C13" s="48">
        <f>SUM(C14:C14)</f>
        <v>3</v>
      </c>
    </row>
    <row r="14" spans="1:3">
      <c r="A14" s="217" t="s">
        <v>553</v>
      </c>
      <c r="B14" s="105">
        <v>3.85</v>
      </c>
      <c r="C14" s="106">
        <v>3</v>
      </c>
    </row>
    <row r="15" spans="1:3">
      <c r="A15" s="215" t="s">
        <v>554</v>
      </c>
      <c r="B15" s="107">
        <v>352.18</v>
      </c>
      <c r="C15" s="216">
        <v>4</v>
      </c>
    </row>
    <row r="18" spans="1:3">
      <c r="A18" s="230" t="s">
        <v>556</v>
      </c>
      <c r="B18" s="230"/>
      <c r="C18" s="230"/>
    </row>
    <row r="19" spans="1:3" ht="26.45">
      <c r="A19" s="215" t="s">
        <v>528</v>
      </c>
      <c r="B19" s="216" t="s">
        <v>548</v>
      </c>
      <c r="C19" s="216" t="s">
        <v>549</v>
      </c>
    </row>
    <row r="20" spans="1:3">
      <c r="A20" s="215" t="s">
        <v>550</v>
      </c>
      <c r="B20" s="107">
        <f>SUM(B21:B22)</f>
        <v>276.3</v>
      </c>
      <c r="C20" s="216">
        <f>SUM(C21:C22)</f>
        <v>5</v>
      </c>
    </row>
    <row r="21" spans="1:3">
      <c r="A21" s="217" t="s">
        <v>557</v>
      </c>
      <c r="B21" s="105">
        <v>275</v>
      </c>
      <c r="C21" s="106">
        <v>2</v>
      </c>
    </row>
    <row r="22" spans="1:3">
      <c r="A22" s="217" t="s">
        <v>553</v>
      </c>
      <c r="B22" s="105">
        <v>1.3</v>
      </c>
      <c r="C22" s="106">
        <v>3</v>
      </c>
    </row>
    <row r="23" spans="1:3">
      <c r="A23" s="215" t="s">
        <v>554</v>
      </c>
      <c r="B23" s="107">
        <v>311.48</v>
      </c>
      <c r="C23" s="216">
        <v>2</v>
      </c>
    </row>
    <row r="26" spans="1:3">
      <c r="A26" s="230" t="s">
        <v>558</v>
      </c>
      <c r="B26" s="230"/>
      <c r="C26" s="230"/>
    </row>
    <row r="27" spans="1:3" ht="26.45">
      <c r="A27" s="215" t="s">
        <v>528</v>
      </c>
      <c r="B27" s="216" t="s">
        <v>548</v>
      </c>
      <c r="C27" s="216" t="s">
        <v>549</v>
      </c>
    </row>
    <row r="28" spans="1:3">
      <c r="A28" s="215" t="s">
        <v>550</v>
      </c>
      <c r="B28" s="107">
        <f>SUM(B29:B31)</f>
        <v>4605.1466310000005</v>
      </c>
      <c r="C28" s="216">
        <f>36</f>
        <v>36</v>
      </c>
    </row>
    <row r="29" spans="1:3">
      <c r="A29" s="217" t="s">
        <v>557</v>
      </c>
      <c r="B29" s="105">
        <v>4241.8211620000002</v>
      </c>
      <c r="C29" s="106">
        <v>13</v>
      </c>
    </row>
    <row r="30" spans="1:3">
      <c r="A30" s="217" t="s">
        <v>552</v>
      </c>
      <c r="B30" s="105">
        <v>347.94496900000001</v>
      </c>
      <c r="C30" s="106">
        <v>11</v>
      </c>
    </row>
    <row r="31" spans="1:3">
      <c r="A31" s="217" t="s">
        <v>553</v>
      </c>
      <c r="B31" s="105">
        <v>15.3805</v>
      </c>
      <c r="C31" s="106">
        <v>16</v>
      </c>
    </row>
    <row r="32" spans="1:3">
      <c r="A32" s="215" t="s">
        <v>554</v>
      </c>
      <c r="B32" s="218">
        <v>3922.39</v>
      </c>
      <c r="C32" s="216">
        <v>6</v>
      </c>
    </row>
    <row r="33" spans="1:3" ht="13.9">
      <c r="A33" s="65" t="s">
        <v>559</v>
      </c>
    </row>
    <row r="36" spans="1:3">
      <c r="A36" s="230" t="s">
        <v>560</v>
      </c>
      <c r="B36" s="230"/>
      <c r="C36" s="230"/>
    </row>
    <row r="37" spans="1:3" ht="26.45">
      <c r="A37" s="215" t="s">
        <v>528</v>
      </c>
      <c r="B37" s="216" t="s">
        <v>548</v>
      </c>
      <c r="C37" s="216" t="s">
        <v>549</v>
      </c>
    </row>
    <row r="38" spans="1:3">
      <c r="A38" s="215" t="s">
        <v>550</v>
      </c>
      <c r="B38" s="107">
        <f>SUM(B39:B40)</f>
        <v>5.95</v>
      </c>
      <c r="C38" s="216">
        <f>SUM(C39:C40)</f>
        <v>4</v>
      </c>
    </row>
    <row r="39" spans="1:3">
      <c r="A39" s="217" t="s">
        <v>561</v>
      </c>
      <c r="B39" s="105">
        <v>3</v>
      </c>
      <c r="C39" s="106">
        <v>1</v>
      </c>
    </row>
    <row r="40" spans="1:3">
      <c r="A40" s="217" t="s">
        <v>553</v>
      </c>
      <c r="B40" s="105">
        <v>2.95</v>
      </c>
      <c r="C40" s="106">
        <v>3</v>
      </c>
    </row>
    <row r="43" spans="1:3">
      <c r="A43" s="230" t="s">
        <v>562</v>
      </c>
      <c r="B43" s="230"/>
      <c r="C43" s="230"/>
    </row>
    <row r="44" spans="1:3" ht="26.45">
      <c r="A44" s="51" t="s">
        <v>528</v>
      </c>
      <c r="B44" s="47" t="s">
        <v>548</v>
      </c>
      <c r="C44" s="47" t="s">
        <v>549</v>
      </c>
    </row>
    <row r="45" spans="1:3">
      <c r="A45" s="51" t="s">
        <v>550</v>
      </c>
      <c r="B45" s="52">
        <f>SUM(B46:B48)</f>
        <v>507.16923299999996</v>
      </c>
      <c r="C45" s="47">
        <f>23</f>
        <v>23</v>
      </c>
    </row>
    <row r="46" spans="1:3">
      <c r="A46" s="53" t="s">
        <v>557</v>
      </c>
      <c r="B46" s="105">
        <v>426.02923299999998</v>
      </c>
      <c r="C46" s="106">
        <v>8</v>
      </c>
    </row>
    <row r="47" spans="1:3">
      <c r="A47" s="53" t="s">
        <v>552</v>
      </c>
      <c r="B47" s="105">
        <v>68.39</v>
      </c>
      <c r="C47" s="106">
        <v>9</v>
      </c>
    </row>
    <row r="48" spans="1:3">
      <c r="A48" s="53" t="s">
        <v>553</v>
      </c>
      <c r="B48" s="105">
        <v>12.75</v>
      </c>
      <c r="C48" s="106">
        <v>10</v>
      </c>
    </row>
    <row r="49" spans="1:3">
      <c r="A49" s="51" t="s">
        <v>554</v>
      </c>
      <c r="B49" s="52">
        <v>49.13</v>
      </c>
      <c r="C49" s="47">
        <v>3</v>
      </c>
    </row>
    <row r="50" spans="1:3" ht="13.9">
      <c r="A50" s="65" t="s">
        <v>559</v>
      </c>
    </row>
    <row r="51" spans="1:3">
      <c r="A51" s="65"/>
    </row>
    <row r="53" spans="1:3">
      <c r="A53" s="231" t="s">
        <v>563</v>
      </c>
      <c r="B53" s="231"/>
      <c r="C53" s="231"/>
    </row>
    <row r="54" spans="1:3" ht="26.45">
      <c r="A54" s="51" t="s">
        <v>528</v>
      </c>
      <c r="B54" s="47" t="s">
        <v>548</v>
      </c>
      <c r="C54" s="47" t="s">
        <v>549</v>
      </c>
    </row>
    <row r="55" spans="1:3">
      <c r="A55" s="51" t="s">
        <v>550</v>
      </c>
      <c r="B55" s="52">
        <f>SUM(B56:B57)</f>
        <v>75.099999999999994</v>
      </c>
      <c r="C55" s="47">
        <f>5</f>
        <v>5</v>
      </c>
    </row>
    <row r="56" spans="1:3">
      <c r="A56" s="53" t="s">
        <v>551</v>
      </c>
      <c r="B56" s="105">
        <v>20</v>
      </c>
      <c r="C56" s="106">
        <v>1</v>
      </c>
    </row>
    <row r="57" spans="1:3">
      <c r="A57" s="53" t="s">
        <v>552</v>
      </c>
      <c r="B57" s="105">
        <v>55.1</v>
      </c>
      <c r="C57" s="106">
        <v>5</v>
      </c>
    </row>
    <row r="58" spans="1:3" ht="13.9">
      <c r="A58" s="65" t="s">
        <v>559</v>
      </c>
    </row>
    <row r="59" spans="1:3">
      <c r="A59" s="65"/>
    </row>
    <row r="61" spans="1:3">
      <c r="A61" s="230" t="s">
        <v>564</v>
      </c>
      <c r="B61" s="230"/>
      <c r="C61" s="230"/>
    </row>
    <row r="62" spans="1:3" ht="26.45">
      <c r="A62" s="215" t="s">
        <v>528</v>
      </c>
      <c r="B62" s="216" t="s">
        <v>548</v>
      </c>
      <c r="C62" s="216" t="s">
        <v>549</v>
      </c>
    </row>
    <row r="63" spans="1:3">
      <c r="A63" s="215" t="s">
        <v>550</v>
      </c>
      <c r="B63" s="107">
        <f>SUM(B64:B66)</f>
        <v>288.43975899999998</v>
      </c>
      <c r="C63" s="216">
        <f>7</f>
        <v>7</v>
      </c>
    </row>
    <row r="64" spans="1:3">
      <c r="A64" s="217" t="s">
        <v>557</v>
      </c>
      <c r="B64" s="105">
        <v>250.43167399999999</v>
      </c>
      <c r="C64" s="106">
        <v>4</v>
      </c>
    </row>
    <row r="65" spans="1:3">
      <c r="A65" s="217" t="s">
        <v>552</v>
      </c>
      <c r="B65" s="105">
        <v>34.94</v>
      </c>
      <c r="C65" s="106">
        <v>3</v>
      </c>
    </row>
    <row r="66" spans="1:3">
      <c r="A66" s="217" t="s">
        <v>553</v>
      </c>
      <c r="B66" s="105">
        <v>3.068085</v>
      </c>
      <c r="C66" s="106">
        <v>3</v>
      </c>
    </row>
    <row r="67" spans="1:3">
      <c r="A67" s="215" t="s">
        <v>554</v>
      </c>
      <c r="B67" s="107">
        <v>25</v>
      </c>
      <c r="C67" s="216">
        <v>1</v>
      </c>
    </row>
    <row r="68" spans="1:3" ht="13.9">
      <c r="A68" s="65" t="s">
        <v>559</v>
      </c>
    </row>
    <row r="69" spans="1:3">
      <c r="A69" s="65"/>
    </row>
    <row r="71" spans="1:3">
      <c r="A71" s="230" t="s">
        <v>565</v>
      </c>
      <c r="B71" s="230"/>
      <c r="C71" s="230"/>
    </row>
    <row r="72" spans="1:3" ht="26.45">
      <c r="A72" s="215" t="s">
        <v>528</v>
      </c>
      <c r="B72" s="216" t="s">
        <v>548</v>
      </c>
      <c r="C72" s="216" t="s">
        <v>549</v>
      </c>
    </row>
    <row r="73" spans="1:3">
      <c r="A73" s="215" t="s">
        <v>550</v>
      </c>
      <c r="B73" s="107">
        <f>SUM(B74:B75)</f>
        <v>874.77505700000006</v>
      </c>
      <c r="C73" s="48">
        <f>SUM(C74:C75)</f>
        <v>4</v>
      </c>
    </row>
    <row r="74" spans="1:3">
      <c r="A74" s="217" t="s">
        <v>557</v>
      </c>
      <c r="B74" s="105">
        <v>874.55005700000004</v>
      </c>
      <c r="C74" s="106">
        <v>3</v>
      </c>
    </row>
    <row r="75" spans="1:3">
      <c r="A75" s="217" t="s">
        <v>553</v>
      </c>
      <c r="B75" s="105">
        <v>0.22500000000000001</v>
      </c>
      <c r="C75" s="106">
        <v>1</v>
      </c>
    </row>
    <row r="76" spans="1:3">
      <c r="A76" s="215" t="s">
        <v>554</v>
      </c>
      <c r="B76" s="107">
        <v>344.36</v>
      </c>
      <c r="C76" s="216">
        <v>4</v>
      </c>
    </row>
    <row r="79" spans="1:3">
      <c r="A79" s="230" t="s">
        <v>566</v>
      </c>
      <c r="B79" s="230"/>
      <c r="C79" s="230"/>
    </row>
    <row r="80" spans="1:3" ht="26.45">
      <c r="A80" s="215" t="s">
        <v>528</v>
      </c>
      <c r="B80" s="216" t="s">
        <v>548</v>
      </c>
      <c r="C80" s="216" t="s">
        <v>549</v>
      </c>
    </row>
    <row r="81" spans="1:3">
      <c r="A81" s="51" t="s">
        <v>550</v>
      </c>
      <c r="B81" s="52">
        <f>SUM(B82:B84)</f>
        <v>5076.228075</v>
      </c>
      <c r="C81" s="48">
        <f>43</f>
        <v>43</v>
      </c>
    </row>
    <row r="82" spans="1:3">
      <c r="A82" s="53" t="s">
        <v>557</v>
      </c>
      <c r="B82" s="105">
        <v>4973.2198989999997</v>
      </c>
      <c r="C82" s="106">
        <v>13</v>
      </c>
    </row>
    <row r="83" spans="1:3">
      <c r="A83" s="53" t="s">
        <v>552</v>
      </c>
      <c r="B83" s="105">
        <v>52.93</v>
      </c>
      <c r="C83" s="106">
        <v>8</v>
      </c>
    </row>
    <row r="84" spans="1:3">
      <c r="A84" s="53" t="s">
        <v>553</v>
      </c>
      <c r="B84" s="105">
        <v>50.078175999999999</v>
      </c>
      <c r="C84" s="106">
        <v>24</v>
      </c>
    </row>
    <row r="85" spans="1:3">
      <c r="A85" s="51" t="s">
        <v>554</v>
      </c>
      <c r="B85" s="214">
        <v>2290.86</v>
      </c>
      <c r="C85" s="47">
        <v>22</v>
      </c>
    </row>
    <row r="86" spans="1:3" ht="13.9">
      <c r="A86" s="65" t="s">
        <v>559</v>
      </c>
    </row>
    <row r="87" spans="1:3">
      <c r="A87" s="65"/>
    </row>
    <row r="89" spans="1:3">
      <c r="A89" s="230" t="s">
        <v>567</v>
      </c>
      <c r="B89" s="230"/>
      <c r="C89" s="230"/>
    </row>
    <row r="90" spans="1:3" ht="26.45">
      <c r="A90" s="215" t="s">
        <v>528</v>
      </c>
      <c r="B90" s="216" t="s">
        <v>548</v>
      </c>
      <c r="C90" s="216" t="s">
        <v>549</v>
      </c>
    </row>
    <row r="91" spans="1:3">
      <c r="A91" s="215" t="s">
        <v>550</v>
      </c>
      <c r="B91" s="107">
        <f>SUM(B92:B94)</f>
        <v>5805.6190919999999</v>
      </c>
      <c r="C91" s="48">
        <f>36</f>
        <v>36</v>
      </c>
    </row>
    <row r="92" spans="1:3">
      <c r="A92" s="217" t="s">
        <v>557</v>
      </c>
      <c r="B92" s="105">
        <v>5756.0871770000003</v>
      </c>
      <c r="C92" s="106">
        <v>10</v>
      </c>
    </row>
    <row r="93" spans="1:3">
      <c r="A93" s="217" t="s">
        <v>552</v>
      </c>
      <c r="B93" s="105">
        <v>7.5</v>
      </c>
      <c r="C93" s="106">
        <v>2</v>
      </c>
    </row>
    <row r="94" spans="1:3">
      <c r="A94" s="217" t="s">
        <v>553</v>
      </c>
      <c r="B94" s="105">
        <v>42.031914999999998</v>
      </c>
      <c r="C94" s="106">
        <v>25</v>
      </c>
    </row>
    <row r="95" spans="1:3">
      <c r="A95" s="215" t="s">
        <v>554</v>
      </c>
      <c r="B95" s="218">
        <v>2095.85</v>
      </c>
      <c r="C95" s="216">
        <v>11</v>
      </c>
    </row>
    <row r="96" spans="1:3" ht="13.9">
      <c r="A96" s="65" t="s">
        <v>559</v>
      </c>
    </row>
    <row r="97" spans="1:3">
      <c r="A97" s="65"/>
    </row>
    <row r="99" spans="1:3">
      <c r="A99" s="230" t="s">
        <v>568</v>
      </c>
      <c r="B99" s="230"/>
      <c r="C99" s="230"/>
    </row>
    <row r="100" spans="1:3" ht="26.45">
      <c r="A100" s="215" t="s">
        <v>528</v>
      </c>
      <c r="B100" s="216" t="s">
        <v>548</v>
      </c>
      <c r="C100" s="216" t="s">
        <v>549</v>
      </c>
    </row>
    <row r="101" spans="1:3">
      <c r="A101" s="215" t="s">
        <v>550</v>
      </c>
      <c r="B101" s="107">
        <f>SUM(B102:B103)</f>
        <v>755.2</v>
      </c>
      <c r="C101" s="48">
        <f>SUM(C102:C103)</f>
        <v>6</v>
      </c>
    </row>
    <row r="102" spans="1:3">
      <c r="A102" s="217" t="s">
        <v>551</v>
      </c>
      <c r="B102" s="105">
        <v>750</v>
      </c>
      <c r="C102" s="106">
        <v>1</v>
      </c>
    </row>
    <row r="103" spans="1:3">
      <c r="A103" s="217" t="s">
        <v>553</v>
      </c>
      <c r="B103" s="105">
        <v>5.2</v>
      </c>
      <c r="C103" s="106">
        <v>5</v>
      </c>
    </row>
    <row r="104" spans="1:3">
      <c r="A104" s="215" t="s">
        <v>554</v>
      </c>
      <c r="B104" s="107">
        <v>130.29</v>
      </c>
      <c r="C104" s="216">
        <v>3</v>
      </c>
    </row>
    <row r="107" spans="1:3">
      <c r="A107" s="231" t="s">
        <v>569</v>
      </c>
      <c r="B107" s="231"/>
      <c r="C107" s="231"/>
    </row>
    <row r="108" spans="1:3" ht="26.45">
      <c r="A108" s="51" t="s">
        <v>528</v>
      </c>
      <c r="B108" s="47" t="s">
        <v>548</v>
      </c>
      <c r="C108" s="47" t="s">
        <v>549</v>
      </c>
    </row>
    <row r="109" spans="1:3">
      <c r="A109" s="51" t="s">
        <v>550</v>
      </c>
      <c r="B109" s="52">
        <f>SUM(B110:B110)</f>
        <v>92.05</v>
      </c>
      <c r="C109" s="48">
        <f>SUM(C110:C110)</f>
        <v>5</v>
      </c>
    </row>
    <row r="110" spans="1:3">
      <c r="A110" s="53" t="s">
        <v>552</v>
      </c>
      <c r="B110" s="105">
        <v>92.05</v>
      </c>
      <c r="C110" s="106">
        <v>5</v>
      </c>
    </row>
    <row r="113" spans="1:3">
      <c r="A113" s="235" t="s">
        <v>570</v>
      </c>
      <c r="B113" s="236"/>
      <c r="C113" s="237"/>
    </row>
    <row r="114" spans="1:3" ht="26.45">
      <c r="A114" s="51" t="s">
        <v>528</v>
      </c>
      <c r="B114" s="47" t="s">
        <v>548</v>
      </c>
      <c r="C114" s="47" t="s">
        <v>549</v>
      </c>
    </row>
    <row r="115" spans="1:3">
      <c r="A115" s="51" t="s">
        <v>550</v>
      </c>
      <c r="B115" s="52">
        <f>SUM(B116:B117)</f>
        <v>2.25</v>
      </c>
      <c r="C115" s="48">
        <f>SUM(C116:C117)</f>
        <v>3</v>
      </c>
    </row>
    <row r="116" spans="1:3">
      <c r="A116" s="53" t="s">
        <v>561</v>
      </c>
      <c r="B116" s="105">
        <v>0.65</v>
      </c>
      <c r="C116" s="106">
        <v>1</v>
      </c>
    </row>
    <row r="117" spans="1:3">
      <c r="A117" s="53" t="s">
        <v>553</v>
      </c>
      <c r="B117" s="105">
        <v>1.6</v>
      </c>
      <c r="C117" s="106">
        <v>2</v>
      </c>
    </row>
    <row r="118" spans="1:3">
      <c r="A118" s="254"/>
      <c r="B118" s="255"/>
      <c r="C118" s="64"/>
    </row>
    <row r="121" spans="1:3">
      <c r="A121" s="231" t="s">
        <v>571</v>
      </c>
      <c r="B121" s="231"/>
      <c r="C121" s="231"/>
    </row>
    <row r="122" spans="1:3" ht="26.45">
      <c r="A122" s="51" t="s">
        <v>528</v>
      </c>
      <c r="B122" s="47" t="s">
        <v>548</v>
      </c>
      <c r="C122" s="47" t="s">
        <v>549</v>
      </c>
    </row>
    <row r="123" spans="1:3">
      <c r="A123" s="51" t="s">
        <v>550</v>
      </c>
      <c r="B123" s="52">
        <f>SUM(B124:B126)</f>
        <v>54.544110000000003</v>
      </c>
      <c r="C123" s="48">
        <f>3</f>
        <v>3</v>
      </c>
    </row>
    <row r="124" spans="1:3">
      <c r="A124" s="53" t="s">
        <v>551</v>
      </c>
      <c r="B124" s="105">
        <v>21</v>
      </c>
      <c r="C124" s="106">
        <v>1</v>
      </c>
    </row>
    <row r="125" spans="1:3">
      <c r="A125" s="53" t="s">
        <v>561</v>
      </c>
      <c r="B125" s="105">
        <v>29.16911</v>
      </c>
      <c r="C125" s="106">
        <v>1</v>
      </c>
    </row>
    <row r="126" spans="1:3">
      <c r="A126" s="53" t="s">
        <v>553</v>
      </c>
      <c r="B126" s="105">
        <v>4.375</v>
      </c>
      <c r="C126" s="106">
        <v>2</v>
      </c>
    </row>
    <row r="127" spans="1:3" ht="13.9">
      <c r="A127" s="65" t="s">
        <v>559</v>
      </c>
    </row>
    <row r="128" spans="1:3">
      <c r="A128" s="65"/>
    </row>
    <row r="129" spans="1:3">
      <c r="A129" s="65"/>
    </row>
    <row r="130" spans="1:3">
      <c r="A130" s="230" t="s">
        <v>572</v>
      </c>
      <c r="B130" s="230"/>
      <c r="C130" s="230"/>
    </row>
    <row r="131" spans="1:3" ht="26.45">
      <c r="A131" s="215" t="s">
        <v>528</v>
      </c>
      <c r="B131" s="216" t="s">
        <v>548</v>
      </c>
      <c r="C131" s="216" t="s">
        <v>549</v>
      </c>
    </row>
    <row r="132" spans="1:3">
      <c r="A132" s="215" t="s">
        <v>554</v>
      </c>
      <c r="B132" s="107">
        <v>123.82</v>
      </c>
      <c r="C132" s="48">
        <v>1</v>
      </c>
    </row>
    <row r="133" spans="1:3">
      <c r="A133" s="65"/>
    </row>
    <row r="135" spans="1:3">
      <c r="A135" s="230" t="s">
        <v>573</v>
      </c>
      <c r="B135" s="230"/>
      <c r="C135" s="230"/>
    </row>
    <row r="136" spans="1:3" ht="26.45">
      <c r="A136" s="215" t="s">
        <v>528</v>
      </c>
      <c r="B136" s="216" t="s">
        <v>548</v>
      </c>
      <c r="C136" s="216" t="s">
        <v>549</v>
      </c>
    </row>
    <row r="137" spans="1:3">
      <c r="A137" s="215" t="s">
        <v>550</v>
      </c>
      <c r="B137" s="107">
        <f>SUM(B138:B140)</f>
        <v>122.857454</v>
      </c>
      <c r="C137" s="48">
        <f>6</f>
        <v>6</v>
      </c>
    </row>
    <row r="138" spans="1:3">
      <c r="A138" s="217" t="s">
        <v>557</v>
      </c>
      <c r="B138" s="105">
        <v>107.357454</v>
      </c>
      <c r="C138" s="106">
        <v>2</v>
      </c>
    </row>
    <row r="139" spans="1:3">
      <c r="A139" s="53" t="s">
        <v>552</v>
      </c>
      <c r="B139" s="105">
        <v>12</v>
      </c>
      <c r="C139" s="106">
        <v>2</v>
      </c>
    </row>
    <row r="140" spans="1:3">
      <c r="A140" s="53" t="s">
        <v>553</v>
      </c>
      <c r="B140" s="105">
        <v>3.5</v>
      </c>
      <c r="C140" s="106">
        <v>3</v>
      </c>
    </row>
    <row r="141" spans="1:3" ht="13.9">
      <c r="A141" s="65" t="s">
        <v>559</v>
      </c>
    </row>
    <row r="142" spans="1:3">
      <c r="A142" s="65"/>
    </row>
    <row r="144" spans="1:3">
      <c r="A144" s="231" t="s">
        <v>574</v>
      </c>
      <c r="B144" s="231"/>
      <c r="C144" s="231"/>
    </row>
    <row r="145" spans="1:3" ht="26.45">
      <c r="A145" s="51" t="s">
        <v>528</v>
      </c>
      <c r="B145" s="47" t="s">
        <v>548</v>
      </c>
      <c r="C145" s="47" t="s">
        <v>549</v>
      </c>
    </row>
    <row r="146" spans="1:3">
      <c r="A146" s="51" t="s">
        <v>550</v>
      </c>
      <c r="B146" s="52">
        <f>SUM(B147:B147)</f>
        <v>1.8</v>
      </c>
      <c r="C146" s="48">
        <f>SUM(C147:C147)</f>
        <v>1</v>
      </c>
    </row>
    <row r="147" spans="1:3">
      <c r="A147" s="53" t="s">
        <v>561</v>
      </c>
      <c r="B147" s="105">
        <v>1.8</v>
      </c>
      <c r="C147" s="106">
        <v>1</v>
      </c>
    </row>
    <row r="150" spans="1:3">
      <c r="A150" s="230" t="s">
        <v>575</v>
      </c>
      <c r="B150" s="230"/>
      <c r="C150" s="230"/>
    </row>
    <row r="151" spans="1:3" ht="26.45">
      <c r="A151" s="215" t="s">
        <v>528</v>
      </c>
      <c r="B151" s="216" t="s">
        <v>548</v>
      </c>
      <c r="C151" s="216" t="s">
        <v>549</v>
      </c>
    </row>
    <row r="152" spans="1:3">
      <c r="A152" s="215" t="s">
        <v>550</v>
      </c>
      <c r="B152" s="107">
        <f>SUM(B153:B155)</f>
        <v>448.07</v>
      </c>
      <c r="C152" s="48">
        <f>44</f>
        <v>44</v>
      </c>
    </row>
    <row r="153" spans="1:3">
      <c r="A153" s="217" t="s">
        <v>557</v>
      </c>
      <c r="B153" s="105">
        <v>319.29000000000002</v>
      </c>
      <c r="C153" s="106">
        <v>7</v>
      </c>
    </row>
    <row r="154" spans="1:3">
      <c r="A154" s="217" t="s">
        <v>552</v>
      </c>
      <c r="B154" s="105">
        <v>107.08</v>
      </c>
      <c r="C154" s="106">
        <v>15</v>
      </c>
    </row>
    <row r="155" spans="1:3">
      <c r="A155" s="217" t="s">
        <v>553</v>
      </c>
      <c r="B155" s="105">
        <v>21.7</v>
      </c>
      <c r="C155" s="106">
        <v>23</v>
      </c>
    </row>
    <row r="156" spans="1:3">
      <c r="A156" s="215" t="s">
        <v>554</v>
      </c>
      <c r="B156" s="107">
        <v>83.15</v>
      </c>
      <c r="C156" s="216">
        <v>2</v>
      </c>
    </row>
    <row r="157" spans="1:3" ht="13.9">
      <c r="A157" s="65" t="s">
        <v>559</v>
      </c>
    </row>
    <row r="158" spans="1:3">
      <c r="A158" s="65"/>
    </row>
    <row r="160" spans="1:3">
      <c r="A160" s="230" t="s">
        <v>576</v>
      </c>
      <c r="B160" s="230"/>
      <c r="C160" s="230"/>
    </row>
    <row r="161" spans="1:4" ht="26.45">
      <c r="A161" s="215" t="s">
        <v>528</v>
      </c>
      <c r="B161" s="216" t="s">
        <v>548</v>
      </c>
      <c r="C161" s="216" t="s">
        <v>549</v>
      </c>
    </row>
    <row r="162" spans="1:4">
      <c r="A162" s="215" t="s">
        <v>550</v>
      </c>
      <c r="B162" s="107">
        <f>SUM(B163:B165)</f>
        <v>501.45655400000004</v>
      </c>
      <c r="C162" s="48">
        <f>15</f>
        <v>15</v>
      </c>
    </row>
    <row r="163" spans="1:4">
      <c r="A163" s="217" t="s">
        <v>557</v>
      </c>
      <c r="B163" s="105">
        <v>406.1</v>
      </c>
      <c r="C163" s="106">
        <v>4</v>
      </c>
      <c r="D163" s="57"/>
    </row>
    <row r="164" spans="1:4">
      <c r="A164" s="53" t="s">
        <v>552</v>
      </c>
      <c r="B164" s="105">
        <v>47.3</v>
      </c>
      <c r="C164" s="106">
        <v>3</v>
      </c>
    </row>
    <row r="165" spans="1:4">
      <c r="A165" s="53" t="s">
        <v>553</v>
      </c>
      <c r="B165" s="105">
        <v>48.056553999999998</v>
      </c>
      <c r="C165" s="106">
        <v>9</v>
      </c>
    </row>
    <row r="166" spans="1:4">
      <c r="A166" s="51" t="s">
        <v>554</v>
      </c>
      <c r="B166" s="52">
        <v>385.33</v>
      </c>
      <c r="C166" s="47">
        <v>5</v>
      </c>
    </row>
    <row r="167" spans="1:4" ht="13.9">
      <c r="A167" s="65" t="s">
        <v>559</v>
      </c>
    </row>
    <row r="168" spans="1:4">
      <c r="A168" s="65"/>
    </row>
    <row r="170" spans="1:4">
      <c r="A170" s="231" t="s">
        <v>577</v>
      </c>
      <c r="B170" s="231"/>
      <c r="C170" s="231"/>
    </row>
    <row r="171" spans="1:4" ht="26.45">
      <c r="A171" s="51" t="s">
        <v>528</v>
      </c>
      <c r="B171" s="47" t="s">
        <v>548</v>
      </c>
      <c r="C171" s="47" t="s">
        <v>549</v>
      </c>
    </row>
    <row r="172" spans="1:4">
      <c r="A172" s="51" t="s">
        <v>550</v>
      </c>
      <c r="B172" s="52">
        <f>SUM(B173:B174)</f>
        <v>44.143000000000001</v>
      </c>
      <c r="C172" s="48">
        <f>SUM(C173:C174)</f>
        <v>4</v>
      </c>
    </row>
    <row r="173" spans="1:4">
      <c r="A173" s="53" t="s">
        <v>552</v>
      </c>
      <c r="B173" s="105">
        <v>41.307000000000002</v>
      </c>
      <c r="C173" s="106">
        <v>2</v>
      </c>
    </row>
    <row r="174" spans="1:4">
      <c r="A174" s="53" t="s">
        <v>553</v>
      </c>
      <c r="B174" s="105">
        <v>2.8359999999999999</v>
      </c>
      <c r="C174" s="106">
        <v>2</v>
      </c>
    </row>
    <row r="177" spans="1:3">
      <c r="A177" s="230" t="s">
        <v>578</v>
      </c>
      <c r="B177" s="230"/>
      <c r="C177" s="230"/>
    </row>
    <row r="178" spans="1:3" ht="26.45">
      <c r="A178" s="215" t="s">
        <v>528</v>
      </c>
      <c r="B178" s="216" t="s">
        <v>548</v>
      </c>
      <c r="C178" s="216" t="s">
        <v>549</v>
      </c>
    </row>
    <row r="179" spans="1:3">
      <c r="A179" s="215" t="s">
        <v>550</v>
      </c>
      <c r="B179" s="107">
        <f>SUM(B180:B182)</f>
        <v>444.70747399999999</v>
      </c>
      <c r="C179" s="48">
        <f>13</f>
        <v>13</v>
      </c>
    </row>
    <row r="180" spans="1:3">
      <c r="A180" s="217" t="s">
        <v>551</v>
      </c>
      <c r="B180" s="105">
        <v>150</v>
      </c>
      <c r="C180" s="106">
        <v>1</v>
      </c>
    </row>
    <row r="181" spans="1:3">
      <c r="A181" s="217" t="s">
        <v>552</v>
      </c>
      <c r="B181" s="105">
        <v>280.051309</v>
      </c>
      <c r="C181" s="106">
        <v>7</v>
      </c>
    </row>
    <row r="182" spans="1:3">
      <c r="A182" s="217" t="s">
        <v>553</v>
      </c>
      <c r="B182" s="105">
        <v>14.656165</v>
      </c>
      <c r="C182" s="106">
        <v>6</v>
      </c>
    </row>
    <row r="183" spans="1:3">
      <c r="A183" s="215" t="s">
        <v>554</v>
      </c>
      <c r="B183" s="107">
        <v>160.86000000000001</v>
      </c>
      <c r="C183" s="216">
        <v>2</v>
      </c>
    </row>
    <row r="184" spans="1:3" ht="13.9">
      <c r="A184" s="65" t="s">
        <v>559</v>
      </c>
    </row>
    <row r="185" spans="1:3">
      <c r="A185" s="65"/>
    </row>
    <row r="187" spans="1:3">
      <c r="A187" s="230" t="s">
        <v>579</v>
      </c>
      <c r="B187" s="230"/>
      <c r="C187" s="230"/>
    </row>
    <row r="188" spans="1:3" ht="26.45">
      <c r="A188" s="215" t="s">
        <v>528</v>
      </c>
      <c r="B188" s="216" t="s">
        <v>548</v>
      </c>
      <c r="C188" s="216" t="s">
        <v>549</v>
      </c>
    </row>
    <row r="189" spans="1:3">
      <c r="A189" s="215" t="s">
        <v>550</v>
      </c>
      <c r="B189" s="107">
        <f>SUM(B190:B192)</f>
        <v>2517.6473790000005</v>
      </c>
      <c r="C189" s="216">
        <f>33</f>
        <v>33</v>
      </c>
    </row>
    <row r="190" spans="1:3">
      <c r="A190" s="53" t="s">
        <v>557</v>
      </c>
      <c r="B190" s="105">
        <v>2401.0536000000002</v>
      </c>
      <c r="C190" s="106">
        <v>10</v>
      </c>
    </row>
    <row r="191" spans="1:3">
      <c r="A191" s="53" t="s">
        <v>552</v>
      </c>
      <c r="B191" s="105">
        <v>92.910769000000002</v>
      </c>
      <c r="C191" s="106">
        <v>9</v>
      </c>
    </row>
    <row r="192" spans="1:3">
      <c r="A192" s="53" t="s">
        <v>553</v>
      </c>
      <c r="B192" s="105">
        <v>23.683009999999999</v>
      </c>
      <c r="C192" s="106">
        <v>16</v>
      </c>
    </row>
    <row r="193" spans="1:3">
      <c r="A193" s="51" t="s">
        <v>554</v>
      </c>
      <c r="B193" s="52">
        <v>4786.71</v>
      </c>
      <c r="C193" s="47">
        <v>4</v>
      </c>
    </row>
    <row r="194" spans="1:3" ht="13.9">
      <c r="A194" s="65" t="s">
        <v>559</v>
      </c>
    </row>
    <row r="195" spans="1:3">
      <c r="A195" s="65"/>
    </row>
    <row r="197" spans="1:3">
      <c r="A197" s="231" t="s">
        <v>580</v>
      </c>
      <c r="B197" s="231"/>
      <c r="C197" s="231"/>
    </row>
    <row r="198" spans="1:3" ht="26.45">
      <c r="A198" s="51" t="s">
        <v>528</v>
      </c>
      <c r="B198" s="47" t="s">
        <v>548</v>
      </c>
      <c r="C198" s="47" t="s">
        <v>549</v>
      </c>
    </row>
    <row r="199" spans="1:3">
      <c r="A199" s="51" t="s">
        <v>550</v>
      </c>
      <c r="B199" s="52">
        <f>SUM(B200:B200)</f>
        <v>5.95</v>
      </c>
      <c r="C199" s="47">
        <f>SUM(C200:C200)</f>
        <v>2</v>
      </c>
    </row>
    <row r="200" spans="1:3">
      <c r="A200" s="53" t="s">
        <v>552</v>
      </c>
      <c r="B200" s="105">
        <v>5.95</v>
      </c>
      <c r="C200" s="106">
        <v>2</v>
      </c>
    </row>
    <row r="203" spans="1:3">
      <c r="A203" s="231" t="s">
        <v>581</v>
      </c>
      <c r="B203" s="231"/>
      <c r="C203" s="231"/>
    </row>
    <row r="204" spans="1:3" ht="26.45">
      <c r="A204" s="51" t="s">
        <v>528</v>
      </c>
      <c r="B204" s="47" t="s">
        <v>548</v>
      </c>
      <c r="C204" s="47" t="s">
        <v>549</v>
      </c>
    </row>
    <row r="205" spans="1:3">
      <c r="A205" s="51" t="s">
        <v>550</v>
      </c>
      <c r="B205" s="52">
        <f>SUM(B206:B208)</f>
        <v>419.55279300000001</v>
      </c>
      <c r="C205" s="47">
        <f>SUM(C206:C208)</f>
        <v>13</v>
      </c>
    </row>
    <row r="206" spans="1:3">
      <c r="A206" s="53" t="s">
        <v>557</v>
      </c>
      <c r="B206" s="105">
        <v>337.797392</v>
      </c>
      <c r="C206" s="106">
        <v>2</v>
      </c>
    </row>
    <row r="207" spans="1:3">
      <c r="A207" s="53" t="s">
        <v>552</v>
      </c>
      <c r="B207" s="105">
        <v>78.275001000000003</v>
      </c>
      <c r="C207" s="106">
        <v>8</v>
      </c>
    </row>
    <row r="208" spans="1:3">
      <c r="A208" s="53" t="s">
        <v>553</v>
      </c>
      <c r="B208" s="105">
        <v>3.4803999999999999</v>
      </c>
      <c r="C208" s="106">
        <v>3</v>
      </c>
    </row>
    <row r="211" spans="1:3">
      <c r="A211" s="230" t="s">
        <v>582</v>
      </c>
      <c r="B211" s="230"/>
      <c r="C211" s="230"/>
    </row>
    <row r="212" spans="1:3" ht="26.45">
      <c r="A212" s="215" t="s">
        <v>528</v>
      </c>
      <c r="B212" s="216" t="s">
        <v>548</v>
      </c>
      <c r="C212" s="216" t="s">
        <v>549</v>
      </c>
    </row>
    <row r="213" spans="1:3">
      <c r="A213" s="215" t="s">
        <v>550</v>
      </c>
      <c r="B213" s="107">
        <f>SUM(B214:B216)</f>
        <v>4622.9117249999999</v>
      </c>
      <c r="C213" s="216">
        <f>SUM(C214:C216)</f>
        <v>21</v>
      </c>
    </row>
    <row r="214" spans="1:3">
      <c r="A214" s="217" t="s">
        <v>557</v>
      </c>
      <c r="B214" s="105">
        <v>4592.2632249999997</v>
      </c>
      <c r="C214" s="106">
        <v>9</v>
      </c>
    </row>
    <row r="215" spans="1:3">
      <c r="A215" s="217" t="s">
        <v>561</v>
      </c>
      <c r="B215" s="105">
        <v>8</v>
      </c>
      <c r="C215" s="106">
        <v>1</v>
      </c>
    </row>
    <row r="216" spans="1:3">
      <c r="A216" s="217" t="s">
        <v>553</v>
      </c>
      <c r="B216" s="105">
        <v>22.648499999999999</v>
      </c>
      <c r="C216" s="106">
        <v>11</v>
      </c>
    </row>
    <row r="217" spans="1:3">
      <c r="A217" s="215" t="s">
        <v>554</v>
      </c>
      <c r="B217" s="218">
        <v>0.94</v>
      </c>
      <c r="C217" s="219">
        <v>1</v>
      </c>
    </row>
    <row r="220" spans="1:3">
      <c r="A220" s="230" t="s">
        <v>583</v>
      </c>
      <c r="B220" s="230"/>
      <c r="C220" s="230"/>
    </row>
    <row r="221" spans="1:3" ht="26.45">
      <c r="A221" s="215" t="s">
        <v>528</v>
      </c>
      <c r="B221" s="216" t="s">
        <v>548</v>
      </c>
      <c r="C221" s="216" t="s">
        <v>549</v>
      </c>
    </row>
    <row r="222" spans="1:3">
      <c r="A222" s="215" t="s">
        <v>550</v>
      </c>
      <c r="B222" s="107">
        <f>SUM(B223:B224)</f>
        <v>1859.8384450000001</v>
      </c>
      <c r="C222" s="216">
        <f>SUM(C223:C224)</f>
        <v>27</v>
      </c>
    </row>
    <row r="223" spans="1:3">
      <c r="A223" s="217" t="s">
        <v>557</v>
      </c>
      <c r="B223" s="105">
        <v>1844.5349570000001</v>
      </c>
      <c r="C223" s="106">
        <v>7</v>
      </c>
    </row>
    <row r="224" spans="1:3">
      <c r="A224" s="217" t="s">
        <v>553</v>
      </c>
      <c r="B224" s="105">
        <v>15.303488</v>
      </c>
      <c r="C224" s="106">
        <v>20</v>
      </c>
    </row>
    <row r="225" spans="1:3">
      <c r="A225" s="215" t="s">
        <v>554</v>
      </c>
      <c r="B225" s="218">
        <v>1829.12</v>
      </c>
      <c r="C225" s="216">
        <v>16</v>
      </c>
    </row>
    <row r="228" spans="1:3">
      <c r="A228" s="230" t="s">
        <v>584</v>
      </c>
      <c r="B228" s="230"/>
      <c r="C228" s="230"/>
    </row>
    <row r="229" spans="1:3" ht="26.45">
      <c r="A229" s="215" t="s">
        <v>528</v>
      </c>
      <c r="B229" s="216" t="s">
        <v>548</v>
      </c>
      <c r="C229" s="216" t="s">
        <v>549</v>
      </c>
    </row>
    <row r="230" spans="1:3">
      <c r="A230" s="51" t="s">
        <v>550</v>
      </c>
      <c r="B230" s="52">
        <f>SUM(B231:B232)</f>
        <v>16.649999999999999</v>
      </c>
      <c r="C230" s="47">
        <f>2</f>
        <v>2</v>
      </c>
    </row>
    <row r="231" spans="1:3">
      <c r="A231" s="53" t="s">
        <v>551</v>
      </c>
      <c r="B231" s="105">
        <v>5</v>
      </c>
      <c r="C231" s="106">
        <v>1</v>
      </c>
    </row>
    <row r="232" spans="1:3">
      <c r="A232" s="53" t="s">
        <v>552</v>
      </c>
      <c r="B232" s="105">
        <v>11.65</v>
      </c>
      <c r="C232" s="106">
        <v>2</v>
      </c>
    </row>
    <row r="233" spans="1:3">
      <c r="A233" s="51" t="s">
        <v>554</v>
      </c>
      <c r="B233" s="52">
        <v>1</v>
      </c>
      <c r="C233" s="47">
        <v>1</v>
      </c>
    </row>
    <row r="234" spans="1:3" ht="13.9">
      <c r="A234" s="65" t="s">
        <v>559</v>
      </c>
    </row>
    <row r="235" spans="1:3">
      <c r="A235" s="65"/>
    </row>
    <row r="237" spans="1:3">
      <c r="A237" s="231" t="s">
        <v>585</v>
      </c>
      <c r="B237" s="231"/>
      <c r="C237" s="231"/>
    </row>
    <row r="238" spans="1:3" ht="26.45">
      <c r="A238" s="51" t="s">
        <v>528</v>
      </c>
      <c r="B238" s="47" t="s">
        <v>548</v>
      </c>
      <c r="C238" s="47" t="s">
        <v>549</v>
      </c>
    </row>
    <row r="239" spans="1:3">
      <c r="A239" s="51" t="s">
        <v>550</v>
      </c>
      <c r="B239" s="52">
        <f>SUM(B240:B241)</f>
        <v>295.26646399999998</v>
      </c>
      <c r="C239" s="47">
        <f>7</f>
        <v>7</v>
      </c>
    </row>
    <row r="240" spans="1:3">
      <c r="A240" s="53" t="s">
        <v>557</v>
      </c>
      <c r="B240" s="105">
        <v>176.98230799999999</v>
      </c>
      <c r="C240" s="106">
        <v>3</v>
      </c>
    </row>
    <row r="241" spans="1:3">
      <c r="A241" s="53" t="s">
        <v>552</v>
      </c>
      <c r="B241" s="105">
        <v>118.284156</v>
      </c>
      <c r="C241" s="106">
        <v>6</v>
      </c>
    </row>
    <row r="242" spans="1:3" ht="13.9">
      <c r="A242" s="65" t="s">
        <v>559</v>
      </c>
    </row>
    <row r="243" spans="1:3">
      <c r="A243" s="65"/>
    </row>
    <row r="245" spans="1:3">
      <c r="A245" s="230" t="s">
        <v>586</v>
      </c>
      <c r="B245" s="230"/>
      <c r="C245" s="230"/>
    </row>
    <row r="246" spans="1:3" ht="26.45">
      <c r="A246" s="215" t="s">
        <v>528</v>
      </c>
      <c r="B246" s="216" t="s">
        <v>548</v>
      </c>
      <c r="C246" s="216" t="s">
        <v>549</v>
      </c>
    </row>
    <row r="247" spans="1:3">
      <c r="A247" s="215" t="s">
        <v>550</v>
      </c>
      <c r="B247" s="107">
        <f>SUM(B248:B250)</f>
        <v>399.92200000000003</v>
      </c>
      <c r="C247" s="216">
        <f>SUM(C248:C250)</f>
        <v>13</v>
      </c>
    </row>
    <row r="248" spans="1:3">
      <c r="A248" s="217" t="s">
        <v>557</v>
      </c>
      <c r="B248" s="105">
        <v>372.72800000000001</v>
      </c>
      <c r="C248" s="106">
        <v>2</v>
      </c>
    </row>
    <row r="249" spans="1:3">
      <c r="A249" s="217" t="s">
        <v>552</v>
      </c>
      <c r="B249" s="105">
        <v>16.75</v>
      </c>
      <c r="C249" s="106">
        <v>4</v>
      </c>
    </row>
    <row r="250" spans="1:3">
      <c r="A250" s="217" t="s">
        <v>553</v>
      </c>
      <c r="B250" s="105">
        <v>10.444000000000001</v>
      </c>
      <c r="C250" s="106">
        <v>7</v>
      </c>
    </row>
    <row r="251" spans="1:3">
      <c r="A251" s="215" t="s">
        <v>554</v>
      </c>
      <c r="B251" s="107">
        <v>4008.78</v>
      </c>
      <c r="C251" s="216">
        <v>3</v>
      </c>
    </row>
    <row r="254" spans="1:3">
      <c r="A254" s="230" t="s">
        <v>587</v>
      </c>
      <c r="B254" s="230"/>
      <c r="C254" s="230"/>
    </row>
    <row r="255" spans="1:3" ht="26.45">
      <c r="A255" s="215" t="s">
        <v>528</v>
      </c>
      <c r="B255" s="216" t="s">
        <v>548</v>
      </c>
      <c r="C255" s="216" t="s">
        <v>549</v>
      </c>
    </row>
    <row r="256" spans="1:3">
      <c r="A256" s="215" t="s">
        <v>550</v>
      </c>
      <c r="B256" s="107">
        <f>SUM(B257:B259)</f>
        <v>232.72000000000003</v>
      </c>
      <c r="C256" s="216">
        <v>6</v>
      </c>
    </row>
    <row r="257" spans="1:3">
      <c r="A257" s="217" t="s">
        <v>557</v>
      </c>
      <c r="B257" s="105">
        <v>215</v>
      </c>
      <c r="C257" s="106">
        <v>2</v>
      </c>
    </row>
    <row r="258" spans="1:3">
      <c r="A258" s="217" t="s">
        <v>552</v>
      </c>
      <c r="B258" s="105">
        <v>16.920000000000002</v>
      </c>
      <c r="C258" s="106">
        <v>3</v>
      </c>
    </row>
    <row r="259" spans="1:3">
      <c r="A259" s="217" t="s">
        <v>553</v>
      </c>
      <c r="B259" s="105">
        <v>0.8</v>
      </c>
      <c r="C259" s="106">
        <v>1</v>
      </c>
    </row>
    <row r="260" spans="1:3">
      <c r="A260" s="215" t="s">
        <v>554</v>
      </c>
      <c r="B260" s="107">
        <v>2.46</v>
      </c>
      <c r="C260" s="216">
        <v>1</v>
      </c>
    </row>
    <row r="263" spans="1:3">
      <c r="A263" s="230" t="s">
        <v>588</v>
      </c>
      <c r="B263" s="230"/>
      <c r="C263" s="230"/>
    </row>
    <row r="264" spans="1:3" ht="26.45">
      <c r="A264" s="215" t="s">
        <v>528</v>
      </c>
      <c r="B264" s="216" t="s">
        <v>548</v>
      </c>
      <c r="C264" s="216" t="s">
        <v>549</v>
      </c>
    </row>
    <row r="265" spans="1:3">
      <c r="A265" s="215" t="s">
        <v>550</v>
      </c>
      <c r="B265" s="107">
        <f>SUM(B266:B266)</f>
        <v>2</v>
      </c>
      <c r="C265" s="216">
        <f>SUM(C266:C266)</f>
        <v>1</v>
      </c>
    </row>
    <row r="266" spans="1:3">
      <c r="A266" s="217" t="s">
        <v>553</v>
      </c>
      <c r="B266" s="105">
        <v>2</v>
      </c>
      <c r="C266" s="106">
        <v>1</v>
      </c>
    </row>
    <row r="267" spans="1:3">
      <c r="A267" s="215" t="s">
        <v>554</v>
      </c>
      <c r="B267" s="218">
        <v>3145.89</v>
      </c>
      <c r="C267" s="219">
        <v>8</v>
      </c>
    </row>
    <row r="270" spans="1:3">
      <c r="A270" s="230" t="s">
        <v>589</v>
      </c>
      <c r="B270" s="230"/>
      <c r="C270" s="230"/>
    </row>
    <row r="271" spans="1:3" ht="26.45">
      <c r="A271" s="215" t="s">
        <v>528</v>
      </c>
      <c r="B271" s="216" t="s">
        <v>548</v>
      </c>
      <c r="C271" s="216" t="s">
        <v>549</v>
      </c>
    </row>
    <row r="272" spans="1:3">
      <c r="A272" s="215" t="s">
        <v>550</v>
      </c>
      <c r="B272" s="107">
        <f>SUM(B273:B274)</f>
        <v>51.026060000000001</v>
      </c>
      <c r="C272" s="216">
        <f>SUM(C273:C274)</f>
        <v>5</v>
      </c>
    </row>
    <row r="273" spans="1:3">
      <c r="A273" s="217" t="s">
        <v>552</v>
      </c>
      <c r="B273" s="105">
        <v>50</v>
      </c>
      <c r="C273" s="106">
        <v>3</v>
      </c>
    </row>
    <row r="274" spans="1:3">
      <c r="A274" s="217" t="s">
        <v>553</v>
      </c>
      <c r="B274" s="105">
        <v>1.02606</v>
      </c>
      <c r="C274" s="106">
        <v>2</v>
      </c>
    </row>
    <row r="277" spans="1:3">
      <c r="A277" s="231" t="s">
        <v>590</v>
      </c>
      <c r="B277" s="231"/>
      <c r="C277" s="231"/>
    </row>
    <row r="278" spans="1:3" ht="26.45">
      <c r="A278" s="51" t="s">
        <v>528</v>
      </c>
      <c r="B278" s="47" t="s">
        <v>548</v>
      </c>
      <c r="C278" s="47" t="s">
        <v>549</v>
      </c>
    </row>
    <row r="279" spans="1:3">
      <c r="A279" s="51" t="s">
        <v>550</v>
      </c>
      <c r="B279" s="52">
        <f>SUM(B280:B282)</f>
        <v>101.848069</v>
      </c>
      <c r="C279" s="47">
        <f>8</f>
        <v>8</v>
      </c>
    </row>
    <row r="280" spans="1:3">
      <c r="A280" s="53" t="s">
        <v>551</v>
      </c>
      <c r="B280" s="105">
        <v>3.35</v>
      </c>
      <c r="C280" s="106">
        <v>1</v>
      </c>
    </row>
    <row r="281" spans="1:3">
      <c r="A281" s="53" t="s">
        <v>552</v>
      </c>
      <c r="B281" s="105">
        <v>98.273069000000007</v>
      </c>
      <c r="C281" s="106">
        <v>7</v>
      </c>
    </row>
    <row r="282" spans="1:3">
      <c r="A282" s="53" t="s">
        <v>553</v>
      </c>
      <c r="B282" s="105">
        <v>0.22500000000000001</v>
      </c>
      <c r="C282" s="106">
        <v>1</v>
      </c>
    </row>
    <row r="283" spans="1:3" ht="13.9">
      <c r="A283" s="65" t="s">
        <v>559</v>
      </c>
    </row>
    <row r="284" spans="1:3">
      <c r="A284" s="65"/>
    </row>
    <row r="286" spans="1:3">
      <c r="A286" s="231" t="s">
        <v>591</v>
      </c>
      <c r="B286" s="231"/>
      <c r="C286" s="231"/>
    </row>
    <row r="287" spans="1:3" ht="26.45">
      <c r="A287" s="51" t="s">
        <v>528</v>
      </c>
      <c r="B287" s="47" t="s">
        <v>548</v>
      </c>
      <c r="C287" s="47" t="s">
        <v>549</v>
      </c>
    </row>
    <row r="288" spans="1:3">
      <c r="A288" s="51" t="s">
        <v>550</v>
      </c>
      <c r="B288" s="52">
        <f>SUM(B289:B289)</f>
        <v>2</v>
      </c>
      <c r="C288" s="47">
        <f>SUM(C289:C289)</f>
        <v>2</v>
      </c>
    </row>
    <row r="289" spans="1:3">
      <c r="A289" s="53" t="s">
        <v>553</v>
      </c>
      <c r="B289" s="105">
        <v>2</v>
      </c>
      <c r="C289" s="106">
        <v>2</v>
      </c>
    </row>
    <row r="292" spans="1:3">
      <c r="A292" s="231" t="s">
        <v>592</v>
      </c>
      <c r="B292" s="231"/>
      <c r="C292" s="231"/>
    </row>
    <row r="293" spans="1:3" ht="26.45">
      <c r="A293" s="51" t="s">
        <v>528</v>
      </c>
      <c r="B293" s="47" t="s">
        <v>548</v>
      </c>
      <c r="C293" s="47" t="s">
        <v>549</v>
      </c>
    </row>
    <row r="294" spans="1:3">
      <c r="A294" s="51" t="s">
        <v>550</v>
      </c>
      <c r="B294" s="52">
        <f>SUM(B295:B295)</f>
        <v>11.1</v>
      </c>
      <c r="C294" s="47">
        <f>SUM(C295:C295)</f>
        <v>2</v>
      </c>
    </row>
    <row r="295" spans="1:3">
      <c r="A295" s="53" t="s">
        <v>552</v>
      </c>
      <c r="B295" s="105">
        <v>11.1</v>
      </c>
      <c r="C295" s="106">
        <v>2</v>
      </c>
    </row>
    <row r="298" spans="1:3">
      <c r="A298" s="232" t="s">
        <v>593</v>
      </c>
      <c r="B298" s="233"/>
      <c r="C298" s="234"/>
    </row>
    <row r="299" spans="1:3" ht="26.45">
      <c r="A299" s="49" t="s">
        <v>528</v>
      </c>
      <c r="B299" s="50" t="s">
        <v>548</v>
      </c>
      <c r="C299" s="50" t="s">
        <v>549</v>
      </c>
    </row>
    <row r="300" spans="1:3">
      <c r="A300" s="51" t="s">
        <v>550</v>
      </c>
      <c r="B300" s="52">
        <f>SUM(B301:B302)</f>
        <v>2055.3100249999998</v>
      </c>
      <c r="C300" s="47">
        <f>SUM(C301:C302)</f>
        <v>19</v>
      </c>
    </row>
    <row r="301" spans="1:3">
      <c r="A301" s="53" t="s">
        <v>557</v>
      </c>
      <c r="B301" s="105">
        <v>2042.9100249999999</v>
      </c>
      <c r="C301" s="106">
        <v>7</v>
      </c>
    </row>
    <row r="302" spans="1:3">
      <c r="A302" s="53" t="s">
        <v>553</v>
      </c>
      <c r="B302" s="105">
        <v>12.4</v>
      </c>
      <c r="C302" s="106">
        <v>12</v>
      </c>
    </row>
    <row r="303" spans="1:3">
      <c r="A303" s="51" t="s">
        <v>554</v>
      </c>
      <c r="B303" s="52">
        <v>402.2</v>
      </c>
      <c r="C303" s="47">
        <v>2</v>
      </c>
    </row>
    <row r="306" spans="1:3">
      <c r="A306" s="231" t="s">
        <v>594</v>
      </c>
      <c r="B306" s="231"/>
      <c r="C306" s="231"/>
    </row>
    <row r="307" spans="1:3" ht="26.45">
      <c r="A307" s="51" t="s">
        <v>528</v>
      </c>
      <c r="B307" s="47" t="s">
        <v>548</v>
      </c>
      <c r="C307" s="47" t="s">
        <v>549</v>
      </c>
    </row>
    <row r="308" spans="1:3">
      <c r="A308" s="51" t="s">
        <v>550</v>
      </c>
      <c r="B308" s="52">
        <f>SUM(B309:B309)</f>
        <v>9.8699999999999992</v>
      </c>
      <c r="C308" s="47">
        <f>SUM(C309:C309)</f>
        <v>2</v>
      </c>
    </row>
    <row r="309" spans="1:3">
      <c r="A309" s="53" t="s">
        <v>552</v>
      </c>
      <c r="B309" s="105">
        <v>9.8699999999999992</v>
      </c>
      <c r="C309" s="106">
        <v>2</v>
      </c>
    </row>
    <row r="311" spans="1:3" ht="13.9" customHeight="1"/>
    <row r="312" spans="1:3">
      <c r="A312" s="230" t="s">
        <v>595</v>
      </c>
      <c r="B312" s="230"/>
      <c r="C312" s="230"/>
    </row>
    <row r="313" spans="1:3" ht="26.45">
      <c r="A313" s="51" t="s">
        <v>528</v>
      </c>
      <c r="B313" s="47" t="s">
        <v>548</v>
      </c>
      <c r="C313" s="47" t="s">
        <v>549</v>
      </c>
    </row>
    <row r="314" spans="1:3">
      <c r="A314" s="51" t="s">
        <v>550</v>
      </c>
      <c r="B314" s="52">
        <f>SUM(B315:B317)</f>
        <v>780.27409099999988</v>
      </c>
      <c r="C314" s="47">
        <f>SUM(C315:C317)</f>
        <v>19</v>
      </c>
    </row>
    <row r="315" spans="1:3">
      <c r="A315" s="53" t="s">
        <v>557</v>
      </c>
      <c r="B315" s="105">
        <v>724.02</v>
      </c>
      <c r="C315" s="106">
        <v>2</v>
      </c>
    </row>
    <row r="316" spans="1:3">
      <c r="A316" s="53" t="s">
        <v>552</v>
      </c>
      <c r="B316" s="105">
        <v>30.030999999999999</v>
      </c>
      <c r="C316" s="106">
        <v>9</v>
      </c>
    </row>
    <row r="317" spans="1:3">
      <c r="A317" s="53" t="s">
        <v>553</v>
      </c>
      <c r="B317" s="105">
        <v>26.223091</v>
      </c>
      <c r="C317" s="106">
        <v>8</v>
      </c>
    </row>
    <row r="318" spans="1:3">
      <c r="A318" s="51" t="s">
        <v>554</v>
      </c>
      <c r="B318" s="214">
        <v>6654.27</v>
      </c>
      <c r="C318" s="47">
        <v>12</v>
      </c>
    </row>
    <row r="319" spans="1:3">
      <c r="A319" s="44"/>
    </row>
    <row r="320" spans="1:3">
      <c r="A320" s="46"/>
    </row>
    <row r="321" spans="1:3">
      <c r="A321" s="54"/>
      <c r="B321" s="55"/>
      <c r="C321" s="55"/>
    </row>
    <row r="322" spans="1:3">
      <c r="A322" s="46"/>
      <c r="B322" s="56"/>
      <c r="C322" s="57"/>
    </row>
    <row r="323" spans="1:3">
      <c r="B323" s="58"/>
      <c r="C323" s="59"/>
    </row>
    <row r="324" spans="1:3">
      <c r="B324" s="58"/>
      <c r="C324" s="59"/>
    </row>
    <row r="325" spans="1:3">
      <c r="A325" s="46"/>
      <c r="B325" s="56"/>
      <c r="C325" s="57"/>
    </row>
    <row r="328" spans="1:3">
      <c r="A328" s="60"/>
      <c r="B328" s="60"/>
      <c r="C328" s="60"/>
    </row>
    <row r="329" spans="1:3">
      <c r="A329" s="60"/>
      <c r="B329" s="60"/>
      <c r="C329" s="60"/>
    </row>
    <row r="330" spans="1:3">
      <c r="A330" s="60"/>
      <c r="B330" s="55"/>
      <c r="C330" s="55"/>
    </row>
    <row r="331" spans="1:3">
      <c r="A331" s="60"/>
      <c r="B331" s="61"/>
      <c r="C331" s="55"/>
    </row>
    <row r="332" spans="1:3">
      <c r="A332" s="62"/>
      <c r="B332" s="63"/>
      <c r="C332" s="64"/>
    </row>
    <row r="333" spans="1:3">
      <c r="A333" s="62"/>
      <c r="B333" s="63"/>
      <c r="C333" s="64"/>
    </row>
    <row r="334" spans="1:3">
      <c r="A334" s="62"/>
      <c r="B334" s="63"/>
      <c r="C334" s="64"/>
    </row>
    <row r="335" spans="1:3">
      <c r="A335" s="60"/>
      <c r="B335" s="61"/>
      <c r="C335" s="55"/>
    </row>
    <row r="338" spans="1:3">
      <c r="A338" s="44"/>
    </row>
    <row r="339" spans="1:3">
      <c r="A339" s="46"/>
    </row>
    <row r="340" spans="1:3">
      <c r="A340" s="54"/>
      <c r="B340" s="55"/>
      <c r="C340" s="55"/>
    </row>
    <row r="341" spans="1:3">
      <c r="A341" s="46"/>
      <c r="B341" s="56"/>
      <c r="C341" s="57"/>
    </row>
    <row r="342" spans="1:3">
      <c r="B342" s="58"/>
      <c r="C342" s="59"/>
    </row>
    <row r="343" spans="1:3">
      <c r="B343" s="58"/>
      <c r="C343" s="59"/>
    </row>
    <row r="344" spans="1:3">
      <c r="A344" s="46"/>
      <c r="B344" s="56"/>
      <c r="C344" s="57"/>
    </row>
    <row r="347" spans="1:3">
      <c r="A347" s="60"/>
      <c r="B347" s="60"/>
      <c r="C347" s="60"/>
    </row>
    <row r="348" spans="1:3">
      <c r="A348" s="60"/>
      <c r="B348" s="60"/>
      <c r="C348" s="60"/>
    </row>
    <row r="349" spans="1:3">
      <c r="A349" s="60"/>
      <c r="B349" s="55"/>
      <c r="C349" s="55"/>
    </row>
    <row r="350" spans="1:3">
      <c r="A350" s="60"/>
      <c r="B350" s="61"/>
      <c r="C350" s="55"/>
    </row>
    <row r="351" spans="1:3">
      <c r="A351" s="62"/>
      <c r="B351" s="63"/>
      <c r="C351" s="64"/>
    </row>
    <row r="352" spans="1:3">
      <c r="A352" s="62"/>
      <c r="B352" s="63"/>
      <c r="C352" s="64"/>
    </row>
    <row r="353" spans="1:3">
      <c r="A353" s="62"/>
      <c r="B353" s="63"/>
      <c r="C353" s="64"/>
    </row>
    <row r="354" spans="1:3">
      <c r="A354" s="60"/>
      <c r="B354" s="61"/>
      <c r="C354" s="55"/>
    </row>
    <row r="357" spans="1:3">
      <c r="A357" s="44"/>
    </row>
    <row r="358" spans="1:3">
      <c r="A358" s="46"/>
    </row>
    <row r="359" spans="1:3">
      <c r="A359" s="54"/>
      <c r="B359" s="55"/>
      <c r="C359" s="55"/>
    </row>
    <row r="360" spans="1:3">
      <c r="A360" s="46"/>
      <c r="B360" s="56"/>
      <c r="C360" s="57"/>
    </row>
    <row r="361" spans="1:3">
      <c r="B361" s="58"/>
      <c r="C361" s="59"/>
    </row>
    <row r="362" spans="1:3">
      <c r="B362" s="58"/>
      <c r="C362" s="59"/>
    </row>
    <row r="363" spans="1:3">
      <c r="A363" s="46"/>
      <c r="B363" s="56"/>
      <c r="C363" s="57"/>
    </row>
    <row r="366" spans="1:3">
      <c r="A366" s="60"/>
      <c r="B366" s="60"/>
      <c r="C366" s="60"/>
    </row>
    <row r="367" spans="1:3">
      <c r="A367" s="60"/>
      <c r="B367" s="60"/>
      <c r="C367" s="60"/>
    </row>
    <row r="368" spans="1:3">
      <c r="A368" s="60"/>
      <c r="B368" s="55"/>
      <c r="C368" s="55"/>
    </row>
    <row r="369" spans="1:3">
      <c r="A369" s="60"/>
      <c r="B369" s="61"/>
      <c r="C369" s="55"/>
    </row>
    <row r="370" spans="1:3">
      <c r="A370" s="62"/>
      <c r="B370" s="63"/>
      <c r="C370" s="64"/>
    </row>
    <row r="371" spans="1:3">
      <c r="A371" s="62"/>
      <c r="B371" s="63"/>
      <c r="C371" s="64"/>
    </row>
    <row r="372" spans="1:3">
      <c r="A372" s="62"/>
      <c r="B372" s="63"/>
      <c r="C372" s="64"/>
    </row>
    <row r="373" spans="1:3">
      <c r="A373" s="60"/>
      <c r="B373" s="61"/>
      <c r="C373" s="55"/>
    </row>
    <row r="376" spans="1:3">
      <c r="A376" s="44"/>
    </row>
    <row r="377" spans="1:3">
      <c r="A377" s="46"/>
    </row>
    <row r="378" spans="1:3">
      <c r="A378" s="54"/>
      <c r="B378" s="55"/>
      <c r="C378" s="55"/>
    </row>
    <row r="379" spans="1:3">
      <c r="A379" s="46"/>
      <c r="B379" s="56"/>
      <c r="C379" s="57"/>
    </row>
    <row r="380" spans="1:3">
      <c r="B380" s="58"/>
      <c r="C380" s="59"/>
    </row>
    <row r="381" spans="1:3">
      <c r="B381" s="58"/>
      <c r="C381" s="59"/>
    </row>
    <row r="382" spans="1:3">
      <c r="A382" s="46"/>
      <c r="B382" s="56"/>
      <c r="C382" s="57"/>
    </row>
    <row r="385" spans="1:3">
      <c r="A385" s="60"/>
      <c r="B385" s="60"/>
      <c r="C385" s="60"/>
    </row>
    <row r="386" spans="1:3">
      <c r="A386" s="60"/>
      <c r="B386" s="60"/>
      <c r="C386" s="60"/>
    </row>
    <row r="387" spans="1:3">
      <c r="A387" s="60"/>
      <c r="B387" s="55"/>
      <c r="C387" s="55"/>
    </row>
    <row r="388" spans="1:3">
      <c r="A388" s="60"/>
      <c r="B388" s="61"/>
      <c r="C388" s="55"/>
    </row>
    <row r="389" spans="1:3">
      <c r="A389" s="62"/>
      <c r="B389" s="63"/>
      <c r="C389" s="64"/>
    </row>
    <row r="390" spans="1:3">
      <c r="A390" s="62"/>
      <c r="B390" s="63"/>
      <c r="C390" s="64"/>
    </row>
    <row r="391" spans="1:3">
      <c r="A391" s="62"/>
      <c r="B391" s="63"/>
      <c r="C391" s="64"/>
    </row>
    <row r="392" spans="1:3">
      <c r="A392" s="60"/>
      <c r="B392" s="61"/>
      <c r="C392" s="55"/>
    </row>
    <row r="395" spans="1:3">
      <c r="A395" s="44"/>
    </row>
    <row r="396" spans="1:3">
      <c r="A396" s="46"/>
    </row>
    <row r="397" spans="1:3">
      <c r="A397" s="54"/>
      <c r="B397" s="55"/>
      <c r="C397" s="55"/>
    </row>
    <row r="398" spans="1:3">
      <c r="A398" s="46"/>
      <c r="B398" s="56"/>
      <c r="C398" s="57"/>
    </row>
    <row r="399" spans="1:3">
      <c r="B399" s="58"/>
      <c r="C399" s="59"/>
    </row>
    <row r="400" spans="1:3">
      <c r="B400" s="58"/>
      <c r="C400" s="59"/>
    </row>
    <row r="401" spans="1:3">
      <c r="A401" s="46"/>
      <c r="B401" s="56"/>
      <c r="C401" s="57"/>
    </row>
    <row r="404" spans="1:3">
      <c r="A404" s="60"/>
      <c r="B404" s="60"/>
      <c r="C404" s="60"/>
    </row>
    <row r="405" spans="1:3">
      <c r="A405" s="60"/>
      <c r="B405" s="60"/>
      <c r="C405" s="60"/>
    </row>
    <row r="406" spans="1:3">
      <c r="A406" s="60"/>
      <c r="B406" s="55"/>
      <c r="C406" s="55"/>
    </row>
    <row r="407" spans="1:3">
      <c r="A407" s="60"/>
      <c r="B407" s="61"/>
      <c r="C407" s="55"/>
    </row>
    <row r="408" spans="1:3">
      <c r="A408" s="62"/>
      <c r="B408" s="63"/>
      <c r="C408" s="64"/>
    </row>
    <row r="409" spans="1:3">
      <c r="A409" s="62"/>
      <c r="B409" s="63"/>
      <c r="C409" s="64"/>
    </row>
    <row r="410" spans="1:3">
      <c r="A410" s="62"/>
      <c r="B410" s="63"/>
      <c r="C410" s="64"/>
    </row>
    <row r="411" spans="1:3">
      <c r="A411" s="60"/>
      <c r="B411" s="61"/>
      <c r="C411" s="55"/>
    </row>
    <row r="414" spans="1:3">
      <c r="A414" s="44"/>
    </row>
    <row r="415" spans="1:3">
      <c r="A415" s="46"/>
    </row>
    <row r="416" spans="1:3">
      <c r="A416" s="54"/>
      <c r="B416" s="55"/>
      <c r="C416" s="55"/>
    </row>
    <row r="417" spans="1:3">
      <c r="A417" s="46"/>
      <c r="B417" s="56"/>
      <c r="C417" s="57"/>
    </row>
    <row r="418" spans="1:3">
      <c r="B418" s="58"/>
      <c r="C418" s="59"/>
    </row>
    <row r="419" spans="1:3">
      <c r="B419" s="58"/>
      <c r="C419" s="59"/>
    </row>
    <row r="420" spans="1:3">
      <c r="A420" s="46"/>
      <c r="B420" s="56"/>
      <c r="C420" s="57"/>
    </row>
    <row r="423" spans="1:3">
      <c r="A423" s="60"/>
      <c r="B423" s="60"/>
      <c r="C423" s="60"/>
    </row>
    <row r="424" spans="1:3">
      <c r="A424" s="60"/>
      <c r="B424" s="60"/>
      <c r="C424" s="60"/>
    </row>
    <row r="425" spans="1:3">
      <c r="A425" s="60"/>
      <c r="B425" s="55"/>
      <c r="C425" s="55"/>
    </row>
    <row r="426" spans="1:3">
      <c r="A426" s="60"/>
      <c r="B426" s="61"/>
      <c r="C426" s="55"/>
    </row>
    <row r="427" spans="1:3">
      <c r="A427" s="62"/>
      <c r="B427" s="63"/>
      <c r="C427" s="64"/>
    </row>
    <row r="428" spans="1:3">
      <c r="A428" s="62"/>
      <c r="B428" s="63"/>
      <c r="C428" s="64"/>
    </row>
    <row r="429" spans="1:3">
      <c r="A429" s="62"/>
      <c r="B429" s="63"/>
      <c r="C429" s="64"/>
    </row>
    <row r="430" spans="1:3">
      <c r="A430" s="60"/>
      <c r="B430" s="61"/>
      <c r="C430" s="55"/>
    </row>
    <row r="433" spans="1:3">
      <c r="A433" s="44"/>
    </row>
    <row r="434" spans="1:3">
      <c r="A434" s="46"/>
    </row>
    <row r="435" spans="1:3">
      <c r="A435" s="54"/>
      <c r="B435" s="55"/>
      <c r="C435" s="55"/>
    </row>
    <row r="436" spans="1:3">
      <c r="A436" s="46"/>
      <c r="B436" s="56"/>
      <c r="C436" s="57"/>
    </row>
    <row r="437" spans="1:3">
      <c r="B437" s="58"/>
      <c r="C437" s="59"/>
    </row>
    <row r="438" spans="1:3">
      <c r="B438" s="58"/>
      <c r="C438" s="59"/>
    </row>
    <row r="439" spans="1:3">
      <c r="A439" s="46"/>
      <c r="B439" s="56"/>
      <c r="C439" s="57"/>
    </row>
    <row r="442" spans="1:3">
      <c r="A442" s="60"/>
      <c r="B442" s="60"/>
      <c r="C442" s="60"/>
    </row>
    <row r="443" spans="1:3">
      <c r="A443" s="60"/>
      <c r="B443" s="60"/>
      <c r="C443" s="60"/>
    </row>
    <row r="444" spans="1:3">
      <c r="A444" s="60"/>
      <c r="B444" s="55"/>
      <c r="C444" s="55"/>
    </row>
    <row r="445" spans="1:3">
      <c r="A445" s="60"/>
      <c r="B445" s="61"/>
      <c r="C445" s="55"/>
    </row>
    <row r="446" spans="1:3">
      <c r="A446" s="62"/>
      <c r="B446" s="63"/>
      <c r="C446" s="64"/>
    </row>
    <row r="447" spans="1:3">
      <c r="A447" s="62"/>
      <c r="B447" s="63"/>
      <c r="C447" s="64"/>
    </row>
    <row r="448" spans="1:3">
      <c r="A448" s="62"/>
      <c r="B448" s="63"/>
      <c r="C448" s="64"/>
    </row>
    <row r="449" spans="1:3">
      <c r="A449" s="60"/>
      <c r="B449" s="61"/>
      <c r="C449" s="55"/>
    </row>
  </sheetData>
  <mergeCells count="39">
    <mergeCell ref="A2:C2"/>
    <mergeCell ref="A11:C11"/>
    <mergeCell ref="A18:C18"/>
    <mergeCell ref="A26:C26"/>
    <mergeCell ref="A36:C36"/>
    <mergeCell ref="A43:C43"/>
    <mergeCell ref="A53:C53"/>
    <mergeCell ref="A61:C61"/>
    <mergeCell ref="A71:C71"/>
    <mergeCell ref="A79:C79"/>
    <mergeCell ref="A89:C89"/>
    <mergeCell ref="A99:C99"/>
    <mergeCell ref="A130:C130"/>
    <mergeCell ref="A107:C107"/>
    <mergeCell ref="A113:C113"/>
    <mergeCell ref="A121:C121"/>
    <mergeCell ref="A135:C135"/>
    <mergeCell ref="A144:C144"/>
    <mergeCell ref="A150:C150"/>
    <mergeCell ref="A160:C160"/>
    <mergeCell ref="A170:C170"/>
    <mergeCell ref="A177:C177"/>
    <mergeCell ref="A187:C187"/>
    <mergeCell ref="A197:C197"/>
    <mergeCell ref="A203:C203"/>
    <mergeCell ref="A211:C211"/>
    <mergeCell ref="A220:C220"/>
    <mergeCell ref="A228:C228"/>
    <mergeCell ref="A237:C237"/>
    <mergeCell ref="A245:C245"/>
    <mergeCell ref="A254:C254"/>
    <mergeCell ref="A263:C263"/>
    <mergeCell ref="A270:C270"/>
    <mergeCell ref="A277:C277"/>
    <mergeCell ref="A306:C306"/>
    <mergeCell ref="A312:C312"/>
    <mergeCell ref="A286:C286"/>
    <mergeCell ref="A292:C292"/>
    <mergeCell ref="A298:C298"/>
  </mergeCells>
  <pageMargins left="0.7" right="0.7" top="0.75" bottom="0.75" header="0.3" footer="0.3"/>
  <pageSetup orientation="portrait" r:id="rId1"/>
  <headerFooter>
    <oddFooter>&amp;L&amp;"Calibri"&amp;11&amp;K000000_x000D_&amp;1#&amp;"Calibri"&amp;9&amp;K000000INTERNAL. This information is accessible to ADB Management and staff. It may be shared outside ADB with appropriate permission.</oddFooter>
  </headerFooter>
  <ignoredErrors>
    <ignoredError sqref="B4 B20:C20 B73:C73 B101:C101 B189 B256 B300:C300 B152 B222:C222 B63 B230 B28 B81 B179 B247:C247 B45 B91 B162 B213:C213 B314:C31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425B8-8423-44E1-A7F3-A905122DB35F}">
  <dimension ref="A2:C169"/>
  <sheetViews>
    <sheetView topLeftCell="A7" zoomScale="80" zoomScaleNormal="80" workbookViewId="0">
      <selection activeCell="A89" sqref="A89:C89"/>
    </sheetView>
  </sheetViews>
  <sheetFormatPr defaultColWidth="8.7109375" defaultRowHeight="13.9"/>
  <cols>
    <col min="1" max="1" width="31.7109375" style="109" customWidth="1"/>
    <col min="2" max="2" width="30.28515625" style="109" customWidth="1"/>
    <col min="3" max="3" width="29.42578125" style="109" customWidth="1"/>
    <col min="4" max="16384" width="8.7109375" style="109"/>
  </cols>
  <sheetData>
    <row r="2" spans="1:3">
      <c r="A2" s="238" t="s">
        <v>596</v>
      </c>
      <c r="B2" s="238"/>
      <c r="C2" s="238"/>
    </row>
    <row r="3" spans="1:3">
      <c r="A3" s="110" t="s">
        <v>528</v>
      </c>
      <c r="B3" s="110" t="s">
        <v>549</v>
      </c>
      <c r="C3" s="110" t="s">
        <v>597</v>
      </c>
    </row>
    <row r="4" spans="1:3">
      <c r="A4" s="111" t="s">
        <v>598</v>
      </c>
      <c r="B4" s="112">
        <v>64</v>
      </c>
      <c r="C4" s="113">
        <f>SUM(C5:C7)</f>
        <v>1350.0667610000003</v>
      </c>
    </row>
    <row r="5" spans="1:3">
      <c r="A5" s="111" t="s">
        <v>551</v>
      </c>
      <c r="B5" s="112">
        <v>1</v>
      </c>
      <c r="C5" s="113">
        <v>1092.1497730000001</v>
      </c>
    </row>
    <row r="6" spans="1:3">
      <c r="A6" s="111" t="s">
        <v>552</v>
      </c>
      <c r="B6" s="114">
        <v>27</v>
      </c>
      <c r="C6" s="115">
        <v>178.86680100000001</v>
      </c>
    </row>
    <row r="7" spans="1:3">
      <c r="A7" s="116" t="s">
        <v>546</v>
      </c>
      <c r="B7" s="114">
        <v>36</v>
      </c>
      <c r="C7" s="115">
        <v>79.050186999999994</v>
      </c>
    </row>
    <row r="8" spans="1:3">
      <c r="A8" s="111" t="s">
        <v>599</v>
      </c>
      <c r="B8" s="112">
        <v>6</v>
      </c>
      <c r="C8" s="113">
        <v>113.84</v>
      </c>
    </row>
    <row r="11" spans="1:3">
      <c r="A11" s="238" t="s">
        <v>600</v>
      </c>
      <c r="B11" s="238"/>
      <c r="C11" s="238"/>
    </row>
    <row r="12" spans="1:3">
      <c r="A12" s="110" t="s">
        <v>528</v>
      </c>
      <c r="B12" s="110" t="s">
        <v>549</v>
      </c>
      <c r="C12" s="110" t="s">
        <v>597</v>
      </c>
    </row>
    <row r="13" spans="1:3">
      <c r="A13" s="111" t="s">
        <v>598</v>
      </c>
      <c r="B13" s="112">
        <v>6</v>
      </c>
      <c r="C13" s="159">
        <v>4.3546880000000003</v>
      </c>
    </row>
    <row r="14" spans="1:3">
      <c r="A14" s="116" t="s">
        <v>546</v>
      </c>
      <c r="B14" s="114">
        <v>6</v>
      </c>
      <c r="C14" s="159">
        <v>4.3546880000000003</v>
      </c>
    </row>
    <row r="15" spans="1:3">
      <c r="A15" s="111" t="s">
        <v>599</v>
      </c>
      <c r="B15" s="112">
        <v>1</v>
      </c>
      <c r="C15" s="113">
        <v>504.53</v>
      </c>
    </row>
    <row r="16" spans="1:3">
      <c r="A16" s="117"/>
      <c r="B16" s="142"/>
      <c r="C16" s="160"/>
    </row>
    <row r="17" spans="1:3">
      <c r="A17" s="117"/>
      <c r="B17" s="142"/>
      <c r="C17" s="160"/>
    </row>
    <row r="18" spans="1:3">
      <c r="A18" s="238" t="s">
        <v>601</v>
      </c>
      <c r="B18" s="238"/>
      <c r="C18" s="238"/>
    </row>
    <row r="19" spans="1:3">
      <c r="A19" s="110" t="s">
        <v>528</v>
      </c>
      <c r="B19" s="110" t="s">
        <v>549</v>
      </c>
      <c r="C19" s="110" t="s">
        <v>597</v>
      </c>
    </row>
    <row r="20" spans="1:3">
      <c r="A20" s="111" t="s">
        <v>599</v>
      </c>
      <c r="B20" s="112">
        <v>1</v>
      </c>
      <c r="C20" s="113">
        <v>34.020000000000003</v>
      </c>
    </row>
    <row r="21" spans="1:3">
      <c r="A21" s="117"/>
      <c r="B21" s="142"/>
      <c r="C21" s="160"/>
    </row>
    <row r="23" spans="1:3">
      <c r="A23" s="238" t="s">
        <v>602</v>
      </c>
      <c r="B23" s="238"/>
      <c r="C23" s="238"/>
    </row>
    <row r="24" spans="1:3">
      <c r="A24" s="110" t="s">
        <v>528</v>
      </c>
      <c r="B24" s="110" t="s">
        <v>549</v>
      </c>
      <c r="C24" s="110" t="s">
        <v>597</v>
      </c>
    </row>
    <row r="25" spans="1:3">
      <c r="A25" s="111" t="s">
        <v>598</v>
      </c>
      <c r="B25" s="112">
        <v>8</v>
      </c>
      <c r="C25" s="113">
        <f>SUM(C26:C27)</f>
        <v>18.9665</v>
      </c>
    </row>
    <row r="26" spans="1:3">
      <c r="A26" s="111" t="s">
        <v>561</v>
      </c>
      <c r="B26" s="114">
        <v>1</v>
      </c>
      <c r="C26" s="115">
        <v>1.8</v>
      </c>
    </row>
    <row r="27" spans="1:3">
      <c r="A27" s="116" t="s">
        <v>546</v>
      </c>
      <c r="B27" s="114">
        <v>7</v>
      </c>
      <c r="C27" s="115">
        <v>17.166499999999999</v>
      </c>
    </row>
    <row r="28" spans="1:3">
      <c r="A28" s="111" t="s">
        <v>599</v>
      </c>
      <c r="B28" s="112">
        <v>18</v>
      </c>
      <c r="C28" s="113">
        <v>364.62</v>
      </c>
    </row>
    <row r="29" spans="1:3">
      <c r="A29" s="117"/>
      <c r="B29" s="118"/>
      <c r="C29" s="119"/>
    </row>
    <row r="31" spans="1:3">
      <c r="A31" s="238" t="s">
        <v>603</v>
      </c>
      <c r="B31" s="238"/>
      <c r="C31" s="238"/>
    </row>
    <row r="32" spans="1:3">
      <c r="A32" s="110" t="s">
        <v>528</v>
      </c>
      <c r="B32" s="110" t="s">
        <v>549</v>
      </c>
      <c r="C32" s="110" t="s">
        <v>597</v>
      </c>
    </row>
    <row r="33" spans="1:3">
      <c r="A33" s="111" t="s">
        <v>598</v>
      </c>
      <c r="B33" s="112">
        <v>1</v>
      </c>
      <c r="C33" s="113">
        <f>SUM(C34:C34)</f>
        <v>230</v>
      </c>
    </row>
    <row r="34" spans="1:3">
      <c r="A34" s="111" t="s">
        <v>551</v>
      </c>
      <c r="B34" s="114">
        <v>1</v>
      </c>
      <c r="C34" s="115">
        <v>230</v>
      </c>
    </row>
    <row r="37" spans="1:3">
      <c r="A37" s="238" t="s">
        <v>604</v>
      </c>
      <c r="B37" s="238"/>
      <c r="C37" s="238"/>
    </row>
    <row r="38" spans="1:3">
      <c r="A38" s="110" t="s">
        <v>528</v>
      </c>
      <c r="B38" s="110" t="s">
        <v>549</v>
      </c>
      <c r="C38" s="110" t="s">
        <v>597</v>
      </c>
    </row>
    <row r="39" spans="1:3">
      <c r="A39" s="111" t="s">
        <v>598</v>
      </c>
      <c r="B39" s="112">
        <v>1</v>
      </c>
      <c r="C39" s="113">
        <f>SUM(C40:C40)</f>
        <v>22.34</v>
      </c>
    </row>
    <row r="40" spans="1:3">
      <c r="A40" s="121" t="s">
        <v>561</v>
      </c>
      <c r="B40" s="114">
        <v>1</v>
      </c>
      <c r="C40" s="115">
        <v>22.34</v>
      </c>
    </row>
    <row r="41" spans="1:3">
      <c r="A41" s="111" t="s">
        <v>599</v>
      </c>
      <c r="B41" s="112">
        <v>1</v>
      </c>
      <c r="C41" s="113">
        <v>1.0900000000000001</v>
      </c>
    </row>
    <row r="44" spans="1:3">
      <c r="A44" s="238" t="s">
        <v>605</v>
      </c>
      <c r="B44" s="238"/>
      <c r="C44" s="238"/>
    </row>
    <row r="45" spans="1:3">
      <c r="A45" s="110" t="s">
        <v>528</v>
      </c>
      <c r="B45" s="110" t="s">
        <v>549</v>
      </c>
      <c r="C45" s="110" t="s">
        <v>597</v>
      </c>
    </row>
    <row r="46" spans="1:3">
      <c r="A46" s="111" t="s">
        <v>598</v>
      </c>
      <c r="B46" s="112">
        <v>34</v>
      </c>
      <c r="C46" s="113">
        <f>SUM(C47:C48)</f>
        <v>2477.6733400000003</v>
      </c>
    </row>
    <row r="47" spans="1:3">
      <c r="A47" s="111" t="s">
        <v>557</v>
      </c>
      <c r="B47" s="114">
        <v>22</v>
      </c>
      <c r="C47" s="115">
        <v>2472.3536250000002</v>
      </c>
    </row>
    <row r="48" spans="1:3">
      <c r="A48" s="116" t="s">
        <v>546</v>
      </c>
      <c r="B48" s="114">
        <v>12</v>
      </c>
      <c r="C48" s="115">
        <v>5.3197150000000004</v>
      </c>
    </row>
    <row r="49" spans="1:3">
      <c r="A49" s="111" t="s">
        <v>599</v>
      </c>
      <c r="B49" s="112">
        <v>36</v>
      </c>
      <c r="C49" s="113">
        <v>1268.6300000000001</v>
      </c>
    </row>
    <row r="52" spans="1:3">
      <c r="A52" s="238" t="s">
        <v>606</v>
      </c>
      <c r="B52" s="238"/>
      <c r="C52" s="238"/>
    </row>
    <row r="53" spans="1:3">
      <c r="A53" s="110" t="s">
        <v>528</v>
      </c>
      <c r="B53" s="110" t="s">
        <v>549</v>
      </c>
      <c r="C53" s="110" t="s">
        <v>597</v>
      </c>
    </row>
    <row r="54" spans="1:3">
      <c r="A54" s="111" t="s">
        <v>598</v>
      </c>
      <c r="B54" s="112">
        <v>21</v>
      </c>
      <c r="C54" s="113">
        <f>SUM(C55:C57)</f>
        <v>4540.2594429999999</v>
      </c>
    </row>
    <row r="55" spans="1:3">
      <c r="A55" s="111" t="s">
        <v>557</v>
      </c>
      <c r="B55" s="114">
        <v>14</v>
      </c>
      <c r="C55" s="115">
        <v>4467.6799689999998</v>
      </c>
    </row>
    <row r="56" spans="1:3">
      <c r="A56" s="121" t="s">
        <v>552</v>
      </c>
      <c r="B56" s="114">
        <v>3</v>
      </c>
      <c r="C56" s="115">
        <v>68.680419000000001</v>
      </c>
    </row>
    <row r="57" spans="1:3">
      <c r="A57" s="116" t="s">
        <v>546</v>
      </c>
      <c r="B57" s="114">
        <v>4</v>
      </c>
      <c r="C57" s="115">
        <v>3.8990550000000002</v>
      </c>
    </row>
    <row r="58" spans="1:3">
      <c r="A58" s="111" t="s">
        <v>599</v>
      </c>
      <c r="B58" s="112">
        <v>30</v>
      </c>
      <c r="C58" s="113">
        <v>5056.9799999999996</v>
      </c>
    </row>
    <row r="59" spans="1:3">
      <c r="A59" s="117"/>
      <c r="B59" s="142"/>
      <c r="C59" s="160"/>
    </row>
    <row r="60" spans="1:3">
      <c r="A60" s="117"/>
      <c r="B60" s="142"/>
      <c r="C60" s="160"/>
    </row>
    <row r="61" spans="1:3">
      <c r="A61" s="238" t="s">
        <v>607</v>
      </c>
      <c r="B61" s="238"/>
      <c r="C61" s="238"/>
    </row>
    <row r="62" spans="1:3">
      <c r="A62" s="110" t="s">
        <v>528</v>
      </c>
      <c r="B62" s="110" t="s">
        <v>549</v>
      </c>
      <c r="C62" s="110" t="s">
        <v>597</v>
      </c>
    </row>
    <row r="63" spans="1:3">
      <c r="A63" s="111" t="s">
        <v>608</v>
      </c>
      <c r="B63" s="112">
        <v>9</v>
      </c>
      <c r="C63" s="113">
        <v>314.12</v>
      </c>
    </row>
    <row r="64" spans="1:3">
      <c r="A64" s="117"/>
      <c r="B64" s="142"/>
      <c r="C64" s="160"/>
    </row>
    <row r="66" spans="1:3">
      <c r="A66" s="239" t="s">
        <v>609</v>
      </c>
      <c r="B66" s="240"/>
      <c r="C66" s="241"/>
    </row>
    <row r="67" spans="1:3">
      <c r="A67" s="110" t="s">
        <v>528</v>
      </c>
      <c r="B67" s="110" t="s">
        <v>549</v>
      </c>
      <c r="C67" s="110" t="s">
        <v>597</v>
      </c>
    </row>
    <row r="68" spans="1:3">
      <c r="A68" s="111" t="s">
        <v>598</v>
      </c>
      <c r="B68" s="112">
        <v>6</v>
      </c>
      <c r="C68" s="113">
        <f>SUM(C69:C70)</f>
        <v>4.1710000000000003</v>
      </c>
    </row>
    <row r="69" spans="1:3">
      <c r="A69" s="121" t="s">
        <v>561</v>
      </c>
      <c r="B69" s="114">
        <v>1</v>
      </c>
      <c r="C69" s="115">
        <v>0.55000000000000004</v>
      </c>
    </row>
    <row r="70" spans="1:3">
      <c r="A70" s="116" t="s">
        <v>546</v>
      </c>
      <c r="B70" s="114">
        <v>5</v>
      </c>
      <c r="C70" s="115">
        <v>3.621</v>
      </c>
    </row>
    <row r="71" spans="1:3">
      <c r="A71" s="161"/>
      <c r="B71" s="118"/>
      <c r="C71" s="119"/>
    </row>
    <row r="72" spans="1:3">
      <c r="A72" s="161"/>
      <c r="B72" s="118"/>
      <c r="C72" s="119"/>
    </row>
    <row r="73" spans="1:3">
      <c r="A73" s="238" t="s">
        <v>610</v>
      </c>
      <c r="B73" s="238"/>
      <c r="C73" s="238"/>
    </row>
    <row r="74" spans="1:3">
      <c r="A74" s="110" t="s">
        <v>528</v>
      </c>
      <c r="B74" s="110" t="s">
        <v>549</v>
      </c>
      <c r="C74" s="110" t="s">
        <v>597</v>
      </c>
    </row>
    <row r="75" spans="1:3">
      <c r="A75" s="111" t="s">
        <v>608</v>
      </c>
      <c r="B75" s="112">
        <v>2</v>
      </c>
      <c r="C75" s="113">
        <v>27.27</v>
      </c>
    </row>
    <row r="76" spans="1:3">
      <c r="A76" s="161"/>
      <c r="B76" s="118"/>
      <c r="C76" s="119"/>
    </row>
    <row r="77" spans="1:3">
      <c r="A77" s="117"/>
      <c r="B77" s="118"/>
      <c r="C77" s="119"/>
    </row>
    <row r="78" spans="1:3" ht="13.9" customHeight="1">
      <c r="A78" s="239" t="s">
        <v>611</v>
      </c>
      <c r="B78" s="240"/>
      <c r="C78" s="241"/>
    </row>
    <row r="79" spans="1:3">
      <c r="A79" s="110" t="s">
        <v>528</v>
      </c>
      <c r="B79" s="110" t="s">
        <v>549</v>
      </c>
      <c r="C79" s="110" t="s">
        <v>597</v>
      </c>
    </row>
    <row r="80" spans="1:3">
      <c r="A80" s="111" t="s">
        <v>598</v>
      </c>
      <c r="B80" s="112">
        <v>171</v>
      </c>
      <c r="C80" s="113">
        <f>SUM(C81:C83)</f>
        <v>6455.6697890000005</v>
      </c>
    </row>
    <row r="81" spans="1:3">
      <c r="A81" s="111" t="s">
        <v>557</v>
      </c>
      <c r="B81" s="114">
        <v>16</v>
      </c>
      <c r="C81" s="115">
        <v>6074.1368700000003</v>
      </c>
    </row>
    <row r="82" spans="1:3">
      <c r="A82" s="121" t="s">
        <v>552</v>
      </c>
      <c r="B82" s="114">
        <v>44</v>
      </c>
      <c r="C82" s="115">
        <v>205.882969</v>
      </c>
    </row>
    <row r="83" spans="1:3">
      <c r="A83" s="116" t="s">
        <v>546</v>
      </c>
      <c r="B83" s="114">
        <v>111</v>
      </c>
      <c r="C83" s="115">
        <v>175.64994999999999</v>
      </c>
    </row>
    <row r="84" spans="1:3">
      <c r="A84" s="111" t="s">
        <v>599</v>
      </c>
      <c r="B84" s="112">
        <v>51</v>
      </c>
      <c r="C84" s="113">
        <v>3800.84</v>
      </c>
    </row>
    <row r="85" spans="1:3">
      <c r="A85" s="117"/>
      <c r="B85" s="142"/>
      <c r="C85" s="160"/>
    </row>
    <row r="86" spans="1:3">
      <c r="A86" s="117"/>
      <c r="B86" s="142"/>
      <c r="C86" s="160"/>
    </row>
    <row r="87" spans="1:3">
      <c r="A87" s="238" t="s">
        <v>612</v>
      </c>
      <c r="B87" s="238"/>
      <c r="C87" s="238"/>
    </row>
    <row r="88" spans="1:3">
      <c r="A88" s="110" t="s">
        <v>528</v>
      </c>
      <c r="B88" s="110" t="s">
        <v>549</v>
      </c>
      <c r="C88" s="110" t="s">
        <v>597</v>
      </c>
    </row>
    <row r="89" spans="1:3">
      <c r="A89" s="111" t="s">
        <v>608</v>
      </c>
      <c r="B89" s="112">
        <v>6</v>
      </c>
      <c r="C89" s="113">
        <v>61.3</v>
      </c>
    </row>
    <row r="90" spans="1:3">
      <c r="A90" s="117"/>
      <c r="B90" s="142"/>
      <c r="C90" s="160"/>
    </row>
    <row r="92" spans="1:3">
      <c r="A92" s="238" t="s">
        <v>613</v>
      </c>
      <c r="B92" s="238"/>
      <c r="C92" s="238"/>
    </row>
    <row r="93" spans="1:3">
      <c r="A93" s="110" t="s">
        <v>528</v>
      </c>
      <c r="B93" s="110" t="s">
        <v>549</v>
      </c>
      <c r="C93" s="110" t="s">
        <v>597</v>
      </c>
    </row>
    <row r="94" spans="1:3">
      <c r="A94" s="111" t="s">
        <v>598</v>
      </c>
      <c r="B94" s="112">
        <v>14</v>
      </c>
      <c r="C94" s="113">
        <f>SUM(C95:C96)</f>
        <v>9.0875000000000004</v>
      </c>
    </row>
    <row r="95" spans="1:3">
      <c r="A95" s="121" t="s">
        <v>561</v>
      </c>
      <c r="B95" s="114">
        <v>1</v>
      </c>
      <c r="C95" s="115">
        <v>0.75</v>
      </c>
    </row>
    <row r="96" spans="1:3">
      <c r="A96" s="116" t="s">
        <v>546</v>
      </c>
      <c r="B96" s="114">
        <v>13</v>
      </c>
      <c r="C96" s="115">
        <v>8.3375000000000004</v>
      </c>
    </row>
    <row r="97" spans="1:3">
      <c r="A97" s="111" t="s">
        <v>599</v>
      </c>
      <c r="B97" s="112">
        <v>7</v>
      </c>
      <c r="C97" s="113">
        <v>178.45</v>
      </c>
    </row>
    <row r="100" spans="1:3">
      <c r="A100" s="238" t="s">
        <v>614</v>
      </c>
      <c r="B100" s="238"/>
      <c r="C100" s="238"/>
    </row>
    <row r="101" spans="1:3">
      <c r="A101" s="110" t="s">
        <v>528</v>
      </c>
      <c r="B101" s="110" t="s">
        <v>549</v>
      </c>
      <c r="C101" s="110" t="s">
        <v>597</v>
      </c>
    </row>
    <row r="102" spans="1:3">
      <c r="A102" s="111" t="s">
        <v>598</v>
      </c>
      <c r="B102" s="112">
        <v>26</v>
      </c>
      <c r="C102" s="113">
        <f>SUM(C103:C104)</f>
        <v>89.557119999999998</v>
      </c>
    </row>
    <row r="103" spans="1:3">
      <c r="A103" s="121" t="s">
        <v>552</v>
      </c>
      <c r="B103" s="114">
        <v>17</v>
      </c>
      <c r="C103" s="115">
        <v>75.92</v>
      </c>
    </row>
    <row r="104" spans="1:3">
      <c r="A104" s="116" t="s">
        <v>546</v>
      </c>
      <c r="B104" s="114">
        <v>9</v>
      </c>
      <c r="C104" s="115">
        <v>13.637119999999999</v>
      </c>
    </row>
    <row r="107" spans="1:3">
      <c r="A107" s="238" t="s">
        <v>615</v>
      </c>
      <c r="B107" s="238"/>
      <c r="C107" s="238"/>
    </row>
    <row r="108" spans="1:3">
      <c r="A108" s="110" t="s">
        <v>528</v>
      </c>
      <c r="B108" s="110" t="s">
        <v>549</v>
      </c>
      <c r="C108" s="110" t="s">
        <v>597</v>
      </c>
    </row>
    <row r="109" spans="1:3">
      <c r="A109" s="111" t="s">
        <v>598</v>
      </c>
      <c r="B109" s="112">
        <v>5</v>
      </c>
      <c r="C109" s="113">
        <f>SUM(C110:C111)</f>
        <v>85.726934</v>
      </c>
    </row>
    <row r="110" spans="1:3">
      <c r="A110" s="121" t="s">
        <v>552</v>
      </c>
      <c r="B110" s="114">
        <v>3</v>
      </c>
      <c r="C110" s="115">
        <v>79.740769</v>
      </c>
    </row>
    <row r="111" spans="1:3">
      <c r="A111" s="116" t="s">
        <v>546</v>
      </c>
      <c r="B111" s="114">
        <v>2</v>
      </c>
      <c r="C111" s="115">
        <v>5.9861649999999997</v>
      </c>
    </row>
    <row r="112" spans="1:3">
      <c r="A112" s="111" t="s">
        <v>599</v>
      </c>
      <c r="B112" s="112">
        <v>1</v>
      </c>
      <c r="C112" s="113">
        <v>4.08</v>
      </c>
    </row>
    <row r="115" spans="1:3" ht="28.15" customHeight="1">
      <c r="A115" s="238" t="s">
        <v>616</v>
      </c>
      <c r="B115" s="238"/>
      <c r="C115" s="238"/>
    </row>
    <row r="116" spans="1:3">
      <c r="A116" s="110" t="s">
        <v>528</v>
      </c>
      <c r="B116" s="110" t="s">
        <v>549</v>
      </c>
      <c r="C116" s="110" t="s">
        <v>597</v>
      </c>
    </row>
    <row r="117" spans="1:3">
      <c r="A117" s="111" t="s">
        <v>598</v>
      </c>
      <c r="B117" s="112">
        <v>100</v>
      </c>
      <c r="C117" s="113">
        <f>SUM(C118:C120)</f>
        <v>670.72343100000001</v>
      </c>
    </row>
    <row r="118" spans="1:3">
      <c r="A118" s="111" t="s">
        <v>557</v>
      </c>
      <c r="B118" s="114">
        <v>8</v>
      </c>
      <c r="C118" s="115">
        <v>606.66</v>
      </c>
    </row>
    <row r="119" spans="1:3">
      <c r="A119" s="121" t="s">
        <v>552</v>
      </c>
      <c r="B119" s="114">
        <v>3</v>
      </c>
      <c r="C119" s="115">
        <v>9.5</v>
      </c>
    </row>
    <row r="120" spans="1:3">
      <c r="A120" s="116" t="s">
        <v>546</v>
      </c>
      <c r="B120" s="114">
        <v>89</v>
      </c>
      <c r="C120" s="115">
        <v>54.563431000000001</v>
      </c>
    </row>
    <row r="121" spans="1:3">
      <c r="A121" s="111" t="s">
        <v>599</v>
      </c>
      <c r="B121" s="112">
        <v>5</v>
      </c>
      <c r="C121" s="113">
        <v>144.87</v>
      </c>
    </row>
    <row r="122" spans="1:3">
      <c r="A122" s="117"/>
      <c r="B122" s="142"/>
      <c r="C122" s="160"/>
    </row>
    <row r="123" spans="1:3">
      <c r="A123" s="117"/>
      <c r="B123" s="142"/>
      <c r="C123" s="160"/>
    </row>
    <row r="124" spans="1:3">
      <c r="A124" s="238" t="s">
        <v>617</v>
      </c>
      <c r="B124" s="238"/>
      <c r="C124" s="238"/>
    </row>
    <row r="125" spans="1:3">
      <c r="A125" s="110" t="s">
        <v>528</v>
      </c>
      <c r="B125" s="110" t="s">
        <v>549</v>
      </c>
      <c r="C125" s="110" t="s">
        <v>597</v>
      </c>
    </row>
    <row r="126" spans="1:3">
      <c r="A126" s="111" t="s">
        <v>608</v>
      </c>
      <c r="B126" s="112">
        <v>9</v>
      </c>
      <c r="C126" s="113">
        <v>495.69</v>
      </c>
    </row>
    <row r="127" spans="1:3">
      <c r="A127" s="117"/>
      <c r="B127" s="142"/>
      <c r="C127" s="160"/>
    </row>
    <row r="128" spans="1:3">
      <c r="A128" s="117"/>
      <c r="B128" s="142"/>
      <c r="C128" s="160"/>
    </row>
    <row r="129" spans="1:3">
      <c r="A129" s="238" t="s">
        <v>618</v>
      </c>
      <c r="B129" s="238"/>
      <c r="C129" s="238"/>
    </row>
    <row r="130" spans="1:3">
      <c r="A130" s="110" t="s">
        <v>528</v>
      </c>
      <c r="B130" s="110" t="s">
        <v>549</v>
      </c>
      <c r="C130" s="110" t="s">
        <v>597</v>
      </c>
    </row>
    <row r="131" spans="1:3">
      <c r="A131" s="111" t="s">
        <v>598</v>
      </c>
      <c r="B131" s="112">
        <v>5</v>
      </c>
      <c r="C131" s="113">
        <v>2</v>
      </c>
    </row>
    <row r="132" spans="1:3">
      <c r="A132" s="116" t="s">
        <v>546</v>
      </c>
      <c r="B132" s="114">
        <v>5</v>
      </c>
      <c r="C132" s="115">
        <v>2</v>
      </c>
    </row>
    <row r="133" spans="1:3">
      <c r="A133" s="111" t="s">
        <v>599</v>
      </c>
      <c r="B133" s="112">
        <v>1</v>
      </c>
      <c r="C133" s="113">
        <v>5.89</v>
      </c>
    </row>
    <row r="136" spans="1:3">
      <c r="A136" s="238" t="s">
        <v>619</v>
      </c>
      <c r="B136" s="238"/>
      <c r="C136" s="238"/>
    </row>
    <row r="137" spans="1:3">
      <c r="A137" s="110" t="s">
        <v>528</v>
      </c>
      <c r="B137" s="110" t="s">
        <v>549</v>
      </c>
      <c r="C137" s="110" t="s">
        <v>597</v>
      </c>
    </row>
    <row r="138" spans="1:3">
      <c r="A138" s="111" t="s">
        <v>598</v>
      </c>
      <c r="B138" s="112">
        <v>1</v>
      </c>
      <c r="C138" s="113">
        <f>SUM(C139:C139)</f>
        <v>2</v>
      </c>
    </row>
    <row r="139" spans="1:3">
      <c r="A139" s="116" t="s">
        <v>546</v>
      </c>
      <c r="B139" s="114">
        <v>1</v>
      </c>
      <c r="C139" s="115">
        <v>2</v>
      </c>
    </row>
    <row r="140" spans="1:3">
      <c r="A140" s="111" t="s">
        <v>599</v>
      </c>
      <c r="B140" s="112">
        <v>1</v>
      </c>
      <c r="C140" s="113">
        <v>9.2799999999999994</v>
      </c>
    </row>
    <row r="143" spans="1:3">
      <c r="A143" s="238" t="s">
        <v>620</v>
      </c>
      <c r="B143" s="238"/>
      <c r="C143" s="238"/>
    </row>
    <row r="144" spans="1:3">
      <c r="A144" s="110" t="s">
        <v>528</v>
      </c>
      <c r="B144" s="110" t="s">
        <v>549</v>
      </c>
      <c r="C144" s="110" t="s">
        <v>597</v>
      </c>
    </row>
    <row r="145" spans="1:3">
      <c r="A145" s="111" t="s">
        <v>598</v>
      </c>
      <c r="B145" s="112">
        <v>3</v>
      </c>
      <c r="C145" s="113">
        <f>SUM(C146:C147)</f>
        <v>3.4701</v>
      </c>
    </row>
    <row r="146" spans="1:3">
      <c r="A146" s="121" t="s">
        <v>561</v>
      </c>
      <c r="B146" s="114">
        <v>1</v>
      </c>
      <c r="C146" s="115">
        <v>1.5</v>
      </c>
    </row>
    <row r="147" spans="1:3">
      <c r="A147" s="116" t="s">
        <v>546</v>
      </c>
      <c r="B147" s="114">
        <v>2</v>
      </c>
      <c r="C147" s="115">
        <v>1.9701</v>
      </c>
    </row>
    <row r="148" spans="1:3">
      <c r="A148" s="111" t="s">
        <v>599</v>
      </c>
      <c r="B148" s="112">
        <v>12</v>
      </c>
      <c r="C148" s="113">
        <v>4595.9799999999996</v>
      </c>
    </row>
    <row r="149" spans="1:3">
      <c r="A149" s="117"/>
      <c r="B149" s="142"/>
      <c r="C149" s="160"/>
    </row>
    <row r="150" spans="1:3">
      <c r="A150" s="117"/>
      <c r="B150" s="142"/>
      <c r="C150" s="160"/>
    </row>
    <row r="151" spans="1:3">
      <c r="A151" s="238" t="s">
        <v>621</v>
      </c>
      <c r="B151" s="238"/>
      <c r="C151" s="238"/>
    </row>
    <row r="152" spans="1:3">
      <c r="A152" s="110" t="s">
        <v>528</v>
      </c>
      <c r="B152" s="110" t="s">
        <v>549</v>
      </c>
      <c r="C152" s="110" t="s">
        <v>597</v>
      </c>
    </row>
    <row r="153" spans="1:3">
      <c r="A153" s="111" t="s">
        <v>608</v>
      </c>
      <c r="B153" s="112">
        <v>4</v>
      </c>
      <c r="C153" s="113">
        <v>114.26</v>
      </c>
    </row>
    <row r="154" spans="1:3">
      <c r="A154" s="117"/>
      <c r="B154" s="142"/>
      <c r="C154" s="160"/>
    </row>
    <row r="155" spans="1:3">
      <c r="A155" s="117"/>
      <c r="B155" s="142"/>
      <c r="C155" s="160"/>
    </row>
    <row r="156" spans="1:3">
      <c r="A156" s="238" t="s">
        <v>622</v>
      </c>
      <c r="B156" s="238"/>
      <c r="C156" s="238"/>
    </row>
    <row r="157" spans="1:3">
      <c r="A157" s="110" t="s">
        <v>528</v>
      </c>
      <c r="B157" s="110" t="s">
        <v>549</v>
      </c>
      <c r="C157" s="110" t="s">
        <v>597</v>
      </c>
    </row>
    <row r="158" spans="1:3">
      <c r="A158" s="111" t="s">
        <v>598</v>
      </c>
      <c r="B158" s="112">
        <v>21</v>
      </c>
      <c r="C158" s="113">
        <f>SUM(C159:C160)</f>
        <v>75.225790000000003</v>
      </c>
    </row>
    <row r="159" spans="1:3">
      <c r="A159" s="121" t="s">
        <v>552</v>
      </c>
      <c r="B159" s="114">
        <v>2</v>
      </c>
      <c r="C159" s="115">
        <v>38.85</v>
      </c>
    </row>
    <row r="160" spans="1:3">
      <c r="A160" s="116" t="s">
        <v>546</v>
      </c>
      <c r="B160" s="114">
        <v>19</v>
      </c>
      <c r="C160" s="115">
        <v>36.375790000000002</v>
      </c>
    </row>
    <row r="161" spans="1:3">
      <c r="A161" s="111" t="s">
        <v>599</v>
      </c>
      <c r="B161" s="112">
        <v>9</v>
      </c>
      <c r="C161" s="113">
        <v>6232.13</v>
      </c>
    </row>
    <row r="164" spans="1:3">
      <c r="A164" s="238" t="s">
        <v>623</v>
      </c>
      <c r="B164" s="238"/>
      <c r="C164" s="238"/>
    </row>
    <row r="165" spans="1:3">
      <c r="A165" s="110" t="s">
        <v>528</v>
      </c>
      <c r="B165" s="110" t="s">
        <v>549</v>
      </c>
      <c r="C165" s="110" t="s">
        <v>597</v>
      </c>
    </row>
    <row r="166" spans="1:3">
      <c r="A166" s="111" t="s">
        <v>598</v>
      </c>
      <c r="B166" s="112">
        <v>7</v>
      </c>
      <c r="C166" s="113">
        <f>SUM(C167:C168)</f>
        <v>19.785294999999998</v>
      </c>
    </row>
    <row r="167" spans="1:3">
      <c r="A167" s="111" t="s">
        <v>552</v>
      </c>
      <c r="B167" s="114">
        <v>2</v>
      </c>
      <c r="C167" s="115">
        <v>15.5</v>
      </c>
    </row>
    <row r="168" spans="1:3">
      <c r="A168" s="116" t="s">
        <v>546</v>
      </c>
      <c r="B168" s="114">
        <v>5</v>
      </c>
      <c r="C168" s="115">
        <v>4.2852949999999996</v>
      </c>
    </row>
    <row r="169" spans="1:3">
      <c r="A169" s="111" t="s">
        <v>599</v>
      </c>
      <c r="B169" s="112">
        <v>18</v>
      </c>
      <c r="C169" s="113">
        <v>2720.24</v>
      </c>
    </row>
  </sheetData>
  <mergeCells count="24">
    <mergeCell ref="A37:C37"/>
    <mergeCell ref="A44:C44"/>
    <mergeCell ref="A52:C52"/>
    <mergeCell ref="A66:C66"/>
    <mergeCell ref="A2:C2"/>
    <mergeCell ref="A11:C11"/>
    <mergeCell ref="A23:C23"/>
    <mergeCell ref="A31:C31"/>
    <mergeCell ref="A18:C18"/>
    <mergeCell ref="A61:C61"/>
    <mergeCell ref="A73:C73"/>
    <mergeCell ref="A87:C87"/>
    <mergeCell ref="A124:C124"/>
    <mergeCell ref="A164:C164"/>
    <mergeCell ref="A129:C129"/>
    <mergeCell ref="A136:C136"/>
    <mergeCell ref="A143:C143"/>
    <mergeCell ref="A156:C156"/>
    <mergeCell ref="A78:C78"/>
    <mergeCell ref="A92:C92"/>
    <mergeCell ref="A100:C100"/>
    <mergeCell ref="A107:C107"/>
    <mergeCell ref="A115:C115"/>
    <mergeCell ref="A151:C151"/>
  </mergeCells>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ignoredErrors>
    <ignoredError sqref="C4 C25 C46 C54 C80 C94 C109 C117 C145 C158 C16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7819D-27B4-4113-984A-CDD28FFFAAAF}">
  <dimension ref="A2:K573"/>
  <sheetViews>
    <sheetView topLeftCell="A535" zoomScale="60" zoomScaleNormal="60" workbookViewId="0">
      <selection activeCell="L569" sqref="L569"/>
    </sheetView>
  </sheetViews>
  <sheetFormatPr defaultColWidth="8.7109375" defaultRowHeight="13.9"/>
  <cols>
    <col min="1" max="1" width="20.7109375" style="2" customWidth="1"/>
    <col min="2" max="2" width="60.7109375" style="2" customWidth="1"/>
    <col min="3" max="4" width="15.7109375" style="122" customWidth="1"/>
    <col min="5" max="5" width="15.7109375" style="2" customWidth="1"/>
    <col min="6" max="6" width="10.42578125" style="2" bestFit="1" customWidth="1"/>
    <col min="7" max="16384" width="8.7109375" style="2"/>
  </cols>
  <sheetData>
    <row r="2" spans="1:5">
      <c r="A2" s="5" t="s">
        <v>624</v>
      </c>
    </row>
    <row r="3" spans="1:5" ht="41.45">
      <c r="A3" s="120" t="s">
        <v>387</v>
      </c>
      <c r="B3" s="120" t="s">
        <v>4</v>
      </c>
      <c r="C3" s="123" t="s">
        <v>625</v>
      </c>
      <c r="D3" s="123" t="s">
        <v>626</v>
      </c>
      <c r="E3" s="120" t="s">
        <v>627</v>
      </c>
    </row>
    <row r="4" spans="1:5">
      <c r="A4" s="121" t="s">
        <v>411</v>
      </c>
      <c r="B4" s="121" t="s">
        <v>76</v>
      </c>
      <c r="C4" s="124">
        <v>119.16</v>
      </c>
      <c r="D4" s="124">
        <v>2.5</v>
      </c>
      <c r="E4" s="112" t="s">
        <v>9</v>
      </c>
    </row>
    <row r="5" spans="1:5" ht="27.6">
      <c r="A5" s="121" t="s">
        <v>628</v>
      </c>
      <c r="B5" s="121" t="s">
        <v>291</v>
      </c>
      <c r="C5" s="124">
        <v>200</v>
      </c>
      <c r="D5" s="124">
        <v>8.6</v>
      </c>
      <c r="E5" s="112" t="s">
        <v>16</v>
      </c>
    </row>
    <row r="6" spans="1:5" ht="27.6">
      <c r="A6" s="121" t="s">
        <v>420</v>
      </c>
      <c r="B6" s="121" t="s">
        <v>99</v>
      </c>
      <c r="C6" s="124">
        <v>200</v>
      </c>
      <c r="D6" s="124">
        <v>0.7</v>
      </c>
      <c r="E6" s="112" t="s">
        <v>9</v>
      </c>
    </row>
    <row r="7" spans="1:5">
      <c r="A7" s="121" t="s">
        <v>433</v>
      </c>
      <c r="B7" s="121" t="s">
        <v>37</v>
      </c>
      <c r="C7" s="139">
        <v>1500</v>
      </c>
      <c r="D7" s="124">
        <v>1092.1500000000001</v>
      </c>
      <c r="E7" s="112" t="s">
        <v>11</v>
      </c>
    </row>
    <row r="8" spans="1:5" ht="27.6">
      <c r="A8" s="243" t="s">
        <v>441</v>
      </c>
      <c r="B8" s="121" t="s">
        <v>629</v>
      </c>
      <c r="C8" s="124">
        <v>5</v>
      </c>
      <c r="D8" s="124">
        <v>0.4</v>
      </c>
      <c r="E8" s="112" t="s">
        <v>9</v>
      </c>
    </row>
    <row r="9" spans="1:5" ht="27.6">
      <c r="A9" s="243"/>
      <c r="B9" s="121" t="s">
        <v>630</v>
      </c>
      <c r="C9" s="124">
        <v>2.5</v>
      </c>
      <c r="D9" s="124">
        <v>0.36</v>
      </c>
      <c r="E9" s="112" t="s">
        <v>9</v>
      </c>
    </row>
    <row r="10" spans="1:5" ht="27.6">
      <c r="A10" s="121" t="s">
        <v>631</v>
      </c>
      <c r="B10" s="121" t="s">
        <v>93</v>
      </c>
      <c r="C10" s="124">
        <v>13</v>
      </c>
      <c r="D10" s="124">
        <v>1.8</v>
      </c>
      <c r="E10" s="112" t="s">
        <v>9</v>
      </c>
    </row>
    <row r="11" spans="1:5" ht="21" customHeight="1">
      <c r="A11" s="98" t="s">
        <v>462</v>
      </c>
      <c r="B11" s="121" t="s">
        <v>227</v>
      </c>
      <c r="C11" s="124">
        <v>21.3</v>
      </c>
      <c r="D11" s="124">
        <v>14.077</v>
      </c>
      <c r="E11" s="112" t="s">
        <v>9</v>
      </c>
    </row>
    <row r="12" spans="1:5" ht="19.149999999999999" customHeight="1">
      <c r="A12" s="121" t="s">
        <v>465</v>
      </c>
      <c r="B12" s="121" t="s">
        <v>234</v>
      </c>
      <c r="C12" s="124">
        <v>120</v>
      </c>
      <c r="D12" s="124">
        <v>9</v>
      </c>
      <c r="E12" s="112" t="s">
        <v>9</v>
      </c>
    </row>
    <row r="13" spans="1:5" ht="30">
      <c r="A13" s="243" t="s">
        <v>477</v>
      </c>
      <c r="B13" s="121" t="s">
        <v>632</v>
      </c>
      <c r="C13" s="124" t="s">
        <v>633</v>
      </c>
      <c r="D13" s="124">
        <v>2.9750009999999998</v>
      </c>
      <c r="E13" s="112" t="s">
        <v>9</v>
      </c>
    </row>
    <row r="14" spans="1:5" ht="30">
      <c r="A14" s="243"/>
      <c r="B14" s="121" t="s">
        <v>634</v>
      </c>
      <c r="C14" s="124" t="s">
        <v>633</v>
      </c>
      <c r="D14" s="124">
        <v>38</v>
      </c>
      <c r="E14" s="112" t="s">
        <v>9</v>
      </c>
    </row>
    <row r="15" spans="1:5" ht="16.149999999999999">
      <c r="A15" s="243"/>
      <c r="B15" s="121" t="s">
        <v>635</v>
      </c>
      <c r="C15" s="124" t="s">
        <v>633</v>
      </c>
      <c r="D15" s="124">
        <v>0.24</v>
      </c>
      <c r="E15" s="112" t="s">
        <v>9</v>
      </c>
    </row>
    <row r="16" spans="1:5" ht="16.149999999999999">
      <c r="A16" s="243"/>
      <c r="B16" s="121" t="s">
        <v>636</v>
      </c>
      <c r="C16" s="124" t="s">
        <v>633</v>
      </c>
      <c r="D16" s="124">
        <v>17.649999999999999</v>
      </c>
      <c r="E16" s="112" t="s">
        <v>9</v>
      </c>
    </row>
    <row r="17" spans="1:5">
      <c r="A17" s="243"/>
      <c r="B17" s="121" t="s">
        <v>637</v>
      </c>
      <c r="C17" s="124">
        <v>302</v>
      </c>
      <c r="D17" s="124">
        <v>11.5</v>
      </c>
      <c r="E17" s="112" t="s">
        <v>9</v>
      </c>
    </row>
    <row r="18" spans="1:5">
      <c r="A18" s="228" t="s">
        <v>490</v>
      </c>
      <c r="B18" s="121" t="s">
        <v>638</v>
      </c>
      <c r="C18" s="124">
        <v>5</v>
      </c>
      <c r="D18" s="124">
        <v>2.2999999999999998</v>
      </c>
      <c r="E18" s="112" t="s">
        <v>9</v>
      </c>
    </row>
    <row r="19" spans="1:5" ht="16.149999999999999">
      <c r="A19" s="229"/>
      <c r="B19" s="121" t="s">
        <v>639</v>
      </c>
      <c r="C19" s="124">
        <v>5</v>
      </c>
      <c r="D19" s="124">
        <v>0.75</v>
      </c>
      <c r="E19" s="112" t="s">
        <v>9</v>
      </c>
    </row>
    <row r="20" spans="1:5">
      <c r="A20" s="228" t="s">
        <v>493</v>
      </c>
      <c r="B20" s="121" t="s">
        <v>308</v>
      </c>
      <c r="C20" s="124">
        <v>5.5</v>
      </c>
      <c r="D20" s="124">
        <v>3.5</v>
      </c>
      <c r="E20" s="112" t="s">
        <v>9</v>
      </c>
    </row>
    <row r="21" spans="1:5">
      <c r="A21" s="242"/>
      <c r="B21" s="121" t="s">
        <v>640</v>
      </c>
      <c r="C21" s="124">
        <v>5</v>
      </c>
      <c r="D21" s="124">
        <v>1.5</v>
      </c>
      <c r="E21" s="112" t="s">
        <v>9</v>
      </c>
    </row>
    <row r="22" spans="1:5">
      <c r="A22" s="242"/>
      <c r="B22" s="121" t="s">
        <v>310</v>
      </c>
      <c r="C22" s="124">
        <v>21</v>
      </c>
      <c r="D22" s="124">
        <v>23.35</v>
      </c>
      <c r="E22" s="112" t="s">
        <v>9</v>
      </c>
    </row>
    <row r="23" spans="1:5">
      <c r="A23" s="229"/>
      <c r="B23" s="121" t="s">
        <v>311</v>
      </c>
      <c r="C23" s="124">
        <v>30</v>
      </c>
      <c r="D23" s="124">
        <v>11.7</v>
      </c>
      <c r="E23" s="112" t="s">
        <v>9</v>
      </c>
    </row>
    <row r="24" spans="1:5">
      <c r="A24" s="228" t="s">
        <v>512</v>
      </c>
      <c r="B24" s="121" t="s">
        <v>641</v>
      </c>
      <c r="C24" s="124">
        <v>5</v>
      </c>
      <c r="D24" s="124">
        <v>3.1</v>
      </c>
      <c r="E24" s="112" t="s">
        <v>9</v>
      </c>
    </row>
    <row r="25" spans="1:5">
      <c r="A25" s="242"/>
      <c r="B25" s="121" t="s">
        <v>642</v>
      </c>
      <c r="C25" s="124">
        <v>5</v>
      </c>
      <c r="D25" s="124">
        <v>2.8</v>
      </c>
      <c r="E25" s="112" t="s">
        <v>9</v>
      </c>
    </row>
    <row r="26" spans="1:5">
      <c r="A26" s="242"/>
      <c r="B26" s="121" t="s">
        <v>344</v>
      </c>
      <c r="C26" s="124">
        <v>5</v>
      </c>
      <c r="D26" s="124">
        <v>10.8</v>
      </c>
      <c r="E26" s="112" t="s">
        <v>9</v>
      </c>
    </row>
    <row r="27" spans="1:5" ht="16.149999999999999">
      <c r="A27" s="242"/>
      <c r="B27" s="121" t="s">
        <v>643</v>
      </c>
      <c r="C27" s="124" t="s">
        <v>633</v>
      </c>
      <c r="D27" s="124">
        <v>2.0299999999999998</v>
      </c>
      <c r="E27" s="112" t="s">
        <v>9</v>
      </c>
    </row>
    <row r="28" spans="1:5" ht="16.149999999999999">
      <c r="A28" s="242"/>
      <c r="B28" s="121" t="s">
        <v>644</v>
      </c>
      <c r="C28" s="124">
        <v>5.5</v>
      </c>
      <c r="D28" s="124">
        <v>2.65</v>
      </c>
      <c r="E28" s="112" t="s">
        <v>9</v>
      </c>
    </row>
    <row r="29" spans="1:5">
      <c r="A29" s="242"/>
      <c r="B29" s="121" t="s">
        <v>347</v>
      </c>
      <c r="C29" s="124">
        <v>12.2</v>
      </c>
      <c r="D29" s="124">
        <v>2.5</v>
      </c>
      <c r="E29" s="112" t="s">
        <v>9</v>
      </c>
    </row>
    <row r="30" spans="1:5">
      <c r="A30" s="229"/>
      <c r="B30" s="121" t="s">
        <v>348</v>
      </c>
      <c r="C30" s="124">
        <v>12.2</v>
      </c>
      <c r="D30" s="124">
        <v>7.2</v>
      </c>
      <c r="E30" s="112" t="s">
        <v>9</v>
      </c>
    </row>
    <row r="31" spans="1:5">
      <c r="A31" s="121" t="s">
        <v>516</v>
      </c>
      <c r="B31" s="121" t="s">
        <v>350</v>
      </c>
      <c r="C31" s="124">
        <v>4</v>
      </c>
      <c r="D31" s="124">
        <v>1</v>
      </c>
      <c r="E31" s="112" t="s">
        <v>9</v>
      </c>
    </row>
    <row r="32" spans="1:5" ht="14.65" customHeight="1">
      <c r="A32" s="228" t="s">
        <v>524</v>
      </c>
      <c r="B32" s="121" t="s">
        <v>376</v>
      </c>
      <c r="C32" s="124">
        <v>35</v>
      </c>
      <c r="D32" s="124">
        <v>32</v>
      </c>
      <c r="E32" s="112" t="s">
        <v>16</v>
      </c>
    </row>
    <row r="33" spans="1:5">
      <c r="A33" s="229"/>
      <c r="B33" s="121" t="s">
        <v>379</v>
      </c>
      <c r="C33" s="124">
        <v>188.36</v>
      </c>
      <c r="D33" s="124">
        <v>4.4809999999999999</v>
      </c>
      <c r="E33" s="112" t="s">
        <v>9</v>
      </c>
    </row>
    <row r="34" spans="1:5" ht="27.6">
      <c r="A34" s="228" t="s">
        <v>645</v>
      </c>
      <c r="B34" s="9" t="s">
        <v>646</v>
      </c>
      <c r="C34" s="124">
        <v>60</v>
      </c>
      <c r="D34" s="124">
        <v>6.99</v>
      </c>
      <c r="E34" s="112" t="s">
        <v>16</v>
      </c>
    </row>
    <row r="35" spans="1:5">
      <c r="A35" s="242"/>
      <c r="B35" s="121" t="s">
        <v>647</v>
      </c>
      <c r="C35" s="124">
        <v>39.5</v>
      </c>
      <c r="D35" s="124">
        <v>10</v>
      </c>
      <c r="E35" s="112" t="s">
        <v>16</v>
      </c>
    </row>
    <row r="36" spans="1:5">
      <c r="A36" s="242"/>
      <c r="B36" s="121" t="s">
        <v>648</v>
      </c>
      <c r="C36" s="124">
        <v>60</v>
      </c>
      <c r="D36" s="124">
        <v>10</v>
      </c>
      <c r="E36" s="112" t="s">
        <v>16</v>
      </c>
    </row>
    <row r="37" spans="1:5" ht="16.149999999999999">
      <c r="A37" s="242"/>
      <c r="B37" s="121" t="s">
        <v>59</v>
      </c>
      <c r="C37" s="124">
        <v>835.49</v>
      </c>
      <c r="D37" s="124">
        <v>46.25</v>
      </c>
      <c r="E37" s="112" t="s">
        <v>16</v>
      </c>
    </row>
    <row r="38" spans="1:5" ht="14.45">
      <c r="A38" s="145" t="s">
        <v>649</v>
      </c>
      <c r="B38" s="68"/>
      <c r="C38" s="68"/>
      <c r="D38" s="68">
        <f>SUBTOTAL(9,D4:D37)</f>
        <v>1384.8530009999999</v>
      </c>
      <c r="E38" s="68"/>
    </row>
    <row r="39" spans="1:5" ht="15.6">
      <c r="A39" s="125" t="s">
        <v>650</v>
      </c>
      <c r="B39" s="16"/>
      <c r="C39" s="126"/>
      <c r="D39" s="126"/>
      <c r="E39" s="16"/>
    </row>
    <row r="40" spans="1:5" ht="15.6">
      <c r="A40" s="24" t="s">
        <v>651</v>
      </c>
      <c r="B40" s="68"/>
      <c r="C40" s="68"/>
      <c r="D40" s="68"/>
      <c r="E40" s="68"/>
    </row>
    <row r="41" spans="1:5" ht="15.6">
      <c r="A41" s="125" t="s">
        <v>652</v>
      </c>
      <c r="B41" s="16"/>
      <c r="C41" s="126"/>
      <c r="D41" s="126"/>
      <c r="E41" s="16"/>
    </row>
    <row r="42" spans="1:5" s="16" customFormat="1" ht="15.6">
      <c r="A42" s="45" t="s">
        <v>653</v>
      </c>
      <c r="C42" s="126"/>
      <c r="D42" s="126"/>
    </row>
    <row r="43" spans="1:5" s="16" customFormat="1" ht="13.15">
      <c r="A43" s="45"/>
      <c r="C43" s="126"/>
      <c r="D43" s="126"/>
    </row>
    <row r="44" spans="1:5" s="16" customFormat="1" ht="13.15">
      <c r="A44" s="45"/>
      <c r="C44" s="126"/>
      <c r="D44" s="126"/>
    </row>
    <row r="45" spans="1:5">
      <c r="A45" s="5" t="s">
        <v>654</v>
      </c>
    </row>
    <row r="46" spans="1:5" ht="41.45">
      <c r="A46" s="120" t="s">
        <v>387</v>
      </c>
      <c r="B46" s="120" t="s">
        <v>4</v>
      </c>
      <c r="C46" s="123" t="s">
        <v>625</v>
      </c>
      <c r="D46" s="123" t="s">
        <v>626</v>
      </c>
      <c r="E46" s="120" t="s">
        <v>627</v>
      </c>
    </row>
    <row r="47" spans="1:5" ht="16.149999999999999">
      <c r="A47" s="121" t="s">
        <v>645</v>
      </c>
      <c r="B47" s="121" t="s">
        <v>25</v>
      </c>
      <c r="C47" s="124">
        <v>94.23</v>
      </c>
      <c r="D47" s="124">
        <v>504.53</v>
      </c>
      <c r="E47" s="112" t="s">
        <v>16</v>
      </c>
    </row>
    <row r="48" spans="1:5" ht="15.6">
      <c r="A48" s="125" t="s">
        <v>650</v>
      </c>
      <c r="B48" s="16"/>
      <c r="C48" s="126"/>
      <c r="D48" s="126"/>
      <c r="E48" s="16"/>
    </row>
    <row r="49" spans="1:5" ht="15.6">
      <c r="A49" s="125" t="s">
        <v>655</v>
      </c>
      <c r="B49" s="16"/>
      <c r="C49" s="126"/>
      <c r="D49" s="126"/>
      <c r="E49" s="16"/>
    </row>
    <row r="50" spans="1:5" s="16" customFormat="1" ht="15.6">
      <c r="A50" s="45" t="s">
        <v>656</v>
      </c>
      <c r="C50" s="126"/>
      <c r="D50" s="126"/>
    </row>
    <row r="51" spans="1:5" s="16" customFormat="1" ht="13.15">
      <c r="A51" s="45"/>
      <c r="C51" s="126"/>
      <c r="D51" s="126"/>
    </row>
    <row r="52" spans="1:5" s="16" customFormat="1" ht="13.15">
      <c r="A52" s="45"/>
      <c r="C52" s="126"/>
      <c r="D52" s="126"/>
    </row>
    <row r="53" spans="1:5">
      <c r="A53" s="5" t="s">
        <v>657</v>
      </c>
    </row>
    <row r="54" spans="1:5" ht="41.45">
      <c r="A54" s="120" t="s">
        <v>387</v>
      </c>
      <c r="B54" s="120" t="s">
        <v>4</v>
      </c>
      <c r="C54" s="123" t="s">
        <v>625</v>
      </c>
      <c r="D54" s="123" t="s">
        <v>626</v>
      </c>
      <c r="E54" s="120" t="s">
        <v>627</v>
      </c>
    </row>
    <row r="55" spans="1:5" ht="16.149999999999999">
      <c r="A55" s="121" t="s">
        <v>645</v>
      </c>
      <c r="B55" s="121" t="s">
        <v>25</v>
      </c>
      <c r="C55" s="124">
        <v>116.37</v>
      </c>
      <c r="D55" s="124">
        <v>34.020000000000003</v>
      </c>
      <c r="E55" s="112" t="s">
        <v>16</v>
      </c>
    </row>
    <row r="56" spans="1:5" ht="15.6">
      <c r="A56" s="125" t="s">
        <v>650</v>
      </c>
      <c r="B56" s="16"/>
      <c r="C56" s="126"/>
      <c r="D56" s="126"/>
      <c r="E56" s="16"/>
    </row>
    <row r="57" spans="1:5" ht="15.6">
      <c r="A57" s="125" t="s">
        <v>655</v>
      </c>
      <c r="B57" s="16"/>
      <c r="C57" s="126"/>
      <c r="D57" s="126"/>
      <c r="E57" s="16"/>
    </row>
    <row r="58" spans="1:5" s="16" customFormat="1" ht="15.6">
      <c r="A58" s="45" t="s">
        <v>656</v>
      </c>
      <c r="C58" s="126"/>
      <c r="D58" s="126"/>
    </row>
    <row r="59" spans="1:5" s="16" customFormat="1" ht="13.15">
      <c r="A59" s="45"/>
      <c r="C59" s="126"/>
      <c r="D59" s="126"/>
    </row>
    <row r="60" spans="1:5" s="16" customFormat="1" ht="13.15">
      <c r="A60" s="45"/>
      <c r="C60" s="126"/>
      <c r="D60" s="126"/>
    </row>
    <row r="61" spans="1:5">
      <c r="A61" s="5" t="s">
        <v>658</v>
      </c>
    </row>
    <row r="62" spans="1:5" ht="41.45">
      <c r="A62" s="120" t="s">
        <v>387</v>
      </c>
      <c r="B62" s="120" t="s">
        <v>4</v>
      </c>
      <c r="C62" s="123" t="s">
        <v>625</v>
      </c>
      <c r="D62" s="123" t="s">
        <v>626</v>
      </c>
      <c r="E62" s="120" t="s">
        <v>627</v>
      </c>
    </row>
    <row r="63" spans="1:5">
      <c r="A63" s="121" t="s">
        <v>392</v>
      </c>
      <c r="B63" s="121" t="s">
        <v>659</v>
      </c>
      <c r="C63" s="113">
        <v>4</v>
      </c>
      <c r="D63" s="113">
        <v>3.85</v>
      </c>
      <c r="E63" s="112" t="s">
        <v>16</v>
      </c>
    </row>
    <row r="64" spans="1:5">
      <c r="A64" s="121" t="s">
        <v>399</v>
      </c>
      <c r="B64" s="121" t="s">
        <v>660</v>
      </c>
      <c r="C64" s="113">
        <v>13.28</v>
      </c>
      <c r="D64" s="113">
        <v>4.4400000000000004</v>
      </c>
      <c r="E64" s="112" t="s">
        <v>16</v>
      </c>
    </row>
    <row r="65" spans="1:5">
      <c r="A65" s="121" t="s">
        <v>411</v>
      </c>
      <c r="B65" s="121" t="s">
        <v>661</v>
      </c>
      <c r="C65" s="113">
        <v>3.25</v>
      </c>
      <c r="D65" s="113">
        <v>3.25</v>
      </c>
      <c r="E65" s="112" t="s">
        <v>16</v>
      </c>
    </row>
    <row r="66" spans="1:5">
      <c r="A66" s="121" t="s">
        <v>411</v>
      </c>
      <c r="B66" s="121" t="s">
        <v>662</v>
      </c>
      <c r="C66" s="113">
        <v>4.7</v>
      </c>
      <c r="D66" s="113">
        <v>4.2</v>
      </c>
      <c r="E66" s="112" t="s">
        <v>16</v>
      </c>
    </row>
    <row r="67" spans="1:5">
      <c r="A67" s="228" t="s">
        <v>429</v>
      </c>
      <c r="B67" s="121" t="s">
        <v>129</v>
      </c>
      <c r="C67" s="113">
        <v>35</v>
      </c>
      <c r="D67" s="113">
        <v>119.7</v>
      </c>
      <c r="E67" s="112" t="s">
        <v>16</v>
      </c>
    </row>
    <row r="68" spans="1:5" ht="27.6">
      <c r="A68" s="229"/>
      <c r="B68" s="121" t="s">
        <v>663</v>
      </c>
      <c r="C68" s="113">
        <v>58</v>
      </c>
      <c r="D68" s="113">
        <v>10</v>
      </c>
      <c r="E68" s="112" t="s">
        <v>16</v>
      </c>
    </row>
    <row r="69" spans="1:5">
      <c r="A69" s="129" t="s">
        <v>433</v>
      </c>
      <c r="B69" s="121" t="s">
        <v>664</v>
      </c>
      <c r="C69" s="113">
        <v>56.325000000000003</v>
      </c>
      <c r="D69" s="113">
        <v>8.1</v>
      </c>
      <c r="E69" s="112" t="s">
        <v>16</v>
      </c>
    </row>
    <row r="70" spans="1:5">
      <c r="A70" s="129" t="s">
        <v>433</v>
      </c>
      <c r="B70" s="121" t="s">
        <v>665</v>
      </c>
      <c r="C70" s="113">
        <v>12.49</v>
      </c>
      <c r="D70" s="113">
        <v>21.9</v>
      </c>
      <c r="E70" s="112" t="s">
        <v>16</v>
      </c>
    </row>
    <row r="71" spans="1:5">
      <c r="A71" s="129" t="s">
        <v>433</v>
      </c>
      <c r="B71" s="121" t="s">
        <v>159</v>
      </c>
      <c r="C71" s="113">
        <v>70</v>
      </c>
      <c r="D71" s="113">
        <v>19.25</v>
      </c>
      <c r="E71" s="112" t="s">
        <v>16</v>
      </c>
    </row>
    <row r="72" spans="1:5">
      <c r="A72" s="129" t="s">
        <v>433</v>
      </c>
      <c r="B72" s="121" t="s">
        <v>666</v>
      </c>
      <c r="C72" s="113">
        <v>175.321</v>
      </c>
      <c r="D72" s="113">
        <v>50</v>
      </c>
      <c r="E72" s="112" t="s">
        <v>16</v>
      </c>
    </row>
    <row r="73" spans="1:5">
      <c r="A73" s="129" t="s">
        <v>465</v>
      </c>
      <c r="B73" s="121" t="s">
        <v>667</v>
      </c>
      <c r="C73" s="113">
        <v>30</v>
      </c>
      <c r="D73" s="113">
        <v>30</v>
      </c>
      <c r="E73" s="112" t="s">
        <v>16</v>
      </c>
    </row>
    <row r="74" spans="1:5">
      <c r="A74" s="129" t="s">
        <v>490</v>
      </c>
      <c r="B74" s="121" t="s">
        <v>668</v>
      </c>
      <c r="C74" s="193" t="s">
        <v>13</v>
      </c>
      <c r="D74" s="113">
        <v>1</v>
      </c>
      <c r="E74" s="112" t="s">
        <v>16</v>
      </c>
    </row>
    <row r="75" spans="1:5" ht="27.6">
      <c r="A75" s="129" t="s">
        <v>507</v>
      </c>
      <c r="B75" s="121" t="s">
        <v>669</v>
      </c>
      <c r="C75" s="113">
        <v>7.72</v>
      </c>
      <c r="D75" s="113">
        <v>4.75</v>
      </c>
      <c r="E75" s="112" t="s">
        <v>16</v>
      </c>
    </row>
    <row r="76" spans="1:5">
      <c r="A76" s="121" t="s">
        <v>518</v>
      </c>
      <c r="B76" s="121" t="s">
        <v>670</v>
      </c>
      <c r="C76" s="113">
        <v>9.51</v>
      </c>
      <c r="D76" s="113">
        <v>8</v>
      </c>
      <c r="E76" s="112" t="s">
        <v>16</v>
      </c>
    </row>
    <row r="77" spans="1:5">
      <c r="A77" s="121" t="s">
        <v>671</v>
      </c>
      <c r="B77" s="121" t="s">
        <v>672</v>
      </c>
      <c r="C77" s="113">
        <v>17.600000000000001</v>
      </c>
      <c r="D77" s="113">
        <v>15</v>
      </c>
      <c r="E77" s="112" t="s">
        <v>16</v>
      </c>
    </row>
    <row r="78" spans="1:5" ht="27.6">
      <c r="A78" s="121" t="s">
        <v>671</v>
      </c>
      <c r="B78" s="121" t="s">
        <v>673</v>
      </c>
      <c r="C78" s="193" t="s">
        <v>13</v>
      </c>
      <c r="D78" s="113">
        <v>1.8</v>
      </c>
      <c r="E78" s="112" t="s">
        <v>9</v>
      </c>
    </row>
    <row r="79" spans="1:5">
      <c r="A79" s="121" t="s">
        <v>645</v>
      </c>
      <c r="B79" s="121" t="s">
        <v>674</v>
      </c>
      <c r="C79" s="113">
        <v>75</v>
      </c>
      <c r="D79" s="113">
        <v>20</v>
      </c>
      <c r="E79" s="112" t="s">
        <v>16</v>
      </c>
    </row>
    <row r="80" spans="1:5" ht="16.149999999999999">
      <c r="A80" s="121" t="s">
        <v>645</v>
      </c>
      <c r="B80" s="121" t="s">
        <v>59</v>
      </c>
      <c r="C80" s="113">
        <v>307.7</v>
      </c>
      <c r="D80" s="113">
        <v>41.18</v>
      </c>
      <c r="E80" s="112" t="s">
        <v>16</v>
      </c>
    </row>
    <row r="81" spans="1:5" ht="14.45">
      <c r="A81" s="145" t="s">
        <v>675</v>
      </c>
      <c r="B81" s="68"/>
      <c r="C81" s="68"/>
      <c r="D81" s="126"/>
      <c r="E81" s="68"/>
    </row>
    <row r="82" spans="1:5" ht="15.6">
      <c r="A82" s="125" t="s">
        <v>650</v>
      </c>
      <c r="B82" s="16"/>
      <c r="C82" s="126"/>
      <c r="D82" s="126"/>
      <c r="E82" s="16"/>
    </row>
    <row r="83" spans="1:5" ht="15.6">
      <c r="A83" s="125" t="s">
        <v>676</v>
      </c>
      <c r="B83" s="16"/>
      <c r="C83" s="126"/>
      <c r="D83" s="126"/>
      <c r="E83" s="16"/>
    </row>
    <row r="84" spans="1:5" ht="15.6">
      <c r="A84" s="125" t="s">
        <v>677</v>
      </c>
      <c r="B84" s="16"/>
      <c r="C84" s="126"/>
      <c r="D84" s="126"/>
      <c r="E84" s="16"/>
    </row>
    <row r="85" spans="1:5" s="16" customFormat="1" ht="15.6">
      <c r="A85" s="45" t="s">
        <v>653</v>
      </c>
      <c r="C85" s="126"/>
      <c r="D85" s="126"/>
    </row>
    <row r="86" spans="1:5" s="16" customFormat="1" ht="13.15">
      <c r="A86" s="45"/>
      <c r="C86" s="126"/>
      <c r="D86" s="126"/>
    </row>
    <row r="87" spans="1:5" s="16" customFormat="1" ht="13.15">
      <c r="A87" s="45"/>
      <c r="C87" s="126"/>
      <c r="D87" s="126"/>
    </row>
    <row r="88" spans="1:5">
      <c r="A88" s="5" t="s">
        <v>678</v>
      </c>
    </row>
    <row r="89" spans="1:5" ht="41.45">
      <c r="A89" s="120" t="s">
        <v>387</v>
      </c>
      <c r="B89" s="120" t="s">
        <v>4</v>
      </c>
      <c r="C89" s="123" t="s">
        <v>625</v>
      </c>
      <c r="D89" s="123" t="s">
        <v>626</v>
      </c>
      <c r="E89" s="120" t="s">
        <v>627</v>
      </c>
    </row>
    <row r="90" spans="1:5">
      <c r="A90" s="121" t="s">
        <v>399</v>
      </c>
      <c r="B90" s="121" t="s">
        <v>40</v>
      </c>
      <c r="C90" s="124">
        <v>275</v>
      </c>
      <c r="D90" s="124">
        <v>230</v>
      </c>
      <c r="E90" s="112" t="s">
        <v>11</v>
      </c>
    </row>
    <row r="91" spans="1:5" ht="15.6">
      <c r="A91" s="125" t="s">
        <v>650</v>
      </c>
      <c r="B91" s="68"/>
      <c r="C91" s="68"/>
      <c r="D91" s="68"/>
      <c r="E91" s="68"/>
    </row>
    <row r="92" spans="1:5" ht="15.6">
      <c r="A92" s="125" t="s">
        <v>679</v>
      </c>
      <c r="B92" s="68"/>
      <c r="C92" s="68"/>
      <c r="D92" s="68"/>
      <c r="E92" s="68"/>
    </row>
    <row r="93" spans="1:5" ht="14.45">
      <c r="A93" s="45"/>
      <c r="B93" s="68"/>
      <c r="C93" s="68"/>
      <c r="D93" s="68"/>
      <c r="E93" s="68"/>
    </row>
    <row r="95" spans="1:5">
      <c r="A95" s="13" t="s">
        <v>680</v>
      </c>
    </row>
    <row r="96" spans="1:5" ht="41.45">
      <c r="A96" s="120" t="s">
        <v>387</v>
      </c>
      <c r="B96" s="120" t="s">
        <v>4</v>
      </c>
      <c r="C96" s="123" t="s">
        <v>625</v>
      </c>
      <c r="D96" s="123" t="s">
        <v>626</v>
      </c>
      <c r="E96" s="120" t="s">
        <v>627</v>
      </c>
    </row>
    <row r="97" spans="1:5">
      <c r="A97" s="121" t="s">
        <v>465</v>
      </c>
      <c r="B97" s="121" t="s">
        <v>234</v>
      </c>
      <c r="C97" s="124">
        <v>120</v>
      </c>
      <c r="D97" s="124">
        <v>22.34</v>
      </c>
      <c r="E97" s="112" t="s">
        <v>9</v>
      </c>
    </row>
    <row r="98" spans="1:5" ht="16.149999999999999">
      <c r="A98" s="121" t="s">
        <v>645</v>
      </c>
      <c r="B98" s="121" t="s">
        <v>25</v>
      </c>
      <c r="C98" s="124">
        <v>9.52</v>
      </c>
      <c r="D98" s="124">
        <v>1.0900000000000001</v>
      </c>
      <c r="E98" s="112" t="s">
        <v>16</v>
      </c>
    </row>
    <row r="99" spans="1:5" ht="15.6">
      <c r="A99" s="125" t="s">
        <v>650</v>
      </c>
      <c r="B99" s="68"/>
      <c r="C99" s="68"/>
      <c r="D99" s="68"/>
      <c r="E99" s="68"/>
    </row>
    <row r="100" spans="1:5" ht="15.6">
      <c r="A100" s="24" t="s">
        <v>681</v>
      </c>
      <c r="B100" s="68"/>
      <c r="C100" s="68"/>
      <c r="D100" s="68"/>
      <c r="E100" s="68"/>
    </row>
    <row r="101" spans="1:5" s="16" customFormat="1" ht="15.6">
      <c r="A101" s="45" t="s">
        <v>682</v>
      </c>
      <c r="C101" s="126"/>
      <c r="D101" s="126"/>
    </row>
    <row r="102" spans="1:5" ht="14.45">
      <c r="B102" s="68"/>
      <c r="C102" s="68"/>
      <c r="D102" s="68"/>
      <c r="E102" s="68"/>
    </row>
    <row r="104" spans="1:5">
      <c r="A104" s="5" t="s">
        <v>683</v>
      </c>
    </row>
    <row r="105" spans="1:5" ht="41.45">
      <c r="A105" s="120" t="s">
        <v>387</v>
      </c>
      <c r="B105" s="120" t="s">
        <v>4</v>
      </c>
      <c r="C105" s="123" t="s">
        <v>625</v>
      </c>
      <c r="D105" s="123" t="s">
        <v>626</v>
      </c>
      <c r="E105" s="120" t="s">
        <v>627</v>
      </c>
    </row>
    <row r="106" spans="1:5">
      <c r="A106" s="228" t="s">
        <v>397</v>
      </c>
      <c r="B106" s="121" t="s">
        <v>31</v>
      </c>
      <c r="C106" s="124">
        <v>400</v>
      </c>
      <c r="D106" s="124">
        <v>175</v>
      </c>
      <c r="E106" s="112" t="s">
        <v>11</v>
      </c>
    </row>
    <row r="107" spans="1:5">
      <c r="A107" s="229"/>
      <c r="B107" s="121" t="s">
        <v>32</v>
      </c>
      <c r="C107" s="124">
        <v>500</v>
      </c>
      <c r="D107" s="124">
        <v>84.6</v>
      </c>
      <c r="E107" s="112" t="s">
        <v>16</v>
      </c>
    </row>
    <row r="108" spans="1:5">
      <c r="A108" s="228" t="s">
        <v>399</v>
      </c>
      <c r="B108" s="121" t="s">
        <v>40</v>
      </c>
      <c r="C108" s="124">
        <v>275</v>
      </c>
      <c r="D108" s="124">
        <v>128</v>
      </c>
      <c r="E108" s="112" t="s">
        <v>11</v>
      </c>
    </row>
    <row r="109" spans="1:5">
      <c r="A109" s="229"/>
      <c r="B109" s="121" t="s">
        <v>45</v>
      </c>
      <c r="C109" s="124">
        <v>100</v>
      </c>
      <c r="D109" s="124">
        <v>44.25</v>
      </c>
      <c r="E109" s="112" t="s">
        <v>16</v>
      </c>
    </row>
    <row r="110" spans="1:5" ht="27.6">
      <c r="A110" s="228" t="s">
        <v>411</v>
      </c>
      <c r="B110" s="121" t="s">
        <v>70</v>
      </c>
      <c r="C110" s="124">
        <v>70</v>
      </c>
      <c r="D110" s="124">
        <v>25</v>
      </c>
      <c r="E110" s="112" t="s">
        <v>11</v>
      </c>
    </row>
    <row r="111" spans="1:5">
      <c r="A111" s="242"/>
      <c r="B111" s="121" t="s">
        <v>661</v>
      </c>
      <c r="C111" s="124">
        <v>3.6</v>
      </c>
      <c r="D111" s="124">
        <v>2.7</v>
      </c>
      <c r="E111" s="112" t="s">
        <v>16</v>
      </c>
    </row>
    <row r="112" spans="1:5">
      <c r="A112" s="242"/>
      <c r="B112" s="121" t="s">
        <v>684</v>
      </c>
      <c r="C112" s="124">
        <v>4.7</v>
      </c>
      <c r="D112" s="124">
        <v>3.2</v>
      </c>
      <c r="E112" s="112" t="s">
        <v>16</v>
      </c>
    </row>
    <row r="113" spans="1:5">
      <c r="A113" s="242"/>
      <c r="B113" s="121" t="s">
        <v>79</v>
      </c>
      <c r="C113" s="124">
        <v>50</v>
      </c>
      <c r="D113" s="124">
        <v>43.54</v>
      </c>
      <c r="E113" s="112" t="s">
        <v>11</v>
      </c>
    </row>
    <row r="114" spans="1:5">
      <c r="A114" s="242"/>
      <c r="B114" s="121" t="s">
        <v>81</v>
      </c>
      <c r="C114" s="124">
        <v>60</v>
      </c>
      <c r="D114" s="124">
        <v>19.920000000000002</v>
      </c>
      <c r="E114" s="112" t="s">
        <v>11</v>
      </c>
    </row>
    <row r="115" spans="1:5">
      <c r="A115" s="247" t="s">
        <v>487</v>
      </c>
      <c r="B115" s="121" t="s">
        <v>285</v>
      </c>
      <c r="C115" s="124">
        <v>200</v>
      </c>
      <c r="D115" s="124">
        <v>22.94</v>
      </c>
      <c r="E115" s="112" t="s">
        <v>16</v>
      </c>
    </row>
    <row r="116" spans="1:5">
      <c r="A116" s="247"/>
      <c r="B116" s="121" t="s">
        <v>685</v>
      </c>
      <c r="C116" s="124">
        <v>100</v>
      </c>
      <c r="D116" s="124">
        <v>9.6300000000000008</v>
      </c>
      <c r="E116" s="112" t="s">
        <v>16</v>
      </c>
    </row>
    <row r="117" spans="1:5">
      <c r="A117" s="247"/>
      <c r="B117" s="121" t="s">
        <v>291</v>
      </c>
      <c r="C117" s="124">
        <v>200</v>
      </c>
      <c r="D117" s="124">
        <v>6.38</v>
      </c>
      <c r="E117" s="112" t="s">
        <v>16</v>
      </c>
    </row>
    <row r="118" spans="1:5" ht="27.6">
      <c r="A118" s="247"/>
      <c r="B118" s="121" t="s">
        <v>686</v>
      </c>
      <c r="C118" s="124">
        <v>150</v>
      </c>
      <c r="D118" s="124">
        <v>27.43</v>
      </c>
      <c r="E118" s="112" t="s">
        <v>16</v>
      </c>
    </row>
    <row r="119" spans="1:5">
      <c r="A119" s="247"/>
      <c r="B119" s="121" t="s">
        <v>687</v>
      </c>
      <c r="C119" s="124">
        <v>80</v>
      </c>
      <c r="D119" s="124">
        <v>15.56</v>
      </c>
      <c r="E119" s="112" t="s">
        <v>16</v>
      </c>
    </row>
    <row r="120" spans="1:5">
      <c r="A120" s="247"/>
      <c r="B120" s="121" t="s">
        <v>301</v>
      </c>
      <c r="C120" s="124">
        <v>100</v>
      </c>
      <c r="D120" s="124">
        <v>84.53</v>
      </c>
      <c r="E120" s="112" t="s">
        <v>11</v>
      </c>
    </row>
    <row r="121" spans="1:5" ht="27.6">
      <c r="A121" s="137" t="s">
        <v>427</v>
      </c>
      <c r="B121" s="121" t="s">
        <v>688</v>
      </c>
      <c r="C121" s="124">
        <v>100</v>
      </c>
      <c r="D121" s="124">
        <v>17.64</v>
      </c>
      <c r="E121" s="112" t="s">
        <v>16</v>
      </c>
    </row>
    <row r="122" spans="1:5">
      <c r="A122" s="228" t="s">
        <v>429</v>
      </c>
      <c r="B122" s="121" t="s">
        <v>689</v>
      </c>
      <c r="C122" s="124">
        <v>7.5</v>
      </c>
      <c r="D122" s="124">
        <v>5</v>
      </c>
      <c r="E122" s="112" t="s">
        <v>16</v>
      </c>
    </row>
    <row r="123" spans="1:5">
      <c r="A123" s="242"/>
      <c r="B123" s="121" t="s">
        <v>690</v>
      </c>
      <c r="C123" s="124">
        <v>90</v>
      </c>
      <c r="D123" s="124">
        <v>21.4</v>
      </c>
      <c r="E123" s="112" t="s">
        <v>16</v>
      </c>
    </row>
    <row r="124" spans="1:5">
      <c r="A124" s="242"/>
      <c r="B124" s="121" t="s">
        <v>691</v>
      </c>
      <c r="C124" s="124">
        <v>52</v>
      </c>
      <c r="D124" s="124">
        <v>8.4</v>
      </c>
      <c r="E124" s="112" t="s">
        <v>16</v>
      </c>
    </row>
    <row r="125" spans="1:5" ht="33.6" customHeight="1">
      <c r="A125" s="242"/>
      <c r="B125" s="121" t="s">
        <v>692</v>
      </c>
      <c r="C125" s="124">
        <v>150</v>
      </c>
      <c r="D125" s="124">
        <v>24.33</v>
      </c>
      <c r="E125" s="112" t="s">
        <v>16</v>
      </c>
    </row>
    <row r="126" spans="1:5" ht="27.6">
      <c r="A126" s="242"/>
      <c r="B126" s="121" t="s">
        <v>693</v>
      </c>
      <c r="C126" s="124">
        <v>150</v>
      </c>
      <c r="D126" s="124">
        <v>35.85</v>
      </c>
      <c r="E126" s="112" t="s">
        <v>16</v>
      </c>
    </row>
    <row r="127" spans="1:5" ht="27.6">
      <c r="A127" s="242"/>
      <c r="B127" s="121" t="s">
        <v>694</v>
      </c>
      <c r="C127" s="124">
        <v>147.97999999999999</v>
      </c>
      <c r="D127" s="124">
        <v>7.54</v>
      </c>
      <c r="E127" s="112" t="s">
        <v>16</v>
      </c>
    </row>
    <row r="128" spans="1:5" ht="27.6">
      <c r="A128" s="242"/>
      <c r="B128" s="121" t="s">
        <v>695</v>
      </c>
      <c r="C128" s="124">
        <v>500</v>
      </c>
      <c r="D128" s="124">
        <v>79.930000000000007</v>
      </c>
      <c r="E128" s="112" t="s">
        <v>16</v>
      </c>
    </row>
    <row r="129" spans="1:5">
      <c r="A129" s="242"/>
      <c r="B129" s="121" t="s">
        <v>696</v>
      </c>
      <c r="C129" s="124">
        <v>62.41</v>
      </c>
      <c r="D129" s="124">
        <v>62.44</v>
      </c>
      <c r="E129" s="112" t="s">
        <v>16</v>
      </c>
    </row>
    <row r="130" spans="1:5">
      <c r="A130" s="242"/>
      <c r="B130" s="121" t="s">
        <v>697</v>
      </c>
      <c r="C130" s="124">
        <v>93</v>
      </c>
      <c r="D130" s="124">
        <v>30.23</v>
      </c>
      <c r="E130" s="112" t="s">
        <v>16</v>
      </c>
    </row>
    <row r="131" spans="1:5">
      <c r="A131" s="242"/>
      <c r="B131" s="121" t="s">
        <v>698</v>
      </c>
      <c r="C131" s="124">
        <v>40</v>
      </c>
      <c r="D131" s="124">
        <v>8.33</v>
      </c>
      <c r="E131" s="112" t="s">
        <v>16</v>
      </c>
    </row>
    <row r="132" spans="1:5" ht="27.6">
      <c r="A132" s="242"/>
      <c r="B132" s="121" t="s">
        <v>132</v>
      </c>
      <c r="C132" s="124">
        <v>150</v>
      </c>
      <c r="D132" s="124">
        <v>7.3</v>
      </c>
      <c r="E132" s="112" t="s">
        <v>16</v>
      </c>
    </row>
    <row r="133" spans="1:5">
      <c r="A133" s="242"/>
      <c r="B133" s="121" t="s">
        <v>699</v>
      </c>
      <c r="C133" s="124">
        <v>746.21</v>
      </c>
      <c r="D133" s="124">
        <v>128.28</v>
      </c>
      <c r="E133" s="112" t="s">
        <v>16</v>
      </c>
    </row>
    <row r="134" spans="1:5" ht="27.6">
      <c r="A134" s="242"/>
      <c r="B134" s="121" t="s">
        <v>700</v>
      </c>
      <c r="C134" s="124">
        <v>200</v>
      </c>
      <c r="D134" s="124">
        <v>6.57</v>
      </c>
      <c r="E134" s="112" t="s">
        <v>16</v>
      </c>
    </row>
    <row r="135" spans="1:5" ht="27.6">
      <c r="A135" s="242"/>
      <c r="B135" s="121" t="s">
        <v>701</v>
      </c>
      <c r="C135" s="124">
        <v>200</v>
      </c>
      <c r="D135" s="124">
        <v>26.31</v>
      </c>
      <c r="E135" s="112" t="s">
        <v>16</v>
      </c>
    </row>
    <row r="136" spans="1:5" ht="27.6">
      <c r="A136" s="242"/>
      <c r="B136" s="121" t="s">
        <v>702</v>
      </c>
      <c r="C136" s="124">
        <v>60</v>
      </c>
      <c r="D136" s="124">
        <v>18.010000000000002</v>
      </c>
      <c r="E136" s="112" t="s">
        <v>16</v>
      </c>
    </row>
    <row r="137" spans="1:5">
      <c r="A137" s="228" t="s">
        <v>433</v>
      </c>
      <c r="B137" s="121" t="s">
        <v>703</v>
      </c>
      <c r="C137" s="124">
        <v>185.05</v>
      </c>
      <c r="D137" s="124">
        <v>122.02</v>
      </c>
      <c r="E137" s="112" t="s">
        <v>16</v>
      </c>
    </row>
    <row r="138" spans="1:5">
      <c r="A138" s="229"/>
      <c r="B138" s="121" t="s">
        <v>704</v>
      </c>
      <c r="C138" s="124">
        <v>400</v>
      </c>
      <c r="D138" s="124">
        <v>110</v>
      </c>
      <c r="E138" s="112" t="s">
        <v>11</v>
      </c>
    </row>
    <row r="139" spans="1:5">
      <c r="A139" s="228" t="s">
        <v>458</v>
      </c>
      <c r="B139" s="121" t="s">
        <v>214</v>
      </c>
      <c r="C139" s="124">
        <v>75</v>
      </c>
      <c r="D139" s="124">
        <v>27.9</v>
      </c>
      <c r="E139" s="112" t="s">
        <v>11</v>
      </c>
    </row>
    <row r="140" spans="1:5" ht="22.15" customHeight="1">
      <c r="A140" s="229"/>
      <c r="B140" s="121" t="s">
        <v>705</v>
      </c>
      <c r="C140" s="124">
        <v>150</v>
      </c>
      <c r="D140" s="124">
        <v>58.34</v>
      </c>
      <c r="E140" s="112" t="s">
        <v>16</v>
      </c>
    </row>
    <row r="141" spans="1:5">
      <c r="A141" s="243" t="s">
        <v>471</v>
      </c>
      <c r="B141" s="121" t="s">
        <v>239</v>
      </c>
      <c r="C141" s="124">
        <v>325</v>
      </c>
      <c r="D141" s="124">
        <v>78.599999999999994</v>
      </c>
      <c r="E141" s="112" t="s">
        <v>11</v>
      </c>
    </row>
    <row r="142" spans="1:5">
      <c r="A142" s="243"/>
      <c r="B142" s="121" t="s">
        <v>242</v>
      </c>
      <c r="C142" s="139">
        <v>300</v>
      </c>
      <c r="D142" s="124">
        <v>21.15</v>
      </c>
      <c r="E142" s="112" t="s">
        <v>11</v>
      </c>
    </row>
    <row r="143" spans="1:5">
      <c r="A143" s="243"/>
      <c r="B143" s="121" t="s">
        <v>246</v>
      </c>
      <c r="C143" s="124">
        <v>235</v>
      </c>
      <c r="D143" s="124">
        <v>71.8</v>
      </c>
      <c r="E143" s="112" t="s">
        <v>11</v>
      </c>
    </row>
    <row r="144" spans="1:5">
      <c r="A144" s="243"/>
      <c r="B144" s="121" t="s">
        <v>251</v>
      </c>
      <c r="C144" s="124">
        <v>335</v>
      </c>
      <c r="D144" s="124">
        <v>150</v>
      </c>
      <c r="E144" s="112" t="s">
        <v>11</v>
      </c>
    </row>
    <row r="145" spans="1:6" ht="27.6">
      <c r="A145" s="243"/>
      <c r="B145" s="121" t="s">
        <v>706</v>
      </c>
      <c r="C145" s="124">
        <v>248</v>
      </c>
      <c r="D145" s="124">
        <v>82.5</v>
      </c>
      <c r="E145" s="112" t="s">
        <v>11</v>
      </c>
      <c r="F145" s="191"/>
    </row>
    <row r="146" spans="1:6">
      <c r="A146" s="243"/>
      <c r="B146" s="121" t="s">
        <v>707</v>
      </c>
      <c r="C146" s="124">
        <v>300</v>
      </c>
      <c r="D146" s="124">
        <v>108</v>
      </c>
      <c r="E146" s="112" t="s">
        <v>11</v>
      </c>
      <c r="F146" s="191"/>
    </row>
    <row r="147" spans="1:6" ht="27.6">
      <c r="A147" s="243" t="s">
        <v>484</v>
      </c>
      <c r="B147" s="121" t="s">
        <v>708</v>
      </c>
      <c r="C147" s="124">
        <v>300</v>
      </c>
      <c r="D147" s="124">
        <v>179</v>
      </c>
      <c r="E147" s="112" t="s">
        <v>11</v>
      </c>
    </row>
    <row r="148" spans="1:6">
      <c r="A148" s="243"/>
      <c r="B148" s="121" t="s">
        <v>709</v>
      </c>
      <c r="C148" s="124">
        <v>300</v>
      </c>
      <c r="D148" s="124">
        <v>174</v>
      </c>
      <c r="E148" s="112" t="s">
        <v>11</v>
      </c>
    </row>
    <row r="149" spans="1:6" ht="27.6">
      <c r="A149" s="243"/>
      <c r="B149" s="121" t="s">
        <v>710</v>
      </c>
      <c r="C149" s="124">
        <v>250</v>
      </c>
      <c r="D149" s="124">
        <v>150</v>
      </c>
      <c r="E149" s="112" t="s">
        <v>11</v>
      </c>
    </row>
    <row r="150" spans="1:6" ht="27.6">
      <c r="A150" s="121" t="s">
        <v>496</v>
      </c>
      <c r="B150" s="121" t="s">
        <v>711</v>
      </c>
      <c r="C150" s="124">
        <v>150</v>
      </c>
      <c r="D150" s="124">
        <v>30</v>
      </c>
      <c r="E150" s="112" t="s">
        <v>11</v>
      </c>
    </row>
    <row r="151" spans="1:6" ht="16.149999999999999">
      <c r="A151" s="228" t="s">
        <v>518</v>
      </c>
      <c r="B151" s="121" t="s">
        <v>712</v>
      </c>
      <c r="C151" s="124" t="s">
        <v>713</v>
      </c>
      <c r="D151" s="124">
        <v>170.56502499999999</v>
      </c>
      <c r="E151" s="112" t="s">
        <v>11</v>
      </c>
    </row>
    <row r="152" spans="1:6">
      <c r="A152" s="242"/>
      <c r="B152" s="121" t="s">
        <v>714</v>
      </c>
      <c r="C152" s="124">
        <v>300</v>
      </c>
      <c r="D152" s="124">
        <v>55.505000000000003</v>
      </c>
      <c r="E152" s="112" t="s">
        <v>11</v>
      </c>
    </row>
    <row r="153" spans="1:6">
      <c r="A153" s="229"/>
      <c r="B153" s="121" t="s">
        <v>360</v>
      </c>
      <c r="C153" s="124">
        <v>200</v>
      </c>
      <c r="D153" s="124">
        <v>168.84</v>
      </c>
      <c r="E153" s="112" t="s">
        <v>11</v>
      </c>
    </row>
    <row r="154" spans="1:6">
      <c r="A154" s="228" t="s">
        <v>671</v>
      </c>
      <c r="B154" s="121" t="s">
        <v>715</v>
      </c>
      <c r="C154" s="124">
        <v>357.8</v>
      </c>
      <c r="D154" s="124">
        <v>418.5</v>
      </c>
      <c r="E154" s="112" t="s">
        <v>11</v>
      </c>
    </row>
    <row r="155" spans="1:6">
      <c r="A155" s="242"/>
      <c r="B155" s="121" t="s">
        <v>376</v>
      </c>
      <c r="C155" s="124">
        <v>11.87</v>
      </c>
      <c r="D155" s="124">
        <v>18</v>
      </c>
      <c r="E155" s="112" t="s">
        <v>16</v>
      </c>
    </row>
    <row r="156" spans="1:6" ht="27.6">
      <c r="A156" s="242"/>
      <c r="B156" s="121" t="s">
        <v>716</v>
      </c>
      <c r="C156" s="124">
        <v>200</v>
      </c>
      <c r="D156" s="124">
        <v>31.3</v>
      </c>
      <c r="E156" s="112" t="s">
        <v>16</v>
      </c>
    </row>
    <row r="157" spans="1:6">
      <c r="A157" s="242"/>
      <c r="B157" s="121" t="s">
        <v>378</v>
      </c>
      <c r="C157" s="124">
        <v>20</v>
      </c>
      <c r="D157" s="124">
        <v>15</v>
      </c>
      <c r="E157" s="112" t="s">
        <v>16</v>
      </c>
    </row>
    <row r="158" spans="1:6" ht="27.6">
      <c r="A158" s="229"/>
      <c r="B158" s="121" t="s">
        <v>385</v>
      </c>
      <c r="C158" s="124">
        <v>100</v>
      </c>
      <c r="D158" s="124">
        <v>39.25</v>
      </c>
      <c r="E158" s="112" t="s">
        <v>16</v>
      </c>
    </row>
    <row r="159" spans="1:6">
      <c r="A159" s="228" t="s">
        <v>645</v>
      </c>
      <c r="B159" s="121" t="s">
        <v>717</v>
      </c>
      <c r="C159" s="124">
        <v>235</v>
      </c>
      <c r="D159" s="124">
        <v>17.25</v>
      </c>
      <c r="E159" s="112" t="s">
        <v>16</v>
      </c>
    </row>
    <row r="160" spans="1:6" ht="27.6">
      <c r="A160" s="242"/>
      <c r="B160" s="121" t="s">
        <v>718</v>
      </c>
      <c r="C160" s="124">
        <v>60</v>
      </c>
      <c r="D160" s="124">
        <v>8.48</v>
      </c>
      <c r="E160" s="112" t="s">
        <v>16</v>
      </c>
    </row>
    <row r="161" spans="1:5">
      <c r="A161" s="242"/>
      <c r="B161" s="121" t="s">
        <v>719</v>
      </c>
      <c r="C161" s="124">
        <v>20</v>
      </c>
      <c r="D161" s="124">
        <v>18.97</v>
      </c>
      <c r="E161" s="112" t="s">
        <v>16</v>
      </c>
    </row>
    <row r="162" spans="1:5">
      <c r="A162" s="242"/>
      <c r="B162" s="121" t="s">
        <v>720</v>
      </c>
      <c r="C162" s="124">
        <v>93.75</v>
      </c>
      <c r="D162" s="124">
        <v>33.25</v>
      </c>
      <c r="E162" s="112" t="s">
        <v>16</v>
      </c>
    </row>
    <row r="163" spans="1:5" ht="16.149999999999999">
      <c r="A163" s="229"/>
      <c r="B163" s="121" t="s">
        <v>59</v>
      </c>
      <c r="C163" s="124">
        <v>477.7</v>
      </c>
      <c r="D163" s="124">
        <v>202.53</v>
      </c>
      <c r="E163" s="112" t="s">
        <v>16</v>
      </c>
    </row>
    <row r="164" spans="1:5" ht="14.45">
      <c r="A164" s="145" t="s">
        <v>649</v>
      </c>
      <c r="B164" s="68"/>
      <c r="C164" s="68"/>
      <c r="D164" s="68"/>
      <c r="E164" s="68"/>
    </row>
    <row r="165" spans="1:5" ht="15.6">
      <c r="A165" s="125" t="s">
        <v>650</v>
      </c>
      <c r="B165" s="68"/>
      <c r="C165" s="68"/>
      <c r="D165" s="68"/>
      <c r="E165" s="68"/>
    </row>
    <row r="166" spans="1:5" ht="15.6">
      <c r="A166" s="24" t="s">
        <v>721</v>
      </c>
      <c r="B166" s="68"/>
      <c r="C166" s="68"/>
      <c r="D166" s="68"/>
      <c r="E166" s="68"/>
    </row>
    <row r="167" spans="1:5" ht="15.6">
      <c r="A167" s="125" t="s">
        <v>722</v>
      </c>
      <c r="B167" s="68"/>
      <c r="C167" s="68"/>
      <c r="D167" s="68"/>
      <c r="E167" s="68"/>
    </row>
    <row r="168" spans="1:5" s="16" customFormat="1" ht="15.6">
      <c r="A168" s="45" t="s">
        <v>653</v>
      </c>
      <c r="C168" s="126"/>
      <c r="D168" s="126"/>
    </row>
    <row r="171" spans="1:5">
      <c r="A171" s="13" t="s">
        <v>723</v>
      </c>
    </row>
    <row r="172" spans="1:5" ht="41.45">
      <c r="A172" s="120" t="s">
        <v>387</v>
      </c>
      <c r="B172" s="120" t="s">
        <v>4</v>
      </c>
      <c r="C172" s="123" t="s">
        <v>625</v>
      </c>
      <c r="D172" s="123" t="s">
        <v>626</v>
      </c>
      <c r="E172" s="120" t="s">
        <v>627</v>
      </c>
    </row>
    <row r="173" spans="1:5" ht="22.9" customHeight="1">
      <c r="A173" s="129" t="s">
        <v>724</v>
      </c>
      <c r="B173" s="121" t="s">
        <v>32</v>
      </c>
      <c r="C173" s="139">
        <v>500</v>
      </c>
      <c r="D173" s="124">
        <v>38.229999999999997</v>
      </c>
      <c r="E173" s="112" t="s">
        <v>16</v>
      </c>
    </row>
    <row r="174" spans="1:5" ht="22.9" customHeight="1">
      <c r="A174" s="129" t="s">
        <v>399</v>
      </c>
      <c r="B174" s="121" t="s">
        <v>660</v>
      </c>
      <c r="C174" s="139">
        <v>13.28</v>
      </c>
      <c r="D174" s="124">
        <v>16.100000000000001</v>
      </c>
      <c r="E174" s="112" t="s">
        <v>16</v>
      </c>
    </row>
    <row r="175" spans="1:5" ht="27.6">
      <c r="A175" s="228" t="s">
        <v>541</v>
      </c>
      <c r="B175" s="121" t="s">
        <v>283</v>
      </c>
      <c r="C175" s="124">
        <v>100</v>
      </c>
      <c r="D175" s="124">
        <v>58.884977999999997</v>
      </c>
      <c r="E175" s="112" t="s">
        <v>11</v>
      </c>
    </row>
    <row r="176" spans="1:5">
      <c r="A176" s="242"/>
      <c r="B176" s="121" t="s">
        <v>725</v>
      </c>
      <c r="C176" s="124">
        <v>30</v>
      </c>
      <c r="D176" s="124">
        <v>30</v>
      </c>
      <c r="E176" s="112" t="s">
        <v>16</v>
      </c>
    </row>
    <row r="177" spans="1:5">
      <c r="A177" s="242"/>
      <c r="B177" s="121" t="s">
        <v>285</v>
      </c>
      <c r="C177" s="124">
        <v>200</v>
      </c>
      <c r="D177" s="124">
        <v>8</v>
      </c>
      <c r="E177" s="112" t="s">
        <v>16</v>
      </c>
    </row>
    <row r="178" spans="1:5" ht="27.6">
      <c r="A178" s="242"/>
      <c r="B178" s="121" t="s">
        <v>726</v>
      </c>
      <c r="C178" s="124">
        <v>75</v>
      </c>
      <c r="D178" s="124">
        <v>12</v>
      </c>
      <c r="E178" s="112" t="s">
        <v>16</v>
      </c>
    </row>
    <row r="179" spans="1:5" ht="27.6">
      <c r="A179" s="242"/>
      <c r="B179" s="121" t="s">
        <v>292</v>
      </c>
      <c r="C179" s="124">
        <v>250</v>
      </c>
      <c r="D179" s="124">
        <v>200</v>
      </c>
      <c r="E179" s="112" t="s">
        <v>11</v>
      </c>
    </row>
    <row r="180" spans="1:5" ht="27.6">
      <c r="A180" s="242"/>
      <c r="B180" s="121" t="s">
        <v>686</v>
      </c>
      <c r="C180" s="124">
        <v>150</v>
      </c>
      <c r="D180" s="124">
        <v>7.61</v>
      </c>
      <c r="E180" s="112" t="s">
        <v>16</v>
      </c>
    </row>
    <row r="181" spans="1:5" ht="27.6">
      <c r="A181" s="242"/>
      <c r="B181" s="121" t="s">
        <v>294</v>
      </c>
      <c r="C181" s="124">
        <v>150</v>
      </c>
      <c r="D181" s="124">
        <v>70.930000000000007</v>
      </c>
      <c r="E181" s="112" t="s">
        <v>11</v>
      </c>
    </row>
    <row r="182" spans="1:5">
      <c r="A182" s="242"/>
      <c r="B182" s="121" t="s">
        <v>295</v>
      </c>
      <c r="C182" s="124">
        <v>40.25</v>
      </c>
      <c r="D182" s="124">
        <v>7.84</v>
      </c>
      <c r="E182" s="112" t="s">
        <v>16</v>
      </c>
    </row>
    <row r="183" spans="1:5" ht="27.6">
      <c r="A183" s="242"/>
      <c r="B183" s="121" t="s">
        <v>727</v>
      </c>
      <c r="C183" s="124">
        <v>35.4</v>
      </c>
      <c r="D183" s="124">
        <v>35.4</v>
      </c>
      <c r="E183" s="112" t="s">
        <v>16</v>
      </c>
    </row>
    <row r="184" spans="1:5">
      <c r="A184" s="242"/>
      <c r="B184" s="121" t="s">
        <v>687</v>
      </c>
      <c r="C184" s="124">
        <v>80</v>
      </c>
      <c r="D184" s="124">
        <v>9.6</v>
      </c>
      <c r="E184" s="112" t="s">
        <v>16</v>
      </c>
    </row>
    <row r="185" spans="1:5" ht="27.6">
      <c r="A185" s="242"/>
      <c r="B185" s="121" t="s">
        <v>300</v>
      </c>
      <c r="C185" s="124">
        <v>200</v>
      </c>
      <c r="D185" s="124">
        <v>200</v>
      </c>
      <c r="E185" s="112" t="s">
        <v>11</v>
      </c>
    </row>
    <row r="186" spans="1:5" ht="22.9" customHeight="1">
      <c r="A186" s="242"/>
      <c r="B186" s="121" t="s">
        <v>301</v>
      </c>
      <c r="C186" s="124">
        <v>100</v>
      </c>
      <c r="D186" s="124">
        <v>113.68997899999999</v>
      </c>
      <c r="E186" s="112" t="s">
        <v>11</v>
      </c>
    </row>
    <row r="187" spans="1:5" ht="27.6">
      <c r="A187" s="229"/>
      <c r="B187" s="121" t="s">
        <v>728</v>
      </c>
      <c r="C187" s="124">
        <v>40</v>
      </c>
      <c r="D187" s="124">
        <v>40.340000000000003</v>
      </c>
      <c r="E187" s="112" t="s">
        <v>16</v>
      </c>
    </row>
    <row r="188" spans="1:5" ht="27.6">
      <c r="A188" s="228" t="s">
        <v>427</v>
      </c>
      <c r="B188" s="121" t="s">
        <v>729</v>
      </c>
      <c r="C188" s="124">
        <v>100</v>
      </c>
      <c r="D188" s="124">
        <v>8.6300000000000008</v>
      </c>
      <c r="E188" s="112" t="s">
        <v>16</v>
      </c>
    </row>
    <row r="189" spans="1:5">
      <c r="A189" s="229"/>
      <c r="B189" s="121" t="s">
        <v>730</v>
      </c>
      <c r="C189" s="124">
        <v>20</v>
      </c>
      <c r="D189" s="124">
        <v>45</v>
      </c>
      <c r="E189" s="112" t="s">
        <v>16</v>
      </c>
    </row>
    <row r="190" spans="1:5">
      <c r="A190" s="228" t="s">
        <v>429</v>
      </c>
      <c r="B190" s="121" t="s">
        <v>689</v>
      </c>
      <c r="C190" s="124">
        <v>7.5</v>
      </c>
      <c r="D190" s="124">
        <v>10</v>
      </c>
      <c r="E190" s="112" t="s">
        <v>16</v>
      </c>
    </row>
    <row r="191" spans="1:5">
      <c r="A191" s="242"/>
      <c r="B191" s="121" t="s">
        <v>731</v>
      </c>
      <c r="C191" s="124">
        <v>25</v>
      </c>
      <c r="D191" s="124">
        <v>25</v>
      </c>
      <c r="E191" s="112" t="s">
        <v>16</v>
      </c>
    </row>
    <row r="192" spans="1:5">
      <c r="A192" s="242"/>
      <c r="B192" s="121" t="s">
        <v>690</v>
      </c>
      <c r="C192" s="124">
        <v>90</v>
      </c>
      <c r="D192" s="124">
        <v>6.65</v>
      </c>
      <c r="E192" s="112" t="s">
        <v>16</v>
      </c>
    </row>
    <row r="193" spans="1:5">
      <c r="A193" s="242"/>
      <c r="B193" s="121" t="s">
        <v>120</v>
      </c>
      <c r="C193" s="139">
        <v>500</v>
      </c>
      <c r="D193" s="124">
        <v>848.94</v>
      </c>
      <c r="E193" s="112" t="s">
        <v>11</v>
      </c>
    </row>
    <row r="194" spans="1:5" ht="27.6">
      <c r="A194" s="242"/>
      <c r="B194" s="121" t="s">
        <v>695</v>
      </c>
      <c r="C194" s="139">
        <v>500</v>
      </c>
      <c r="D194" s="124">
        <v>16</v>
      </c>
      <c r="E194" s="112" t="s">
        <v>16</v>
      </c>
    </row>
    <row r="195" spans="1:5">
      <c r="A195" s="242"/>
      <c r="B195" s="121" t="s">
        <v>699</v>
      </c>
      <c r="C195" s="139">
        <v>746.21</v>
      </c>
      <c r="D195" s="124">
        <v>50.59</v>
      </c>
      <c r="E195" s="112" t="s">
        <v>16</v>
      </c>
    </row>
    <row r="196" spans="1:5" ht="27.6">
      <c r="A196" s="229"/>
      <c r="B196" s="121" t="s">
        <v>143</v>
      </c>
      <c r="C196" s="139">
        <v>200</v>
      </c>
      <c r="D196" s="124">
        <v>7.2</v>
      </c>
      <c r="E196" s="112" t="s">
        <v>16</v>
      </c>
    </row>
    <row r="197" spans="1:5" ht="29.65" customHeight="1">
      <c r="A197" s="228" t="s">
        <v>433</v>
      </c>
      <c r="B197" s="121" t="s">
        <v>149</v>
      </c>
      <c r="C197" s="139">
        <v>500</v>
      </c>
      <c r="D197" s="124">
        <v>462.24</v>
      </c>
      <c r="E197" s="112" t="s">
        <v>11</v>
      </c>
    </row>
    <row r="198" spans="1:5" ht="20.65" customHeight="1">
      <c r="A198" s="242"/>
      <c r="B198" s="121" t="s">
        <v>37</v>
      </c>
      <c r="C198" s="139">
        <v>1500</v>
      </c>
      <c r="D198" s="124">
        <v>632.83000000000004</v>
      </c>
      <c r="E198" s="112" t="s">
        <v>11</v>
      </c>
    </row>
    <row r="199" spans="1:5" ht="27.6">
      <c r="A199" s="242"/>
      <c r="B199" s="121" t="s">
        <v>732</v>
      </c>
      <c r="C199" s="124">
        <v>500</v>
      </c>
      <c r="D199" s="124">
        <v>239.02</v>
      </c>
      <c r="E199" s="112" t="s">
        <v>11</v>
      </c>
    </row>
    <row r="200" spans="1:5" ht="27.6">
      <c r="A200" s="242"/>
      <c r="B200" s="121" t="s">
        <v>733</v>
      </c>
      <c r="C200" s="124">
        <v>500</v>
      </c>
      <c r="D200" s="124">
        <v>553.70000000000005</v>
      </c>
      <c r="E200" s="112" t="s">
        <v>11</v>
      </c>
    </row>
    <row r="201" spans="1:5" ht="21" customHeight="1">
      <c r="A201" s="242"/>
      <c r="B201" s="121" t="s">
        <v>160</v>
      </c>
      <c r="C201" s="124">
        <v>500</v>
      </c>
      <c r="D201" s="124">
        <v>227.125</v>
      </c>
      <c r="E201" s="112" t="s">
        <v>11</v>
      </c>
    </row>
    <row r="202" spans="1:5" ht="27.6">
      <c r="A202" s="242"/>
      <c r="B202" s="121" t="s">
        <v>734</v>
      </c>
      <c r="C202" s="124">
        <v>500</v>
      </c>
      <c r="D202" s="124">
        <v>340.32</v>
      </c>
      <c r="E202" s="112" t="s">
        <v>11</v>
      </c>
    </row>
    <row r="203" spans="1:5" ht="19.149999999999999" customHeight="1">
      <c r="A203" s="242"/>
      <c r="B203" s="121" t="s">
        <v>735</v>
      </c>
      <c r="C203" s="124">
        <v>400</v>
      </c>
      <c r="D203" s="124">
        <v>210</v>
      </c>
      <c r="E203" s="112" t="s">
        <v>11</v>
      </c>
    </row>
    <row r="204" spans="1:5" ht="30" customHeight="1">
      <c r="A204" s="229"/>
      <c r="B204" s="121" t="s">
        <v>736</v>
      </c>
      <c r="C204" s="124">
        <v>600</v>
      </c>
      <c r="D204" s="124">
        <v>310</v>
      </c>
      <c r="E204" s="112" t="s">
        <v>11</v>
      </c>
    </row>
    <row r="205" spans="1:5" ht="30">
      <c r="A205" s="121" t="s">
        <v>737</v>
      </c>
      <c r="B205" s="121" t="s">
        <v>738</v>
      </c>
      <c r="C205" s="124">
        <v>45</v>
      </c>
      <c r="D205" s="124">
        <v>24.709109999999999</v>
      </c>
      <c r="E205" s="112" t="s">
        <v>9</v>
      </c>
    </row>
    <row r="206" spans="1:5">
      <c r="A206" s="228" t="s">
        <v>458</v>
      </c>
      <c r="B206" s="121" t="s">
        <v>705</v>
      </c>
      <c r="C206" s="124">
        <v>150</v>
      </c>
      <c r="D206" s="124">
        <v>30.55</v>
      </c>
      <c r="E206" s="112" t="s">
        <v>16</v>
      </c>
    </row>
    <row r="207" spans="1:5">
      <c r="A207" s="229"/>
      <c r="B207" s="121" t="s">
        <v>739</v>
      </c>
      <c r="C207" s="124">
        <v>139.26</v>
      </c>
      <c r="D207" s="124">
        <v>5.05</v>
      </c>
      <c r="E207" s="112" t="s">
        <v>16</v>
      </c>
    </row>
    <row r="208" spans="1:5" ht="16.149999999999999">
      <c r="A208" s="121" t="s">
        <v>465</v>
      </c>
      <c r="B208" s="121" t="s">
        <v>235</v>
      </c>
      <c r="C208" s="124" t="s">
        <v>13</v>
      </c>
      <c r="D208" s="124">
        <v>33.551309000000003</v>
      </c>
      <c r="E208" s="112" t="s">
        <v>9</v>
      </c>
    </row>
    <row r="209" spans="1:5">
      <c r="A209" s="121" t="s">
        <v>503</v>
      </c>
      <c r="B209" s="121" t="s">
        <v>324</v>
      </c>
      <c r="C209" s="124">
        <v>32</v>
      </c>
      <c r="D209" s="124">
        <v>10.42</v>
      </c>
      <c r="E209" s="112" t="s">
        <v>9</v>
      </c>
    </row>
    <row r="210" spans="1:5">
      <c r="A210" s="121" t="s">
        <v>507</v>
      </c>
      <c r="B210" s="121" t="s">
        <v>740</v>
      </c>
      <c r="C210" s="124">
        <v>50</v>
      </c>
      <c r="D210" s="124">
        <v>40</v>
      </c>
      <c r="E210" s="112" t="s">
        <v>16</v>
      </c>
    </row>
    <row r="211" spans="1:5" ht="27.6">
      <c r="A211" s="228" t="s">
        <v>671</v>
      </c>
      <c r="B211" s="121" t="s">
        <v>716</v>
      </c>
      <c r="C211" s="124">
        <v>200</v>
      </c>
      <c r="D211" s="124">
        <v>11.65</v>
      </c>
      <c r="E211" s="112" t="s">
        <v>16</v>
      </c>
    </row>
    <row r="212" spans="1:5" ht="27.6">
      <c r="A212" s="229"/>
      <c r="B212" s="121" t="s">
        <v>741</v>
      </c>
      <c r="C212" s="124">
        <v>25</v>
      </c>
      <c r="D212" s="124">
        <v>25</v>
      </c>
      <c r="E212" s="112" t="s">
        <v>16</v>
      </c>
    </row>
    <row r="213" spans="1:5">
      <c r="A213" s="228" t="s">
        <v>645</v>
      </c>
      <c r="B213" s="121" t="s">
        <v>742</v>
      </c>
      <c r="C213" s="124">
        <v>25</v>
      </c>
      <c r="D213" s="124">
        <v>60</v>
      </c>
      <c r="E213" s="112" t="s">
        <v>16</v>
      </c>
    </row>
    <row r="214" spans="1:5">
      <c r="A214" s="242"/>
      <c r="B214" s="121" t="s">
        <v>743</v>
      </c>
      <c r="C214" s="124">
        <v>50</v>
      </c>
      <c r="D214" s="124">
        <v>45</v>
      </c>
      <c r="E214" s="112" t="s">
        <v>16</v>
      </c>
    </row>
    <row r="215" spans="1:5">
      <c r="A215" s="242"/>
      <c r="B215" s="121" t="s">
        <v>719</v>
      </c>
      <c r="C215" s="124">
        <v>20</v>
      </c>
      <c r="D215" s="124">
        <v>20</v>
      </c>
      <c r="E215" s="112" t="s">
        <v>16</v>
      </c>
    </row>
    <row r="216" spans="1:5">
      <c r="A216" s="242"/>
      <c r="B216" s="121" t="s">
        <v>720</v>
      </c>
      <c r="C216" s="124">
        <v>93.75</v>
      </c>
      <c r="D216" s="124">
        <v>16</v>
      </c>
      <c r="E216" s="112" t="s">
        <v>16</v>
      </c>
    </row>
    <row r="217" spans="1:5">
      <c r="A217" s="242"/>
      <c r="B217" s="121" t="s">
        <v>744</v>
      </c>
      <c r="C217" s="124">
        <v>50</v>
      </c>
      <c r="D217" s="124">
        <v>52.5</v>
      </c>
      <c r="E217" s="112" t="s">
        <v>16</v>
      </c>
    </row>
    <row r="218" spans="1:5">
      <c r="A218" s="242"/>
      <c r="B218" s="121" t="s">
        <v>745</v>
      </c>
      <c r="C218" s="124">
        <v>57.6</v>
      </c>
      <c r="D218" s="124">
        <v>57.6</v>
      </c>
      <c r="E218" s="112" t="s">
        <v>16</v>
      </c>
    </row>
    <row r="219" spans="1:5" ht="16.149999999999999">
      <c r="A219" s="229"/>
      <c r="B219" s="121" t="s">
        <v>59</v>
      </c>
      <c r="C219" s="124">
        <v>1641.83</v>
      </c>
      <c r="D219" s="124">
        <v>4319.4399999999996</v>
      </c>
      <c r="E219" s="112" t="s">
        <v>16</v>
      </c>
    </row>
    <row r="220" spans="1:5" ht="14.45">
      <c r="A220" s="145" t="s">
        <v>649</v>
      </c>
      <c r="B220" s="68"/>
      <c r="C220" s="68"/>
      <c r="D220" s="68"/>
      <c r="E220" s="68"/>
    </row>
    <row r="221" spans="1:5" ht="15.6">
      <c r="A221" s="125" t="s">
        <v>650</v>
      </c>
      <c r="B221" s="68"/>
      <c r="C221" s="68"/>
      <c r="D221" s="68"/>
      <c r="E221" s="68"/>
    </row>
    <row r="222" spans="1:5" ht="15.6">
      <c r="A222" s="24" t="s">
        <v>651</v>
      </c>
      <c r="B222" s="68"/>
      <c r="C222" s="68"/>
      <c r="D222" s="68"/>
      <c r="E222" s="68"/>
    </row>
    <row r="223" spans="1:5" ht="15.6">
      <c r="A223" s="125" t="s">
        <v>722</v>
      </c>
      <c r="B223" s="68"/>
      <c r="C223" s="68"/>
      <c r="D223" s="68"/>
      <c r="E223" s="68"/>
    </row>
    <row r="224" spans="1:5" s="16" customFormat="1" ht="15.6">
      <c r="A224" s="45" t="s">
        <v>653</v>
      </c>
      <c r="C224" s="126"/>
      <c r="D224" s="126"/>
    </row>
    <row r="225" spans="1:5" ht="15.6">
      <c r="A225" s="125"/>
      <c r="B225" s="68"/>
      <c r="C225" s="68"/>
      <c r="D225" s="68"/>
      <c r="E225" s="68"/>
    </row>
    <row r="226" spans="1:5" ht="15.6">
      <c r="A226" s="125"/>
      <c r="B226" s="68"/>
      <c r="C226" s="68"/>
      <c r="D226" s="68"/>
      <c r="E226" s="68"/>
    </row>
    <row r="227" spans="1:5">
      <c r="A227" s="5" t="s">
        <v>746</v>
      </c>
    </row>
    <row r="228" spans="1:5" ht="41.45">
      <c r="A228" s="120" t="s">
        <v>387</v>
      </c>
      <c r="B228" s="120" t="s">
        <v>4</v>
      </c>
      <c r="C228" s="123" t="s">
        <v>625</v>
      </c>
      <c r="D228" s="123" t="s">
        <v>626</v>
      </c>
      <c r="E228" s="120" t="s">
        <v>627</v>
      </c>
    </row>
    <row r="229" spans="1:5">
      <c r="A229" s="127" t="s">
        <v>433</v>
      </c>
      <c r="B229" s="121" t="s">
        <v>150</v>
      </c>
      <c r="C229" s="124">
        <v>4.2</v>
      </c>
      <c r="D229" s="124">
        <v>17</v>
      </c>
      <c r="E229" s="112" t="s">
        <v>16</v>
      </c>
    </row>
    <row r="230" spans="1:5">
      <c r="A230" s="228" t="s">
        <v>487</v>
      </c>
      <c r="B230" s="121" t="s">
        <v>685</v>
      </c>
      <c r="C230" s="124">
        <v>100</v>
      </c>
      <c r="D230" s="124">
        <v>14.13</v>
      </c>
      <c r="E230" s="112" t="s">
        <v>16</v>
      </c>
    </row>
    <row r="231" spans="1:5">
      <c r="A231" s="242"/>
      <c r="B231" s="121" t="s">
        <v>747</v>
      </c>
      <c r="C231" s="124">
        <v>50</v>
      </c>
      <c r="D231" s="124">
        <v>70</v>
      </c>
      <c r="E231" s="112" t="s">
        <v>16</v>
      </c>
    </row>
    <row r="232" spans="1:5">
      <c r="A232" s="229"/>
      <c r="B232" s="121" t="s">
        <v>748</v>
      </c>
      <c r="C232" s="124">
        <v>62.5</v>
      </c>
      <c r="D232" s="124">
        <v>11.26</v>
      </c>
      <c r="E232" s="112" t="s">
        <v>16</v>
      </c>
    </row>
    <row r="233" spans="1:5">
      <c r="A233" s="228" t="s">
        <v>645</v>
      </c>
      <c r="B233" s="121" t="s">
        <v>743</v>
      </c>
      <c r="C233" s="124">
        <v>50</v>
      </c>
      <c r="D233" s="124">
        <v>10</v>
      </c>
      <c r="E233" s="112" t="s">
        <v>16</v>
      </c>
    </row>
    <row r="234" spans="1:5">
      <c r="A234" s="242"/>
      <c r="B234" s="121" t="s">
        <v>749</v>
      </c>
      <c r="C234" s="124">
        <v>60</v>
      </c>
      <c r="D234" s="124">
        <v>15</v>
      </c>
      <c r="E234" s="112" t="s">
        <v>16</v>
      </c>
    </row>
    <row r="235" spans="1:5">
      <c r="A235" s="242"/>
      <c r="B235" s="121" t="s">
        <v>750</v>
      </c>
      <c r="C235" s="124">
        <v>39.5</v>
      </c>
      <c r="D235" s="124">
        <v>102</v>
      </c>
      <c r="E235" s="112" t="s">
        <v>16</v>
      </c>
    </row>
    <row r="236" spans="1:5">
      <c r="A236" s="242"/>
      <c r="B236" s="121" t="s">
        <v>744</v>
      </c>
      <c r="C236" s="124">
        <v>50</v>
      </c>
      <c r="D236" s="124">
        <v>50</v>
      </c>
      <c r="E236" s="112" t="s">
        <v>16</v>
      </c>
    </row>
    <row r="237" spans="1:5" ht="16.149999999999999">
      <c r="A237" s="229"/>
      <c r="B237" s="121" t="s">
        <v>25</v>
      </c>
      <c r="C237" s="124">
        <v>0.28999999999999998</v>
      </c>
      <c r="D237" s="124">
        <v>24.73</v>
      </c>
      <c r="E237" s="112" t="s">
        <v>16</v>
      </c>
    </row>
    <row r="238" spans="1:5" ht="15.6">
      <c r="A238" s="125" t="s">
        <v>650</v>
      </c>
      <c r="B238" s="68"/>
      <c r="C238" s="68"/>
      <c r="D238" s="68"/>
      <c r="E238" s="68"/>
    </row>
    <row r="239" spans="1:5" ht="15.6">
      <c r="A239" s="125" t="s">
        <v>676</v>
      </c>
      <c r="B239" s="68"/>
      <c r="C239" s="68"/>
      <c r="D239" s="68"/>
      <c r="E239" s="68"/>
    </row>
    <row r="240" spans="1:5" s="16" customFormat="1" ht="15.6">
      <c r="A240" s="45" t="s">
        <v>682</v>
      </c>
      <c r="C240" s="126"/>
      <c r="D240" s="126"/>
    </row>
    <row r="241" spans="1:5" ht="15.6">
      <c r="A241" s="125"/>
      <c r="B241" s="68"/>
      <c r="C241" s="68"/>
      <c r="D241" s="68"/>
      <c r="E241" s="68"/>
    </row>
    <row r="242" spans="1:5" ht="15.6">
      <c r="A242" s="125"/>
      <c r="B242" s="68"/>
      <c r="C242" s="68"/>
      <c r="D242" s="68"/>
      <c r="E242" s="68"/>
    </row>
    <row r="243" spans="1:5">
      <c r="A243" s="5" t="s">
        <v>751</v>
      </c>
    </row>
    <row r="244" spans="1:5" ht="41.45">
      <c r="A244" s="120" t="s">
        <v>387</v>
      </c>
      <c r="B244" s="120" t="s">
        <v>4</v>
      </c>
      <c r="C244" s="123" t="s">
        <v>625</v>
      </c>
      <c r="D244" s="123" t="s">
        <v>626</v>
      </c>
      <c r="E244" s="120" t="s">
        <v>627</v>
      </c>
    </row>
    <row r="245" spans="1:5">
      <c r="A245" s="127" t="s">
        <v>474</v>
      </c>
      <c r="B245" s="121" t="s">
        <v>258</v>
      </c>
      <c r="C245" s="124">
        <v>0.76644199999999996</v>
      </c>
      <c r="D245" s="124">
        <v>0.55000000000000004</v>
      </c>
      <c r="E245" s="112" t="s">
        <v>9</v>
      </c>
    </row>
    <row r="246" spans="1:5">
      <c r="A246" s="145" t="s">
        <v>752</v>
      </c>
      <c r="B246" s="140"/>
      <c r="C246" s="141"/>
      <c r="D246" s="141"/>
      <c r="E246" s="142"/>
    </row>
    <row r="247" spans="1:5" ht="15.6">
      <c r="A247" s="125" t="s">
        <v>650</v>
      </c>
      <c r="B247" s="68"/>
      <c r="C247" s="68"/>
      <c r="D247" s="68"/>
      <c r="E247" s="68"/>
    </row>
    <row r="248" spans="1:5" ht="15.6">
      <c r="A248" s="125" t="s">
        <v>753</v>
      </c>
      <c r="B248" s="68"/>
      <c r="C248" s="68"/>
      <c r="D248" s="68"/>
      <c r="E248" s="68"/>
    </row>
    <row r="249" spans="1:5" ht="15.6">
      <c r="A249" s="125"/>
      <c r="B249" s="68"/>
      <c r="C249" s="68"/>
      <c r="D249" s="68"/>
      <c r="E249" s="68"/>
    </row>
    <row r="250" spans="1:5" ht="15.6">
      <c r="A250" s="125"/>
      <c r="B250" s="68"/>
      <c r="C250" s="68"/>
      <c r="D250" s="68"/>
      <c r="E250" s="68"/>
    </row>
    <row r="251" spans="1:5">
      <c r="A251" s="5" t="s">
        <v>754</v>
      </c>
    </row>
    <row r="252" spans="1:5" ht="41.45">
      <c r="A252" s="120" t="s">
        <v>387</v>
      </c>
      <c r="B252" s="120" t="s">
        <v>4</v>
      </c>
      <c r="C252" s="123" t="s">
        <v>625</v>
      </c>
      <c r="D252" s="123" t="s">
        <v>626</v>
      </c>
      <c r="E252" s="120" t="s">
        <v>627</v>
      </c>
    </row>
    <row r="253" spans="1:5">
      <c r="A253" s="127" t="s">
        <v>645</v>
      </c>
      <c r="B253" s="121" t="s">
        <v>744</v>
      </c>
      <c r="C253" s="124">
        <v>50</v>
      </c>
      <c r="D253" s="124">
        <v>12.5</v>
      </c>
      <c r="E253" s="112" t="s">
        <v>16</v>
      </c>
    </row>
    <row r="254" spans="1:5" ht="16.149999999999999">
      <c r="A254" s="127"/>
      <c r="B254" s="121" t="s">
        <v>25</v>
      </c>
      <c r="C254" s="124">
        <v>188.26</v>
      </c>
      <c r="D254" s="124">
        <v>14.77</v>
      </c>
      <c r="E254" s="112" t="s">
        <v>16</v>
      </c>
    </row>
    <row r="255" spans="1:5" ht="15.6">
      <c r="A255" s="125" t="s">
        <v>650</v>
      </c>
      <c r="B255" s="68"/>
      <c r="C255" s="68"/>
      <c r="D255" s="68"/>
      <c r="E255" s="68"/>
    </row>
    <row r="256" spans="1:5" ht="15.6">
      <c r="A256" s="125" t="s">
        <v>676</v>
      </c>
      <c r="B256" s="68"/>
      <c r="C256" s="68"/>
      <c r="D256" s="68"/>
      <c r="E256" s="68"/>
    </row>
    <row r="257" spans="1:6" s="16" customFormat="1" ht="15.6">
      <c r="A257" s="45" t="s">
        <v>682</v>
      </c>
      <c r="C257" s="126"/>
      <c r="D257" s="126"/>
    </row>
    <row r="260" spans="1:6">
      <c r="A260" s="5" t="s">
        <v>755</v>
      </c>
    </row>
    <row r="261" spans="1:6" ht="41.45">
      <c r="A261" s="120" t="s">
        <v>387</v>
      </c>
      <c r="B261" s="120" t="s">
        <v>4</v>
      </c>
      <c r="C261" s="123" t="s">
        <v>625</v>
      </c>
      <c r="D261" s="123" t="s">
        <v>626</v>
      </c>
      <c r="E261" s="120" t="s">
        <v>627</v>
      </c>
    </row>
    <row r="262" spans="1:6">
      <c r="A262" s="137" t="s">
        <v>392</v>
      </c>
      <c r="B262" s="127" t="s">
        <v>756</v>
      </c>
      <c r="C262" s="113">
        <v>10</v>
      </c>
      <c r="D262" s="113">
        <v>10</v>
      </c>
      <c r="E262" s="112" t="s">
        <v>757</v>
      </c>
    </row>
    <row r="263" spans="1:6">
      <c r="A263" s="137" t="s">
        <v>394</v>
      </c>
      <c r="B263" s="127" t="s">
        <v>758</v>
      </c>
      <c r="C263" s="204" t="s">
        <v>759</v>
      </c>
      <c r="D263" s="113">
        <v>15</v>
      </c>
      <c r="E263" s="112" t="s">
        <v>757</v>
      </c>
    </row>
    <row r="264" spans="1:6" ht="27.6">
      <c r="A264" s="228" t="s">
        <v>399</v>
      </c>
      <c r="B264" s="121" t="s">
        <v>35</v>
      </c>
      <c r="C264" s="113">
        <v>616</v>
      </c>
      <c r="D264" s="113">
        <v>2</v>
      </c>
      <c r="E264" s="112" t="s">
        <v>9</v>
      </c>
    </row>
    <row r="265" spans="1:6">
      <c r="A265" s="242"/>
      <c r="B265" s="121" t="s">
        <v>37</v>
      </c>
      <c r="C265" s="193">
        <v>500</v>
      </c>
      <c r="D265" s="113">
        <v>331.06318599999997</v>
      </c>
      <c r="E265" s="112" t="s">
        <v>9</v>
      </c>
    </row>
    <row r="266" spans="1:6">
      <c r="A266" s="242"/>
      <c r="B266" s="121" t="s">
        <v>46</v>
      </c>
      <c r="C266" s="113">
        <v>500</v>
      </c>
      <c r="D266" s="113">
        <v>1.5</v>
      </c>
      <c r="E266" s="112" t="s">
        <v>9</v>
      </c>
    </row>
    <row r="267" spans="1:6" ht="27.6">
      <c r="A267" s="242"/>
      <c r="B267" s="121" t="s">
        <v>760</v>
      </c>
      <c r="C267" s="113">
        <v>300</v>
      </c>
      <c r="D267" s="113">
        <v>242.52</v>
      </c>
      <c r="E267" s="112" t="s">
        <v>11</v>
      </c>
      <c r="F267" s="191"/>
    </row>
    <row r="268" spans="1:6">
      <c r="A268" s="242"/>
      <c r="B268" s="121" t="s">
        <v>761</v>
      </c>
      <c r="C268" s="113" t="s">
        <v>762</v>
      </c>
      <c r="D268" s="113">
        <v>15</v>
      </c>
      <c r="E268" s="112" t="s">
        <v>757</v>
      </c>
      <c r="F268" s="191"/>
    </row>
    <row r="269" spans="1:6">
      <c r="A269" s="242"/>
      <c r="B269" s="121" t="s">
        <v>763</v>
      </c>
      <c r="C269" s="113" t="s">
        <v>764</v>
      </c>
      <c r="D269" s="113">
        <f>397.75+100</f>
        <v>497.75</v>
      </c>
      <c r="E269" s="112" t="s">
        <v>757</v>
      </c>
    </row>
    <row r="270" spans="1:6" ht="30">
      <c r="A270" s="242"/>
      <c r="B270" s="121" t="s">
        <v>765</v>
      </c>
      <c r="C270" s="113" t="s">
        <v>633</v>
      </c>
      <c r="D270" s="113">
        <v>279.27</v>
      </c>
      <c r="E270" s="112" t="s">
        <v>11</v>
      </c>
    </row>
    <row r="271" spans="1:6" ht="21" customHeight="1">
      <c r="A271" s="242"/>
      <c r="B271" s="121" t="s">
        <v>53</v>
      </c>
      <c r="C271" s="113">
        <v>350</v>
      </c>
      <c r="D271" s="113">
        <v>7</v>
      </c>
      <c r="E271" s="112" t="s">
        <v>9</v>
      </c>
    </row>
    <row r="272" spans="1:6" ht="21" customHeight="1">
      <c r="A272" s="242"/>
      <c r="B272" s="121" t="s">
        <v>55</v>
      </c>
      <c r="C272" s="113">
        <v>250</v>
      </c>
      <c r="D272" s="113">
        <v>350.90797600000002</v>
      </c>
      <c r="E272" s="112" t="s">
        <v>11</v>
      </c>
    </row>
    <row r="273" spans="1:5" ht="21" customHeight="1">
      <c r="A273" s="229"/>
      <c r="B273" s="121" t="s">
        <v>56</v>
      </c>
      <c r="C273" s="113">
        <v>500</v>
      </c>
      <c r="D273" s="113">
        <v>23.75</v>
      </c>
      <c r="E273" s="112" t="s">
        <v>9</v>
      </c>
    </row>
    <row r="274" spans="1:5" ht="19.149999999999999" customHeight="1">
      <c r="A274" s="129" t="s">
        <v>408</v>
      </c>
      <c r="B274" s="121" t="s">
        <v>67</v>
      </c>
      <c r="C274" s="113" t="s">
        <v>13</v>
      </c>
      <c r="D274" s="113">
        <v>3</v>
      </c>
      <c r="E274" s="112" t="s">
        <v>9</v>
      </c>
    </row>
    <row r="275" spans="1:5" ht="27.6">
      <c r="A275" s="228" t="s">
        <v>411</v>
      </c>
      <c r="B275" s="121" t="s">
        <v>70</v>
      </c>
      <c r="C275" s="113">
        <v>70</v>
      </c>
      <c r="D275" s="113">
        <v>3</v>
      </c>
      <c r="E275" s="112" t="s">
        <v>9</v>
      </c>
    </row>
    <row r="276" spans="1:5">
      <c r="A276" s="242"/>
      <c r="B276" s="121" t="s">
        <v>37</v>
      </c>
      <c r="C276" s="113">
        <v>250</v>
      </c>
      <c r="D276" s="113">
        <v>241.569233</v>
      </c>
      <c r="E276" s="112" t="s">
        <v>11</v>
      </c>
    </row>
    <row r="277" spans="1:5">
      <c r="A277" s="242"/>
      <c r="B277" s="121" t="s">
        <v>414</v>
      </c>
      <c r="C277" s="113">
        <v>25</v>
      </c>
      <c r="D277" s="113">
        <v>5</v>
      </c>
      <c r="E277" s="112" t="s">
        <v>9</v>
      </c>
    </row>
    <row r="278" spans="1:5">
      <c r="A278" s="242"/>
      <c r="B278" s="121" t="s">
        <v>766</v>
      </c>
      <c r="C278" s="113" t="s">
        <v>767</v>
      </c>
      <c r="D278" s="113">
        <v>4.0999999999999996</v>
      </c>
      <c r="E278" s="112" t="s">
        <v>757</v>
      </c>
    </row>
    <row r="279" spans="1:5" ht="18.75" customHeight="1">
      <c r="A279" s="229"/>
      <c r="B279" s="121" t="s">
        <v>79</v>
      </c>
      <c r="C279" s="113">
        <v>50</v>
      </c>
      <c r="D279" s="113">
        <v>10</v>
      </c>
      <c r="E279" s="112" t="s">
        <v>9</v>
      </c>
    </row>
    <row r="280" spans="1:5" ht="17.649999999999999" customHeight="1">
      <c r="A280" s="121" t="s">
        <v>416</v>
      </c>
      <c r="B280" s="121" t="s">
        <v>89</v>
      </c>
      <c r="C280" s="193" t="s">
        <v>13</v>
      </c>
      <c r="D280" s="113">
        <v>2</v>
      </c>
      <c r="E280" s="112" t="s">
        <v>9</v>
      </c>
    </row>
    <row r="281" spans="1:5" ht="17.649999999999999" customHeight="1">
      <c r="A281" s="228" t="s">
        <v>420</v>
      </c>
      <c r="B281" s="121" t="s">
        <v>768</v>
      </c>
      <c r="C281" s="193" t="s">
        <v>769</v>
      </c>
      <c r="D281" s="113">
        <v>25</v>
      </c>
      <c r="E281" s="112" t="s">
        <v>757</v>
      </c>
    </row>
    <row r="282" spans="1:5" ht="27.6">
      <c r="A282" s="229"/>
      <c r="B282" s="121" t="s">
        <v>770</v>
      </c>
      <c r="C282" s="193">
        <v>200</v>
      </c>
      <c r="D282" s="113">
        <v>94.831674000000007</v>
      </c>
      <c r="E282" s="112" t="s">
        <v>11</v>
      </c>
    </row>
    <row r="283" spans="1:5">
      <c r="A283" s="138" t="s">
        <v>771</v>
      </c>
      <c r="B283" s="127" t="s">
        <v>772</v>
      </c>
      <c r="C283" s="113">
        <v>20</v>
      </c>
      <c r="D283" s="113">
        <v>20</v>
      </c>
      <c r="E283" s="112" t="s">
        <v>757</v>
      </c>
    </row>
    <row r="284" spans="1:5" ht="27.6">
      <c r="A284" s="138" t="s">
        <v>771</v>
      </c>
      <c r="B284" s="121" t="s">
        <v>773</v>
      </c>
      <c r="C284" s="193" t="s">
        <v>764</v>
      </c>
      <c r="D284" s="113">
        <v>104.26</v>
      </c>
      <c r="E284" s="112" t="s">
        <v>757</v>
      </c>
    </row>
    <row r="285" spans="1:5">
      <c r="A285" s="228" t="s">
        <v>429</v>
      </c>
      <c r="B285" s="121" t="s">
        <v>113</v>
      </c>
      <c r="C285" s="193">
        <v>231</v>
      </c>
      <c r="D285" s="113">
        <v>2</v>
      </c>
      <c r="E285" s="112" t="s">
        <v>9</v>
      </c>
    </row>
    <row r="286" spans="1:5">
      <c r="A286" s="242"/>
      <c r="B286" s="121" t="s">
        <v>114</v>
      </c>
      <c r="C286" s="193">
        <v>500</v>
      </c>
      <c r="D286" s="113">
        <v>330.42403000000002</v>
      </c>
      <c r="E286" s="112" t="s">
        <v>11</v>
      </c>
    </row>
    <row r="287" spans="1:5">
      <c r="A287" s="242"/>
      <c r="B287" s="121" t="s">
        <v>731</v>
      </c>
      <c r="C287" s="193" t="s">
        <v>774</v>
      </c>
      <c r="D287" s="113">
        <v>25</v>
      </c>
      <c r="E287" s="112" t="s">
        <v>757</v>
      </c>
    </row>
    <row r="288" spans="1:5">
      <c r="A288" s="242"/>
      <c r="B288" s="121" t="s">
        <v>689</v>
      </c>
      <c r="C288" s="113">
        <v>7.5</v>
      </c>
      <c r="D288" s="113">
        <v>7.5</v>
      </c>
      <c r="E288" s="112" t="s">
        <v>757</v>
      </c>
    </row>
    <row r="289" spans="1:5">
      <c r="A289" s="242"/>
      <c r="B289" s="121" t="s">
        <v>775</v>
      </c>
      <c r="C289" s="193" t="s">
        <v>776</v>
      </c>
      <c r="D289" s="113">
        <v>9.52</v>
      </c>
      <c r="E289" s="112" t="s">
        <v>757</v>
      </c>
    </row>
    <row r="290" spans="1:5" ht="27.6">
      <c r="A290" s="242"/>
      <c r="B290" s="121" t="s">
        <v>117</v>
      </c>
      <c r="C290" s="193">
        <v>500</v>
      </c>
      <c r="D290" s="113">
        <v>3</v>
      </c>
      <c r="E290" s="112" t="s">
        <v>9</v>
      </c>
    </row>
    <row r="291" spans="1:5" ht="27.6">
      <c r="A291" s="242"/>
      <c r="B291" s="121" t="s">
        <v>777</v>
      </c>
      <c r="C291" s="193" t="s">
        <v>778</v>
      </c>
      <c r="D291" s="113">
        <v>11.2</v>
      </c>
      <c r="E291" s="112" t="s">
        <v>757</v>
      </c>
    </row>
    <row r="292" spans="1:5" ht="27.6">
      <c r="A292" s="242"/>
      <c r="B292" s="121" t="s">
        <v>779</v>
      </c>
      <c r="C292" s="193" t="s">
        <v>780</v>
      </c>
      <c r="D292" s="113">
        <v>19.75</v>
      </c>
      <c r="E292" s="112" t="s">
        <v>757</v>
      </c>
    </row>
    <row r="293" spans="1:5">
      <c r="A293" s="242"/>
      <c r="B293" s="121" t="s">
        <v>128</v>
      </c>
      <c r="C293" s="193">
        <v>132.80000000000001</v>
      </c>
      <c r="D293" s="113">
        <v>2</v>
      </c>
      <c r="E293" s="112" t="s">
        <v>9</v>
      </c>
    </row>
    <row r="294" spans="1:5">
      <c r="A294" s="242"/>
      <c r="B294" s="121" t="s">
        <v>781</v>
      </c>
      <c r="C294" s="193" t="s">
        <v>769</v>
      </c>
      <c r="D294" s="113">
        <v>7.8</v>
      </c>
      <c r="E294" s="112" t="s">
        <v>757</v>
      </c>
    </row>
    <row r="295" spans="1:5">
      <c r="A295" s="242"/>
      <c r="B295" s="121" t="s">
        <v>782</v>
      </c>
      <c r="C295" s="113">
        <v>101.479</v>
      </c>
      <c r="D295" s="113">
        <v>88.78</v>
      </c>
      <c r="E295" s="112" t="s">
        <v>757</v>
      </c>
    </row>
    <row r="296" spans="1:5" ht="27.6">
      <c r="A296" s="242"/>
      <c r="B296" s="121" t="s">
        <v>783</v>
      </c>
      <c r="C296" s="193" t="s">
        <v>784</v>
      </c>
      <c r="D296" s="113">
        <v>11.81</v>
      </c>
      <c r="E296" s="112" t="s">
        <v>757</v>
      </c>
    </row>
    <row r="297" spans="1:5" ht="27.6">
      <c r="A297" s="242"/>
      <c r="B297" s="121" t="s">
        <v>785</v>
      </c>
      <c r="C297" s="193" t="s">
        <v>762</v>
      </c>
      <c r="D297" s="113">
        <v>10.24</v>
      </c>
      <c r="E297" s="112" t="s">
        <v>757</v>
      </c>
    </row>
    <row r="298" spans="1:5">
      <c r="A298" s="242"/>
      <c r="B298" s="121" t="s">
        <v>786</v>
      </c>
      <c r="C298" s="193">
        <v>169</v>
      </c>
      <c r="D298" s="113">
        <v>2</v>
      </c>
      <c r="E298" s="112" t="s">
        <v>9</v>
      </c>
    </row>
    <row r="299" spans="1:5">
      <c r="A299" s="229"/>
      <c r="B299" s="121" t="s">
        <v>147</v>
      </c>
      <c r="C299" s="193">
        <v>240</v>
      </c>
      <c r="D299" s="113">
        <v>3</v>
      </c>
      <c r="E299" s="112" t="s">
        <v>9</v>
      </c>
    </row>
    <row r="300" spans="1:5" ht="19.149999999999999" customHeight="1">
      <c r="A300" s="228" t="s">
        <v>433</v>
      </c>
      <c r="B300" s="121" t="s">
        <v>37</v>
      </c>
      <c r="C300" s="113">
        <v>1500</v>
      </c>
      <c r="D300" s="113">
        <v>467.20239199999997</v>
      </c>
      <c r="E300" s="112" t="s">
        <v>11</v>
      </c>
    </row>
    <row r="301" spans="1:5" ht="19.149999999999999" customHeight="1">
      <c r="A301" s="242"/>
      <c r="B301" s="121" t="s">
        <v>664</v>
      </c>
      <c r="C301" s="113">
        <v>56.325000000000003</v>
      </c>
      <c r="D301" s="113">
        <v>56.33</v>
      </c>
      <c r="E301" s="112" t="s">
        <v>757</v>
      </c>
    </row>
    <row r="302" spans="1:5" ht="19.149999999999999" customHeight="1">
      <c r="A302" s="242"/>
      <c r="B302" s="121" t="s">
        <v>665</v>
      </c>
      <c r="C302" s="113">
        <v>12.49</v>
      </c>
      <c r="D302" s="113">
        <v>5.78</v>
      </c>
      <c r="E302" s="112" t="s">
        <v>757</v>
      </c>
    </row>
    <row r="303" spans="1:5" ht="19.149999999999999" customHeight="1">
      <c r="A303" s="242"/>
      <c r="B303" s="121" t="s">
        <v>787</v>
      </c>
      <c r="C303" s="113" t="s">
        <v>788</v>
      </c>
      <c r="D303" s="113">
        <f>579.59+120</f>
        <v>699.59</v>
      </c>
      <c r="E303" s="112" t="s">
        <v>757</v>
      </c>
    </row>
    <row r="304" spans="1:5" ht="19.149999999999999" customHeight="1">
      <c r="A304" s="242"/>
      <c r="B304" s="121" t="s">
        <v>789</v>
      </c>
      <c r="C304" s="113">
        <v>9.2840000000000007</v>
      </c>
      <c r="D304" s="113">
        <v>9.32</v>
      </c>
      <c r="E304" s="112" t="s">
        <v>757</v>
      </c>
    </row>
    <row r="305" spans="1:5" ht="19.149999999999999" customHeight="1">
      <c r="A305" s="242"/>
      <c r="B305" s="121" t="s">
        <v>790</v>
      </c>
      <c r="C305" s="113" t="s">
        <v>791</v>
      </c>
      <c r="D305" s="113">
        <f>330.43+20</f>
        <v>350.43</v>
      </c>
      <c r="E305" s="112" t="s">
        <v>757</v>
      </c>
    </row>
    <row r="306" spans="1:5" ht="19.149999999999999" customHeight="1">
      <c r="A306" s="242"/>
      <c r="B306" s="121" t="s">
        <v>792</v>
      </c>
      <c r="C306" s="113" t="s">
        <v>793</v>
      </c>
      <c r="D306" s="113">
        <v>314.67</v>
      </c>
      <c r="E306" s="112" t="s">
        <v>757</v>
      </c>
    </row>
    <row r="307" spans="1:5" ht="19.149999999999999" customHeight="1">
      <c r="A307" s="242"/>
      <c r="B307" s="121" t="s">
        <v>794</v>
      </c>
      <c r="C307" s="113" t="s">
        <v>795</v>
      </c>
      <c r="D307" s="113">
        <f>82+20</f>
        <v>102</v>
      </c>
      <c r="E307" s="112" t="s">
        <v>757</v>
      </c>
    </row>
    <row r="308" spans="1:5" ht="27.6">
      <c r="A308" s="242"/>
      <c r="B308" s="121" t="s">
        <v>796</v>
      </c>
      <c r="C308" s="113">
        <v>600</v>
      </c>
      <c r="D308" s="113">
        <v>6</v>
      </c>
      <c r="E308" s="112" t="s">
        <v>9</v>
      </c>
    </row>
    <row r="309" spans="1:5">
      <c r="A309" s="228" t="s">
        <v>450</v>
      </c>
      <c r="B309" s="121" t="s">
        <v>37</v>
      </c>
      <c r="C309" s="113">
        <v>50</v>
      </c>
      <c r="D309" s="113">
        <v>47.357453999999997</v>
      </c>
      <c r="E309" s="112" t="s">
        <v>11</v>
      </c>
    </row>
    <row r="310" spans="1:5" ht="27.6">
      <c r="A310" s="242"/>
      <c r="B310" s="121" t="s">
        <v>185</v>
      </c>
      <c r="C310" s="113">
        <v>33.07</v>
      </c>
      <c r="D310" s="113">
        <v>2</v>
      </c>
      <c r="E310" s="112" t="s">
        <v>9</v>
      </c>
    </row>
    <row r="311" spans="1:5" ht="19.149999999999999" customHeight="1">
      <c r="A311" s="229"/>
      <c r="B311" s="121" t="s">
        <v>186</v>
      </c>
      <c r="C311" s="113">
        <v>73.39</v>
      </c>
      <c r="D311" s="113">
        <v>10</v>
      </c>
      <c r="E311" s="112" t="s">
        <v>9</v>
      </c>
    </row>
    <row r="312" spans="1:5" ht="17.649999999999999" customHeight="1">
      <c r="A312" s="228" t="s">
        <v>797</v>
      </c>
      <c r="B312" s="121" t="s">
        <v>189</v>
      </c>
      <c r="C312" s="113" t="s">
        <v>633</v>
      </c>
      <c r="D312" s="113">
        <v>4</v>
      </c>
      <c r="E312" s="112" t="s">
        <v>9</v>
      </c>
    </row>
    <row r="313" spans="1:5" ht="18.75" customHeight="1">
      <c r="A313" s="242"/>
      <c r="B313" s="121" t="s">
        <v>798</v>
      </c>
      <c r="C313" s="113" t="s">
        <v>633</v>
      </c>
      <c r="D313" s="113">
        <v>3</v>
      </c>
      <c r="E313" s="112" t="s">
        <v>9</v>
      </c>
    </row>
    <row r="314" spans="1:5" ht="27.6">
      <c r="A314" s="242"/>
      <c r="B314" s="121" t="s">
        <v>192</v>
      </c>
      <c r="C314" s="113">
        <v>25</v>
      </c>
      <c r="D314" s="113">
        <v>2</v>
      </c>
      <c r="E314" s="112" t="s">
        <v>9</v>
      </c>
    </row>
    <row r="315" spans="1:5" ht="27.6">
      <c r="A315" s="242"/>
      <c r="B315" s="121" t="s">
        <v>799</v>
      </c>
      <c r="C315" s="113">
        <v>76.14</v>
      </c>
      <c r="D315" s="113">
        <v>3.48</v>
      </c>
      <c r="E315" s="112" t="s">
        <v>9</v>
      </c>
    </row>
    <row r="316" spans="1:5" ht="21.75" customHeight="1">
      <c r="A316" s="242"/>
      <c r="B316" s="121" t="s">
        <v>195</v>
      </c>
      <c r="C316" s="113" t="s">
        <v>13</v>
      </c>
      <c r="D316" s="113">
        <v>2</v>
      </c>
      <c r="E316" s="112" t="s">
        <v>9</v>
      </c>
    </row>
    <row r="317" spans="1:5">
      <c r="A317" s="242"/>
      <c r="B317" s="121" t="s">
        <v>196</v>
      </c>
      <c r="C317" s="113" t="s">
        <v>13</v>
      </c>
      <c r="D317" s="113">
        <v>2</v>
      </c>
      <c r="E317" s="112" t="s">
        <v>9</v>
      </c>
    </row>
    <row r="318" spans="1:5" ht="27.6">
      <c r="A318" s="242"/>
      <c r="B318" s="121" t="s">
        <v>200</v>
      </c>
      <c r="C318" s="113" t="s">
        <v>633</v>
      </c>
      <c r="D318" s="113">
        <v>5</v>
      </c>
      <c r="E318" s="112" t="s">
        <v>9</v>
      </c>
    </row>
    <row r="319" spans="1:5">
      <c r="A319" s="242"/>
      <c r="B319" s="121" t="s">
        <v>202</v>
      </c>
      <c r="C319" s="113" t="s">
        <v>13</v>
      </c>
      <c r="D319" s="113">
        <v>2</v>
      </c>
      <c r="E319" s="112" t="s">
        <v>9</v>
      </c>
    </row>
    <row r="320" spans="1:5">
      <c r="A320" s="242"/>
      <c r="B320" s="121" t="s">
        <v>204</v>
      </c>
      <c r="C320" s="113" t="s">
        <v>13</v>
      </c>
      <c r="D320" s="113">
        <v>3</v>
      </c>
      <c r="E320" s="112" t="s">
        <v>9</v>
      </c>
    </row>
    <row r="321" spans="1:5">
      <c r="A321" s="242"/>
      <c r="B321" s="121" t="s">
        <v>208</v>
      </c>
      <c r="C321" s="113">
        <v>40</v>
      </c>
      <c r="D321" s="113">
        <v>6</v>
      </c>
      <c r="E321" s="112" t="s">
        <v>9</v>
      </c>
    </row>
    <row r="322" spans="1:5">
      <c r="A322" s="229"/>
      <c r="B322" s="121" t="s">
        <v>209</v>
      </c>
      <c r="C322" s="113">
        <v>40</v>
      </c>
      <c r="D322" s="113">
        <v>2</v>
      </c>
      <c r="E322" s="112" t="s">
        <v>9</v>
      </c>
    </row>
    <row r="323" spans="1:5">
      <c r="A323" s="138" t="s">
        <v>458</v>
      </c>
      <c r="B323" s="121" t="s">
        <v>218</v>
      </c>
      <c r="C323" s="113">
        <v>195</v>
      </c>
      <c r="D323" s="113">
        <v>3</v>
      </c>
      <c r="E323" s="112" t="s">
        <v>9</v>
      </c>
    </row>
    <row r="324" spans="1:5">
      <c r="A324" s="138"/>
      <c r="B324" s="121" t="s">
        <v>219</v>
      </c>
      <c r="C324" s="113">
        <v>483.8</v>
      </c>
      <c r="D324" s="113">
        <v>254.8</v>
      </c>
      <c r="E324" s="112" t="s">
        <v>11</v>
      </c>
    </row>
    <row r="325" spans="1:5">
      <c r="A325" s="138" t="s">
        <v>797</v>
      </c>
      <c r="B325" s="121" t="s">
        <v>800</v>
      </c>
      <c r="C325" s="113">
        <v>9.6</v>
      </c>
      <c r="D325" s="113">
        <v>9.1</v>
      </c>
      <c r="E325" s="112" t="s">
        <v>757</v>
      </c>
    </row>
    <row r="326" spans="1:5">
      <c r="A326" s="138" t="s">
        <v>458</v>
      </c>
      <c r="B326" s="121" t="s">
        <v>801</v>
      </c>
      <c r="C326" s="113" t="s">
        <v>791</v>
      </c>
      <c r="D326" s="113">
        <v>17.5</v>
      </c>
      <c r="E326" s="112" t="s">
        <v>757</v>
      </c>
    </row>
    <row r="327" spans="1:5" ht="27.6">
      <c r="A327" s="228" t="s">
        <v>465</v>
      </c>
      <c r="B327" s="121" t="s">
        <v>232</v>
      </c>
      <c r="C327" s="193" t="s">
        <v>13</v>
      </c>
      <c r="D327" s="113">
        <v>5</v>
      </c>
      <c r="E327" s="112" t="s">
        <v>9</v>
      </c>
    </row>
    <row r="328" spans="1:5">
      <c r="A328" s="229"/>
      <c r="B328" s="121" t="s">
        <v>234</v>
      </c>
      <c r="C328" s="113">
        <v>120</v>
      </c>
      <c r="D328" s="113">
        <v>3</v>
      </c>
      <c r="E328" s="112" t="s">
        <v>9</v>
      </c>
    </row>
    <row r="329" spans="1:5">
      <c r="A329" s="129" t="s">
        <v>471</v>
      </c>
      <c r="B329" s="121" t="s">
        <v>241</v>
      </c>
      <c r="C329" s="113">
        <v>100</v>
      </c>
      <c r="D329" s="113">
        <v>3</v>
      </c>
      <c r="E329" s="112" t="s">
        <v>9</v>
      </c>
    </row>
    <row r="330" spans="1:5" ht="14.65" customHeight="1">
      <c r="A330" s="228" t="s">
        <v>474</v>
      </c>
      <c r="B330" s="121" t="s">
        <v>258</v>
      </c>
      <c r="C330" s="113">
        <v>0.77</v>
      </c>
      <c r="D330" s="113">
        <v>2.4</v>
      </c>
      <c r="E330" s="112" t="s">
        <v>9</v>
      </c>
    </row>
    <row r="331" spans="1:5">
      <c r="A331" s="229"/>
      <c r="B331" s="121" t="s">
        <v>259</v>
      </c>
      <c r="C331" s="113" t="s">
        <v>13</v>
      </c>
      <c r="D331" s="113">
        <v>3</v>
      </c>
      <c r="E331" s="112" t="s">
        <v>9</v>
      </c>
    </row>
    <row r="332" spans="1:5">
      <c r="A332" s="228" t="s">
        <v>487</v>
      </c>
      <c r="B332" s="121" t="s">
        <v>802</v>
      </c>
      <c r="C332" s="113" t="s">
        <v>784</v>
      </c>
      <c r="D332" s="113">
        <v>9.85</v>
      </c>
      <c r="E332" s="112" t="s">
        <v>757</v>
      </c>
    </row>
    <row r="333" spans="1:5">
      <c r="A333" s="242"/>
      <c r="B333" s="121" t="s">
        <v>803</v>
      </c>
      <c r="C333" s="113" t="s">
        <v>764</v>
      </c>
      <c r="D333" s="113">
        <v>35.31</v>
      </c>
      <c r="E333" s="112" t="s">
        <v>757</v>
      </c>
    </row>
    <row r="334" spans="1:5" ht="27.6">
      <c r="A334" s="242"/>
      <c r="B334" s="121" t="s">
        <v>804</v>
      </c>
      <c r="C334" s="113" t="s">
        <v>805</v>
      </c>
      <c r="D334" s="113">
        <v>7.88</v>
      </c>
      <c r="E334" s="112" t="s">
        <v>757</v>
      </c>
    </row>
    <row r="335" spans="1:5">
      <c r="A335" s="229"/>
      <c r="B335" s="121" t="s">
        <v>806</v>
      </c>
      <c r="C335" s="113" t="s">
        <v>784</v>
      </c>
      <c r="D335" s="113">
        <v>23.64</v>
      </c>
      <c r="E335" s="112" t="s">
        <v>757</v>
      </c>
    </row>
    <row r="336" spans="1:5">
      <c r="A336" s="228" t="s">
        <v>484</v>
      </c>
      <c r="B336" s="121" t="s">
        <v>37</v>
      </c>
      <c r="C336" s="113">
        <v>1500</v>
      </c>
      <c r="D336" s="113">
        <v>463.26</v>
      </c>
      <c r="E336" s="112" t="s">
        <v>11</v>
      </c>
    </row>
    <row r="337" spans="1:5" ht="27.6">
      <c r="A337" s="242"/>
      <c r="B337" s="121" t="s">
        <v>272</v>
      </c>
      <c r="C337" s="113">
        <v>400</v>
      </c>
      <c r="D337" s="113">
        <v>3</v>
      </c>
      <c r="E337" s="112" t="s">
        <v>9</v>
      </c>
    </row>
    <row r="338" spans="1:5">
      <c r="A338" s="229"/>
      <c r="B338" s="205" t="s">
        <v>807</v>
      </c>
      <c r="C338" s="206">
        <v>1300</v>
      </c>
      <c r="D338" s="206">
        <v>2011</v>
      </c>
      <c r="E338" s="207" t="s">
        <v>11</v>
      </c>
    </row>
    <row r="339" spans="1:5">
      <c r="A339" s="138" t="s">
        <v>477</v>
      </c>
      <c r="B339" s="208" t="s">
        <v>808</v>
      </c>
      <c r="C339" s="206">
        <v>150</v>
      </c>
      <c r="D339" s="206">
        <v>287.8</v>
      </c>
      <c r="E339" s="207" t="s">
        <v>11</v>
      </c>
    </row>
    <row r="340" spans="1:5">
      <c r="A340" s="138" t="s">
        <v>645</v>
      </c>
      <c r="B340" s="208" t="s">
        <v>809</v>
      </c>
      <c r="C340" s="206">
        <v>88</v>
      </c>
      <c r="D340" s="206">
        <v>75</v>
      </c>
      <c r="E340" s="207" t="s">
        <v>757</v>
      </c>
    </row>
    <row r="341" spans="1:5">
      <c r="A341" s="138" t="s">
        <v>645</v>
      </c>
      <c r="B341" s="208" t="s">
        <v>742</v>
      </c>
      <c r="C341" s="206" t="s">
        <v>774</v>
      </c>
      <c r="D341" s="206">
        <v>25</v>
      </c>
      <c r="E341" s="207" t="s">
        <v>757</v>
      </c>
    </row>
    <row r="342" spans="1:5">
      <c r="A342" s="138" t="s">
        <v>645</v>
      </c>
      <c r="B342" s="208" t="s">
        <v>810</v>
      </c>
      <c r="C342" s="206" t="s">
        <v>811</v>
      </c>
      <c r="D342" s="206">
        <v>45</v>
      </c>
      <c r="E342" s="207" t="s">
        <v>757</v>
      </c>
    </row>
    <row r="343" spans="1:5">
      <c r="A343" s="138" t="s">
        <v>645</v>
      </c>
      <c r="B343" s="208" t="s">
        <v>812</v>
      </c>
      <c r="C343" s="206">
        <v>5</v>
      </c>
      <c r="D343" s="206">
        <v>5</v>
      </c>
      <c r="E343" s="207" t="s">
        <v>757</v>
      </c>
    </row>
    <row r="344" spans="1:5">
      <c r="A344" s="127" t="s">
        <v>645</v>
      </c>
      <c r="B344" s="205" t="s">
        <v>718</v>
      </c>
      <c r="C344" s="206">
        <v>60</v>
      </c>
      <c r="D344" s="206">
        <v>19.66</v>
      </c>
      <c r="E344" s="207" t="s">
        <v>757</v>
      </c>
    </row>
    <row r="345" spans="1:5">
      <c r="A345" s="138" t="s">
        <v>645</v>
      </c>
      <c r="B345" s="205" t="s">
        <v>813</v>
      </c>
      <c r="C345" s="206">
        <v>25</v>
      </c>
      <c r="D345" s="206">
        <v>61</v>
      </c>
      <c r="E345" s="207" t="s">
        <v>757</v>
      </c>
    </row>
    <row r="346" spans="1:5">
      <c r="A346" s="138" t="s">
        <v>645</v>
      </c>
      <c r="B346" s="205" t="s">
        <v>814</v>
      </c>
      <c r="C346" s="206" t="s">
        <v>811</v>
      </c>
      <c r="D346" s="206">
        <v>50</v>
      </c>
      <c r="E346" s="207" t="s">
        <v>757</v>
      </c>
    </row>
    <row r="347" spans="1:5">
      <c r="A347" s="138" t="s">
        <v>645</v>
      </c>
      <c r="B347" s="205" t="s">
        <v>720</v>
      </c>
      <c r="C347" s="206">
        <v>93.75</v>
      </c>
      <c r="D347" s="206">
        <v>11.82</v>
      </c>
      <c r="E347" s="207" t="s">
        <v>757</v>
      </c>
    </row>
    <row r="348" spans="1:5">
      <c r="A348" s="138"/>
      <c r="B348" s="205" t="s">
        <v>815</v>
      </c>
      <c r="C348" s="211">
        <v>10</v>
      </c>
      <c r="D348" s="206">
        <v>10</v>
      </c>
      <c r="E348" s="207" t="s">
        <v>757</v>
      </c>
    </row>
    <row r="349" spans="1:5" ht="16.149999999999999">
      <c r="A349" s="127" t="s">
        <v>645</v>
      </c>
      <c r="B349" s="205" t="s">
        <v>25</v>
      </c>
      <c r="C349" s="211">
        <v>1190.54</v>
      </c>
      <c r="D349" s="206">
        <v>135.19999999999999</v>
      </c>
      <c r="E349" s="207" t="s">
        <v>757</v>
      </c>
    </row>
    <row r="350" spans="1:5">
      <c r="A350" s="138" t="s">
        <v>493</v>
      </c>
      <c r="B350" s="209" t="s">
        <v>191</v>
      </c>
      <c r="C350" s="206">
        <v>20</v>
      </c>
      <c r="D350" s="206">
        <v>23.88</v>
      </c>
      <c r="E350" s="207" t="s">
        <v>11</v>
      </c>
    </row>
    <row r="351" spans="1:5" ht="16.149999999999999">
      <c r="A351" s="228" t="s">
        <v>496</v>
      </c>
      <c r="B351" s="121" t="s">
        <v>816</v>
      </c>
      <c r="C351" s="113">
        <v>110</v>
      </c>
      <c r="D351" s="113">
        <v>3</v>
      </c>
      <c r="E351" s="112" t="s">
        <v>9</v>
      </c>
    </row>
    <row r="352" spans="1:5">
      <c r="A352" s="242"/>
      <c r="B352" s="121" t="s">
        <v>817</v>
      </c>
      <c r="C352" s="113" t="s">
        <v>774</v>
      </c>
      <c r="D352" s="113">
        <v>25</v>
      </c>
      <c r="E352" s="112" t="s">
        <v>757</v>
      </c>
    </row>
    <row r="353" spans="1:5" ht="16.149999999999999">
      <c r="A353" s="242"/>
      <c r="B353" s="121" t="s">
        <v>818</v>
      </c>
      <c r="C353" s="113">
        <v>100</v>
      </c>
      <c r="D353" s="113">
        <v>3</v>
      </c>
      <c r="E353" s="112" t="s">
        <v>9</v>
      </c>
    </row>
    <row r="354" spans="1:5" ht="30">
      <c r="A354" s="242"/>
      <c r="B354" s="121" t="s">
        <v>819</v>
      </c>
      <c r="C354" s="113">
        <v>165</v>
      </c>
      <c r="D354" s="113">
        <v>1.25</v>
      </c>
      <c r="E354" s="112" t="s">
        <v>9</v>
      </c>
    </row>
    <row r="355" spans="1:5" ht="27.6">
      <c r="A355" s="229"/>
      <c r="B355" s="121" t="s">
        <v>321</v>
      </c>
      <c r="C355" s="113">
        <v>300</v>
      </c>
      <c r="D355" s="113">
        <v>342.73</v>
      </c>
      <c r="E355" s="112" t="s">
        <v>11</v>
      </c>
    </row>
    <row r="356" spans="1:5" ht="16.899999999999999" customHeight="1">
      <c r="A356" s="137" t="s">
        <v>503</v>
      </c>
      <c r="B356" s="121" t="s">
        <v>326</v>
      </c>
      <c r="C356" s="113">
        <v>30</v>
      </c>
      <c r="D356" s="113">
        <v>1.5</v>
      </c>
      <c r="E356" s="112" t="s">
        <v>9</v>
      </c>
    </row>
    <row r="357" spans="1:5" ht="16.899999999999999" customHeight="1">
      <c r="A357" s="228" t="s">
        <v>507</v>
      </c>
      <c r="B357" s="121" t="s">
        <v>820</v>
      </c>
      <c r="C357" s="113" t="s">
        <v>821</v>
      </c>
      <c r="D357" s="113">
        <v>307.7</v>
      </c>
      <c r="E357" s="112" t="s">
        <v>757</v>
      </c>
    </row>
    <row r="358" spans="1:5" ht="16.899999999999999" customHeight="1">
      <c r="A358" s="242"/>
      <c r="B358" s="121" t="s">
        <v>822</v>
      </c>
      <c r="C358" s="113">
        <v>65.879510999999994</v>
      </c>
      <c r="D358" s="113">
        <v>21.96</v>
      </c>
      <c r="E358" s="112" t="s">
        <v>757</v>
      </c>
    </row>
    <row r="359" spans="1:5" ht="16.899999999999999" customHeight="1">
      <c r="A359" s="229"/>
      <c r="B359" s="121" t="s">
        <v>823</v>
      </c>
      <c r="C359" s="113" t="s">
        <v>811</v>
      </c>
      <c r="D359" s="113">
        <f>364.21+45</f>
        <v>409.21</v>
      </c>
      <c r="E359" s="112" t="s">
        <v>757</v>
      </c>
    </row>
    <row r="360" spans="1:5">
      <c r="A360" s="228" t="s">
        <v>824</v>
      </c>
      <c r="B360" s="121" t="s">
        <v>338</v>
      </c>
      <c r="C360" s="113" t="s">
        <v>13</v>
      </c>
      <c r="D360" s="113">
        <v>3</v>
      </c>
      <c r="E360" s="112" t="s">
        <v>9</v>
      </c>
    </row>
    <row r="361" spans="1:5">
      <c r="A361" s="242"/>
      <c r="B361" s="98" t="s">
        <v>339</v>
      </c>
      <c r="C361" s="210">
        <v>135</v>
      </c>
      <c r="D361" s="210">
        <v>44</v>
      </c>
      <c r="E361" s="196" t="s">
        <v>9</v>
      </c>
    </row>
    <row r="362" spans="1:5">
      <c r="A362" s="228" t="s">
        <v>671</v>
      </c>
      <c r="B362" s="121" t="s">
        <v>825</v>
      </c>
      <c r="C362" s="113" t="s">
        <v>826</v>
      </c>
      <c r="D362" s="113">
        <v>8</v>
      </c>
      <c r="E362" s="112" t="s">
        <v>757</v>
      </c>
    </row>
    <row r="363" spans="1:5" ht="27.6">
      <c r="A363" s="242"/>
      <c r="B363" s="121" t="s">
        <v>827</v>
      </c>
      <c r="C363" s="113">
        <v>27.9</v>
      </c>
      <c r="D363" s="113">
        <v>9.3000000000000007</v>
      </c>
      <c r="E363" s="112" t="s">
        <v>757</v>
      </c>
    </row>
    <row r="364" spans="1:5">
      <c r="A364" s="242"/>
      <c r="B364" s="121" t="s">
        <v>828</v>
      </c>
      <c r="C364" s="113" t="s">
        <v>829</v>
      </c>
      <c r="D364" s="113">
        <v>8</v>
      </c>
      <c r="E364" s="112" t="s">
        <v>757</v>
      </c>
    </row>
    <row r="365" spans="1:5" ht="27.6">
      <c r="A365" s="242"/>
      <c r="B365" s="121" t="s">
        <v>830</v>
      </c>
      <c r="C365" s="113">
        <v>286</v>
      </c>
      <c r="D365" s="113">
        <v>305.52</v>
      </c>
      <c r="E365" s="112" t="s">
        <v>11</v>
      </c>
    </row>
    <row r="366" spans="1:5">
      <c r="A366" s="242"/>
      <c r="B366" s="121" t="s">
        <v>672</v>
      </c>
      <c r="C366" s="113">
        <v>17.600000000000001</v>
      </c>
      <c r="D366" s="113">
        <v>4.4000000000000004</v>
      </c>
      <c r="E366" s="112" t="s">
        <v>757</v>
      </c>
    </row>
    <row r="367" spans="1:5">
      <c r="A367" s="242"/>
      <c r="B367" s="121" t="s">
        <v>374</v>
      </c>
      <c r="C367" s="113">
        <v>11.3</v>
      </c>
      <c r="D367" s="113">
        <v>7.6</v>
      </c>
      <c r="E367" s="112" t="s">
        <v>757</v>
      </c>
    </row>
    <row r="368" spans="1:5">
      <c r="A368" s="242"/>
      <c r="B368" s="121" t="s">
        <v>831</v>
      </c>
      <c r="C368" s="113" t="s">
        <v>832</v>
      </c>
      <c r="D368" s="113">
        <v>25</v>
      </c>
      <c r="E368" s="112" t="s">
        <v>757</v>
      </c>
    </row>
    <row r="369" spans="1:5">
      <c r="A369" s="242"/>
      <c r="B369" s="121" t="s">
        <v>833</v>
      </c>
      <c r="C369" s="113" t="s">
        <v>759</v>
      </c>
      <c r="D369" s="113">
        <v>5</v>
      </c>
      <c r="E369" s="112" t="s">
        <v>757</v>
      </c>
    </row>
    <row r="370" spans="1:5">
      <c r="A370" s="242"/>
      <c r="B370" s="121" t="s">
        <v>381</v>
      </c>
      <c r="C370" s="113">
        <v>80</v>
      </c>
      <c r="D370" s="113">
        <v>3</v>
      </c>
      <c r="E370" s="112" t="s">
        <v>9</v>
      </c>
    </row>
    <row r="371" spans="1:5">
      <c r="A371" s="242"/>
      <c r="B371" s="121" t="s">
        <v>382</v>
      </c>
      <c r="C371" s="113">
        <v>75</v>
      </c>
      <c r="D371" s="113">
        <v>3</v>
      </c>
      <c r="E371" s="112" t="s">
        <v>9</v>
      </c>
    </row>
    <row r="372" spans="1:5" ht="27.6">
      <c r="A372" s="229"/>
      <c r="B372" s="121" t="s">
        <v>834</v>
      </c>
      <c r="C372" s="113" t="s">
        <v>764</v>
      </c>
      <c r="D372" s="113">
        <v>7.88</v>
      </c>
      <c r="E372" s="112" t="s">
        <v>757</v>
      </c>
    </row>
    <row r="373" spans="1:5" ht="14.45">
      <c r="A373" s="24" t="s">
        <v>835</v>
      </c>
      <c r="B373" s="68"/>
      <c r="C373" s="68"/>
      <c r="D373" s="192"/>
      <c r="E373" s="68"/>
    </row>
    <row r="374" spans="1:5" ht="15.6">
      <c r="A374" s="125" t="s">
        <v>650</v>
      </c>
      <c r="B374" s="68"/>
      <c r="C374" s="68"/>
      <c r="D374" s="68"/>
      <c r="E374" s="68"/>
    </row>
    <row r="375" spans="1:5" ht="15.6">
      <c r="A375" s="125" t="s">
        <v>836</v>
      </c>
      <c r="B375" s="68"/>
      <c r="C375" s="68"/>
      <c r="D375" s="68"/>
      <c r="E375" s="68"/>
    </row>
    <row r="376" spans="1:5" ht="15.6">
      <c r="A376" s="125" t="s">
        <v>722</v>
      </c>
      <c r="B376" s="68"/>
      <c r="C376" s="68"/>
      <c r="D376" s="68"/>
      <c r="E376" s="68"/>
    </row>
    <row r="377" spans="1:5" ht="14.45">
      <c r="A377" s="128"/>
      <c r="B377" s="68"/>
      <c r="C377" s="68"/>
      <c r="D377" s="68"/>
      <c r="E377" s="68"/>
    </row>
    <row r="379" spans="1:5">
      <c r="A379" s="5" t="s">
        <v>837</v>
      </c>
    </row>
    <row r="380" spans="1:5" ht="41.45">
      <c r="A380" s="120" t="s">
        <v>387</v>
      </c>
      <c r="B380" s="120" t="s">
        <v>4</v>
      </c>
      <c r="C380" s="123" t="s">
        <v>625</v>
      </c>
      <c r="D380" s="123" t="s">
        <v>626</v>
      </c>
      <c r="E380" s="120" t="s">
        <v>627</v>
      </c>
    </row>
    <row r="381" spans="1:5" ht="30">
      <c r="A381" s="228" t="s">
        <v>399</v>
      </c>
      <c r="B381" s="121" t="s">
        <v>838</v>
      </c>
      <c r="C381" s="139" t="s">
        <v>13</v>
      </c>
      <c r="D381" s="124">
        <v>76.02</v>
      </c>
      <c r="E381" s="112" t="s">
        <v>11</v>
      </c>
    </row>
    <row r="382" spans="1:5">
      <c r="A382" s="242"/>
      <c r="B382" s="121" t="s">
        <v>839</v>
      </c>
      <c r="C382" s="124">
        <v>100</v>
      </c>
      <c r="D382" s="124">
        <v>8.5</v>
      </c>
      <c r="E382" s="112" t="s">
        <v>9</v>
      </c>
    </row>
    <row r="383" spans="1:5" ht="27.6">
      <c r="A383" s="242"/>
      <c r="B383" s="121" t="s">
        <v>840</v>
      </c>
      <c r="C383" s="124">
        <v>300</v>
      </c>
      <c r="D383" s="124">
        <v>99.04</v>
      </c>
      <c r="E383" s="112" t="s">
        <v>11</v>
      </c>
    </row>
    <row r="384" spans="1:5">
      <c r="A384" s="242"/>
      <c r="B384" s="121" t="s">
        <v>53</v>
      </c>
      <c r="C384" s="124">
        <v>350</v>
      </c>
      <c r="D384" s="124">
        <v>0.5</v>
      </c>
      <c r="E384" s="112" t="s">
        <v>9</v>
      </c>
    </row>
    <row r="385" spans="1:11">
      <c r="A385" s="242"/>
      <c r="B385" s="121" t="s">
        <v>841</v>
      </c>
      <c r="C385" s="124">
        <v>250</v>
      </c>
      <c r="D385" s="124">
        <v>100</v>
      </c>
      <c r="E385" s="112" t="s">
        <v>11</v>
      </c>
    </row>
    <row r="386" spans="1:11">
      <c r="A386" s="243" t="s">
        <v>411</v>
      </c>
      <c r="B386" s="121" t="s">
        <v>73</v>
      </c>
      <c r="C386" s="124">
        <v>80</v>
      </c>
      <c r="D386" s="124">
        <v>0.5</v>
      </c>
      <c r="E386" s="112" t="s">
        <v>9</v>
      </c>
    </row>
    <row r="387" spans="1:11">
      <c r="A387" s="243"/>
      <c r="B387" s="121" t="s">
        <v>80</v>
      </c>
      <c r="C387" s="124">
        <v>60</v>
      </c>
      <c r="D387" s="124">
        <v>60</v>
      </c>
      <c r="E387" s="112" t="s">
        <v>11</v>
      </c>
    </row>
    <row r="388" spans="1:11">
      <c r="A388" s="228" t="s">
        <v>487</v>
      </c>
      <c r="B388" s="121" t="s">
        <v>685</v>
      </c>
      <c r="C388" s="124">
        <v>100</v>
      </c>
      <c r="D388" s="113">
        <v>12.04</v>
      </c>
      <c r="E388" s="112" t="s">
        <v>16</v>
      </c>
    </row>
    <row r="389" spans="1:11">
      <c r="A389" s="229"/>
      <c r="B389" s="121" t="s">
        <v>748</v>
      </c>
      <c r="C389" s="124">
        <v>62.5</v>
      </c>
      <c r="D389" s="113">
        <v>30.07</v>
      </c>
      <c r="E389" s="112" t="s">
        <v>16</v>
      </c>
    </row>
    <row r="390" spans="1:11">
      <c r="A390" s="121" t="s">
        <v>453</v>
      </c>
      <c r="B390" s="121" t="s">
        <v>203</v>
      </c>
      <c r="C390" s="124">
        <v>130</v>
      </c>
      <c r="D390" s="113">
        <v>60</v>
      </c>
      <c r="E390" s="112" t="s">
        <v>11</v>
      </c>
    </row>
    <row r="391" spans="1:11" ht="16.149999999999999">
      <c r="A391" s="121" t="s">
        <v>458</v>
      </c>
      <c r="B391" s="121" t="s">
        <v>217</v>
      </c>
      <c r="C391" s="124" t="s">
        <v>633</v>
      </c>
      <c r="D391" s="113">
        <v>100</v>
      </c>
      <c r="E391" s="112" t="s">
        <v>11</v>
      </c>
    </row>
    <row r="392" spans="1:11">
      <c r="A392" s="121" t="s">
        <v>465</v>
      </c>
      <c r="B392" s="121" t="s">
        <v>667</v>
      </c>
      <c r="C392" s="124">
        <v>30</v>
      </c>
      <c r="D392" s="113">
        <v>80.760000000000005</v>
      </c>
      <c r="E392" s="112" t="s">
        <v>16</v>
      </c>
    </row>
    <row r="393" spans="1:11" ht="27.6">
      <c r="A393" s="121" t="s">
        <v>471</v>
      </c>
      <c r="B393" s="121" t="s">
        <v>842</v>
      </c>
      <c r="C393" s="124">
        <v>300</v>
      </c>
      <c r="D393" s="113">
        <v>80</v>
      </c>
      <c r="E393" s="112" t="s">
        <v>11</v>
      </c>
    </row>
    <row r="394" spans="1:11">
      <c r="A394" s="121" t="s">
        <v>493</v>
      </c>
      <c r="B394" s="121" t="s">
        <v>311</v>
      </c>
      <c r="C394" s="113">
        <v>30</v>
      </c>
      <c r="D394" s="113">
        <v>31.6</v>
      </c>
      <c r="E394" s="112" t="s">
        <v>11</v>
      </c>
    </row>
    <row r="395" spans="1:11" ht="27.6">
      <c r="A395" s="121" t="s">
        <v>671</v>
      </c>
      <c r="B395" s="121" t="s">
        <v>716</v>
      </c>
      <c r="C395" s="124">
        <v>200</v>
      </c>
      <c r="D395" s="113">
        <v>20</v>
      </c>
      <c r="E395" s="112" t="s">
        <v>16</v>
      </c>
    </row>
    <row r="396" spans="1:11">
      <c r="A396" s="137" t="s">
        <v>645</v>
      </c>
      <c r="B396" s="121" t="s">
        <v>750</v>
      </c>
      <c r="C396" s="124">
        <v>39.5</v>
      </c>
      <c r="D396" s="113">
        <v>2</v>
      </c>
      <c r="E396" s="112" t="s">
        <v>16</v>
      </c>
    </row>
    <row r="397" spans="1:11" ht="14.45">
      <c r="A397" s="24" t="s">
        <v>843</v>
      </c>
      <c r="B397" s="130"/>
      <c r="C397" s="130"/>
      <c r="D397" s="194"/>
      <c r="E397" s="194"/>
    </row>
    <row r="398" spans="1:11" ht="15.6">
      <c r="A398" s="125" t="s">
        <v>650</v>
      </c>
      <c r="B398" s="130"/>
      <c r="C398" s="130"/>
      <c r="D398" s="130"/>
      <c r="E398" s="194"/>
      <c r="F398" s="13"/>
      <c r="G398" s="195"/>
      <c r="H398" s="13"/>
      <c r="I398" s="13"/>
      <c r="J398" s="13"/>
      <c r="K398" s="13"/>
    </row>
    <row r="399" spans="1:11" ht="15.6">
      <c r="A399" s="125" t="s">
        <v>844</v>
      </c>
      <c r="B399" s="68"/>
      <c r="C399" s="68"/>
      <c r="D399" s="68"/>
      <c r="E399" s="68"/>
    </row>
    <row r="400" spans="1:11" ht="15.6">
      <c r="A400" s="125" t="s">
        <v>722</v>
      </c>
      <c r="B400" s="130"/>
      <c r="C400" s="130"/>
      <c r="D400" s="130"/>
      <c r="E400" s="130"/>
    </row>
    <row r="401" spans="1:10" s="16" customFormat="1" ht="15.6">
      <c r="A401" s="45" t="s">
        <v>653</v>
      </c>
      <c r="C401" s="126"/>
      <c r="D401" s="126"/>
    </row>
    <row r="402" spans="1:10" ht="15.6">
      <c r="A402" s="125"/>
      <c r="B402" s="130"/>
      <c r="C402" s="130"/>
      <c r="D402" s="130"/>
      <c r="E402" s="130"/>
    </row>
    <row r="403" spans="1:10">
      <c r="A403" s="5" t="s">
        <v>845</v>
      </c>
    </row>
    <row r="404" spans="1:10" ht="41.45">
      <c r="A404" s="120" t="s">
        <v>387</v>
      </c>
      <c r="B404" s="120" t="s">
        <v>4</v>
      </c>
      <c r="C404" s="123" t="s">
        <v>625</v>
      </c>
      <c r="D404" s="123" t="s">
        <v>626</v>
      </c>
      <c r="E404" s="120" t="s">
        <v>627</v>
      </c>
    </row>
    <row r="405" spans="1:10">
      <c r="A405" s="112" t="s">
        <v>429</v>
      </c>
      <c r="B405" s="127" t="s">
        <v>846</v>
      </c>
      <c r="C405" s="201">
        <v>35</v>
      </c>
      <c r="D405" s="201">
        <v>20</v>
      </c>
      <c r="E405" s="112" t="s">
        <v>16</v>
      </c>
    </row>
    <row r="406" spans="1:10">
      <c r="A406" s="112" t="s">
        <v>471</v>
      </c>
      <c r="B406" s="127" t="s">
        <v>847</v>
      </c>
      <c r="C406" s="201">
        <v>15</v>
      </c>
      <c r="D406" s="201">
        <v>5</v>
      </c>
      <c r="E406" s="112" t="s">
        <v>16</v>
      </c>
    </row>
    <row r="407" spans="1:10">
      <c r="A407" s="112" t="s">
        <v>507</v>
      </c>
      <c r="B407" s="127" t="s">
        <v>333</v>
      </c>
      <c r="C407" s="201">
        <v>11.18</v>
      </c>
      <c r="D407" s="201">
        <v>11.3</v>
      </c>
      <c r="E407" s="112" t="s">
        <v>16</v>
      </c>
    </row>
    <row r="408" spans="1:10" ht="14.65" customHeight="1">
      <c r="A408" s="244" t="s">
        <v>645</v>
      </c>
      <c r="B408" s="127" t="s">
        <v>743</v>
      </c>
      <c r="C408" s="202">
        <v>50</v>
      </c>
      <c r="D408" s="202">
        <v>2</v>
      </c>
      <c r="E408" s="112" t="s">
        <v>16</v>
      </c>
    </row>
    <row r="409" spans="1:10" ht="14.65" customHeight="1">
      <c r="A409" s="245"/>
      <c r="B409" s="127" t="s">
        <v>848</v>
      </c>
      <c r="C409" s="202">
        <v>20</v>
      </c>
      <c r="D409" s="202">
        <v>5.5</v>
      </c>
      <c r="E409" s="112" t="s">
        <v>16</v>
      </c>
    </row>
    <row r="410" spans="1:10">
      <c r="A410" s="246"/>
      <c r="B410" s="127" t="s">
        <v>849</v>
      </c>
      <c r="C410" s="202">
        <v>17.5</v>
      </c>
      <c r="D410" s="202">
        <v>17.5</v>
      </c>
      <c r="E410" s="112" t="s">
        <v>16</v>
      </c>
      <c r="F410" s="13"/>
      <c r="G410" s="195"/>
      <c r="H410" s="13"/>
      <c r="I410" s="13"/>
      <c r="J410" s="13"/>
    </row>
    <row r="411" spans="1:10" ht="15.6">
      <c r="A411" s="125" t="s">
        <v>650</v>
      </c>
      <c r="B411" s="68"/>
      <c r="C411" s="68"/>
      <c r="D411" s="203"/>
      <c r="E411" s="68"/>
    </row>
    <row r="412" spans="1:10" ht="15.6">
      <c r="A412" s="125" t="s">
        <v>676</v>
      </c>
      <c r="B412" s="68"/>
      <c r="C412" s="68"/>
      <c r="D412" s="68"/>
      <c r="E412" s="68"/>
    </row>
    <row r="413" spans="1:10" ht="15.6">
      <c r="A413" s="125"/>
      <c r="B413" s="68"/>
      <c r="C413" s="68"/>
      <c r="D413" s="68"/>
      <c r="E413" s="68"/>
    </row>
    <row r="414" spans="1:10" ht="15.6">
      <c r="A414" s="125"/>
      <c r="B414" s="68"/>
      <c r="C414" s="68"/>
      <c r="D414" s="68"/>
      <c r="E414" s="68"/>
    </row>
    <row r="415" spans="1:10">
      <c r="A415" s="5" t="s">
        <v>850</v>
      </c>
    </row>
    <row r="416" spans="1:10" ht="41.45">
      <c r="A416" s="120" t="s">
        <v>387</v>
      </c>
      <c r="B416" s="120" t="s">
        <v>4</v>
      </c>
      <c r="C416" s="123" t="s">
        <v>625</v>
      </c>
      <c r="D416" s="123" t="s">
        <v>626</v>
      </c>
      <c r="E416" s="120" t="s">
        <v>627</v>
      </c>
    </row>
    <row r="417" spans="1:5">
      <c r="A417" s="228" t="s">
        <v>429</v>
      </c>
      <c r="B417" s="121" t="s">
        <v>731</v>
      </c>
      <c r="C417" s="124">
        <v>25</v>
      </c>
      <c r="D417" s="124">
        <v>25</v>
      </c>
      <c r="E417" s="112" t="s">
        <v>16</v>
      </c>
    </row>
    <row r="418" spans="1:5">
      <c r="A418" s="229"/>
      <c r="B418" s="121" t="s">
        <v>689</v>
      </c>
      <c r="C418" s="124">
        <v>7.5</v>
      </c>
      <c r="D418" s="124">
        <v>10</v>
      </c>
      <c r="E418" s="112" t="s">
        <v>16</v>
      </c>
    </row>
    <row r="419" spans="1:5">
      <c r="A419" s="127" t="s">
        <v>458</v>
      </c>
      <c r="B419" s="121" t="s">
        <v>223</v>
      </c>
      <c r="C419" s="124">
        <v>70</v>
      </c>
      <c r="D419" s="124">
        <v>17.5</v>
      </c>
      <c r="E419" s="112" t="s">
        <v>16</v>
      </c>
    </row>
    <row r="420" spans="1:5">
      <c r="A420" s="127" t="s">
        <v>471</v>
      </c>
      <c r="B420" s="121" t="s">
        <v>247</v>
      </c>
      <c r="C420" s="124">
        <v>15</v>
      </c>
      <c r="D420" s="124">
        <v>5</v>
      </c>
      <c r="E420" s="112" t="s">
        <v>16</v>
      </c>
    </row>
    <row r="421" spans="1:5">
      <c r="A421" s="228" t="s">
        <v>671</v>
      </c>
      <c r="B421" s="121" t="s">
        <v>376</v>
      </c>
      <c r="C421" s="124">
        <v>11.87</v>
      </c>
      <c r="D421" s="124">
        <v>17</v>
      </c>
      <c r="E421" s="112" t="s">
        <v>16</v>
      </c>
    </row>
    <row r="422" spans="1:5">
      <c r="A422" s="229"/>
      <c r="B422" s="121" t="s">
        <v>386</v>
      </c>
      <c r="C422" s="124">
        <v>100</v>
      </c>
      <c r="D422" s="124">
        <v>0.75</v>
      </c>
      <c r="E422" s="112" t="s">
        <v>9</v>
      </c>
    </row>
    <row r="423" spans="1:5">
      <c r="A423" s="228" t="s">
        <v>645</v>
      </c>
      <c r="B423" s="121" t="s">
        <v>815</v>
      </c>
      <c r="C423" s="124">
        <v>10</v>
      </c>
      <c r="D423" s="124">
        <v>12.5</v>
      </c>
      <c r="E423" s="112" t="s">
        <v>16</v>
      </c>
    </row>
    <row r="424" spans="1:5" ht="16.149999999999999">
      <c r="A424" s="229"/>
      <c r="B424" s="121" t="s">
        <v>25</v>
      </c>
      <c r="C424" s="124">
        <v>41.74</v>
      </c>
      <c r="D424" s="124">
        <v>91.45</v>
      </c>
      <c r="E424" s="112" t="s">
        <v>16</v>
      </c>
    </row>
    <row r="425" spans="1:5" ht="15.6">
      <c r="A425" s="125" t="s">
        <v>650</v>
      </c>
      <c r="B425" s="68"/>
      <c r="C425" s="68"/>
      <c r="D425" s="192"/>
      <c r="E425" s="68"/>
    </row>
    <row r="426" spans="1:5" ht="15.6">
      <c r="A426" s="125" t="s">
        <v>851</v>
      </c>
      <c r="B426" s="68"/>
      <c r="C426" s="68"/>
      <c r="D426" s="68"/>
      <c r="E426" s="68"/>
    </row>
    <row r="427" spans="1:5" s="16" customFormat="1" ht="15.6">
      <c r="A427" s="45" t="s">
        <v>682</v>
      </c>
      <c r="C427" s="126"/>
      <c r="D427" s="126"/>
    </row>
    <row r="428" spans="1:5" ht="15.6">
      <c r="A428" s="125"/>
      <c r="B428" s="68"/>
      <c r="C428" s="68"/>
      <c r="D428" s="68"/>
      <c r="E428" s="68"/>
    </row>
    <row r="430" spans="1:5">
      <c r="A430" s="13" t="s">
        <v>852</v>
      </c>
    </row>
    <row r="431" spans="1:5" ht="41.45">
      <c r="A431" s="120" t="s">
        <v>387</v>
      </c>
      <c r="B431" s="120" t="s">
        <v>4</v>
      </c>
      <c r="C431" s="123" t="s">
        <v>625</v>
      </c>
      <c r="D431" s="123" t="s">
        <v>626</v>
      </c>
      <c r="E431" s="120" t="s">
        <v>627</v>
      </c>
    </row>
    <row r="432" spans="1:5">
      <c r="A432" s="228" t="s">
        <v>416</v>
      </c>
      <c r="B432" s="121" t="s">
        <v>86</v>
      </c>
      <c r="C432" s="124">
        <v>20</v>
      </c>
      <c r="D432" s="124">
        <v>9.9</v>
      </c>
      <c r="E432" s="112" t="s">
        <v>9</v>
      </c>
    </row>
    <row r="433" spans="1:5">
      <c r="A433" s="242"/>
      <c r="B433" s="121" t="s">
        <v>87</v>
      </c>
      <c r="C433" s="124">
        <v>15</v>
      </c>
      <c r="D433" s="124">
        <v>10</v>
      </c>
      <c r="E433" s="112" t="s">
        <v>9</v>
      </c>
    </row>
    <row r="434" spans="1:5" ht="19.149999999999999" customHeight="1">
      <c r="A434" s="229"/>
      <c r="B434" s="121" t="s">
        <v>90</v>
      </c>
      <c r="C434" s="124">
        <v>80</v>
      </c>
      <c r="D434" s="124">
        <v>21.2</v>
      </c>
      <c r="E434" s="112" t="s">
        <v>9</v>
      </c>
    </row>
    <row r="435" spans="1:5" ht="27.6">
      <c r="A435" s="228" t="s">
        <v>420</v>
      </c>
      <c r="B435" s="121" t="s">
        <v>853</v>
      </c>
      <c r="C435" s="124">
        <v>65</v>
      </c>
      <c r="D435" s="124">
        <v>1.7</v>
      </c>
      <c r="E435" s="112" t="s">
        <v>9</v>
      </c>
    </row>
    <row r="436" spans="1:5" ht="27.6">
      <c r="A436" s="229"/>
      <c r="B436" s="121" t="s">
        <v>99</v>
      </c>
      <c r="C436" s="124">
        <v>200</v>
      </c>
      <c r="D436" s="124">
        <v>1.5</v>
      </c>
      <c r="E436" s="112" t="s">
        <v>9</v>
      </c>
    </row>
    <row r="437" spans="1:5">
      <c r="A437" s="228" t="s">
        <v>441</v>
      </c>
      <c r="B437" s="121" t="s">
        <v>173</v>
      </c>
      <c r="C437" s="124">
        <v>8</v>
      </c>
      <c r="D437" s="124">
        <v>2</v>
      </c>
      <c r="E437" s="112" t="s">
        <v>9</v>
      </c>
    </row>
    <row r="438" spans="1:5" ht="27.6">
      <c r="A438" s="242"/>
      <c r="B438" s="121" t="s">
        <v>629</v>
      </c>
      <c r="C438" s="124">
        <v>5</v>
      </c>
      <c r="D438" s="124">
        <v>2</v>
      </c>
      <c r="E438" s="112" t="s">
        <v>9</v>
      </c>
    </row>
    <row r="439" spans="1:5" ht="27.6">
      <c r="A439" s="229"/>
      <c r="B439" s="121" t="s">
        <v>630</v>
      </c>
      <c r="C439" s="124">
        <v>2.5</v>
      </c>
      <c r="D439" s="124">
        <v>2</v>
      </c>
      <c r="E439" s="112" t="s">
        <v>9</v>
      </c>
    </row>
    <row r="440" spans="1:5">
      <c r="A440" s="129" t="s">
        <v>462</v>
      </c>
      <c r="B440" s="121" t="s">
        <v>226</v>
      </c>
      <c r="C440" s="124">
        <v>5</v>
      </c>
      <c r="D440" s="124">
        <v>0.32</v>
      </c>
      <c r="E440" s="112" t="s">
        <v>9</v>
      </c>
    </row>
    <row r="441" spans="1:5" s="134" customFormat="1">
      <c r="A441" s="131" t="s">
        <v>477</v>
      </c>
      <c r="B441" s="131" t="s">
        <v>854</v>
      </c>
      <c r="C441" s="132">
        <v>150</v>
      </c>
      <c r="D441" s="132">
        <v>1</v>
      </c>
      <c r="E441" s="133" t="s">
        <v>9</v>
      </c>
    </row>
    <row r="442" spans="1:5" ht="19.149999999999999" customHeight="1">
      <c r="A442" s="121" t="s">
        <v>490</v>
      </c>
      <c r="B442" s="121" t="s">
        <v>638</v>
      </c>
      <c r="C442" s="124">
        <v>5</v>
      </c>
      <c r="D442" s="124">
        <v>2.5</v>
      </c>
      <c r="E442" s="112" t="s">
        <v>9</v>
      </c>
    </row>
    <row r="443" spans="1:5" ht="19.149999999999999" customHeight="1">
      <c r="A443" s="228" t="s">
        <v>493</v>
      </c>
      <c r="B443" s="121" t="s">
        <v>308</v>
      </c>
      <c r="C443" s="124">
        <v>5.5</v>
      </c>
      <c r="D443" s="124">
        <v>6.5</v>
      </c>
      <c r="E443" s="112" t="s">
        <v>9</v>
      </c>
    </row>
    <row r="444" spans="1:5" ht="16.899999999999999" customHeight="1">
      <c r="A444" s="229"/>
      <c r="B444" s="121" t="s">
        <v>640</v>
      </c>
      <c r="C444" s="124">
        <v>5</v>
      </c>
      <c r="D444" s="124">
        <v>2</v>
      </c>
      <c r="E444" s="112" t="s">
        <v>9</v>
      </c>
    </row>
    <row r="445" spans="1:5" ht="16.899999999999999" customHeight="1">
      <c r="A445" s="248" t="s">
        <v>512</v>
      </c>
      <c r="B445" s="121" t="s">
        <v>855</v>
      </c>
      <c r="C445" s="124">
        <v>5</v>
      </c>
      <c r="D445" s="124">
        <v>1.1000000000000001</v>
      </c>
      <c r="E445" s="112" t="s">
        <v>9</v>
      </c>
    </row>
    <row r="446" spans="1:5" ht="16.899999999999999" customHeight="1">
      <c r="A446" s="249"/>
      <c r="B446" s="121" t="s">
        <v>344</v>
      </c>
      <c r="C446" s="124">
        <v>5</v>
      </c>
      <c r="D446" s="124">
        <v>7.6</v>
      </c>
      <c r="E446" s="112" t="s">
        <v>9</v>
      </c>
    </row>
    <row r="447" spans="1:5">
      <c r="A447" s="250"/>
      <c r="B447" s="121" t="s">
        <v>348</v>
      </c>
      <c r="C447" s="124">
        <v>12.2</v>
      </c>
      <c r="D447" s="124">
        <v>4</v>
      </c>
      <c r="E447" s="112" t="s">
        <v>9</v>
      </c>
    </row>
    <row r="448" spans="1:5">
      <c r="A448" s="121" t="s">
        <v>516</v>
      </c>
      <c r="B448" s="121" t="s">
        <v>350</v>
      </c>
      <c r="C448" s="124">
        <v>4</v>
      </c>
      <c r="D448" s="124">
        <v>0.6</v>
      </c>
      <c r="E448" s="112" t="s">
        <v>9</v>
      </c>
    </row>
    <row r="449" spans="1:5">
      <c r="A449" s="145" t="s">
        <v>856</v>
      </c>
      <c r="B449" s="140"/>
      <c r="C449" s="141"/>
      <c r="D449" s="141"/>
      <c r="E449" s="142"/>
    </row>
    <row r="450" spans="1:5" ht="15.6">
      <c r="A450" s="125" t="s">
        <v>650</v>
      </c>
      <c r="B450" s="130"/>
      <c r="C450" s="130"/>
      <c r="D450" s="130"/>
      <c r="E450" s="130"/>
    </row>
    <row r="451" spans="1:5" ht="15.6">
      <c r="A451" s="125" t="s">
        <v>753</v>
      </c>
      <c r="B451" s="130"/>
      <c r="C451" s="130"/>
      <c r="D451" s="130"/>
      <c r="E451" s="130"/>
    </row>
    <row r="454" spans="1:5">
      <c r="A454" s="5" t="s">
        <v>857</v>
      </c>
    </row>
    <row r="455" spans="1:5" ht="41.45">
      <c r="A455" s="120" t="s">
        <v>387</v>
      </c>
      <c r="B455" s="120" t="s">
        <v>4</v>
      </c>
      <c r="C455" s="123" t="s">
        <v>625</v>
      </c>
      <c r="D455" s="123" t="s">
        <v>626</v>
      </c>
      <c r="E455" s="120" t="s">
        <v>627</v>
      </c>
    </row>
    <row r="456" spans="1:5">
      <c r="A456" s="121" t="s">
        <v>411</v>
      </c>
      <c r="B456" s="121" t="s">
        <v>684</v>
      </c>
      <c r="C456" s="135">
        <v>4.7</v>
      </c>
      <c r="D456" s="136">
        <v>4.08</v>
      </c>
      <c r="E456" s="112" t="s">
        <v>16</v>
      </c>
    </row>
    <row r="457" spans="1:5" ht="27.6">
      <c r="A457" s="228" t="s">
        <v>465</v>
      </c>
      <c r="B457" s="121" t="s">
        <v>233</v>
      </c>
      <c r="C457" s="135">
        <v>200</v>
      </c>
      <c r="D457" s="135">
        <v>35</v>
      </c>
      <c r="E457" s="112" t="s">
        <v>9</v>
      </c>
    </row>
    <row r="458" spans="1:5">
      <c r="A458" s="229"/>
      <c r="B458" s="121" t="s">
        <v>234</v>
      </c>
      <c r="C458" s="135">
        <v>120</v>
      </c>
      <c r="D458" s="136">
        <v>39.46</v>
      </c>
      <c r="E458" s="112" t="s">
        <v>9</v>
      </c>
    </row>
    <row r="459" spans="1:5">
      <c r="A459" s="121" t="s">
        <v>471</v>
      </c>
      <c r="B459" s="121" t="s">
        <v>242</v>
      </c>
      <c r="C459" s="135">
        <v>300</v>
      </c>
      <c r="D459" s="136">
        <v>5.28</v>
      </c>
      <c r="E459" s="112" t="s">
        <v>9</v>
      </c>
    </row>
    <row r="460" spans="1:5">
      <c r="A460" s="145" t="s">
        <v>856</v>
      </c>
      <c r="B460" s="140"/>
      <c r="C460" s="162"/>
      <c r="D460" s="163"/>
      <c r="E460" s="142"/>
    </row>
    <row r="461" spans="1:5" ht="15.6">
      <c r="A461" s="125" t="s">
        <v>650</v>
      </c>
      <c r="B461" s="68"/>
      <c r="C461" s="68"/>
      <c r="D461" s="68"/>
      <c r="E461" s="68"/>
    </row>
    <row r="462" spans="1:5" ht="15.6">
      <c r="A462" s="125" t="s">
        <v>851</v>
      </c>
      <c r="B462" s="68"/>
      <c r="C462" s="68"/>
      <c r="D462" s="68"/>
      <c r="E462" s="68"/>
    </row>
    <row r="463" spans="1:5" ht="16.149999999999999" customHeight="1">
      <c r="A463" s="227" t="s">
        <v>27</v>
      </c>
      <c r="B463" s="227"/>
      <c r="C463" s="227"/>
      <c r="D463" s="227"/>
      <c r="E463" s="227"/>
    </row>
    <row r="464" spans="1:5" ht="15.6">
      <c r="A464" s="146"/>
      <c r="B464" s="146"/>
      <c r="C464" s="146"/>
      <c r="D464" s="146"/>
      <c r="E464" s="146"/>
    </row>
    <row r="465" spans="1:5" ht="15.6">
      <c r="A465" s="146"/>
      <c r="B465" s="146"/>
      <c r="C465" s="146"/>
      <c r="D465" s="146"/>
      <c r="E465" s="146"/>
    </row>
    <row r="466" spans="1:5">
      <c r="A466" s="5" t="s">
        <v>858</v>
      </c>
    </row>
    <row r="467" spans="1:5" ht="41.45">
      <c r="A467" s="120" t="s">
        <v>387</v>
      </c>
      <c r="B467" s="120" t="s">
        <v>4</v>
      </c>
      <c r="C467" s="123" t="s">
        <v>625</v>
      </c>
      <c r="D467" s="123" t="s">
        <v>626</v>
      </c>
      <c r="E467" s="120" t="s">
        <v>627</v>
      </c>
    </row>
    <row r="468" spans="1:5">
      <c r="A468" s="247" t="s">
        <v>429</v>
      </c>
      <c r="B468" s="121" t="s">
        <v>129</v>
      </c>
      <c r="C468" s="124">
        <v>35</v>
      </c>
      <c r="D468" s="124">
        <v>10</v>
      </c>
      <c r="E468" s="112" t="s">
        <v>16</v>
      </c>
    </row>
    <row r="469" spans="1:5" ht="27.6">
      <c r="A469" s="247"/>
      <c r="B469" s="121" t="s">
        <v>859</v>
      </c>
      <c r="C469" s="124">
        <v>24</v>
      </c>
      <c r="D469" s="124">
        <v>9.0500000000000007</v>
      </c>
      <c r="E469" s="112" t="s">
        <v>16</v>
      </c>
    </row>
    <row r="470" spans="1:5">
      <c r="A470" s="228" t="s">
        <v>433</v>
      </c>
      <c r="B470" s="121" t="s">
        <v>150</v>
      </c>
      <c r="C470" s="124">
        <v>4.2</v>
      </c>
      <c r="D470" s="124">
        <v>63</v>
      </c>
      <c r="E470" s="112" t="s">
        <v>16</v>
      </c>
    </row>
    <row r="471" spans="1:5">
      <c r="A471" s="229"/>
      <c r="B471" s="121" t="s">
        <v>703</v>
      </c>
      <c r="C471" s="124">
        <v>185.05</v>
      </c>
      <c r="D471" s="124">
        <v>61.01</v>
      </c>
      <c r="E471" s="112" t="s">
        <v>16</v>
      </c>
    </row>
    <row r="472" spans="1:5">
      <c r="A472" s="228" t="s">
        <v>458</v>
      </c>
      <c r="B472" s="121" t="s">
        <v>860</v>
      </c>
      <c r="C472" s="124">
        <v>10</v>
      </c>
      <c r="D472" s="124">
        <v>43.6</v>
      </c>
      <c r="E472" s="112" t="s">
        <v>16</v>
      </c>
    </row>
    <row r="473" spans="1:5">
      <c r="A473" s="229"/>
      <c r="B473" s="121" t="s">
        <v>739</v>
      </c>
      <c r="C473" s="124">
        <v>139.26</v>
      </c>
      <c r="D473" s="124">
        <v>96.84</v>
      </c>
      <c r="E473" s="112" t="s">
        <v>16</v>
      </c>
    </row>
    <row r="474" spans="1:5">
      <c r="A474" s="129" t="s">
        <v>507</v>
      </c>
      <c r="B474" s="121" t="s">
        <v>740</v>
      </c>
      <c r="C474" s="124">
        <v>50</v>
      </c>
      <c r="D474" s="124">
        <v>45</v>
      </c>
      <c r="E474" s="112" t="s">
        <v>16</v>
      </c>
    </row>
    <row r="475" spans="1:5" ht="27.6">
      <c r="A475" s="127" t="s">
        <v>671</v>
      </c>
      <c r="B475" s="121" t="s">
        <v>385</v>
      </c>
      <c r="C475" s="124">
        <v>100</v>
      </c>
      <c r="D475" s="124">
        <v>35</v>
      </c>
      <c r="E475" s="112" t="s">
        <v>16</v>
      </c>
    </row>
    <row r="476" spans="1:5" ht="16.149999999999999">
      <c r="A476" s="127" t="s">
        <v>645</v>
      </c>
      <c r="B476" s="121" t="s">
        <v>25</v>
      </c>
      <c r="C476" s="124">
        <v>1249.8499999999999</v>
      </c>
      <c r="D476" s="124">
        <v>132.19</v>
      </c>
      <c r="E476" s="112" t="s">
        <v>16</v>
      </c>
    </row>
    <row r="477" spans="1:5" ht="15.6">
      <c r="A477" s="125" t="s">
        <v>650</v>
      </c>
      <c r="B477" s="130"/>
      <c r="C477" s="130"/>
      <c r="D477" s="194"/>
      <c r="E477" s="130"/>
    </row>
    <row r="478" spans="1:5" ht="15.6">
      <c r="A478" s="125" t="s">
        <v>861</v>
      </c>
      <c r="B478" s="130"/>
      <c r="C478" s="130"/>
      <c r="D478" s="130"/>
      <c r="E478" s="130"/>
    </row>
    <row r="479" spans="1:5" s="16" customFormat="1" ht="15.6">
      <c r="A479" s="45" t="s">
        <v>682</v>
      </c>
      <c r="C479" s="126"/>
      <c r="D479" s="126"/>
    </row>
    <row r="480" spans="1:5" s="16" customFormat="1" ht="13.15">
      <c r="A480" s="45"/>
      <c r="C480" s="126"/>
      <c r="D480" s="126"/>
    </row>
    <row r="481" spans="1:5" s="16" customFormat="1" ht="13.15">
      <c r="A481" s="45"/>
      <c r="C481" s="126"/>
      <c r="D481" s="126"/>
    </row>
    <row r="482" spans="1:5">
      <c r="A482" s="5" t="s">
        <v>862</v>
      </c>
    </row>
    <row r="483" spans="1:5" ht="41.45">
      <c r="A483" s="120" t="s">
        <v>387</v>
      </c>
      <c r="B483" s="120" t="s">
        <v>4</v>
      </c>
      <c r="C483" s="123" t="s">
        <v>625</v>
      </c>
      <c r="D483" s="123" t="s">
        <v>626</v>
      </c>
      <c r="E483" s="120" t="s">
        <v>627</v>
      </c>
    </row>
    <row r="484" spans="1:5" ht="16.149999999999999">
      <c r="A484" s="121" t="s">
        <v>645</v>
      </c>
      <c r="B484" s="121" t="s">
        <v>25</v>
      </c>
      <c r="C484" s="135">
        <v>1955.73</v>
      </c>
      <c r="D484" s="136">
        <v>5.89</v>
      </c>
      <c r="E484" s="112" t="s">
        <v>16</v>
      </c>
    </row>
    <row r="485" spans="1:5" ht="15.6">
      <c r="A485" s="125" t="s">
        <v>650</v>
      </c>
      <c r="B485" s="130"/>
      <c r="C485" s="130"/>
      <c r="D485" s="130"/>
      <c r="E485" s="130"/>
    </row>
    <row r="486" spans="1:5" ht="15.6">
      <c r="A486" s="125" t="s">
        <v>861</v>
      </c>
      <c r="B486" s="130"/>
      <c r="C486" s="130"/>
      <c r="D486" s="130"/>
      <c r="E486" s="130"/>
    </row>
    <row r="487" spans="1:5" s="16" customFormat="1" ht="15.6">
      <c r="A487" s="45" t="s">
        <v>682</v>
      </c>
      <c r="C487" s="126"/>
      <c r="D487" s="126"/>
    </row>
    <row r="488" spans="1:5" s="16" customFormat="1" ht="13.15">
      <c r="A488" s="45"/>
      <c r="C488" s="126"/>
      <c r="D488" s="126"/>
    </row>
    <row r="489" spans="1:5" s="16" customFormat="1" ht="13.15">
      <c r="A489" s="45"/>
      <c r="C489" s="126"/>
      <c r="D489" s="126"/>
    </row>
    <row r="490" spans="1:5">
      <c r="A490" s="5" t="s">
        <v>863</v>
      </c>
    </row>
    <row r="491" spans="1:5" ht="41.45">
      <c r="A491" s="120" t="s">
        <v>387</v>
      </c>
      <c r="B491" s="120" t="s">
        <v>4</v>
      </c>
      <c r="C491" s="123" t="s">
        <v>625</v>
      </c>
      <c r="D491" s="123" t="s">
        <v>626</v>
      </c>
      <c r="E491" s="120" t="s">
        <v>627</v>
      </c>
    </row>
    <row r="492" spans="1:5" ht="16.149999999999999">
      <c r="A492" s="121" t="s">
        <v>645</v>
      </c>
      <c r="B492" s="121" t="s">
        <v>25</v>
      </c>
      <c r="C492" s="135">
        <v>6.01</v>
      </c>
      <c r="D492" s="136">
        <v>9.2799999999999994</v>
      </c>
      <c r="E492" s="112" t="s">
        <v>16</v>
      </c>
    </row>
    <row r="493" spans="1:5" ht="15.6">
      <c r="A493" s="125" t="s">
        <v>650</v>
      </c>
      <c r="B493" s="130"/>
      <c r="C493" s="130"/>
      <c r="D493" s="130"/>
      <c r="E493" s="130"/>
    </row>
    <row r="494" spans="1:5" ht="15.6">
      <c r="A494" s="125" t="s">
        <v>861</v>
      </c>
      <c r="B494" s="130"/>
      <c r="C494" s="130"/>
      <c r="D494" s="130"/>
      <c r="E494" s="130"/>
    </row>
    <row r="495" spans="1:5" s="16" customFormat="1" ht="15.6">
      <c r="A495" s="45" t="s">
        <v>682</v>
      </c>
      <c r="C495" s="126"/>
      <c r="D495" s="126"/>
    </row>
    <row r="496" spans="1:5" ht="15.6">
      <c r="A496" s="125"/>
      <c r="B496" s="130"/>
      <c r="C496" s="130"/>
      <c r="D496" s="130"/>
      <c r="E496" s="130"/>
    </row>
    <row r="498" spans="1:5">
      <c r="A498" s="5" t="s">
        <v>864</v>
      </c>
    </row>
    <row r="499" spans="1:5" ht="41.45">
      <c r="A499" s="120" t="s">
        <v>387</v>
      </c>
      <c r="B499" s="120" t="s">
        <v>4</v>
      </c>
      <c r="C499" s="123" t="s">
        <v>625</v>
      </c>
      <c r="D499" s="123" t="s">
        <v>626</v>
      </c>
      <c r="E499" s="120" t="s">
        <v>627</v>
      </c>
    </row>
    <row r="500" spans="1:5">
      <c r="A500" s="121" t="s">
        <v>397</v>
      </c>
      <c r="B500" s="121" t="s">
        <v>32</v>
      </c>
      <c r="C500" s="139">
        <v>500</v>
      </c>
      <c r="D500" s="124">
        <v>58.1</v>
      </c>
      <c r="E500" s="112" t="s">
        <v>16</v>
      </c>
    </row>
    <row r="501" spans="1:5" ht="27.6">
      <c r="A501" s="121" t="s">
        <v>487</v>
      </c>
      <c r="B501" s="121" t="s">
        <v>686</v>
      </c>
      <c r="C501" s="139">
        <v>150</v>
      </c>
      <c r="D501" s="124">
        <v>15.78</v>
      </c>
      <c r="E501" s="112" t="s">
        <v>16</v>
      </c>
    </row>
    <row r="502" spans="1:5">
      <c r="A502" s="228" t="s">
        <v>429</v>
      </c>
      <c r="B502" s="121" t="s">
        <v>691</v>
      </c>
      <c r="C502" s="139">
        <v>52</v>
      </c>
      <c r="D502" s="124">
        <v>8.9499999999999993</v>
      </c>
      <c r="E502" s="112" t="s">
        <v>16</v>
      </c>
    </row>
    <row r="503" spans="1:5" ht="27.6">
      <c r="A503" s="242"/>
      <c r="B503" s="121" t="s">
        <v>693</v>
      </c>
      <c r="C503" s="139">
        <v>150</v>
      </c>
      <c r="D503" s="124">
        <v>16.600000000000001</v>
      </c>
      <c r="E503" s="112" t="s">
        <v>16</v>
      </c>
    </row>
    <row r="504" spans="1:5" ht="27.6">
      <c r="A504" s="242"/>
      <c r="B504" s="121" t="s">
        <v>695</v>
      </c>
      <c r="C504" s="139">
        <v>500</v>
      </c>
      <c r="D504" s="124">
        <v>78.58</v>
      </c>
      <c r="E504" s="112" t="s">
        <v>16</v>
      </c>
    </row>
    <row r="505" spans="1:5">
      <c r="A505" s="242"/>
      <c r="B505" s="121" t="s">
        <v>699</v>
      </c>
      <c r="C505" s="139">
        <v>746.21</v>
      </c>
      <c r="D505" s="124">
        <v>64.44</v>
      </c>
      <c r="E505" s="112" t="s">
        <v>16</v>
      </c>
    </row>
    <row r="506" spans="1:5" ht="27.6">
      <c r="A506" s="229"/>
      <c r="B506" s="121" t="s">
        <v>865</v>
      </c>
      <c r="C506" s="139">
        <v>200</v>
      </c>
      <c r="D506" s="124">
        <v>12.37</v>
      </c>
      <c r="E506" s="112" t="s">
        <v>16</v>
      </c>
    </row>
    <row r="507" spans="1:5">
      <c r="A507" s="121" t="s">
        <v>438</v>
      </c>
      <c r="B507" s="121" t="s">
        <v>170</v>
      </c>
      <c r="C507" s="139">
        <v>29.75</v>
      </c>
      <c r="D507" s="124">
        <v>12.28</v>
      </c>
      <c r="E507" s="112" t="s">
        <v>16</v>
      </c>
    </row>
    <row r="508" spans="1:5">
      <c r="A508" s="228" t="s">
        <v>458</v>
      </c>
      <c r="B508" s="121" t="s">
        <v>739</v>
      </c>
      <c r="C508" s="139">
        <v>139.26</v>
      </c>
      <c r="D508" s="124">
        <v>21.55</v>
      </c>
      <c r="E508" s="112" t="s">
        <v>16</v>
      </c>
    </row>
    <row r="509" spans="1:5">
      <c r="A509" s="229"/>
      <c r="B509" s="121" t="s">
        <v>705</v>
      </c>
      <c r="C509" s="139">
        <v>150</v>
      </c>
      <c r="D509" s="124">
        <v>26.95</v>
      </c>
      <c r="E509" s="112" t="s">
        <v>16</v>
      </c>
    </row>
    <row r="510" spans="1:5" ht="16.149999999999999">
      <c r="A510" s="121" t="s">
        <v>471</v>
      </c>
      <c r="B510" s="121" t="s">
        <v>866</v>
      </c>
      <c r="C510" s="139" t="s">
        <v>13</v>
      </c>
      <c r="D510" s="124">
        <v>1.5</v>
      </c>
      <c r="E510" s="112" t="s">
        <v>9</v>
      </c>
    </row>
    <row r="511" spans="1:5">
      <c r="A511" s="228" t="s">
        <v>645</v>
      </c>
      <c r="B511" s="121" t="s">
        <v>743</v>
      </c>
      <c r="C511" s="139">
        <v>50</v>
      </c>
      <c r="D511" s="124">
        <v>3</v>
      </c>
      <c r="E511" s="112" t="s">
        <v>16</v>
      </c>
    </row>
    <row r="512" spans="1:5" ht="16.149999999999999">
      <c r="A512" s="229"/>
      <c r="B512" s="121" t="s">
        <v>867</v>
      </c>
      <c r="C512" s="139">
        <v>343.4</v>
      </c>
      <c r="D512" s="124">
        <v>4277.38</v>
      </c>
      <c r="E512" s="112" t="s">
        <v>16</v>
      </c>
    </row>
    <row r="513" spans="1:5">
      <c r="A513" s="144" t="s">
        <v>868</v>
      </c>
      <c r="B513" s="140"/>
      <c r="C513" s="143"/>
      <c r="D513" s="141"/>
      <c r="E513" s="142"/>
    </row>
    <row r="514" spans="1:5" ht="15.6">
      <c r="A514" s="125" t="s">
        <v>650</v>
      </c>
      <c r="B514" s="130"/>
      <c r="C514" s="130"/>
      <c r="D514" s="130"/>
      <c r="E514" s="130"/>
    </row>
    <row r="515" spans="1:5" ht="15.6">
      <c r="A515" s="125" t="s">
        <v>851</v>
      </c>
      <c r="B515" s="130"/>
      <c r="C515" s="130"/>
      <c r="D515" s="130"/>
      <c r="E515" s="130"/>
    </row>
    <row r="516" spans="1:5" ht="15.6">
      <c r="A516" s="125" t="s">
        <v>722</v>
      </c>
      <c r="B516" s="130"/>
      <c r="C516" s="130"/>
      <c r="D516" s="130"/>
      <c r="E516" s="130"/>
    </row>
    <row r="517" spans="1:5" ht="15.6">
      <c r="A517" s="125"/>
      <c r="B517" s="130"/>
      <c r="C517" s="130"/>
      <c r="D517" s="130"/>
      <c r="E517" s="130"/>
    </row>
    <row r="518" spans="1:5" ht="15.6">
      <c r="A518" s="125"/>
      <c r="B518" s="130"/>
      <c r="C518" s="130"/>
      <c r="D518" s="130"/>
      <c r="E518" s="130"/>
    </row>
    <row r="519" spans="1:5">
      <c r="A519" s="5" t="s">
        <v>869</v>
      </c>
    </row>
    <row r="520" spans="1:5" ht="41.45">
      <c r="A520" s="120" t="s">
        <v>387</v>
      </c>
      <c r="B520" s="120" t="s">
        <v>4</v>
      </c>
      <c r="C520" s="123" t="s">
        <v>625</v>
      </c>
      <c r="D520" s="123" t="s">
        <v>626</v>
      </c>
      <c r="E520" s="120" t="s">
        <v>627</v>
      </c>
    </row>
    <row r="521" spans="1:5" ht="27.6">
      <c r="A521" s="121" t="s">
        <v>870</v>
      </c>
      <c r="B521" s="121" t="s">
        <v>685</v>
      </c>
      <c r="C521" s="139">
        <v>100</v>
      </c>
      <c r="D521" s="124">
        <v>19.260000000000002</v>
      </c>
      <c r="E521" s="112" t="s">
        <v>16</v>
      </c>
    </row>
    <row r="522" spans="1:5" ht="27.6">
      <c r="A522" s="247" t="s">
        <v>671</v>
      </c>
      <c r="B522" s="121" t="s">
        <v>716</v>
      </c>
      <c r="C522" s="124">
        <v>200</v>
      </c>
      <c r="D522" s="124">
        <v>70</v>
      </c>
      <c r="E522" s="112" t="s">
        <v>16</v>
      </c>
    </row>
    <row r="523" spans="1:5" ht="27.6">
      <c r="A523" s="247"/>
      <c r="B523" s="121" t="s">
        <v>385</v>
      </c>
      <c r="C523" s="124">
        <v>100</v>
      </c>
      <c r="D523" s="124">
        <v>15</v>
      </c>
      <c r="E523" s="112" t="s">
        <v>16</v>
      </c>
    </row>
    <row r="524" spans="1:5">
      <c r="A524" s="127" t="s">
        <v>645</v>
      </c>
      <c r="B524" s="121" t="s">
        <v>750</v>
      </c>
      <c r="C524" s="124">
        <v>39.5</v>
      </c>
      <c r="D524" s="124">
        <v>10</v>
      </c>
      <c r="E524" s="112" t="s">
        <v>16</v>
      </c>
    </row>
    <row r="525" spans="1:5" ht="15.6">
      <c r="A525" s="125" t="s">
        <v>650</v>
      </c>
      <c r="B525" s="130"/>
      <c r="C525" s="130"/>
      <c r="D525" s="194"/>
      <c r="E525" s="130"/>
    </row>
    <row r="526" spans="1:5" ht="15.6">
      <c r="A526" s="125" t="s">
        <v>676</v>
      </c>
      <c r="B526" s="130"/>
      <c r="C526" s="130"/>
      <c r="D526" s="130"/>
      <c r="E526" s="130"/>
    </row>
    <row r="527" spans="1:5">
      <c r="A527" s="164"/>
      <c r="B527" s="140"/>
      <c r="C527" s="141"/>
      <c r="D527" s="141"/>
      <c r="E527" s="142"/>
    </row>
    <row r="528" spans="1:5" ht="15.6">
      <c r="A528" s="125"/>
      <c r="B528" s="130"/>
      <c r="C528" s="130"/>
      <c r="D528" s="130"/>
      <c r="E528" s="130"/>
    </row>
    <row r="529" spans="1:5">
      <c r="A529" s="5" t="s">
        <v>871</v>
      </c>
    </row>
    <row r="530" spans="1:5" ht="41.45">
      <c r="A530" s="120" t="s">
        <v>387</v>
      </c>
      <c r="B530" s="120" t="s">
        <v>4</v>
      </c>
      <c r="C530" s="123" t="s">
        <v>625</v>
      </c>
      <c r="D530" s="123" t="s">
        <v>626</v>
      </c>
      <c r="E530" s="120" t="s">
        <v>627</v>
      </c>
    </row>
    <row r="531" spans="1:5" ht="27.6">
      <c r="A531" s="127" t="s">
        <v>487</v>
      </c>
      <c r="B531" s="121" t="s">
        <v>872</v>
      </c>
      <c r="C531" s="124">
        <v>30</v>
      </c>
      <c r="D531" s="124">
        <v>48</v>
      </c>
      <c r="E531" s="112" t="s">
        <v>16</v>
      </c>
    </row>
    <row r="532" spans="1:5" ht="27.6">
      <c r="A532" s="127" t="s">
        <v>429</v>
      </c>
      <c r="B532" s="121" t="s">
        <v>873</v>
      </c>
      <c r="C532" s="124">
        <v>24</v>
      </c>
      <c r="D532" s="124">
        <v>37.299999999999997</v>
      </c>
      <c r="E532" s="112" t="s">
        <v>16</v>
      </c>
    </row>
    <row r="533" spans="1:5">
      <c r="A533" s="247" t="s">
        <v>471</v>
      </c>
      <c r="B533" s="121" t="s">
        <v>244</v>
      </c>
      <c r="C533" s="124">
        <v>100</v>
      </c>
      <c r="D533" s="124">
        <v>19.62</v>
      </c>
      <c r="E533" s="112" t="s">
        <v>9</v>
      </c>
    </row>
    <row r="534" spans="1:5" ht="27.6">
      <c r="A534" s="247"/>
      <c r="B534" s="121" t="s">
        <v>254</v>
      </c>
      <c r="C534" s="124">
        <v>100</v>
      </c>
      <c r="D534" s="124">
        <v>19.23</v>
      </c>
      <c r="E534" s="112" t="s">
        <v>9</v>
      </c>
    </row>
    <row r="535" spans="1:5" ht="27.6">
      <c r="A535" s="228" t="s">
        <v>671</v>
      </c>
      <c r="B535" s="121" t="s">
        <v>827</v>
      </c>
      <c r="C535" s="124">
        <v>27.9</v>
      </c>
      <c r="D535" s="124">
        <v>30</v>
      </c>
      <c r="E535" s="112" t="s">
        <v>16</v>
      </c>
    </row>
    <row r="536" spans="1:5">
      <c r="A536" s="242"/>
      <c r="B536" s="121" t="s">
        <v>874</v>
      </c>
      <c r="C536" s="124">
        <v>24.5</v>
      </c>
      <c r="D536" s="124">
        <v>20</v>
      </c>
      <c r="E536" s="112" t="s">
        <v>16</v>
      </c>
    </row>
    <row r="537" spans="1:5">
      <c r="A537" s="229"/>
      <c r="B537" s="121" t="s">
        <v>875</v>
      </c>
      <c r="C537" s="124">
        <v>11.3</v>
      </c>
      <c r="D537" s="124">
        <v>6.3</v>
      </c>
      <c r="E537" s="112" t="s">
        <v>16</v>
      </c>
    </row>
    <row r="538" spans="1:5">
      <c r="A538" s="228" t="s">
        <v>645</v>
      </c>
      <c r="B538" s="121" t="s">
        <v>876</v>
      </c>
      <c r="C538" s="124">
        <v>50</v>
      </c>
      <c r="D538" s="124">
        <v>9.3000000000000007</v>
      </c>
      <c r="E538" s="112" t="s">
        <v>16</v>
      </c>
    </row>
    <row r="539" spans="1:5">
      <c r="A539" s="242"/>
      <c r="B539" s="121" t="s">
        <v>42</v>
      </c>
      <c r="C539" s="124">
        <v>623.89</v>
      </c>
      <c r="D539" s="124">
        <v>623.89</v>
      </c>
      <c r="E539" s="112" t="s">
        <v>16</v>
      </c>
    </row>
    <row r="540" spans="1:5">
      <c r="A540" s="242"/>
      <c r="B540" s="121" t="s">
        <v>745</v>
      </c>
      <c r="C540" s="124">
        <v>500.59</v>
      </c>
      <c r="D540" s="124">
        <v>577.66999999999996</v>
      </c>
      <c r="E540" s="112" t="s">
        <v>16</v>
      </c>
    </row>
    <row r="541" spans="1:5" ht="16.149999999999999">
      <c r="A541" s="229"/>
      <c r="B541" s="121" t="s">
        <v>25</v>
      </c>
      <c r="C541" s="124">
        <v>2663.67</v>
      </c>
      <c r="D541" s="124">
        <v>4879.68</v>
      </c>
      <c r="E541" s="112" t="s">
        <v>16</v>
      </c>
    </row>
    <row r="542" spans="1:5" ht="15.6">
      <c r="A542" s="125" t="s">
        <v>650</v>
      </c>
      <c r="B542" s="130"/>
      <c r="C542" s="130"/>
      <c r="D542" s="194"/>
      <c r="E542" s="130"/>
    </row>
    <row r="543" spans="1:5" ht="15.6">
      <c r="A543" s="125" t="s">
        <v>877</v>
      </c>
      <c r="B543" s="130"/>
      <c r="C543" s="130"/>
      <c r="D543" s="130"/>
      <c r="E543" s="130"/>
    </row>
    <row r="544" spans="1:5" s="16" customFormat="1" ht="15.6">
      <c r="A544" s="45" t="s">
        <v>682</v>
      </c>
      <c r="C544" s="126"/>
      <c r="D544" s="126"/>
    </row>
    <row r="545" spans="1:6" ht="14.45">
      <c r="A545" s="5"/>
      <c r="B545" s="68"/>
      <c r="C545" s="68"/>
      <c r="D545" s="68"/>
      <c r="E545" s="68"/>
    </row>
    <row r="547" spans="1:6">
      <c r="A547" s="5" t="s">
        <v>878</v>
      </c>
      <c r="C547" s="199"/>
      <c r="D547" s="199"/>
      <c r="F547" s="13"/>
    </row>
    <row r="548" spans="1:6" ht="41.45">
      <c r="A548" s="120" t="s">
        <v>387</v>
      </c>
      <c r="B548" s="120" t="s">
        <v>4</v>
      </c>
      <c r="C548" s="123" t="s">
        <v>625</v>
      </c>
      <c r="D548" s="123" t="s">
        <v>626</v>
      </c>
      <c r="E548" s="120" t="s">
        <v>627</v>
      </c>
    </row>
    <row r="549" spans="1:6">
      <c r="A549" s="197" t="s">
        <v>397</v>
      </c>
      <c r="B549" s="197" t="s">
        <v>879</v>
      </c>
      <c r="C549" s="212">
        <v>500</v>
      </c>
      <c r="D549" s="212">
        <v>105.2</v>
      </c>
      <c r="E549" s="114" t="s">
        <v>16</v>
      </c>
    </row>
    <row r="550" spans="1:6">
      <c r="A550" s="251" t="s">
        <v>429</v>
      </c>
      <c r="B550" s="197" t="s">
        <v>695</v>
      </c>
      <c r="C550" s="212">
        <v>500</v>
      </c>
      <c r="D550" s="212">
        <v>68.63</v>
      </c>
      <c r="E550" s="114" t="s">
        <v>16</v>
      </c>
    </row>
    <row r="551" spans="1:6" ht="15" customHeight="1">
      <c r="A551" s="251"/>
      <c r="B551" s="197" t="s">
        <v>699</v>
      </c>
      <c r="C551" s="212">
        <v>746.21</v>
      </c>
      <c r="D551" s="212">
        <v>90.07</v>
      </c>
      <c r="E551" s="114" t="s">
        <v>16</v>
      </c>
    </row>
    <row r="552" spans="1:6" ht="15" customHeight="1">
      <c r="A552" s="251"/>
      <c r="B552" s="197" t="s">
        <v>880</v>
      </c>
      <c r="C552" s="212">
        <v>200</v>
      </c>
      <c r="D552" s="212">
        <v>23.75</v>
      </c>
      <c r="E552" s="114" t="s">
        <v>16</v>
      </c>
    </row>
    <row r="553" spans="1:6">
      <c r="A553" s="251" t="s">
        <v>458</v>
      </c>
      <c r="B553" s="197" t="s">
        <v>739</v>
      </c>
      <c r="C553" s="212">
        <v>139.26</v>
      </c>
      <c r="D553" s="212">
        <v>21.55</v>
      </c>
      <c r="E553" s="114" t="s">
        <v>16</v>
      </c>
    </row>
    <row r="554" spans="1:6" ht="15" customHeight="1">
      <c r="A554" s="251"/>
      <c r="B554" s="197" t="s">
        <v>705</v>
      </c>
      <c r="C554" s="212">
        <v>150</v>
      </c>
      <c r="D554" s="212">
        <v>5</v>
      </c>
      <c r="E554" s="114" t="s">
        <v>16</v>
      </c>
    </row>
    <row r="555" spans="1:6" ht="16.149999999999999">
      <c r="A555" s="247" t="s">
        <v>465</v>
      </c>
      <c r="B555" s="127" t="s">
        <v>230</v>
      </c>
      <c r="C555" s="200" t="s">
        <v>881</v>
      </c>
      <c r="D555" s="201">
        <v>10</v>
      </c>
      <c r="E555" s="112" t="s">
        <v>9</v>
      </c>
    </row>
    <row r="556" spans="1:6" ht="16.149999999999999">
      <c r="A556" s="247"/>
      <c r="B556" s="127" t="s">
        <v>882</v>
      </c>
      <c r="C556" s="201">
        <v>120</v>
      </c>
      <c r="D556" s="201">
        <v>5.5</v>
      </c>
      <c r="E556" s="112" t="s">
        <v>9</v>
      </c>
    </row>
    <row r="557" spans="1:6">
      <c r="A557" s="251" t="s">
        <v>487</v>
      </c>
      <c r="B557" s="197" t="s">
        <v>725</v>
      </c>
      <c r="C557" s="212">
        <v>30</v>
      </c>
      <c r="D557" s="212">
        <v>17.899999999999999</v>
      </c>
      <c r="E557" s="114" t="s">
        <v>16</v>
      </c>
    </row>
    <row r="558" spans="1:6" ht="15" customHeight="1">
      <c r="A558" s="251"/>
      <c r="B558" s="197" t="s">
        <v>686</v>
      </c>
      <c r="C558" s="212">
        <v>150</v>
      </c>
      <c r="D558" s="212">
        <v>6.18</v>
      </c>
      <c r="E558" s="114" t="s">
        <v>16</v>
      </c>
    </row>
    <row r="559" spans="1:6" ht="15" customHeight="1">
      <c r="A559" s="251"/>
      <c r="B559" s="197" t="s">
        <v>687</v>
      </c>
      <c r="C559" s="212">
        <v>80</v>
      </c>
      <c r="D559" s="212">
        <v>5.2</v>
      </c>
      <c r="E559" s="114" t="s">
        <v>16</v>
      </c>
    </row>
    <row r="560" spans="1:6">
      <c r="A560" s="251" t="s">
        <v>645</v>
      </c>
      <c r="B560" s="197" t="s">
        <v>717</v>
      </c>
      <c r="C560" s="212">
        <v>235</v>
      </c>
      <c r="D560" s="212">
        <v>34.5</v>
      </c>
      <c r="E560" s="114" t="s">
        <v>16</v>
      </c>
    </row>
    <row r="561" spans="1:5" ht="15" customHeight="1">
      <c r="A561" s="251"/>
      <c r="B561" s="197" t="s">
        <v>743</v>
      </c>
      <c r="C561" s="212">
        <v>50</v>
      </c>
      <c r="D561" s="212">
        <v>5</v>
      </c>
      <c r="E561" s="114" t="s">
        <v>16</v>
      </c>
    </row>
    <row r="562" spans="1:5" ht="15" customHeight="1">
      <c r="A562" s="251"/>
      <c r="B562" s="197" t="s">
        <v>883</v>
      </c>
      <c r="C562" s="212">
        <v>75</v>
      </c>
      <c r="D562" s="212">
        <v>105</v>
      </c>
      <c r="E562" s="114" t="s">
        <v>16</v>
      </c>
    </row>
    <row r="563" spans="1:5" ht="15" customHeight="1">
      <c r="A563" s="251"/>
      <c r="B563" s="197" t="s">
        <v>42</v>
      </c>
      <c r="C563" s="212">
        <v>112.3</v>
      </c>
      <c r="D563" s="212">
        <v>112.3</v>
      </c>
      <c r="E563" s="114" t="s">
        <v>16</v>
      </c>
    </row>
    <row r="564" spans="1:5" ht="15" customHeight="1">
      <c r="A564" s="251"/>
      <c r="B564" s="197" t="s">
        <v>744</v>
      </c>
      <c r="C564" s="212">
        <v>50</v>
      </c>
      <c r="D564" s="212">
        <v>42</v>
      </c>
      <c r="E564" s="114" t="s">
        <v>16</v>
      </c>
    </row>
    <row r="565" spans="1:5" ht="15" customHeight="1">
      <c r="A565" s="251"/>
      <c r="B565" s="198" t="s">
        <v>884</v>
      </c>
      <c r="C565" s="212">
        <v>6853.32</v>
      </c>
      <c r="D565" s="213">
        <v>2059.89</v>
      </c>
      <c r="E565" s="114" t="s">
        <v>16</v>
      </c>
    </row>
    <row r="566" spans="1:5">
      <c r="A566" s="251" t="s">
        <v>524</v>
      </c>
      <c r="B566" s="197" t="s">
        <v>716</v>
      </c>
      <c r="C566" s="212">
        <v>200</v>
      </c>
      <c r="D566" s="212">
        <v>10.19</v>
      </c>
      <c r="E566" s="114" t="s">
        <v>16</v>
      </c>
    </row>
    <row r="567" spans="1:5" ht="15" customHeight="1">
      <c r="A567" s="251"/>
      <c r="B567" s="197" t="s">
        <v>378</v>
      </c>
      <c r="C567" s="212">
        <v>20</v>
      </c>
      <c r="D567" s="212">
        <v>1</v>
      </c>
      <c r="E567" s="114" t="s">
        <v>16</v>
      </c>
    </row>
    <row r="568" spans="1:5" ht="15" customHeight="1">
      <c r="A568" s="251"/>
      <c r="B568" s="197" t="s">
        <v>385</v>
      </c>
      <c r="C568" s="212">
        <v>100</v>
      </c>
      <c r="D568" s="212">
        <v>6.88</v>
      </c>
      <c r="E568" s="114" t="s">
        <v>16</v>
      </c>
    </row>
    <row r="570" spans="1:5">
      <c r="A570" s="145" t="s">
        <v>18</v>
      </c>
    </row>
    <row r="571" spans="1:5" ht="15.6">
      <c r="A571" s="125" t="s">
        <v>650</v>
      </c>
    </row>
    <row r="572" spans="1:5" ht="15.6">
      <c r="A572" s="125" t="s">
        <v>753</v>
      </c>
    </row>
    <row r="573" spans="1:5" ht="15.6">
      <c r="A573" s="125" t="s">
        <v>722</v>
      </c>
    </row>
  </sheetData>
  <autoFilter ref="A261:I376" xr:uid="{9E77819D-27B4-4113-984A-CDD28FFFAAAF}"/>
  <mergeCells count="74">
    <mergeCell ref="A555:A556"/>
    <mergeCell ref="A557:A559"/>
    <mergeCell ref="A560:A565"/>
    <mergeCell ref="A566:A568"/>
    <mergeCell ref="A550:A552"/>
    <mergeCell ref="A553:A554"/>
    <mergeCell ref="A8:A9"/>
    <mergeCell ref="A13:A17"/>
    <mergeCell ref="A18:A19"/>
    <mergeCell ref="A20:A23"/>
    <mergeCell ref="A24:A30"/>
    <mergeCell ref="A175:A187"/>
    <mergeCell ref="A188:A189"/>
    <mergeCell ref="A190:A196"/>
    <mergeCell ref="A110:A114"/>
    <mergeCell ref="A197:A204"/>
    <mergeCell ref="A141:A146"/>
    <mergeCell ref="A147:A149"/>
    <mergeCell ref="A151:A153"/>
    <mergeCell ref="A122:A136"/>
    <mergeCell ref="A137:A138"/>
    <mergeCell ref="A139:A140"/>
    <mergeCell ref="A154:A158"/>
    <mergeCell ref="A159:A163"/>
    <mergeCell ref="A275:A279"/>
    <mergeCell ref="A300:A308"/>
    <mergeCell ref="A522:A523"/>
    <mergeCell ref="A535:A537"/>
    <mergeCell ref="A538:A541"/>
    <mergeCell ref="A533:A534"/>
    <mergeCell ref="A463:E463"/>
    <mergeCell ref="A432:A434"/>
    <mergeCell ref="A435:A436"/>
    <mergeCell ref="A437:A439"/>
    <mergeCell ref="A445:A447"/>
    <mergeCell ref="A457:A458"/>
    <mergeCell ref="A443:A444"/>
    <mergeCell ref="A468:A469"/>
    <mergeCell ref="A470:A471"/>
    <mergeCell ref="A472:A473"/>
    <mergeCell ref="A32:A33"/>
    <mergeCell ref="A34:A37"/>
    <mergeCell ref="A115:A120"/>
    <mergeCell ref="A106:A107"/>
    <mergeCell ref="A108:A109"/>
    <mergeCell ref="A67:A68"/>
    <mergeCell ref="A511:A512"/>
    <mergeCell ref="A502:A506"/>
    <mergeCell ref="A508:A509"/>
    <mergeCell ref="A206:A207"/>
    <mergeCell ref="A211:A212"/>
    <mergeCell ref="A213:A219"/>
    <mergeCell ref="A230:A232"/>
    <mergeCell ref="A233:A237"/>
    <mergeCell ref="A417:A418"/>
    <mergeCell ref="A421:A422"/>
    <mergeCell ref="A423:A424"/>
    <mergeCell ref="A388:A389"/>
    <mergeCell ref="A408:A410"/>
    <mergeCell ref="A309:A311"/>
    <mergeCell ref="A264:A273"/>
    <mergeCell ref="A285:A299"/>
    <mergeCell ref="A281:A282"/>
    <mergeCell ref="A332:A335"/>
    <mergeCell ref="A357:A359"/>
    <mergeCell ref="A386:A387"/>
    <mergeCell ref="A381:A385"/>
    <mergeCell ref="A312:A322"/>
    <mergeCell ref="A327:A328"/>
    <mergeCell ref="A336:A338"/>
    <mergeCell ref="A351:A355"/>
    <mergeCell ref="A330:A331"/>
    <mergeCell ref="A360:A361"/>
    <mergeCell ref="A362:A372"/>
  </mergeCells>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879ECD77CA38499CC5C308A30E9EC9" ma:contentTypeVersion="30" ma:contentTypeDescription="Create a new document." ma:contentTypeScope="" ma:versionID="4c7b114a34658afc2f1e247808da6d19">
  <xsd:schema xmlns:xsd="http://www.w3.org/2001/XMLSchema" xmlns:xs="http://www.w3.org/2001/XMLSchema" xmlns:p="http://schemas.microsoft.com/office/2006/metadata/properties" xmlns:ns2="c1fdd505-2570-46c2-bd04-3e0f2d874cf5" xmlns:ns3="dcc81b47-eefb-4b20-91b0-ea4dd4a74334" xmlns:ns4="775c59c5-e9f1-48b4-bdf5-c111d2c5eb74" targetNamespace="http://schemas.microsoft.com/office/2006/metadata/properties" ma:root="true" ma:fieldsID="51fed02f45085b2e12c9354284282cff" ns2:_="" ns3:_="" ns4:_="">
    <xsd:import namespace="c1fdd505-2570-46c2-bd04-3e0f2d874cf5"/>
    <xsd:import namespace="dcc81b47-eefb-4b20-91b0-ea4dd4a74334"/>
    <xsd:import namespace="775c59c5-e9f1-48b4-bdf5-c111d2c5eb74"/>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default=""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cc81b47-eefb-4b20-91b0-ea4dd4a7433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75c59c5-e9f1-48b4-bdf5-c111d2c5eb7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j78542b1fffc4a1c84659474212e3133 xmlns="c1fdd505-2570-46c2-bd04-3e0f2d874cf5">
      <Terms xmlns="http://schemas.microsoft.com/office/infopath/2007/PartnerControls"/>
    </j78542b1fffc4a1c84659474212e3133>
    <MediaServiceMetadata xmlns="dcc81b47-eefb-4b20-91b0-ea4dd4a74334" xsi:nil="true"/>
    <MediaServiceFastMetadata xmlns="dcc81b47-eefb-4b20-91b0-ea4dd4a74334" xsi:nil="true"/>
    <lcf76f155ced4ddcb4097134ff3c332f xmlns="dcc81b47-eefb-4b20-91b0-ea4dd4a7433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3519FE-10A2-4FC6-B3F5-03E548EA4A6C}"/>
</file>

<file path=customXml/itemProps2.xml><?xml version="1.0" encoding="utf-8"?>
<ds:datastoreItem xmlns:ds="http://schemas.openxmlformats.org/officeDocument/2006/customXml" ds:itemID="{AA9D2C82-C0F7-4C44-A79D-404E8B066341}"/>
</file>

<file path=customXml/itemProps3.xml><?xml version="1.0" encoding="utf-8"?>
<ds:datastoreItem xmlns:ds="http://schemas.openxmlformats.org/officeDocument/2006/customXml" ds:itemID="{5BC6B280-CDCB-48EC-A621-FDA67F680D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Aggie C. Tuazon</dc:creator>
  <cp:keywords/>
  <dc:description/>
  <cp:lastModifiedBy/>
  <cp:revision/>
  <dcterms:created xsi:type="dcterms:W3CDTF">2022-03-10T01:32:54Z</dcterms:created>
  <dcterms:modified xsi:type="dcterms:W3CDTF">2022-05-13T03:53:53Z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0x0101003C879ECD77CA38499CC5C308A30E9EC9</vt:lpwstr>
  </property>
  <property fmtid="{D5CDD505-2E9C-101B-9397-08002B2CF9AE}" pid="3" name="h00e4aaaf4624e24a7df7f06faa038c6">
    <vt:lpwstr>English|16ac8743-31bb-43f8-9a73-533a041667d6</vt:lpwstr>
  </property>
  <property fmtid="{D5CDD505-2E9C-101B-9397-08002B2CF9AE}" pid="4" name="TaxCatchAll">
    <vt:lpwstr>1;#English|16ac8743-31bb-43f8-9a73-533a041667d6</vt:lpwstr>
  </property>
  <property fmtid="{D5CDD505-2E9C-101B-9397-08002B2CF9AE}" pid="5" name="p030e467f78f45b4ae8f7e2c17ea4d82">
    <vt:lpwstr/>
  </property>
  <property fmtid="{D5CDD505-2E9C-101B-9397-08002B2CF9AE}" pid="6" name="a37ff23a602146d4934a49238d370ca5">
    <vt:lpwstr/>
  </property>
  <property fmtid="{D5CDD505-2E9C-101B-9397-08002B2CF9AE}" pid="7" name="k985dbdc596c44d7acaf8184f33920f0">
    <vt:lpwstr/>
  </property>
  <property fmtid="{D5CDD505-2E9C-101B-9397-08002B2CF9AE}" pid="8" name="ADBCountry">
    <vt:lpwstr/>
  </property>
  <property fmtid="{D5CDD505-2E9C-101B-9397-08002B2CF9AE}" pid="9" name="d61536b25a8a4fedb48bb564279be82a">
    <vt:lpwstr/>
  </property>
  <property fmtid="{D5CDD505-2E9C-101B-9397-08002B2CF9AE}" pid="10" name="ADBSector">
    <vt:lpwstr/>
  </property>
  <property fmtid="{D5CDD505-2E9C-101B-9397-08002B2CF9AE}" pid="11" name="ADBContentGroup">
    <vt:lpwstr/>
  </property>
  <property fmtid="{D5CDD505-2E9C-101B-9397-08002B2CF9AE}" pid="12" name="d01a0ce1b141461dbfb235a3ab729a2c">
    <vt:lpwstr/>
  </property>
  <property fmtid="{D5CDD505-2E9C-101B-9397-08002B2CF9AE}" pid="13" name="ADBDocumentSecurity">
    <vt:lpwstr/>
  </property>
  <property fmtid="{D5CDD505-2E9C-101B-9397-08002B2CF9AE}" pid="14" name="ADBDocumentLanguage">
    <vt:lpwstr>1;#English|16ac8743-31bb-43f8-9a73-533a041667d6</vt:lpwstr>
  </property>
  <property fmtid="{D5CDD505-2E9C-101B-9397-08002B2CF9AE}" pid="15" name="ADBDocumentType">
    <vt:lpwstr/>
  </property>
  <property fmtid="{D5CDD505-2E9C-101B-9397-08002B2CF9AE}" pid="16" name="ADBDepartmentOwner">
    <vt:lpwstr/>
  </property>
  <property fmtid="{D5CDD505-2E9C-101B-9397-08002B2CF9AE}" pid="17" name="MSIP_Label_817d4574-7375-4d17-b29c-6e4c6df0fcb0_Enabled">
    <vt:lpwstr>true</vt:lpwstr>
  </property>
  <property fmtid="{D5CDD505-2E9C-101B-9397-08002B2CF9AE}" pid="18" name="MSIP_Label_817d4574-7375-4d17-b29c-6e4c6df0fcb0_SetDate">
    <vt:lpwstr>2022-03-24T05:55:03Z</vt:lpwstr>
  </property>
  <property fmtid="{D5CDD505-2E9C-101B-9397-08002B2CF9AE}" pid="19" name="MSIP_Label_817d4574-7375-4d17-b29c-6e4c6df0fcb0_Method">
    <vt:lpwstr>Standard</vt:lpwstr>
  </property>
  <property fmtid="{D5CDD505-2E9C-101B-9397-08002B2CF9AE}" pid="20" name="MSIP_Label_817d4574-7375-4d17-b29c-6e4c6df0fcb0_Name">
    <vt:lpwstr>ADB Internal</vt:lpwstr>
  </property>
  <property fmtid="{D5CDD505-2E9C-101B-9397-08002B2CF9AE}" pid="21" name="MSIP_Label_817d4574-7375-4d17-b29c-6e4c6df0fcb0_SiteId">
    <vt:lpwstr>9495d6bb-41c2-4c58-848f-92e52cf3d640</vt:lpwstr>
  </property>
  <property fmtid="{D5CDD505-2E9C-101B-9397-08002B2CF9AE}" pid="22" name="MSIP_Label_817d4574-7375-4d17-b29c-6e4c6df0fcb0_ActionId">
    <vt:lpwstr>764dd84f-864e-4db3-a4f3-894613983786</vt:lpwstr>
  </property>
  <property fmtid="{D5CDD505-2E9C-101B-9397-08002B2CF9AE}" pid="23" name="MSIP_Label_817d4574-7375-4d17-b29c-6e4c6df0fcb0_ContentBits">
    <vt:lpwstr>2</vt:lpwstr>
  </property>
  <property fmtid="{D5CDD505-2E9C-101B-9397-08002B2CF9AE}" pid="24" name="MediaServiceImageTags">
    <vt:lpwstr/>
  </property>
</Properties>
</file>