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"/>
    </mc:Choice>
  </mc:AlternateContent>
  <xr:revisionPtr revIDLastSave="0" documentId="13_ncr:1_{44EA1212-CCD3-E54F-B250-DF143705E19C}" xr6:coauthVersionLast="45" xr6:coauthVersionMax="45" xr10:uidLastSave="{00000000-0000-0000-0000-000000000000}"/>
  <bookViews>
    <workbookView xWindow="0" yWindow="460" windowWidth="23260" windowHeight="1258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Commitments'!$A$1:$P$285</definedName>
    <definedName name="Print_Area_MI">#REF!</definedName>
    <definedName name="_xlnm.Print_Titles" localSheetId="12">'SE-Sov Approvals by Ctry'!$1:$5</definedName>
    <definedName name="_xlnm.Print_Titles" localSheetId="15">'Sov Commitments'!$8:$9</definedName>
    <definedName name="TITLE">#N/A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81" i="60" l="1"/>
  <c r="P280" i="60"/>
  <c r="N279" i="60"/>
  <c r="L279" i="60"/>
  <c r="J279" i="60"/>
  <c r="H279" i="60"/>
  <c r="F279" i="60"/>
  <c r="E279" i="60"/>
  <c r="P278" i="60"/>
  <c r="P277" i="60"/>
  <c r="N276" i="60"/>
  <c r="L276" i="60"/>
  <c r="J276" i="60"/>
  <c r="H276" i="60"/>
  <c r="F276" i="60"/>
  <c r="E276" i="60"/>
  <c r="P275" i="60"/>
  <c r="N274" i="60"/>
  <c r="L274" i="60"/>
  <c r="J274" i="60"/>
  <c r="H274" i="60"/>
  <c r="H271" i="60" s="1"/>
  <c r="F274" i="60"/>
  <c r="E274" i="60"/>
  <c r="P273" i="60"/>
  <c r="N272" i="60"/>
  <c r="L272" i="60"/>
  <c r="J272" i="60"/>
  <c r="H272" i="60"/>
  <c r="F272" i="60"/>
  <c r="E272" i="60"/>
  <c r="P270" i="60"/>
  <c r="P269" i="60"/>
  <c r="N268" i="60"/>
  <c r="L268" i="60"/>
  <c r="J268" i="60"/>
  <c r="H268" i="60"/>
  <c r="F268" i="60"/>
  <c r="E268" i="60"/>
  <c r="P267" i="60"/>
  <c r="P266" i="60"/>
  <c r="P265" i="60"/>
  <c r="N264" i="60"/>
  <c r="L264" i="60"/>
  <c r="J264" i="60"/>
  <c r="H264" i="60"/>
  <c r="F264" i="60"/>
  <c r="E264" i="60"/>
  <c r="P263" i="60"/>
  <c r="N262" i="60"/>
  <c r="L262" i="60"/>
  <c r="L261" i="60" s="1"/>
  <c r="J262" i="60"/>
  <c r="H262" i="60"/>
  <c r="F262" i="60"/>
  <c r="E262" i="60"/>
  <c r="E261" i="60" s="1"/>
  <c r="P260" i="60"/>
  <c r="N259" i="60"/>
  <c r="L259" i="60"/>
  <c r="J259" i="60"/>
  <c r="J256" i="60" s="1"/>
  <c r="H259" i="60"/>
  <c r="F259" i="60"/>
  <c r="E259" i="60"/>
  <c r="P258" i="60"/>
  <c r="N257" i="60"/>
  <c r="L257" i="60"/>
  <c r="L256" i="60" s="1"/>
  <c r="J257" i="60"/>
  <c r="H257" i="60"/>
  <c r="F257" i="60"/>
  <c r="E257" i="60"/>
  <c r="P255" i="60"/>
  <c r="N254" i="60"/>
  <c r="L254" i="60"/>
  <c r="J254" i="60"/>
  <c r="H254" i="60"/>
  <c r="F254" i="60"/>
  <c r="E254" i="60"/>
  <c r="F253" i="60"/>
  <c r="P253" i="60" s="1"/>
  <c r="N252" i="60"/>
  <c r="L252" i="60"/>
  <c r="J252" i="60"/>
  <c r="H252" i="60"/>
  <c r="E252" i="60"/>
  <c r="P251" i="60"/>
  <c r="N250" i="60"/>
  <c r="L250" i="60"/>
  <c r="J250" i="60"/>
  <c r="H250" i="60"/>
  <c r="F250" i="60"/>
  <c r="E250" i="60"/>
  <c r="P248" i="60"/>
  <c r="P247" i="60"/>
  <c r="N246" i="60"/>
  <c r="L246" i="60"/>
  <c r="J246" i="60"/>
  <c r="H246" i="60"/>
  <c r="F246" i="60"/>
  <c r="E246" i="60"/>
  <c r="P245" i="60"/>
  <c r="P244" i="60"/>
  <c r="N243" i="60"/>
  <c r="L243" i="60"/>
  <c r="J243" i="60"/>
  <c r="H243" i="60"/>
  <c r="F243" i="60"/>
  <c r="E243" i="60"/>
  <c r="E242" i="60"/>
  <c r="E241" i="60" s="1"/>
  <c r="N241" i="60"/>
  <c r="N240" i="60" s="1"/>
  <c r="L241" i="60"/>
  <c r="J241" i="60"/>
  <c r="H241" i="60"/>
  <c r="F241" i="60"/>
  <c r="F240" i="60" s="1"/>
  <c r="F239" i="60"/>
  <c r="F238" i="60" s="1"/>
  <c r="N238" i="60"/>
  <c r="L238" i="60"/>
  <c r="J238" i="60"/>
  <c r="H238" i="60"/>
  <c r="E238" i="60"/>
  <c r="P237" i="60"/>
  <c r="N236" i="60"/>
  <c r="L236" i="60"/>
  <c r="J236" i="60"/>
  <c r="H236" i="60"/>
  <c r="F236" i="60"/>
  <c r="E236" i="60"/>
  <c r="P235" i="60"/>
  <c r="N234" i="60"/>
  <c r="L234" i="60"/>
  <c r="J234" i="60"/>
  <c r="H234" i="60"/>
  <c r="F234" i="60"/>
  <c r="E234" i="60"/>
  <c r="P233" i="60"/>
  <c r="N232" i="60"/>
  <c r="L232" i="60"/>
  <c r="J232" i="60"/>
  <c r="H232" i="60"/>
  <c r="F232" i="60"/>
  <c r="E232" i="60"/>
  <c r="P231" i="60"/>
  <c r="N230" i="60"/>
  <c r="L230" i="60"/>
  <c r="J230" i="60"/>
  <c r="H230" i="60"/>
  <c r="F230" i="60"/>
  <c r="E230" i="60"/>
  <c r="P227" i="60"/>
  <c r="N226" i="60"/>
  <c r="L226" i="60"/>
  <c r="J226" i="60"/>
  <c r="H226" i="60"/>
  <c r="F226" i="60"/>
  <c r="E226" i="60"/>
  <c r="P225" i="60"/>
  <c r="P224" i="60"/>
  <c r="P223" i="60"/>
  <c r="N222" i="60"/>
  <c r="L222" i="60"/>
  <c r="J222" i="60"/>
  <c r="H222" i="60"/>
  <c r="F222" i="60"/>
  <c r="E222" i="60"/>
  <c r="P221" i="60"/>
  <c r="N220" i="60"/>
  <c r="L220" i="60"/>
  <c r="J220" i="60"/>
  <c r="H220" i="60"/>
  <c r="F220" i="60"/>
  <c r="E220" i="60"/>
  <c r="P219" i="60"/>
  <c r="N218" i="60"/>
  <c r="L218" i="60"/>
  <c r="J218" i="60"/>
  <c r="H218" i="60"/>
  <c r="F218" i="60"/>
  <c r="E218" i="60"/>
  <c r="P217" i="60"/>
  <c r="N216" i="60"/>
  <c r="L216" i="60"/>
  <c r="J216" i="60"/>
  <c r="H216" i="60"/>
  <c r="F216" i="60"/>
  <c r="E216" i="60"/>
  <c r="P214" i="60"/>
  <c r="N213" i="60"/>
  <c r="L213" i="60"/>
  <c r="J213" i="60"/>
  <c r="H213" i="60"/>
  <c r="F213" i="60"/>
  <c r="E213" i="60"/>
  <c r="P212" i="60"/>
  <c r="N211" i="60"/>
  <c r="L211" i="60"/>
  <c r="J211" i="60"/>
  <c r="H211" i="60"/>
  <c r="F211" i="60"/>
  <c r="E211" i="60"/>
  <c r="P210" i="60"/>
  <c r="P209" i="60"/>
  <c r="N208" i="60"/>
  <c r="L208" i="60"/>
  <c r="J208" i="60"/>
  <c r="J207" i="60" s="1"/>
  <c r="H208" i="60"/>
  <c r="F208" i="60"/>
  <c r="E208" i="60"/>
  <c r="P206" i="60"/>
  <c r="N205" i="60"/>
  <c r="N204" i="60" s="1"/>
  <c r="L205" i="60"/>
  <c r="L204" i="60" s="1"/>
  <c r="J205" i="60"/>
  <c r="J204" i="60" s="1"/>
  <c r="H205" i="60"/>
  <c r="F205" i="60"/>
  <c r="E205" i="60"/>
  <c r="E204" i="60" s="1"/>
  <c r="H204" i="60"/>
  <c r="P203" i="60"/>
  <c r="P202" i="60"/>
  <c r="N201" i="60"/>
  <c r="L201" i="60"/>
  <c r="J201" i="60"/>
  <c r="H201" i="60"/>
  <c r="F201" i="60"/>
  <c r="E201" i="60"/>
  <c r="P200" i="60"/>
  <c r="P199" i="60"/>
  <c r="P198" i="60"/>
  <c r="P197" i="60"/>
  <c r="N196" i="60"/>
  <c r="L196" i="60"/>
  <c r="J196" i="60"/>
  <c r="H196" i="60"/>
  <c r="F196" i="60"/>
  <c r="E196" i="60"/>
  <c r="P195" i="60"/>
  <c r="P194" i="60"/>
  <c r="P193" i="60"/>
  <c r="N192" i="60"/>
  <c r="L192" i="60"/>
  <c r="J192" i="60"/>
  <c r="H192" i="60"/>
  <c r="F192" i="60"/>
  <c r="E192" i="60"/>
  <c r="P191" i="60"/>
  <c r="P190" i="60"/>
  <c r="N189" i="60"/>
  <c r="L189" i="60"/>
  <c r="J189" i="60"/>
  <c r="H189" i="60"/>
  <c r="H188" i="60" s="1"/>
  <c r="F189" i="60"/>
  <c r="E189" i="60"/>
  <c r="P187" i="60"/>
  <c r="N186" i="60"/>
  <c r="N185" i="60" s="1"/>
  <c r="L186" i="60"/>
  <c r="L185" i="60" s="1"/>
  <c r="J186" i="60"/>
  <c r="H186" i="60"/>
  <c r="H185" i="60" s="1"/>
  <c r="F186" i="60"/>
  <c r="F185" i="60" s="1"/>
  <c r="E186" i="60"/>
  <c r="J185" i="60"/>
  <c r="P184" i="60"/>
  <c r="P183" i="60"/>
  <c r="N182" i="60"/>
  <c r="L182" i="60"/>
  <c r="J182" i="60"/>
  <c r="H182" i="60"/>
  <c r="F182" i="60"/>
  <c r="E182" i="60"/>
  <c r="P181" i="60"/>
  <c r="P180" i="60"/>
  <c r="N179" i="60"/>
  <c r="L179" i="60"/>
  <c r="J179" i="60"/>
  <c r="H179" i="60"/>
  <c r="F179" i="60"/>
  <c r="E179" i="60"/>
  <c r="P178" i="60"/>
  <c r="N177" i="60"/>
  <c r="L177" i="60"/>
  <c r="J177" i="60"/>
  <c r="H177" i="60"/>
  <c r="F177" i="60"/>
  <c r="E177" i="60"/>
  <c r="P176" i="60"/>
  <c r="N175" i="60"/>
  <c r="L175" i="60"/>
  <c r="J175" i="60"/>
  <c r="H175" i="60"/>
  <c r="F175" i="60"/>
  <c r="E175" i="60"/>
  <c r="P174" i="60"/>
  <c r="N173" i="60"/>
  <c r="L173" i="60"/>
  <c r="J173" i="60"/>
  <c r="H173" i="60"/>
  <c r="F173" i="60"/>
  <c r="E173" i="60"/>
  <c r="P172" i="60"/>
  <c r="N171" i="60"/>
  <c r="N170" i="60" s="1"/>
  <c r="L171" i="60"/>
  <c r="J171" i="60"/>
  <c r="H171" i="60"/>
  <c r="F171" i="60"/>
  <c r="E171" i="60"/>
  <c r="P168" i="60"/>
  <c r="N167" i="60"/>
  <c r="L167" i="60"/>
  <c r="J167" i="60"/>
  <c r="H167" i="60"/>
  <c r="F167" i="60"/>
  <c r="E167" i="60"/>
  <c r="P166" i="60"/>
  <c r="N165" i="60"/>
  <c r="L165" i="60"/>
  <c r="J165" i="60"/>
  <c r="H165" i="60"/>
  <c r="F165" i="60"/>
  <c r="E165" i="60"/>
  <c r="N163" i="60"/>
  <c r="P163" i="60" s="1"/>
  <c r="L162" i="60"/>
  <c r="J162" i="60"/>
  <c r="H162" i="60"/>
  <c r="F162" i="60"/>
  <c r="E162" i="60"/>
  <c r="P161" i="60"/>
  <c r="N160" i="60"/>
  <c r="L160" i="60"/>
  <c r="J160" i="60"/>
  <c r="J159" i="60" s="1"/>
  <c r="H160" i="60"/>
  <c r="F160" i="60"/>
  <c r="E160" i="60"/>
  <c r="E159" i="60" s="1"/>
  <c r="P158" i="60"/>
  <c r="P157" i="60"/>
  <c r="N156" i="60"/>
  <c r="L156" i="60"/>
  <c r="J156" i="60"/>
  <c r="H156" i="60"/>
  <c r="F156" i="60"/>
  <c r="E156" i="60"/>
  <c r="P155" i="60"/>
  <c r="N154" i="60"/>
  <c r="L154" i="60"/>
  <c r="J154" i="60"/>
  <c r="H154" i="60"/>
  <c r="F154" i="60"/>
  <c r="E154" i="60"/>
  <c r="P153" i="60"/>
  <c r="N152" i="60"/>
  <c r="P152" i="60" s="1"/>
  <c r="N151" i="60"/>
  <c r="L151" i="60"/>
  <c r="J151" i="60"/>
  <c r="H151" i="60"/>
  <c r="F151" i="60"/>
  <c r="E151" i="60"/>
  <c r="P150" i="60"/>
  <c r="N149" i="60"/>
  <c r="L149" i="60"/>
  <c r="J149" i="60"/>
  <c r="H149" i="60"/>
  <c r="F149" i="60"/>
  <c r="E149" i="60"/>
  <c r="N148" i="60"/>
  <c r="P148" i="60" s="1"/>
  <c r="L147" i="60"/>
  <c r="J147" i="60"/>
  <c r="H147" i="60"/>
  <c r="F147" i="60"/>
  <c r="E147" i="60"/>
  <c r="P145" i="60"/>
  <c r="P144" i="60"/>
  <c r="N143" i="60"/>
  <c r="L143" i="60"/>
  <c r="J143" i="60"/>
  <c r="H143" i="60"/>
  <c r="F143" i="60"/>
  <c r="E143" i="60"/>
  <c r="P142" i="60"/>
  <c r="N141" i="60"/>
  <c r="N140" i="60" s="1"/>
  <c r="N139" i="60" s="1"/>
  <c r="L141" i="60"/>
  <c r="L140" i="60" s="1"/>
  <c r="L139" i="60" s="1"/>
  <c r="L138" i="60" s="1"/>
  <c r="J141" i="60"/>
  <c r="J140" i="60" s="1"/>
  <c r="J139" i="60" s="1"/>
  <c r="J138" i="60" s="1"/>
  <c r="H141" i="60"/>
  <c r="F141" i="60"/>
  <c r="E141" i="60"/>
  <c r="H139" i="60"/>
  <c r="H138" i="60" s="1"/>
  <c r="F139" i="60"/>
  <c r="E139" i="60"/>
  <c r="P137" i="60"/>
  <c r="N136" i="60"/>
  <c r="L136" i="60"/>
  <c r="J136" i="60"/>
  <c r="H136" i="60"/>
  <c r="F136" i="60"/>
  <c r="E136" i="60"/>
  <c r="P135" i="60"/>
  <c r="N134" i="60"/>
  <c r="L134" i="60"/>
  <c r="J134" i="60"/>
  <c r="H134" i="60"/>
  <c r="F134" i="60"/>
  <c r="E134" i="60"/>
  <c r="P132" i="60"/>
  <c r="P131" i="60"/>
  <c r="N130" i="60"/>
  <c r="N129" i="60" s="1"/>
  <c r="L130" i="60"/>
  <c r="L129" i="60" s="1"/>
  <c r="J130" i="60"/>
  <c r="J129" i="60" s="1"/>
  <c r="H130" i="60"/>
  <c r="H129" i="60" s="1"/>
  <c r="F130" i="60"/>
  <c r="F129" i="60" s="1"/>
  <c r="E130" i="60"/>
  <c r="P128" i="60"/>
  <c r="N127" i="60"/>
  <c r="L127" i="60"/>
  <c r="J127" i="60"/>
  <c r="H127" i="60"/>
  <c r="F127" i="60"/>
  <c r="E127" i="60"/>
  <c r="P126" i="60"/>
  <c r="P125" i="60"/>
  <c r="N124" i="60"/>
  <c r="N123" i="60" s="1"/>
  <c r="L124" i="60"/>
  <c r="L123" i="60" s="1"/>
  <c r="J124" i="60"/>
  <c r="H124" i="60"/>
  <c r="H123" i="60" s="1"/>
  <c r="F124" i="60"/>
  <c r="F123" i="60" s="1"/>
  <c r="E124" i="60"/>
  <c r="J123" i="60"/>
  <c r="P122" i="60"/>
  <c r="N121" i="60"/>
  <c r="N120" i="60" s="1"/>
  <c r="L121" i="60"/>
  <c r="L120" i="60" s="1"/>
  <c r="J121" i="60"/>
  <c r="J120" i="60" s="1"/>
  <c r="H121" i="60"/>
  <c r="H120" i="60" s="1"/>
  <c r="F121" i="60"/>
  <c r="E121" i="60"/>
  <c r="E120" i="60" s="1"/>
  <c r="P119" i="60"/>
  <c r="N118" i="60"/>
  <c r="L118" i="60"/>
  <c r="J118" i="60"/>
  <c r="H118" i="60"/>
  <c r="F118" i="60"/>
  <c r="E118" i="60"/>
  <c r="P117" i="60"/>
  <c r="N116" i="60"/>
  <c r="L116" i="60"/>
  <c r="J116" i="60"/>
  <c r="H116" i="60"/>
  <c r="F116" i="60"/>
  <c r="E116" i="60"/>
  <c r="P115" i="60"/>
  <c r="N114" i="60"/>
  <c r="L114" i="60"/>
  <c r="J114" i="60"/>
  <c r="J113" i="60" s="1"/>
  <c r="H114" i="60"/>
  <c r="F114" i="60"/>
  <c r="E114" i="60"/>
  <c r="P112" i="60"/>
  <c r="N111" i="60"/>
  <c r="N110" i="60" s="1"/>
  <c r="L111" i="60"/>
  <c r="L110" i="60" s="1"/>
  <c r="J111" i="60"/>
  <c r="J110" i="60" s="1"/>
  <c r="H111" i="60"/>
  <c r="H110" i="60" s="1"/>
  <c r="F111" i="60"/>
  <c r="F110" i="60" s="1"/>
  <c r="E111" i="60"/>
  <c r="P108" i="60"/>
  <c r="N107" i="60"/>
  <c r="L107" i="60"/>
  <c r="J107" i="60"/>
  <c r="H107" i="60"/>
  <c r="F107" i="60"/>
  <c r="E107" i="60"/>
  <c r="P106" i="60"/>
  <c r="N105" i="60"/>
  <c r="L105" i="60"/>
  <c r="J105" i="60"/>
  <c r="H105" i="60"/>
  <c r="F105" i="60"/>
  <c r="E105" i="60"/>
  <c r="P104" i="60"/>
  <c r="N103" i="60"/>
  <c r="L103" i="60"/>
  <c r="J103" i="60"/>
  <c r="H103" i="60"/>
  <c r="F103" i="60"/>
  <c r="E103" i="60"/>
  <c r="P102" i="60"/>
  <c r="P101" i="60"/>
  <c r="N100" i="60"/>
  <c r="L100" i="60"/>
  <c r="J100" i="60"/>
  <c r="H100" i="60"/>
  <c r="F100" i="60"/>
  <c r="F93" i="60" s="1"/>
  <c r="E100" i="60"/>
  <c r="P99" i="60"/>
  <c r="N98" i="60"/>
  <c r="L98" i="60"/>
  <c r="J98" i="60"/>
  <c r="H98" i="60"/>
  <c r="F98" i="60"/>
  <c r="E98" i="60"/>
  <c r="P97" i="60"/>
  <c r="N96" i="60"/>
  <c r="L96" i="60"/>
  <c r="J96" i="60"/>
  <c r="H96" i="60"/>
  <c r="F96" i="60"/>
  <c r="E96" i="60"/>
  <c r="P95" i="60"/>
  <c r="N94" i="60"/>
  <c r="L94" i="60"/>
  <c r="J94" i="60"/>
  <c r="H94" i="60"/>
  <c r="F94" i="60"/>
  <c r="E94" i="60"/>
  <c r="P92" i="60"/>
  <c r="P91" i="60"/>
  <c r="N90" i="60"/>
  <c r="L90" i="60"/>
  <c r="J90" i="60"/>
  <c r="H90" i="60"/>
  <c r="F90" i="60"/>
  <c r="E90" i="60"/>
  <c r="P89" i="60"/>
  <c r="N88" i="60"/>
  <c r="L88" i="60"/>
  <c r="J88" i="60"/>
  <c r="H88" i="60"/>
  <c r="F88" i="60"/>
  <c r="E88" i="60"/>
  <c r="P87" i="60"/>
  <c r="P86" i="60"/>
  <c r="N85" i="60"/>
  <c r="L85" i="60"/>
  <c r="J85" i="60"/>
  <c r="H85" i="60"/>
  <c r="F85" i="60"/>
  <c r="E85" i="60"/>
  <c r="P84" i="60"/>
  <c r="N83" i="60"/>
  <c r="L83" i="60"/>
  <c r="J83" i="60"/>
  <c r="H83" i="60"/>
  <c r="F83" i="60"/>
  <c r="E83" i="60"/>
  <c r="P82" i="60"/>
  <c r="N81" i="60"/>
  <c r="L81" i="60"/>
  <c r="J81" i="60"/>
  <c r="H81" i="60"/>
  <c r="F81" i="60"/>
  <c r="E81" i="60"/>
  <c r="P80" i="60"/>
  <c r="P79" i="60"/>
  <c r="N78" i="60"/>
  <c r="L78" i="60"/>
  <c r="J78" i="60"/>
  <c r="H78" i="60"/>
  <c r="F78" i="60"/>
  <c r="E78" i="60"/>
  <c r="P75" i="60"/>
  <c r="P74" i="60"/>
  <c r="N73" i="60"/>
  <c r="L73" i="60"/>
  <c r="J73" i="60"/>
  <c r="H73" i="60"/>
  <c r="F73" i="60"/>
  <c r="E73" i="60"/>
  <c r="P72" i="60"/>
  <c r="N71" i="60"/>
  <c r="L71" i="60"/>
  <c r="J71" i="60"/>
  <c r="H71" i="60"/>
  <c r="F71" i="60"/>
  <c r="E71" i="60"/>
  <c r="P70" i="60"/>
  <c r="N69" i="60"/>
  <c r="L69" i="60"/>
  <c r="J69" i="60"/>
  <c r="H69" i="60"/>
  <c r="F69" i="60"/>
  <c r="E69" i="60"/>
  <c r="P68" i="60"/>
  <c r="P67" i="60"/>
  <c r="N66" i="60"/>
  <c r="L66" i="60"/>
  <c r="J66" i="60"/>
  <c r="H66" i="60"/>
  <c r="F66" i="60"/>
  <c r="E66" i="60"/>
  <c r="P65" i="60"/>
  <c r="N64" i="60"/>
  <c r="L64" i="60"/>
  <c r="J64" i="60"/>
  <c r="H64" i="60"/>
  <c r="F64" i="60"/>
  <c r="E64" i="60"/>
  <c r="P63" i="60"/>
  <c r="N62" i="60"/>
  <c r="L62" i="60"/>
  <c r="J62" i="60"/>
  <c r="H62" i="60"/>
  <c r="F62" i="60"/>
  <c r="E62" i="60"/>
  <c r="P60" i="60"/>
  <c r="N59" i="60"/>
  <c r="L59" i="60"/>
  <c r="J59" i="60"/>
  <c r="H59" i="60"/>
  <c r="F59" i="60"/>
  <c r="E59" i="60"/>
  <c r="P58" i="60"/>
  <c r="N57" i="60"/>
  <c r="L57" i="60"/>
  <c r="J57" i="60"/>
  <c r="H57" i="60"/>
  <c r="F57" i="60"/>
  <c r="E57" i="60"/>
  <c r="P55" i="60"/>
  <c r="N54" i="60"/>
  <c r="L54" i="60"/>
  <c r="J54" i="60"/>
  <c r="H54" i="60"/>
  <c r="F54" i="60"/>
  <c r="E54" i="60"/>
  <c r="P53" i="60"/>
  <c r="N52" i="60"/>
  <c r="L52" i="60"/>
  <c r="J52" i="60"/>
  <c r="H52" i="60"/>
  <c r="F52" i="60"/>
  <c r="E52" i="60"/>
  <c r="P51" i="60"/>
  <c r="P50" i="60"/>
  <c r="N49" i="60"/>
  <c r="L49" i="60"/>
  <c r="J49" i="60"/>
  <c r="H49" i="60"/>
  <c r="F49" i="60"/>
  <c r="E49" i="60"/>
  <c r="P48" i="60"/>
  <c r="N47" i="60"/>
  <c r="L47" i="60"/>
  <c r="J47" i="60"/>
  <c r="H47" i="60"/>
  <c r="F47" i="60"/>
  <c r="E47" i="60"/>
  <c r="P46" i="60"/>
  <c r="N45" i="60"/>
  <c r="L45" i="60"/>
  <c r="J45" i="60"/>
  <c r="H45" i="60"/>
  <c r="F45" i="60"/>
  <c r="E45" i="60"/>
  <c r="P44" i="60"/>
  <c r="N43" i="60"/>
  <c r="L43" i="60"/>
  <c r="J43" i="60"/>
  <c r="H43" i="60"/>
  <c r="F43" i="60"/>
  <c r="E43" i="60"/>
  <c r="P42" i="60"/>
  <c r="P41" i="60"/>
  <c r="N40" i="60"/>
  <c r="L40" i="60"/>
  <c r="J40" i="60"/>
  <c r="H40" i="60"/>
  <c r="F40" i="60"/>
  <c r="E40" i="60"/>
  <c r="P38" i="60"/>
  <c r="N37" i="60"/>
  <c r="L37" i="60"/>
  <c r="J37" i="60"/>
  <c r="H37" i="60"/>
  <c r="F37" i="60"/>
  <c r="E37" i="60"/>
  <c r="P36" i="60"/>
  <c r="N35" i="60"/>
  <c r="L35" i="60"/>
  <c r="J35" i="60"/>
  <c r="H35" i="60"/>
  <c r="F35" i="60"/>
  <c r="E35" i="60"/>
  <c r="P34" i="60"/>
  <c r="N33" i="60"/>
  <c r="L33" i="60"/>
  <c r="J33" i="60"/>
  <c r="H33" i="60"/>
  <c r="F33" i="60"/>
  <c r="E33" i="60"/>
  <c r="P31" i="60"/>
  <c r="N30" i="60"/>
  <c r="N29" i="60" s="1"/>
  <c r="L30" i="60"/>
  <c r="L29" i="60" s="1"/>
  <c r="J30" i="60"/>
  <c r="J29" i="60" s="1"/>
  <c r="H30" i="60"/>
  <c r="H29" i="60" s="1"/>
  <c r="F30" i="60"/>
  <c r="E30" i="60"/>
  <c r="E29" i="60" s="1"/>
  <c r="P28" i="60"/>
  <c r="N27" i="60"/>
  <c r="L27" i="60"/>
  <c r="J27" i="60"/>
  <c r="H27" i="60"/>
  <c r="F27" i="60"/>
  <c r="E27" i="60"/>
  <c r="P26" i="60"/>
  <c r="P25" i="60"/>
  <c r="N24" i="60"/>
  <c r="N23" i="60" s="1"/>
  <c r="L24" i="60"/>
  <c r="L23" i="60" s="1"/>
  <c r="J24" i="60"/>
  <c r="J23" i="60" s="1"/>
  <c r="H24" i="60"/>
  <c r="H23" i="60" s="1"/>
  <c r="F24" i="60"/>
  <c r="E24" i="60"/>
  <c r="E23" i="60" s="1"/>
  <c r="P22" i="60"/>
  <c r="N21" i="60"/>
  <c r="N20" i="60" s="1"/>
  <c r="L21" i="60"/>
  <c r="L20" i="60" s="1"/>
  <c r="J21" i="60"/>
  <c r="H21" i="60"/>
  <c r="H20" i="60" s="1"/>
  <c r="F21" i="60"/>
  <c r="F20" i="60" s="1"/>
  <c r="E21" i="60"/>
  <c r="E20" i="60" s="1"/>
  <c r="J20" i="60"/>
  <c r="P19" i="60"/>
  <c r="N18" i="60"/>
  <c r="L18" i="60"/>
  <c r="J18" i="60"/>
  <c r="H18" i="60"/>
  <c r="F18" i="60"/>
  <c r="E18" i="60"/>
  <c r="P17" i="60"/>
  <c r="N16" i="60"/>
  <c r="L16" i="60"/>
  <c r="J16" i="60"/>
  <c r="H16" i="60"/>
  <c r="F16" i="60"/>
  <c r="E16" i="60"/>
  <c r="P14" i="60"/>
  <c r="N13" i="60"/>
  <c r="N12" i="60" s="1"/>
  <c r="L13" i="60"/>
  <c r="L12" i="60" s="1"/>
  <c r="J13" i="60"/>
  <c r="J12" i="60" s="1"/>
  <c r="H13" i="60"/>
  <c r="F13" i="60"/>
  <c r="F12" i="60" s="1"/>
  <c r="E13" i="60"/>
  <c r="E12" i="60" s="1"/>
  <c r="N207" i="60" l="1"/>
  <c r="N138" i="60"/>
  <c r="L159" i="60"/>
  <c r="F170" i="60"/>
  <c r="H170" i="60"/>
  <c r="J240" i="60"/>
  <c r="E256" i="60"/>
  <c r="P256" i="60" s="1"/>
  <c r="H164" i="60"/>
  <c r="H207" i="60"/>
  <c r="F77" i="60"/>
  <c r="F76" i="60" s="1"/>
  <c r="P90" i="60"/>
  <c r="L113" i="60"/>
  <c r="F113" i="60"/>
  <c r="F133" i="60"/>
  <c r="E164" i="60"/>
  <c r="L56" i="60"/>
  <c r="H61" i="60"/>
  <c r="J77" i="60"/>
  <c r="P124" i="60"/>
  <c r="E146" i="60"/>
  <c r="L146" i="60"/>
  <c r="H229" i="60"/>
  <c r="J229" i="60"/>
  <c r="P239" i="60"/>
  <c r="N249" i="60"/>
  <c r="P254" i="60"/>
  <c r="N256" i="60"/>
  <c r="J15" i="60"/>
  <c r="J93" i="60"/>
  <c r="P111" i="60"/>
  <c r="E113" i="60"/>
  <c r="N113" i="60"/>
  <c r="N133" i="60"/>
  <c r="L164" i="60"/>
  <c r="H15" i="60"/>
  <c r="F32" i="60"/>
  <c r="N32" i="60"/>
  <c r="H56" i="60"/>
  <c r="F138" i="60"/>
  <c r="P141" i="60"/>
  <c r="J146" i="60"/>
  <c r="E170" i="60"/>
  <c r="L170" i="60"/>
  <c r="F215" i="60"/>
  <c r="H240" i="60"/>
  <c r="P262" i="60"/>
  <c r="N261" i="60"/>
  <c r="H261" i="60"/>
  <c r="L271" i="60"/>
  <c r="N15" i="60"/>
  <c r="F39" i="60"/>
  <c r="H39" i="60"/>
  <c r="P49" i="60"/>
  <c r="J32" i="60"/>
  <c r="E61" i="60"/>
  <c r="L61" i="60"/>
  <c r="P73" i="60"/>
  <c r="N93" i="60"/>
  <c r="P100" i="60"/>
  <c r="P105" i="60"/>
  <c r="H113" i="60"/>
  <c r="J133" i="60"/>
  <c r="P136" i="60"/>
  <c r="E138" i="60"/>
  <c r="P138" i="60" s="1"/>
  <c r="P160" i="60"/>
  <c r="H159" i="60"/>
  <c r="J170" i="60"/>
  <c r="P170" i="60" s="1"/>
  <c r="P173" i="60"/>
  <c r="P230" i="60"/>
  <c r="L229" i="60"/>
  <c r="N229" i="60"/>
  <c r="L240" i="60"/>
  <c r="J261" i="60"/>
  <c r="P276" i="60"/>
  <c r="P279" i="60"/>
  <c r="E56" i="60"/>
  <c r="N61" i="60"/>
  <c r="P167" i="60"/>
  <c r="J215" i="60"/>
  <c r="F256" i="60"/>
  <c r="P241" i="60"/>
  <c r="F15" i="60"/>
  <c r="P24" i="60"/>
  <c r="N39" i="60"/>
  <c r="P52" i="60"/>
  <c r="H146" i="60"/>
  <c r="F146" i="60"/>
  <c r="P186" i="60"/>
  <c r="P189" i="60"/>
  <c r="L188" i="60"/>
  <c r="E207" i="60"/>
  <c r="L207" i="60"/>
  <c r="N215" i="60"/>
  <c r="P222" i="60"/>
  <c r="J249" i="60"/>
  <c r="H256" i="60"/>
  <c r="P35" i="60"/>
  <c r="J39" i="60"/>
  <c r="P66" i="60"/>
  <c r="J76" i="60"/>
  <c r="P96" i="60"/>
  <c r="P118" i="60"/>
  <c r="P130" i="60"/>
  <c r="P149" i="60"/>
  <c r="P154" i="60"/>
  <c r="P177" i="60"/>
  <c r="P192" i="60"/>
  <c r="P201" i="60"/>
  <c r="P213" i="60"/>
  <c r="P218" i="60"/>
  <c r="P18" i="60"/>
  <c r="P16" i="60"/>
  <c r="L15" i="60"/>
  <c r="P27" i="60"/>
  <c r="H32" i="60"/>
  <c r="P40" i="60"/>
  <c r="L39" i="60"/>
  <c r="P54" i="60"/>
  <c r="P64" i="60"/>
  <c r="E77" i="60"/>
  <c r="L77" i="60"/>
  <c r="P81" i="60"/>
  <c r="P94" i="60"/>
  <c r="L93" i="60"/>
  <c r="P107" i="60"/>
  <c r="P116" i="60"/>
  <c r="P121" i="60"/>
  <c r="H133" i="60"/>
  <c r="P143" i="60"/>
  <c r="N147" i="60"/>
  <c r="N146" i="60" s="1"/>
  <c r="N162" i="60"/>
  <c r="P162" i="60" s="1"/>
  <c r="J164" i="60"/>
  <c r="J109" i="60" s="1"/>
  <c r="P175" i="60"/>
  <c r="E188" i="60"/>
  <c r="F188" i="60"/>
  <c r="N188" i="60"/>
  <c r="N169" i="60" s="1"/>
  <c r="P196" i="60"/>
  <c r="F207" i="60"/>
  <c r="P211" i="60"/>
  <c r="E215" i="60"/>
  <c r="L215" i="60"/>
  <c r="P236" i="60"/>
  <c r="F229" i="60"/>
  <c r="P242" i="60"/>
  <c r="E249" i="60"/>
  <c r="L249" i="60"/>
  <c r="F252" i="60"/>
  <c r="F249" i="60" s="1"/>
  <c r="P259" i="60"/>
  <c r="J271" i="60"/>
  <c r="P274" i="60"/>
  <c r="N77" i="60"/>
  <c r="N76" i="60" s="1"/>
  <c r="P234" i="60"/>
  <c r="P246" i="60"/>
  <c r="P272" i="60"/>
  <c r="P13" i="60"/>
  <c r="P30" i="60"/>
  <c r="E32" i="60"/>
  <c r="P32" i="60" s="1"/>
  <c r="L32" i="60"/>
  <c r="P37" i="60"/>
  <c r="P43" i="60"/>
  <c r="P57" i="60"/>
  <c r="J61" i="60"/>
  <c r="F61" i="60"/>
  <c r="H77" i="60"/>
  <c r="P85" i="60"/>
  <c r="P88" i="60"/>
  <c r="H93" i="60"/>
  <c r="P98" i="60"/>
  <c r="P103" i="60"/>
  <c r="E110" i="60"/>
  <c r="P110" i="60" s="1"/>
  <c r="P127" i="60"/>
  <c r="P134" i="60"/>
  <c r="L133" i="60"/>
  <c r="L109" i="60" s="1"/>
  <c r="P151" i="60"/>
  <c r="P156" i="60"/>
  <c r="P165" i="60"/>
  <c r="N164" i="60"/>
  <c r="P171" i="60"/>
  <c r="P179" i="60"/>
  <c r="P182" i="60"/>
  <c r="J188" i="60"/>
  <c r="J169" i="60" s="1"/>
  <c r="P205" i="60"/>
  <c r="H215" i="60"/>
  <c r="H169" i="60" s="1"/>
  <c r="P220" i="60"/>
  <c r="P226" i="60"/>
  <c r="P232" i="60"/>
  <c r="P243" i="60"/>
  <c r="H249" i="60"/>
  <c r="P264" i="60"/>
  <c r="P268" i="60"/>
  <c r="E271" i="60"/>
  <c r="F271" i="60"/>
  <c r="N271" i="60"/>
  <c r="P20" i="60"/>
  <c r="F29" i="60"/>
  <c r="P29" i="60" s="1"/>
  <c r="E15" i="60"/>
  <c r="P21" i="60"/>
  <c r="E39" i="60"/>
  <c r="P39" i="60" s="1"/>
  <c r="P45" i="60"/>
  <c r="J56" i="60"/>
  <c r="J11" i="60" s="1"/>
  <c r="P59" i="60"/>
  <c r="P62" i="60"/>
  <c r="P83" i="60"/>
  <c r="P140" i="60"/>
  <c r="L228" i="60"/>
  <c r="P238" i="60"/>
  <c r="P33" i="60"/>
  <c r="H12" i="60"/>
  <c r="F23" i="60"/>
  <c r="F11" i="60" s="1"/>
  <c r="P47" i="60"/>
  <c r="F56" i="60"/>
  <c r="N56" i="60"/>
  <c r="P61" i="60"/>
  <c r="P71" i="60"/>
  <c r="P78" i="60"/>
  <c r="L169" i="60"/>
  <c r="P69" i="60"/>
  <c r="P139" i="60"/>
  <c r="P114" i="60"/>
  <c r="P147" i="60"/>
  <c r="P250" i="60"/>
  <c r="P257" i="60"/>
  <c r="E93" i="60"/>
  <c r="E123" i="60"/>
  <c r="P123" i="60" s="1"/>
  <c r="E129" i="60"/>
  <c r="P129" i="60" s="1"/>
  <c r="E133" i="60"/>
  <c r="E185" i="60"/>
  <c r="P185" i="60" s="1"/>
  <c r="E229" i="60"/>
  <c r="E240" i="60"/>
  <c r="P208" i="60"/>
  <c r="P216" i="60"/>
  <c r="F120" i="60"/>
  <c r="P120" i="60" s="1"/>
  <c r="F159" i="60"/>
  <c r="F164" i="60"/>
  <c r="F204" i="60"/>
  <c r="F261" i="60"/>
  <c r="F228" i="60" s="1"/>
  <c r="J40" i="26"/>
  <c r="J33" i="26"/>
  <c r="J16" i="26"/>
  <c r="J14" i="26" s="1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8" i="34"/>
  <c r="C11" i="34"/>
  <c r="H9" i="34"/>
  <c r="H8" i="34" s="1"/>
  <c r="G8" i="34"/>
  <c r="F8" i="34"/>
  <c r="E8" i="34"/>
  <c r="E15" i="34" s="1"/>
  <c r="C8" i="34"/>
  <c r="J45" i="26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G23" i="30" s="1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L23" i="10" s="1"/>
  <c r="H23" i="10"/>
  <c r="L21" i="10"/>
  <c r="L19" i="10" s="1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C15" i="34"/>
  <c r="G15" i="34"/>
  <c r="J28" i="26"/>
  <c r="I49" i="26"/>
  <c r="H49" i="26"/>
  <c r="J14" i="20"/>
  <c r="G43" i="20"/>
  <c r="F30" i="13"/>
  <c r="L31" i="10"/>
  <c r="J43" i="10" l="1"/>
  <c r="P215" i="60"/>
  <c r="P113" i="60"/>
  <c r="L7" i="10"/>
  <c r="N228" i="60"/>
  <c r="E43" i="20"/>
  <c r="H30" i="13"/>
  <c r="G48" i="16"/>
  <c r="G49" i="26"/>
  <c r="H43" i="10"/>
  <c r="L11" i="60"/>
  <c r="N159" i="60"/>
  <c r="H109" i="60"/>
  <c r="J228" i="60"/>
  <c r="J282" i="60" s="1"/>
  <c r="P146" i="60"/>
  <c r="N109" i="60"/>
  <c r="N282" i="60" s="1"/>
  <c r="J21" i="20"/>
  <c r="N11" i="60"/>
  <c r="H11" i="60"/>
  <c r="H228" i="60"/>
  <c r="H282" i="60" s="1"/>
  <c r="H76" i="60"/>
  <c r="E23" i="30"/>
  <c r="F23" i="30"/>
  <c r="H23" i="30"/>
  <c r="J18" i="13"/>
  <c r="F48" i="16"/>
  <c r="E48" i="16"/>
  <c r="P159" i="60"/>
  <c r="P240" i="60"/>
  <c r="G43" i="10"/>
  <c r="L39" i="10"/>
  <c r="E49" i="26"/>
  <c r="J42" i="26"/>
  <c r="F15" i="34"/>
  <c r="F45" i="19"/>
  <c r="I43" i="10"/>
  <c r="K43" i="10"/>
  <c r="G30" i="13"/>
  <c r="H48" i="16"/>
  <c r="I43" i="20"/>
  <c r="F49" i="26"/>
  <c r="D23" i="30"/>
  <c r="F37" i="9"/>
  <c r="I48" i="16"/>
  <c r="J35" i="20"/>
  <c r="H43" i="20"/>
  <c r="J7" i="26"/>
  <c r="J49" i="26" s="1"/>
  <c r="P56" i="60"/>
  <c r="F169" i="60"/>
  <c r="P261" i="60"/>
  <c r="P15" i="60"/>
  <c r="P207" i="60"/>
  <c r="P188" i="60"/>
  <c r="P12" i="60"/>
  <c r="P271" i="60"/>
  <c r="L76" i="60"/>
  <c r="L282" i="60" s="1"/>
  <c r="P77" i="60"/>
  <c r="P164" i="60"/>
  <c r="P133" i="60"/>
  <c r="P252" i="60"/>
  <c r="E11" i="60"/>
  <c r="P11" i="60" s="1"/>
  <c r="P249" i="60"/>
  <c r="P204" i="60"/>
  <c r="F109" i="60"/>
  <c r="F282" i="60" s="1"/>
  <c r="E169" i="60"/>
  <c r="P169" i="60" s="1"/>
  <c r="E109" i="60"/>
  <c r="P93" i="60"/>
  <c r="E76" i="60"/>
  <c r="P23" i="60"/>
  <c r="P229" i="60"/>
  <c r="E228" i="60"/>
  <c r="F43" i="20"/>
  <c r="E30" i="13"/>
  <c r="J7" i="20"/>
  <c r="J28" i="20"/>
  <c r="H15" i="34"/>
  <c r="I19" i="30"/>
  <c r="I23" i="30" s="1"/>
  <c r="J7" i="13"/>
  <c r="J30" i="13" s="1"/>
  <c r="J12" i="16"/>
  <c r="J48" i="16" s="1"/>
  <c r="D15" i="34"/>
  <c r="F29" i="24"/>
  <c r="F34" i="25"/>
  <c r="L43" i="10"/>
  <c r="P228" i="60" l="1"/>
  <c r="P76" i="60"/>
  <c r="P109" i="60"/>
  <c r="E282" i="60"/>
  <c r="P282" i="60" s="1"/>
  <c r="J4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<sst xmlns="http://schemas.openxmlformats.org/spreadsheetml/2006/main" count="689" uniqueCount="273">
  <si>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</si>
  <si>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</si>
  <si>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</si>
  <si>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</si>
  <si>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</si>
  <si>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</si>
  <si>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</si>
  <si>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</si>
  <si>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</si>
  <si>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</si>
  <si>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</si>
  <si>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</si>
  <si>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</si>
  <si>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</si>
  <si>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</si>
  <si>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</si>
  <si>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</si>
  <si>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</si>
  <si>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</si>
  <si>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</si>
  <si>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</si>
  <si>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</si>
  <si>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</si>
  <si>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</si>
  <si>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</si>
  <si>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</si>
  <si>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</si>
  <si>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</si>
  <si>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</si>
  <si>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</si>
  <si>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</si>
  <si>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</si>
  <si>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</si>
  <si>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</si>
  <si>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</si>
  <si>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</si>
  <si>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</si>
  <si>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</si>
  <si>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</si>
  <si>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</si>
  <si>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</si>
  <si>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</si>
  <si>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</si>
  <si>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</si>
  <si>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</si>
  <si>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</si>
  <si>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</si>
  <si>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</si>
  <si>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</si>
  <si>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</si>
  <si>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</si>
  <si>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</si>
  <si>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</si>
  <si>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</si>
  <si>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</si>
  <si>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</si>
  <si>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</si>
  <si>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</si>
  <si>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</si>
  <si>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</si>
  <si>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</si>
  <si>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</si>
  <si>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</si>
  <si>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</si>
  <si>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</si>
  <si>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</si>
  <si>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</si>
  <si>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</si>
  <si>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</si>
  <si>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</si>
  <si>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</si>
  <si>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</si>
  <si>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</si>
  <si>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</si>
  <si>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</si>
  <si>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</si>
  <si>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</si>
  <si>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</si>
  <si>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</si>
  <si>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</si>
  <si>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</si>
  <si>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</si>
  <si>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</si>
  <si>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</si>
  <si>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</si>
  <si>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</si>
  <si>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</si>
  <si>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</si>
  <si>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</si>
  <si>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</si>
  <si>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</si>
  <si>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</si>
  <si>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</si>
  <si>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</si>
  <si>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</si>
  <si>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</si>
  <si>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</si>
  <si>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</si>
  <si>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</si>
  <si>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</si>
  <si>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</si>
  <si>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</si>
  <si>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</si>
  <si>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</si>
  <si>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</si>
  <si>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</si>
  <si>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</si>
  <si>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</si>
  <si>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</si>
  <si>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</si>
  <si>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</si>
  <si>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</si>
  <si>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</si>
  <si>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</si>
  <si>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</si>
  <si>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</si>
  <si>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</si>
  <si>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Official Cofinancing</t>
  </si>
  <si>
    <t>Loan</t>
  </si>
  <si>
    <t>Grant</t>
  </si>
  <si>
    <t>Tajikistan</t>
  </si>
  <si>
    <t>Mongolia</t>
  </si>
  <si>
    <t>Solomon Islands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</si>
  <si>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</si>
  <si>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</si>
  <si>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</si>
  <si>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</si>
  <si>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</si>
  <si>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</si>
  <si>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</si>
  <si>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</si>
  <si>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</si>
  <si>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Fiji</t>
  </si>
  <si>
    <t>Note: Numbers may not sum precisely because of rounding.</t>
  </si>
  <si>
    <t>COL</t>
  </si>
  <si>
    <t>Power Generation Efficiency Improvement</t>
  </si>
  <si>
    <t>Ulaanbaatar Air Quality Improvement Program</t>
  </si>
  <si>
    <t>Information and Communication Technology</t>
  </si>
  <si>
    <t>Rural Connectivity Improvement</t>
  </si>
  <si>
    <t>Ulaanbaatar Green Affordable Housing and Resilient 
   Urban Renewal Sector</t>
  </si>
  <si>
    <t>Second Greater Mekong Subregion Tourism Infrastructure 
   for Inclusive Growth</t>
  </si>
  <si>
    <t>Agriculture, Natural Resources, and Rural Development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</si>
  <si>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</t>
    </r>
  </si>
  <si>
    <t>- = nil, ADB = Asian Development Bank, ADF = Asian Development Fund, COL = concessional ordinary capital resources, OCR = regular ordinary capital resources.</t>
  </si>
  <si>
    <t>Sovereign Commitments, 2019</t>
  </si>
  <si>
    <t>Arghandab Integrated Water Resources Development</t>
  </si>
  <si>
    <t>Human Development Enhancement Program</t>
  </si>
  <si>
    <t>North–South Corridor (Kvesheti–Kobi) Road</t>
  </si>
  <si>
    <t>Livable Cities Investment Program</t>
  </si>
  <si>
    <t>Promoting Gender Equality in Housing Finance</t>
  </si>
  <si>
    <t>Uch–Kurgan Hydropower Plant Modernization</t>
  </si>
  <si>
    <t>Balochistan Water Resources Development Sector</t>
  </si>
  <si>
    <t>Piloting High-Value Agriculture in Balochistan</t>
  </si>
  <si>
    <t>Trade and Competitiveness Program (Subprogram 1)</t>
  </si>
  <si>
    <t>Economic Stabilization Program</t>
  </si>
  <si>
    <t>Khyber Pakhtunkhwa Cities Improvement Projects</t>
  </si>
  <si>
    <t>Tourism Development</t>
  </si>
  <si>
    <t>Horticulture Value Chain Infrastructure</t>
  </si>
  <si>
    <t>Mortgage Market Sector Development Program</t>
  </si>
  <si>
    <t>Livestock Value Chain Development</t>
  </si>
  <si>
    <t>Railway Efficiency Improvement</t>
  </si>
  <si>
    <t>Second Tashkent Province Water Supply Development</t>
  </si>
  <si>
    <t>Project Readiness Financing for Urban Services</t>
  </si>
  <si>
    <t>Gansu Internet-Plus Agriculture Development</t>
  </si>
  <si>
    <t>Shandong Green Development Fund</t>
  </si>
  <si>
    <t>Sichuan Ziyang Inclusive Green Development</t>
  </si>
  <si>
    <t>Ulaanbaatar Air Quality Improvement Program (Phase 2)</t>
  </si>
  <si>
    <t>Sustainable Tourism Development</t>
  </si>
  <si>
    <t>Renewable Energy Development</t>
  </si>
  <si>
    <t>Pacific Disaster Resilience Program (Phase 2)</t>
  </si>
  <si>
    <t>Chuuk Water Supply and Sanitation</t>
  </si>
  <si>
    <t>Solar Power Development</t>
  </si>
  <si>
    <t>Water Supply Scheme for Tete Settlement</t>
  </si>
  <si>
    <t>Enhancing Safety, Security, and Sustainability of Apia Port</t>
  </si>
  <si>
    <t>Tina River Hydropower</t>
  </si>
  <si>
    <t>Urban Water Supply and Sanitation Sector</t>
  </si>
  <si>
    <t>Renewable Energy</t>
  </si>
  <si>
    <t>Introducing eGovernment through Digital Health</t>
  </si>
  <si>
    <t>Building Macroeconomic Resilience (Subprogram 3)</t>
  </si>
  <si>
    <t>Transport Project Development Facility</t>
  </si>
  <si>
    <t>Integrated Urban Resilience Sector</t>
  </si>
  <si>
    <t>Increasing Access to Renewable Energy</t>
  </si>
  <si>
    <t>Improved Fiscal and Infrastructure Management Program</t>
  </si>
  <si>
    <t>Luganville Urban Water Supply and Sanitation</t>
  </si>
  <si>
    <t>Skills for Employment Investment Program – Tranche 3</t>
  </si>
  <si>
    <t>Dhaka and Western Zone Transmission Grid Expansion</t>
  </si>
  <si>
    <t>Microenterprise Development</t>
  </si>
  <si>
    <t>Second City Region Development</t>
  </si>
  <si>
    <t>Urban Infrastructure Improvement Preparatory Facility</t>
  </si>
  <si>
    <t>Financial Market Development Program (Subprogram 1)</t>
  </si>
  <si>
    <t>Maharashtra Rural Connectivity Improvement</t>
  </si>
  <si>
    <t>Green Energy Corridor and Grid Strengthening</t>
  </si>
  <si>
    <t>Scaling Up Demand-Side Energy Efficiency Sector</t>
  </si>
  <si>
    <t>Mumbai Metro Rail Systems</t>
  </si>
  <si>
    <t>Chhattisgarh Road Connectivity</t>
  </si>
  <si>
    <t>Food Safety and Agriculture Commercialization Program</t>
  </si>
  <si>
    <t>Rural Enterprise Financing</t>
  </si>
  <si>
    <t>Science and Technology Human Resource Development</t>
  </si>
  <si>
    <t>Strengthening the Regional Development Bank</t>
  </si>
  <si>
    <t>Second Integrated Road Investment Program – Tranche 2</t>
  </si>
  <si>
    <t>Urban Project Preparatory Facility</t>
  </si>
  <si>
    <t>Irrigated Agriculture Improvement</t>
  </si>
  <si>
    <t>Skills for Competitiveness</t>
  </si>
  <si>
    <t>National Solar Park</t>
  </si>
  <si>
    <t>Leveraging Private Infrastructure Investment</t>
  </si>
  <si>
    <t>Lao People's Democratic Republic</t>
  </si>
  <si>
    <t>Education for Employment Sector Development Program</t>
  </si>
  <si>
    <t>Resilient Community Development</t>
  </si>
  <si>
    <t>Rural Roads and Access</t>
  </si>
  <si>
    <t>Secondary Education Support Program</t>
  </si>
  <si>
    <t>Capacity Building to Foster Competition</t>
  </si>
  <si>
    <t>Local Governance Reform Program (Subprogram 1)</t>
  </si>
  <si>
    <t>Malolos–Clark Railway – Tranche 1</t>
  </si>
  <si>
    <t>Skills and Knowledge for Inclusive Economic Growth</t>
  </si>
  <si>
    <t>Second Health Human Resources Development</t>
  </si>
  <si>
    <t>Local Health Care Sector Development Program</t>
  </si>
  <si>
    <t>Northern Mountain Provinces Transport Connectivity</t>
  </si>
  <si>
    <t>Second Public Efficiency and Financial Markets Program 
   (Subprogram 1)</t>
  </si>
  <si>
    <t>Improving Governance and Public Sector Efficiency 
   Program (Subprogram 2)</t>
  </si>
  <si>
    <t>East–West Highway (Shorapani–Argveta Section) 
   Improvement</t>
  </si>
  <si>
    <t>Naryn Rural Water Supply and Sanitation Development 
   Program</t>
  </si>
  <si>
    <t>Promoting Economic Diversification Program 
   (Subprogram 1)</t>
  </si>
  <si>
    <t>Energy Sector Reforms and Financial Sustainability 
   Program (Subprogram 1)</t>
  </si>
  <si>
    <t>National Disaster Risk Management Fund – 
   Additional Financing</t>
  </si>
  <si>
    <t>Social Protection Development – Additional Financing</t>
  </si>
  <si>
    <t>Khyber Pakhtunkhwa Provincial Roads Improvement – 
   Additional Financing</t>
  </si>
  <si>
    <t>Central Asia Regional Economic Cooperation
    Corridors 2, 3, and 5 (Obigarm–Nurobod) Road</t>
  </si>
  <si>
    <t>Economic Management Improvement Program 
   (Subprogram 2)</t>
  </si>
  <si>
    <t>Yangtze River Green Ecological Corridor Comprehensive 
   Agriculture Development</t>
  </si>
  <si>
    <t>Air Quality Improvement in the Greater Beijing–
   Tianjin–Hebei Region—Shandong Clean Heating 
   and Cooling</t>
  </si>
  <si>
    <t>Hubei Yichang Comprehensive Elderly Care 
   Demonstration</t>
  </si>
  <si>
    <t>Demonstration of Guangxi Elderly Care and Health Care 
   Integration and Public–Private Partnership</t>
  </si>
  <si>
    <t>Guizhou Gui’an New District New Urbanization Smart 
   Transport System Development</t>
  </si>
  <si>
    <t>Yunnan Lincang Border Economic Cooperation Zone 
   Development</t>
  </si>
  <si>
    <t>Improving Access to Health Services for Disadvantaged 
   Groups Investment Program – Tranche 1</t>
  </si>
  <si>
    <t>Regional Improvement of Border Services – 
   Additional Financing</t>
  </si>
  <si>
    <t>Regional Road Development and Maintenance – 
   Additional Financing</t>
  </si>
  <si>
    <t>Sustained Private Sector-Led Growth Reform Program 
   (Subprogram 2)</t>
  </si>
  <si>
    <t>Health Services Sector Development Program 
   (Subprogram 2)</t>
  </si>
  <si>
    <t>Health Services Sector Development Program 
   (Subprogram 1) – Additional Financing</t>
  </si>
  <si>
    <t>Public Financial Management – Additional Financing</t>
  </si>
  <si>
    <t>Systems Strengthening for Effective Coverage 
   of New Vaccines in the Pacific</t>
  </si>
  <si>
    <t>Urban Water Supply and Sanitation Sector 
   (Project Readiness Financing)</t>
  </si>
  <si>
    <t>Nuku'alofa Urban Development Sector – 
   Additional Financing III</t>
  </si>
  <si>
    <t>South Asia Subregional Economic Cooperation 
   Chittagong–Cox's Bazar Railway Connectivity 
   (Phase 1) – Tranche 2</t>
  </si>
  <si>
    <t>Dhaka Mass Rapid Transit Development Project 
   Readiness Financing (Line 5, Southern Route)</t>
  </si>
  <si>
    <t>Karnataka Integrated and Sustainable Water Resources 
   Management Investment Program – Tranche 2</t>
  </si>
  <si>
    <t>Chennai–Kanyakumari Industrial Corridor: 
   Power Sector Investment</t>
  </si>
  <si>
    <t>Rajasthan State Highway Investment Program – 
   Tranche 2</t>
  </si>
  <si>
    <t>Public–Private Partnership in Madhya Pradesh 
   Road Sector</t>
  </si>
  <si>
    <t>Assam Urban Infrastructure Investment Program – 
   Tranche 2 (Additional Financing)</t>
  </si>
  <si>
    <t>Tamil Nadu Urban Flagship Investment Program – 
   Tranche 2</t>
  </si>
  <si>
    <t>South Asia Subregional Economic Cooperation National 
   Single Window</t>
  </si>
  <si>
    <t>Bagmati River Basin Improvement – Additional Financing</t>
  </si>
  <si>
    <t>South Asia Subregional Economic Cooperation 
   Mugling–Pokhara Highway Improvement (Phase 1)</t>
  </si>
  <si>
    <t>Green Power Development and Energy Efficiency 
   Improvement Investment Program – Tranche 2</t>
  </si>
  <si>
    <t>South Asia Subregional Economic Cooperation Port 
   Access Elevated Highway</t>
  </si>
  <si>
    <t>Inclusive Financial Sector Development Program 
   (Subprogram 2)</t>
  </si>
  <si>
    <t>Third Rural Water Supply and Sanitation Service Sector 
   Development Program</t>
  </si>
  <si>
    <t>Emergency Assistance for Rehabilitation and 
   Reconstruction</t>
  </si>
  <si>
    <t>Financial Market Development and Inclusion Program 
   (Subprogram 3)</t>
  </si>
  <si>
    <t>State Accountability Revitalization – Additional Financing</t>
  </si>
  <si>
    <t>Fiscal and Public Expenditure Management Program 
   (Subprogram 3)</t>
  </si>
  <si>
    <t>Sustainable Rural Infrastructure and Watershed 
   Management Sector</t>
  </si>
  <si>
    <t>Strengthening Public Finance Management Program 
   (Subprogram 1)</t>
  </si>
  <si>
    <t>Facilitating Youth School-to-Work Transition Program 
   (Subprogram 2)</t>
  </si>
  <si>
    <t>Infrastructure Preparation and Innovation Facility – 
   Additional Financing</t>
  </si>
  <si>
    <t>Financial Sector Development and Inclusion Program 
   (Subprogram 1)</t>
  </si>
  <si>
    <t>Fourth Health Sector Development – Additional Financing</t>
  </si>
  <si>
    <t>People’s Republic of China</t>
  </si>
  <si>
    <t>Republic of the Marshall Islands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</si>
  <si>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Using primary sector.</t>
    </r>
  </si>
  <si>
    <t>Total 
ADB Commitments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</si>
</sst>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2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60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3" fillId="8" borderId="0" xfId="20" applyFont="1" applyFill="1" applyAlignment="1">
      <alignment vertical="center"/>
    </xf>
    <xf numFmtId="0" fontId="32" fillId="8" borderId="0" xfId="20" applyFont="1" applyFill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6" fillId="8" borderId="0" xfId="20" applyFont="1" applyFill="1" applyAlignment="1">
      <alignment vertical="center"/>
    </xf>
    <xf numFmtId="0" fontId="37" fillId="8" borderId="0" xfId="20" applyFont="1" applyFill="1" applyAlignment="1">
      <alignment horizontal="left" vertical="center"/>
    </xf>
    <xf numFmtId="43" fontId="34" fillId="0" borderId="1" xfId="3" applyFont="1" applyBorder="1" applyAlignment="1">
      <alignment horizontal="center"/>
    </xf>
    <xf numFmtId="0" fontId="6" fillId="8" borderId="0" xfId="20" applyFont="1" applyFill="1" applyAlignment="1">
      <alignment horizontal="left"/>
    </xf>
    <xf numFmtId="0" fontId="34" fillId="8" borderId="0" xfId="20" applyFont="1" applyFill="1" applyAlignment="1">
      <alignment vertical="top"/>
    </xf>
    <xf numFmtId="0" fontId="34" fillId="8" borderId="0" xfId="20" applyFont="1" applyFill="1" applyAlignment="1">
      <alignment vertical="top" wrapText="1"/>
    </xf>
    <xf numFmtId="0" fontId="6" fillId="8" borderId="0" xfId="20" applyFont="1" applyFill="1" applyAlignment="1">
      <alignment vertical="center"/>
    </xf>
    <xf numFmtId="0" fontId="32" fillId="8" borderId="0" xfId="20" applyFont="1" applyFill="1" applyAlignment="1">
      <alignment vertical="top"/>
    </xf>
    <xf numFmtId="0" fontId="33" fillId="8" borderId="0" xfId="20" applyFont="1" applyFill="1" applyAlignment="1">
      <alignment vertical="top"/>
    </xf>
    <xf numFmtId="0" fontId="6" fillId="8" borderId="0" xfId="20" applyFont="1" applyFill="1" applyAlignment="1">
      <alignment vertical="top"/>
    </xf>
    <xf numFmtId="0" fontId="32" fillId="8" borderId="0" xfId="20" applyFont="1" applyFill="1" applyAlignment="1">
      <alignment vertical="top" wrapText="1"/>
    </xf>
    <xf numFmtId="0" fontId="33" fillId="8" borderId="0" xfId="20" applyFont="1" applyFill="1" applyAlignment="1">
      <alignment vertical="top" wrapText="1"/>
    </xf>
    <xf numFmtId="0" fontId="6" fillId="8" borderId="0" xfId="20" applyFont="1" applyFill="1" applyAlignment="1">
      <alignment vertical="top" wrapText="1"/>
    </xf>
    <xf numFmtId="43" fontId="32" fillId="8" borderId="0" xfId="3" applyFont="1" applyFill="1" applyAlignment="1">
      <alignment horizontal="center"/>
    </xf>
    <xf numFmtId="165" fontId="32" fillId="8" borderId="0" xfId="3" applyNumberFormat="1" applyFont="1" applyFill="1" applyAlignment="1">
      <alignment horizontal="center"/>
    </xf>
    <xf numFmtId="43" fontId="33" fillId="8" borderId="0" xfId="3" applyFont="1" applyFill="1" applyAlignment="1">
      <alignment horizontal="center"/>
    </xf>
    <xf numFmtId="165" fontId="33" fillId="8" borderId="0" xfId="3" applyNumberFormat="1" applyFont="1" applyFill="1" applyAlignment="1">
      <alignment horizontal="center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43" fontId="6" fillId="8" borderId="0" xfId="3" applyFont="1" applyFill="1" applyAlignment="1">
      <alignment horizontal="center"/>
    </xf>
    <xf numFmtId="165" fontId="6" fillId="8" borderId="0" xfId="3" applyNumberFormat="1" applyFont="1" applyFill="1" applyAlignment="1">
      <alignment horizontal="center"/>
    </xf>
    <xf numFmtId="0" fontId="6" fillId="8" borderId="0" xfId="20" applyFont="1" applyFill="1"/>
    <xf numFmtId="43" fontId="34" fillId="0" borderId="9" xfId="3" applyFont="1" applyBorder="1" applyAlignment="1">
      <alignment horizontal="center"/>
    </xf>
    <xf numFmtId="165" fontId="34" fillId="0" borderId="1" xfId="3" applyNumberFormat="1" applyFont="1" applyBorder="1" applyAlignment="1">
      <alignment horizontal="center"/>
    </xf>
    <xf numFmtId="0" fontId="34" fillId="8" borderId="0" xfId="20" applyFont="1" applyFill="1" applyAlignment="1">
      <alignment horizontal="left" vertical="top"/>
    </xf>
    <xf numFmtId="165" fontId="34" fillId="8" borderId="0" xfId="3" applyNumberFormat="1" applyFont="1" applyFill="1" applyAlignment="1">
      <alignment horizontal="center" vertical="top"/>
    </xf>
    <xf numFmtId="165" fontId="34" fillId="0" borderId="1" xfId="3" applyNumberFormat="1" applyFont="1" applyBorder="1" applyAlignment="1">
      <alignment horizontal="center" wrapText="1"/>
    </xf>
    <xf numFmtId="43" fontId="34" fillId="0" borderId="1" xfId="3" applyFont="1" applyBorder="1" applyAlignment="1">
      <alignment horizontal="center" wrapText="1"/>
    </xf>
    <xf numFmtId="43" fontId="34" fillId="0" borderId="1" xfId="3" applyFont="1" applyBorder="1" applyAlignment="1">
      <alignment wrapText="1"/>
    </xf>
    <xf numFmtId="0" fontId="0" fillId="0" borderId="9" xfId="0" applyBorder="1"/>
    <xf numFmtId="0" fontId="34" fillId="0" borderId="0" xfId="20" applyFont="1" applyFill="1" applyAlignment="1">
      <alignment horizontal="left" vertical="center"/>
    </xf>
    <xf numFmtId="0" fontId="34" fillId="0" borderId="0" xfId="20" applyFont="1" applyFill="1" applyAlignment="1">
      <alignment vertical="center"/>
    </xf>
    <xf numFmtId="0" fontId="34" fillId="0" borderId="0" xfId="20" applyFont="1" applyFill="1" applyAlignment="1">
      <alignment vertical="center" wrapText="1"/>
    </xf>
    <xf numFmtId="0" fontId="35" fillId="0" borderId="0" xfId="20" applyFont="1" applyFill="1" applyAlignment="1">
      <alignment horizontal="left" vertical="center"/>
    </xf>
    <xf numFmtId="0" fontId="35" fillId="0" borderId="0" xfId="20" applyFont="1" applyFill="1" applyAlignment="1">
      <alignment horizontal="left" vertical="top"/>
    </xf>
    <xf numFmtId="0" fontId="35" fillId="0" borderId="0" xfId="20" applyFont="1" applyFill="1" applyAlignment="1">
      <alignment vertical="top" wrapText="1"/>
    </xf>
    <xf numFmtId="0" fontId="35" fillId="0" borderId="0" xfId="20" applyFont="1" applyFill="1" applyAlignment="1">
      <alignment vertical="top"/>
    </xf>
    <xf numFmtId="0" fontId="35" fillId="0" borderId="0" xfId="20" applyFont="1" applyFill="1" applyAlignment="1">
      <alignment horizontal="left"/>
    </xf>
    <xf numFmtId="0" fontId="34" fillId="0" borderId="12" xfId="20" applyFont="1" applyFill="1" applyBorder="1" applyAlignment="1">
      <alignment horizontal="left" vertical="center"/>
    </xf>
    <xf numFmtId="0" fontId="34" fillId="0" borderId="12" xfId="20" applyFont="1" applyFill="1" applyBorder="1" applyAlignment="1">
      <alignment vertical="center"/>
    </xf>
    <xf numFmtId="0" fontId="34" fillId="0" borderId="12" xfId="20" applyFont="1" applyFill="1" applyBorder="1" applyAlignment="1">
      <alignment vertical="center" wrapText="1"/>
    </xf>
    <xf numFmtId="166" fontId="35" fillId="0" borderId="0" xfId="3" applyNumberFormat="1" applyFont="1" applyFill="1" applyAlignment="1">
      <alignment horizontal="center" vertical="top"/>
    </xf>
    <xf numFmtId="166" fontId="34" fillId="0" borderId="12" xfId="3" applyNumberFormat="1" applyFont="1" applyFill="1" applyBorder="1" applyAlignment="1">
      <alignment horizontal="center" vertical="center"/>
    </xf>
    <xf numFmtId="166" fontId="34" fillId="0" borderId="0" xfId="3" applyNumberFormat="1" applyFont="1" applyFill="1" applyAlignment="1">
      <alignment horizontal="center" vertical="top"/>
    </xf>
    <xf numFmtId="166" fontId="34" fillId="0" borderId="0" xfId="3" applyNumberFormat="1" applyFont="1" applyFill="1" applyAlignment="1">
      <alignment horizontal="right" vertical="top"/>
    </xf>
    <xf numFmtId="166" fontId="34" fillId="0" borderId="0" xfId="1" applyNumberFormat="1" applyFont="1" applyFill="1" applyAlignment="1">
      <alignment horizontal="right" vertical="top"/>
    </xf>
    <xf numFmtId="166" fontId="34" fillId="0" borderId="0" xfId="20" applyNumberFormat="1" applyFont="1" applyFill="1" applyAlignment="1">
      <alignment vertical="top"/>
    </xf>
    <xf numFmtId="0" fontId="34" fillId="0" borderId="0" xfId="20" applyFont="1" applyFill="1" applyAlignment="1">
      <alignment vertical="top"/>
    </xf>
    <xf numFmtId="0" fontId="34" fillId="0" borderId="0" xfId="20" applyFont="1" applyFill="1" applyAlignment="1">
      <alignment vertical="top" wrapText="1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quotePrefix="1" applyFont="1" applyFill="1" applyAlignment="1">
      <alignment wrapText="1"/>
    </xf>
    <xf numFmtId="0" fontId="0" fillId="0" borderId="0" xfId="0"/>
    <xf numFmtId="165" fontId="34" fillId="0" borderId="11" xfId="3" applyNumberFormat="1" applyFont="1" applyBorder="1" applyAlignment="1">
      <alignment horizontal="center"/>
    </xf>
    <xf numFmtId="165" fontId="34" fillId="0" borderId="9" xfId="3" applyNumberFormat="1" applyFont="1" applyBorder="1" applyAlignment="1">
      <alignment horizontal="center" wrapText="1"/>
    </xf>
    <xf numFmtId="165" fontId="34" fillId="0" borderId="1" xfId="3" applyNumberFormat="1" applyFont="1" applyBorder="1" applyAlignment="1">
      <alignment horizontal="center" wrapText="1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0" fontId="34" fillId="0" borderId="9" xfId="20" applyFont="1" applyBorder="1" applyAlignment="1">
      <alignment horizontal="left"/>
    </xf>
    <xf numFmtId="0" fontId="34" fillId="0" borderId="1" xfId="20" applyFont="1" applyBorder="1" applyAlignment="1">
      <alignment horizontal="left"/>
    </xf>
    <xf numFmtId="43" fontId="34" fillId="0" borderId="8" xfId="3" applyFont="1" applyBorder="1" applyAlignment="1">
      <alignment horizontal="center"/>
    </xf>
    <xf numFmtId="43" fontId="34" fillId="0" borderId="1" xfId="3" applyFont="1" applyBorder="1" applyAlignment="1">
      <alignment horizontal="center"/>
    </xf>
    <xf numFmtId="165" fontId="34" fillId="0" borderId="10" xfId="3" applyNumberFormat="1" applyFont="1" applyBorder="1" applyAlignment="1">
      <alignment horizontal="center"/>
    </xf>
  </cellXfs>
  <cellStyles count="66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 xr:uid="{00000000-0005-0000-0000-00001A000000}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 xr:uid="{00000000-0005-0000-0000-00002C000000}"/>
    <cellStyle name="Normal" xfId="0" builtinId="0"/>
    <cellStyle name="Normal - Style1" xfId="18" xr:uid="{00000000-0005-0000-0000-00002E000000}"/>
    <cellStyle name="Normal 2" xfId="5" xr:uid="{00000000-0005-0000-0000-00002F000000}"/>
    <cellStyle name="Normal 2 2" xfId="6" xr:uid="{00000000-0005-0000-0000-000030000000}"/>
    <cellStyle name="Normal 2 2 2" xfId="19" xr:uid="{00000000-0005-0000-0000-000031000000}"/>
    <cellStyle name="Normal 2 3" xfId="20" xr:uid="{00000000-0005-0000-0000-000032000000}"/>
    <cellStyle name="Normal 3" xfId="7" xr:uid="{00000000-0005-0000-0000-000033000000}"/>
    <cellStyle name="Normal 4" xfId="8" xr:uid="{00000000-0005-0000-0000-000034000000}"/>
    <cellStyle name="Normal 4 2" xfId="21" xr:uid="{00000000-0005-0000-0000-000035000000}"/>
    <cellStyle name="Normal 4 3" xfId="22" xr:uid="{00000000-0005-0000-0000-000036000000}"/>
    <cellStyle name="Normal 5" xfId="9" xr:uid="{00000000-0005-0000-0000-000037000000}"/>
    <cellStyle name="Normal 6" xfId="10" xr:uid="{00000000-0005-0000-0000-000038000000}"/>
    <cellStyle name="Normal 6 2" xfId="23" xr:uid="{00000000-0005-0000-0000-000039000000}"/>
    <cellStyle name="Normal 6 3" xfId="29" xr:uid="{00000000-0005-0000-0000-00003A000000}"/>
    <cellStyle name="Normal 7" xfId="24" xr:uid="{00000000-0005-0000-0000-00003B000000}"/>
    <cellStyle name="Normal 7 2" xfId="25" xr:uid="{00000000-0005-0000-0000-00003C000000}"/>
    <cellStyle name="Normal 8" xfId="26" xr:uid="{00000000-0005-0000-0000-00003D000000}"/>
    <cellStyle name="Normal 9" xfId="30" xr:uid="{00000000-0005-0000-0000-00003E000000}"/>
    <cellStyle name="Percent [2]" xfId="27" xr:uid="{00000000-0005-0000-0000-00003F000000}"/>
    <cellStyle name="Percent 2" xfId="11" xr:uid="{00000000-0005-0000-0000-000040000000}"/>
    <cellStyle name="Percent 2 2" xfId="28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0</xdr:row>
      <xdr:rowOff>0</xdr:rowOff>
    </xdr:from>
    <xdr:to>
      <xdr:col>3</xdr:col>
      <xdr:colOff>1686560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28320" y="0"/>
          <a:ext cx="2052320" cy="6070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38581</xdr:colOff>
      <xdr:row>0</xdr:row>
      <xdr:rowOff>28864</xdr:rowOff>
    </xdr:from>
    <xdr:to>
      <xdr:col>2</xdr:col>
      <xdr:colOff>151412</xdr:colOff>
      <xdr:row>2</xdr:row>
      <xdr:rowOff>163562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81" y="28864"/>
          <a:ext cx="398581" cy="51569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0"/>
      <c r="L9" s="5">
        <f>SUM(G9:J9)</f>
        <v>0</v>
      </c>
    </row>
    <row r="10" spans="1:12">
      <c r="F10" s="10"/>
      <c r="L10" s="5">
        <f t="shared" ref="L10:L25" si="1">SUM(G10:J10)</f>
        <v>0</v>
      </c>
    </row>
    <row r="11" spans="1:12" s="3" customFormat="1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>
      <c r="F12" s="10"/>
    </row>
    <row r="13" spans="1:12">
      <c r="F13" s="10"/>
      <c r="L13" s="5">
        <f t="shared" si="1"/>
        <v>0</v>
      </c>
    </row>
    <row r="14" spans="1:12">
      <c r="F14" s="10"/>
      <c r="L14" s="5">
        <f t="shared" si="1"/>
        <v>0</v>
      </c>
    </row>
    <row r="15" spans="1:12" s="3" customFormat="1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>
      <c r="F16" s="10"/>
    </row>
    <row r="17" spans="4:12">
      <c r="F17" s="10"/>
      <c r="K17" s="9"/>
      <c r="L17" s="5">
        <f t="shared" si="1"/>
        <v>0</v>
      </c>
    </row>
    <row r="18" spans="4:12">
      <c r="F18" s="10"/>
      <c r="K18" s="9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>
      <c r="F20" s="10"/>
      <c r="L20" s="5">
        <f t="shared" si="1"/>
        <v>0</v>
      </c>
    </row>
    <row r="21" spans="4:12">
      <c r="F21" s="10"/>
      <c r="L21" s="5">
        <f t="shared" si="1"/>
        <v>0</v>
      </c>
    </row>
    <row r="22" spans="4:12">
      <c r="F22" s="10"/>
    </row>
    <row r="23" spans="4:12" s="3" customFormat="1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>
      <c r="F24" s="10"/>
      <c r="L24" s="5">
        <f t="shared" si="1"/>
        <v>0</v>
      </c>
    </row>
    <row r="25" spans="4:12">
      <c r="F25" s="10"/>
      <c r="L25" s="5">
        <f t="shared" si="1"/>
        <v>0</v>
      </c>
    </row>
    <row r="26" spans="4:12">
      <c r="F26" s="10"/>
    </row>
    <row r="27" spans="4:12" s="3" customFormat="1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>
      <c r="F28" s="10"/>
    </row>
    <row r="29" spans="4:12">
      <c r="F29" s="10"/>
      <c r="L29" s="5">
        <f>SUM(G29:J29)</f>
        <v>0</v>
      </c>
    </row>
    <row r="30" spans="4:12">
      <c r="F30" s="10"/>
      <c r="L30" s="5">
        <f>SUM(G30:J30)</f>
        <v>0</v>
      </c>
    </row>
    <row r="31" spans="4:12" s="3" customFormat="1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>
      <c r="F32" s="10"/>
    </row>
    <row r="33" spans="1:13">
      <c r="F33" s="10"/>
      <c r="L33" s="5">
        <f>SUM(G33:J33)</f>
        <v>0</v>
      </c>
    </row>
    <row r="34" spans="1:13">
      <c r="F34" s="10"/>
      <c r="L34" s="5">
        <f>SUM(G34:J34)</f>
        <v>0</v>
      </c>
    </row>
    <row r="35" spans="1:13" s="3" customFormat="1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>
      <c r="F36" s="10"/>
    </row>
    <row r="37" spans="1:13">
      <c r="F37" s="10"/>
      <c r="L37" s="5">
        <f>SUM(G37:J37)</f>
        <v>0</v>
      </c>
    </row>
    <row r="38" spans="1:13">
      <c r="F38" s="10"/>
      <c r="L38" s="5">
        <f>SUM(G38:J38)</f>
        <v>0</v>
      </c>
    </row>
    <row r="39" spans="1:13" s="3" customFormat="1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>
      <c r="F40" s="10"/>
      <c r="L40" s="5">
        <f>SUM(G40:J40)</f>
        <v>0</v>
      </c>
    </row>
    <row r="41" spans="1:13">
      <c r="F41" s="10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>
      <c r="A44" s="14" t="s">
        <v>43</v>
      </c>
      <c r="B44" s="14"/>
      <c r="C44" s="14"/>
    </row>
    <row r="46" spans="1:13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D8" s="11"/>
      <c r="E8" s="41"/>
      <c r="F8" s="41"/>
      <c r="G8" s="41"/>
      <c r="H8" s="41"/>
      <c r="I8" s="41"/>
      <c r="J8" s="41"/>
    </row>
    <row r="9" spans="1:10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>
      <c r="D12" s="10"/>
      <c r="E12" s="5"/>
      <c r="F12" s="5"/>
      <c r="G12" s="29"/>
      <c r="H12" s="5"/>
      <c r="I12" s="29"/>
      <c r="J12" s="5">
        <f t="shared" si="1"/>
        <v>0</v>
      </c>
    </row>
    <row r="13" spans="1:10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>
      <c r="D19" s="10"/>
      <c r="E19" s="29"/>
      <c r="F19" s="29"/>
      <c r="G19" s="29"/>
      <c r="H19" s="5"/>
      <c r="I19" s="29"/>
      <c r="J19" s="5">
        <f>SUM(E19:I19)</f>
        <v>0</v>
      </c>
    </row>
    <row r="20" spans="1:10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>
      <c r="D26" s="10"/>
      <c r="E26" s="29"/>
      <c r="F26" s="29"/>
      <c r="G26" s="29"/>
      <c r="H26" s="5"/>
      <c r="I26" s="29"/>
      <c r="J26" s="5">
        <f>SUM(E26:I26)</f>
        <v>0</v>
      </c>
    </row>
    <row r="27" spans="1:10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>
      <c r="C29" s="4" t="s">
        <v>0</v>
      </c>
      <c r="D29" s="11"/>
      <c r="E29" s="41"/>
      <c r="F29" s="41"/>
      <c r="G29" s="41"/>
      <c r="I29" s="41"/>
      <c r="J29" s="41"/>
    </row>
    <row r="30" spans="1:10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>
      <c r="D37" s="43"/>
      <c r="E37" s="29"/>
      <c r="F37" s="5"/>
      <c r="G37" s="29"/>
      <c r="H37" s="29"/>
      <c r="I37" s="29"/>
      <c r="J37" s="5">
        <f>SUM(E37:I37)</f>
        <v>0</v>
      </c>
    </row>
    <row r="38" spans="1:12">
      <c r="D38" s="10"/>
      <c r="E38" s="5"/>
      <c r="F38" s="5"/>
      <c r="G38" s="29"/>
      <c r="H38" s="29"/>
      <c r="I38" s="29"/>
      <c r="J38" s="5">
        <f>SUM(E38:I38)</f>
        <v>0</v>
      </c>
    </row>
    <row r="39" spans="1:12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>
      <c r="E42" s="29"/>
      <c r="F42" s="29"/>
      <c r="G42" s="29"/>
      <c r="H42" s="29"/>
      <c r="I42" s="29"/>
      <c r="J42" s="29"/>
    </row>
    <row r="43" spans="1:12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B9" s="10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">
      <c r="A12" s="4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1.1640625" style="49" customWidth="1"/>
    <col min="6" max="16384" width="9" style="49"/>
  </cols>
  <sheetData>
    <row r="1" spans="1:14">
      <c r="A1" s="35" t="s">
        <v>102</v>
      </c>
    </row>
    <row r="2" spans="1:14" ht="17">
      <c r="A2" s="35" t="s">
        <v>88</v>
      </c>
    </row>
    <row r="3" spans="1:14">
      <c r="A3" s="49" t="s">
        <v>8</v>
      </c>
    </row>
    <row r="5" spans="1:14">
      <c r="A5" s="52" t="s">
        <v>10</v>
      </c>
      <c r="B5" s="50"/>
      <c r="C5" s="53" t="s">
        <v>19</v>
      </c>
      <c r="D5" s="53" t="s">
        <v>9</v>
      </c>
    </row>
    <row r="6" spans="1:14">
      <c r="A6" s="49" t="s">
        <v>29</v>
      </c>
      <c r="C6" s="59"/>
      <c r="D6" s="144" t="s">
        <v>64</v>
      </c>
      <c r="N6" s="60"/>
    </row>
    <row r="7" spans="1:14">
      <c r="A7" s="49" t="s">
        <v>30</v>
      </c>
      <c r="C7" s="59"/>
      <c r="D7" s="145"/>
      <c r="N7" s="60"/>
    </row>
    <row r="8" spans="1:14">
      <c r="A8" s="49" t="s">
        <v>31</v>
      </c>
      <c r="C8" s="59"/>
      <c r="D8" s="145"/>
      <c r="N8" s="60"/>
    </row>
    <row r="9" spans="1:14">
      <c r="A9" s="49" t="s">
        <v>32</v>
      </c>
      <c r="C9" s="59"/>
      <c r="D9" s="145"/>
      <c r="N9" s="60"/>
    </row>
    <row r="10" spans="1:14">
      <c r="A10" s="49" t="s">
        <v>33</v>
      </c>
      <c r="C10" s="59"/>
      <c r="D10" s="145"/>
      <c r="N10" s="60"/>
    </row>
    <row r="11" spans="1:14">
      <c r="A11" s="49" t="s">
        <v>34</v>
      </c>
      <c r="C11" s="59"/>
      <c r="D11" s="145"/>
      <c r="N11" s="60"/>
    </row>
    <row r="12" spans="1:14">
      <c r="C12" s="59"/>
      <c r="D12" s="59"/>
    </row>
    <row r="13" spans="1:14">
      <c r="A13" s="52" t="s">
        <v>7</v>
      </c>
      <c r="B13" s="52"/>
      <c r="C13" s="63">
        <f>SUM(C6:C12)</f>
        <v>0</v>
      </c>
      <c r="D13" s="63"/>
    </row>
    <row r="14" spans="1:14">
      <c r="A14" s="54" t="s">
        <v>52</v>
      </c>
    </row>
    <row r="15" spans="1:14">
      <c r="A15" s="54" t="s">
        <v>53</v>
      </c>
    </row>
    <row r="18" spans="1:6">
      <c r="A18" s="35" t="s">
        <v>103</v>
      </c>
    </row>
    <row r="19" spans="1:6">
      <c r="A19" s="35" t="s">
        <v>86</v>
      </c>
    </row>
    <row r="20" spans="1:6">
      <c r="A20" s="49" t="s">
        <v>8</v>
      </c>
    </row>
    <row r="21" spans="1:6">
      <c r="A21" s="51"/>
      <c r="B21" s="51"/>
      <c r="C21" s="51"/>
      <c r="D21" s="51"/>
      <c r="E21" s="51"/>
      <c r="F21" s="51"/>
    </row>
    <row r="22" spans="1:6" ht="17">
      <c r="A22" s="1" t="s">
        <v>10</v>
      </c>
      <c r="B22" s="55"/>
      <c r="C22" s="2" t="s">
        <v>5</v>
      </c>
      <c r="D22" s="2" t="s">
        <v>40</v>
      </c>
      <c r="E22" s="2" t="s">
        <v>68</v>
      </c>
      <c r="F22" s="2" t="s">
        <v>7</v>
      </c>
    </row>
    <row r="23" spans="1:6" s="56" customFormat="1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>
      <c r="A24" s="49" t="s">
        <v>30</v>
      </c>
      <c r="C24" s="59"/>
      <c r="D24" s="59"/>
      <c r="E24" s="59"/>
      <c r="F24" s="59">
        <f t="shared" si="0"/>
        <v>0</v>
      </c>
    </row>
    <row r="25" spans="1:6">
      <c r="A25" s="49" t="s">
        <v>31</v>
      </c>
      <c r="C25" s="59"/>
      <c r="D25" s="59"/>
      <c r="E25" s="59"/>
      <c r="F25" s="59">
        <f t="shared" si="0"/>
        <v>0</v>
      </c>
    </row>
    <row r="26" spans="1:6">
      <c r="A26" s="49" t="s">
        <v>32</v>
      </c>
      <c r="C26" s="59"/>
      <c r="D26" s="59"/>
      <c r="E26" s="59"/>
      <c r="F26" s="59">
        <f t="shared" si="0"/>
        <v>0</v>
      </c>
    </row>
    <row r="27" spans="1:6">
      <c r="A27" s="49" t="s">
        <v>33</v>
      </c>
      <c r="C27" s="59"/>
      <c r="D27" s="59"/>
      <c r="E27" s="59"/>
      <c r="F27" s="59">
        <f t="shared" si="0"/>
        <v>0</v>
      </c>
    </row>
    <row r="28" spans="1:6">
      <c r="A28" s="49" t="s">
        <v>34</v>
      </c>
      <c r="C28" s="59"/>
      <c r="D28" s="59"/>
      <c r="E28" s="59"/>
      <c r="F28" s="59">
        <f t="shared" si="0"/>
        <v>0</v>
      </c>
    </row>
    <row r="29" spans="1:6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">
      <c r="A30" s="81" t="s">
        <v>70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>
      <c r="C8" s="4" t="s">
        <v>0</v>
      </c>
      <c r="D8" s="11"/>
      <c r="E8" s="9"/>
      <c r="F8" s="9"/>
      <c r="J8" s="9"/>
    </row>
    <row r="9" spans="1:10">
      <c r="G9" s="29"/>
      <c r="H9" s="29"/>
      <c r="I9" s="29"/>
      <c r="J9" s="5">
        <f>SUM(E9:I9)</f>
        <v>0</v>
      </c>
    </row>
    <row r="10" spans="1:10">
      <c r="D10" s="10"/>
      <c r="G10" s="29"/>
      <c r="H10" s="29"/>
      <c r="I10" s="29"/>
      <c r="J10" s="5">
        <f>SUM(E10:I10)</f>
        <v>0</v>
      </c>
    </row>
    <row r="11" spans="1:10">
      <c r="C11" s="4" t="s">
        <v>1</v>
      </c>
      <c r="D11" s="10"/>
      <c r="G11" s="29"/>
      <c r="H11" s="29"/>
      <c r="I11" s="29"/>
    </row>
    <row r="12" spans="1:10">
      <c r="G12" s="29"/>
      <c r="H12" s="29"/>
      <c r="I12" s="29"/>
      <c r="J12" s="5">
        <f>SUM(E12:I12)</f>
        <v>0</v>
      </c>
    </row>
    <row r="13" spans="1:10">
      <c r="D13" s="10"/>
      <c r="G13" s="29"/>
      <c r="H13" s="29"/>
      <c r="I13" s="29"/>
      <c r="J13" s="5">
        <f>SUM(E13:I13)</f>
        <v>0</v>
      </c>
    </row>
    <row r="14" spans="1:10" s="3" customFormat="1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>
      <c r="C15" s="4" t="s">
        <v>0</v>
      </c>
      <c r="D15" s="11"/>
      <c r="E15" s="9"/>
      <c r="F15" s="9"/>
      <c r="G15" s="29"/>
      <c r="H15" s="29"/>
      <c r="I15" s="29"/>
      <c r="J15" s="9"/>
    </row>
    <row r="16" spans="1:10">
      <c r="D16" s="10"/>
      <c r="G16" s="29"/>
      <c r="H16" s="29"/>
      <c r="I16" s="29"/>
      <c r="J16" s="5">
        <f>SUM(E16:I16)</f>
        <v>0</v>
      </c>
    </row>
    <row r="17" spans="1:10">
      <c r="D17" s="10"/>
      <c r="G17" s="29"/>
      <c r="H17" s="29"/>
      <c r="I17" s="29"/>
      <c r="J17" s="5">
        <f>SUM(E17:I17)</f>
        <v>0</v>
      </c>
    </row>
    <row r="18" spans="1:10">
      <c r="C18" s="4" t="s">
        <v>1</v>
      </c>
      <c r="D18" s="10"/>
      <c r="G18" s="29"/>
      <c r="H18" s="29"/>
      <c r="I18" s="29"/>
    </row>
    <row r="19" spans="1:10">
      <c r="D19" s="10"/>
      <c r="G19" s="29"/>
      <c r="H19" s="5"/>
      <c r="I19" s="29"/>
      <c r="J19" s="5">
        <f>SUM(E19:I19)</f>
        <v>0</v>
      </c>
    </row>
    <row r="20" spans="1:10">
      <c r="D20" s="10"/>
      <c r="G20" s="5"/>
      <c r="H20" s="29"/>
      <c r="I20" s="29"/>
      <c r="J20" s="5">
        <f>SUM(E20:I20)</f>
        <v>0</v>
      </c>
    </row>
    <row r="21" spans="1:10" s="3" customFormat="1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>
      <c r="C22" s="4" t="s">
        <v>0</v>
      </c>
      <c r="D22" s="11"/>
      <c r="E22" s="9"/>
      <c r="F22" s="9"/>
      <c r="G22" s="9"/>
      <c r="H22" s="9"/>
      <c r="I22" s="9"/>
      <c r="J22" s="9"/>
    </row>
    <row r="23" spans="1:10">
      <c r="D23" s="10"/>
      <c r="G23" s="29"/>
      <c r="H23" s="29"/>
      <c r="I23" s="29"/>
      <c r="J23" s="5">
        <f>SUM(E23:I23)</f>
        <v>0</v>
      </c>
    </row>
    <row r="24" spans="1:10">
      <c r="D24" s="10"/>
      <c r="G24" s="29"/>
      <c r="H24" s="29"/>
      <c r="I24" s="29"/>
      <c r="J24" s="5">
        <f>SUM(E24:I24)</f>
        <v>0</v>
      </c>
    </row>
    <row r="25" spans="1:10">
      <c r="C25" s="4" t="s">
        <v>1</v>
      </c>
      <c r="D25" s="10"/>
      <c r="G25" s="46"/>
      <c r="H25" s="46"/>
      <c r="I25" s="5"/>
    </row>
    <row r="26" spans="1:10">
      <c r="D26" s="10"/>
      <c r="G26" s="29"/>
      <c r="H26" s="29"/>
      <c r="I26" s="29"/>
      <c r="J26" s="5">
        <f t="shared" ref="J26" si="2">SUM(E26:I26)</f>
        <v>0</v>
      </c>
    </row>
    <row r="27" spans="1:10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>
      <c r="C29" s="4" t="s">
        <v>0</v>
      </c>
      <c r="D29" s="11"/>
      <c r="E29" s="9"/>
      <c r="F29" s="9"/>
      <c r="G29" s="9"/>
      <c r="H29" s="9"/>
      <c r="I29" s="9"/>
      <c r="J29" s="9"/>
    </row>
    <row r="30" spans="1:10">
      <c r="D30" s="10"/>
      <c r="G30" s="29"/>
      <c r="H30" s="29"/>
      <c r="I30" s="29"/>
      <c r="J30" s="5">
        <f>SUM(E30:I30)</f>
        <v>0</v>
      </c>
    </row>
    <row r="31" spans="1:10">
      <c r="D31" s="10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G32" s="46"/>
      <c r="H32" s="46"/>
      <c r="I32" s="5"/>
    </row>
    <row r="33" spans="1:10">
      <c r="D33" s="10"/>
      <c r="G33" s="29"/>
      <c r="H33" s="29"/>
      <c r="I33" s="29"/>
      <c r="J33" s="5">
        <f>SUM(E33:I33)</f>
        <v>0</v>
      </c>
    </row>
    <row r="34" spans="1:10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>
      <c r="C36" s="4" t="s">
        <v>0</v>
      </c>
      <c r="D36" s="11"/>
      <c r="E36" s="9"/>
      <c r="F36" s="9"/>
      <c r="G36" s="9"/>
      <c r="H36" s="9"/>
      <c r="I36" s="9"/>
      <c r="J36" s="9"/>
    </row>
    <row r="37" spans="1:10">
      <c r="D37" s="10"/>
      <c r="G37" s="29"/>
      <c r="H37" s="29"/>
      <c r="I37" s="29"/>
      <c r="J37" s="5">
        <f>SUM(E37:I37)</f>
        <v>0</v>
      </c>
    </row>
    <row r="38" spans="1:10">
      <c r="D38" s="10"/>
      <c r="G38" s="29"/>
      <c r="H38" s="29"/>
      <c r="I38" s="29"/>
      <c r="J38" s="5">
        <f>SUM(E38:I38)</f>
        <v>0</v>
      </c>
    </row>
    <row r="39" spans="1:10">
      <c r="C39" s="4" t="s">
        <v>1</v>
      </c>
      <c r="D39" s="10"/>
      <c r="G39" s="46"/>
      <c r="H39" s="46"/>
      <c r="I39" s="5"/>
    </row>
    <row r="40" spans="1:10">
      <c r="D40" s="10"/>
      <c r="G40" s="29"/>
      <c r="H40" s="29"/>
      <c r="I40" s="29"/>
      <c r="J40" s="5">
        <f>SUM(E40:I40)</f>
        <v>0</v>
      </c>
    </row>
    <row r="41" spans="1:10">
      <c r="D41" s="10"/>
      <c r="G41" s="29"/>
      <c r="H41" s="29"/>
      <c r="I41" s="29"/>
    </row>
    <row r="42" spans="1:10" s="3" customFormat="1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>
      <c r="C43" s="4" t="s">
        <v>0</v>
      </c>
      <c r="D43" s="11"/>
      <c r="E43" s="9"/>
      <c r="F43" s="9"/>
      <c r="G43" s="9"/>
      <c r="H43" s="9"/>
      <c r="I43" s="9"/>
      <c r="J43" s="9"/>
    </row>
    <row r="44" spans="1:10">
      <c r="D44" s="10"/>
      <c r="G44" s="29"/>
      <c r="H44" s="29"/>
      <c r="I44" s="29"/>
      <c r="J44" s="5">
        <f>SUM(E44:I44)</f>
        <v>0</v>
      </c>
    </row>
    <row r="45" spans="1:10">
      <c r="D45" s="10"/>
      <c r="G45" s="29"/>
      <c r="H45" s="29"/>
      <c r="I45" s="29"/>
      <c r="J45" s="5">
        <f>SUM(E45:I45)</f>
        <v>0</v>
      </c>
    </row>
    <row r="46" spans="1:10">
      <c r="C46" s="4" t="s">
        <v>1</v>
      </c>
      <c r="D46" s="10"/>
      <c r="G46" s="46"/>
      <c r="H46" s="46"/>
      <c r="I46" s="5"/>
    </row>
    <row r="47" spans="1:10">
      <c r="A47" s="3"/>
      <c r="G47" s="5"/>
      <c r="H47" s="5"/>
      <c r="I47" s="5"/>
      <c r="J47" s="68">
        <f>SUM(E47:I47)</f>
        <v>0</v>
      </c>
    </row>
    <row r="49" spans="1:10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>
      <c r="A50" s="44" t="s">
        <v>48</v>
      </c>
      <c r="E50" s="46"/>
      <c r="F50" s="46"/>
      <c r="G50" s="4"/>
      <c r="H50" s="4"/>
      <c r="I50" s="4"/>
      <c r="J50" s="46"/>
    </row>
    <row r="51" spans="1:10">
      <c r="H51" s="38"/>
    </row>
    <row r="54" spans="1:10">
      <c r="H54" s="38"/>
    </row>
  </sheetData>
  <phoneticPr fontId="6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">
      <c r="A16" s="44" t="s">
        <v>49</v>
      </c>
    </row>
    <row r="17" spans="1:1" s="45" customFormat="1" ht="13">
      <c r="A17" s="4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83203125" style="49" customWidth="1"/>
    <col min="6" max="16384" width="9" style="49"/>
  </cols>
  <sheetData>
    <row r="1" spans="1:16">
      <c r="A1" s="35" t="s">
        <v>106</v>
      </c>
    </row>
    <row r="2" spans="1:16" ht="17">
      <c r="A2" s="35" t="s">
        <v>85</v>
      </c>
    </row>
    <row r="3" spans="1:16">
      <c r="A3" s="49" t="s">
        <v>8</v>
      </c>
    </row>
    <row r="5" spans="1:16">
      <c r="A5" s="52" t="s">
        <v>10</v>
      </c>
      <c r="B5" s="50"/>
      <c r="C5" s="53" t="s">
        <v>19</v>
      </c>
      <c r="D5" s="53" t="s">
        <v>9</v>
      </c>
    </row>
    <row r="6" spans="1:16">
      <c r="A6" s="49" t="s">
        <v>35</v>
      </c>
      <c r="C6" s="57"/>
      <c r="D6" s="146" t="s">
        <v>64</v>
      </c>
      <c r="P6" s="64"/>
    </row>
    <row r="7" spans="1:16">
      <c r="A7" s="49" t="s">
        <v>59</v>
      </c>
      <c r="C7" s="57"/>
      <c r="D7" s="147"/>
      <c r="P7" s="64"/>
    </row>
    <row r="8" spans="1:16">
      <c r="A8" s="49" t="s">
        <v>60</v>
      </c>
      <c r="C8" s="57"/>
      <c r="D8" s="147"/>
      <c r="P8" s="64"/>
    </row>
    <row r="9" spans="1:16">
      <c r="A9" s="49" t="s">
        <v>61</v>
      </c>
      <c r="C9" s="57"/>
      <c r="D9" s="147"/>
      <c r="P9" s="64"/>
    </row>
    <row r="10" spans="1:16">
      <c r="A10" s="49" t="s">
        <v>62</v>
      </c>
      <c r="C10" s="57"/>
      <c r="D10" s="147"/>
      <c r="P10" s="64"/>
    </row>
    <row r="11" spans="1:16">
      <c r="A11" s="49" t="s">
        <v>37</v>
      </c>
      <c r="C11" s="57"/>
      <c r="D11" s="147"/>
      <c r="P11" s="64"/>
    </row>
    <row r="12" spans="1:16">
      <c r="A12" s="49" t="s">
        <v>38</v>
      </c>
      <c r="C12" s="57"/>
      <c r="D12" s="147"/>
      <c r="P12" s="64"/>
    </row>
    <row r="13" spans="1:16">
      <c r="A13" s="49" t="s">
        <v>41</v>
      </c>
      <c r="C13" s="57"/>
      <c r="D13" s="147"/>
      <c r="P13" s="64"/>
    </row>
    <row r="14" spans="1:16">
      <c r="C14" s="57"/>
      <c r="D14" s="51"/>
      <c r="P14" s="64"/>
    </row>
    <row r="15" spans="1:16">
      <c r="A15" s="52" t="s">
        <v>7</v>
      </c>
      <c r="B15" s="52"/>
      <c r="C15" s="62">
        <f>SUM(C6:C14)</f>
        <v>0</v>
      </c>
      <c r="P15" s="64"/>
    </row>
    <row r="16" spans="1:16">
      <c r="A16" s="54" t="s">
        <v>52</v>
      </c>
      <c r="D16" s="67"/>
      <c r="P16" s="64"/>
    </row>
    <row r="17" spans="1:14">
      <c r="A17" s="54" t="s">
        <v>53</v>
      </c>
    </row>
    <row r="20" spans="1:14">
      <c r="A20" s="35" t="s">
        <v>107</v>
      </c>
    </row>
    <row r="21" spans="1:14">
      <c r="A21" s="35" t="s">
        <v>86</v>
      </c>
    </row>
    <row r="22" spans="1:14">
      <c r="A22" s="49" t="s">
        <v>8</v>
      </c>
    </row>
    <row r="23" spans="1:14">
      <c r="A23" s="51"/>
      <c r="B23" s="51"/>
      <c r="C23" s="51"/>
      <c r="D23" s="51"/>
      <c r="E23" s="51"/>
      <c r="F23" s="51"/>
    </row>
    <row r="24" spans="1:14" ht="17">
      <c r="A24" s="1" t="s">
        <v>10</v>
      </c>
      <c r="B24" s="55"/>
      <c r="C24" s="2" t="s">
        <v>5</v>
      </c>
      <c r="D24" s="2" t="s">
        <v>40</v>
      </c>
      <c r="E24" s="2" t="s">
        <v>68</v>
      </c>
      <c r="F24" s="2" t="s">
        <v>7</v>
      </c>
    </row>
    <row r="25" spans="1:14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>
      <c r="A28" s="49" t="s">
        <v>61</v>
      </c>
      <c r="C28" s="59"/>
      <c r="D28" s="59"/>
      <c r="E28" s="59"/>
      <c r="F28" s="59"/>
      <c r="G28" s="59"/>
    </row>
    <row r="29" spans="1:14">
      <c r="A29" s="49" t="s">
        <v>62</v>
      </c>
      <c r="C29" s="59"/>
      <c r="D29" s="59"/>
      <c r="E29" s="59"/>
      <c r="F29" s="59"/>
      <c r="G29" s="59"/>
    </row>
    <row r="30" spans="1:14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">
      <c r="A35" s="81" t="s">
        <v>70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4:P285"/>
  <sheetViews>
    <sheetView tabSelected="1" zoomScale="115" zoomScaleNormal="115" zoomScalePageLayoutView="125" workbookViewId="0">
      <selection activeCell="L7" sqref="L7:N7"/>
    </sheetView>
  </sheetViews>
  <sheetFormatPr baseColWidth="10" defaultColWidth="9" defaultRowHeight="15"/>
  <cols>
    <col min="1" max="1" width="1.83203125" style="84" customWidth="1"/>
    <col min="2" max="2" width="1.83203125" style="85" customWidth="1"/>
    <col min="3" max="3" width="6.33203125" style="93" customWidth="1"/>
    <col min="4" max="4" width="41.33203125" style="96" customWidth="1"/>
    <col min="5" max="6" width="9.6640625" style="99" customWidth="1"/>
    <col min="7" max="7" width="0.83203125" style="99" customWidth="1"/>
    <col min="8" max="8" width="9.6640625" style="99" customWidth="1"/>
    <col min="9" max="9" width="0.83203125" style="99" customWidth="1"/>
    <col min="10" max="10" width="9.6640625" style="99" customWidth="1"/>
    <col min="11" max="11" width="0.83203125" style="99" customWidth="1"/>
    <col min="12" max="12" width="9.6640625" style="100" customWidth="1"/>
    <col min="13" max="13" width="0.83203125" style="100" customWidth="1"/>
    <col min="14" max="14" width="9.6640625" style="100" customWidth="1"/>
    <col min="15" max="15" width="0.83203125" style="100" customWidth="1"/>
    <col min="16" max="16" width="10.33203125" style="100" customWidth="1"/>
    <col min="17" max="16384" width="9" style="85"/>
  </cols>
  <sheetData>
    <row r="4" spans="1:16" ht="18" customHeight="1"/>
    <row r="5" spans="1:16" s="83" customFormat="1" ht="15" customHeight="1">
      <c r="A5" s="86" t="s">
        <v>144</v>
      </c>
      <c r="C5" s="94"/>
      <c r="D5" s="97"/>
      <c r="E5" s="101"/>
      <c r="F5" s="101"/>
      <c r="G5" s="101"/>
      <c r="H5" s="101"/>
      <c r="I5" s="101"/>
      <c r="J5" s="101"/>
      <c r="K5" s="101"/>
      <c r="L5" s="102"/>
      <c r="M5" s="102"/>
      <c r="N5" s="102"/>
      <c r="O5" s="102"/>
      <c r="P5" s="102"/>
    </row>
    <row r="6" spans="1:16">
      <c r="A6" s="87" t="s">
        <v>8</v>
      </c>
    </row>
    <row r="7" spans="1:16">
      <c r="E7" s="153"/>
      <c r="F7" s="153"/>
      <c r="G7" s="103"/>
      <c r="H7" s="103"/>
      <c r="I7" s="103"/>
      <c r="J7" s="103"/>
      <c r="K7" s="103"/>
      <c r="L7" s="154"/>
      <c r="M7" s="154"/>
      <c r="N7" s="154"/>
      <c r="O7" s="104"/>
    </row>
    <row r="8" spans="1:16">
      <c r="A8" s="155" t="s">
        <v>142</v>
      </c>
      <c r="B8" s="155"/>
      <c r="C8" s="155"/>
      <c r="D8" s="155"/>
      <c r="E8" s="157" t="s">
        <v>118</v>
      </c>
      <c r="F8" s="157"/>
      <c r="G8" s="108"/>
      <c r="H8" s="157" t="s">
        <v>119</v>
      </c>
      <c r="I8" s="157"/>
      <c r="J8" s="157"/>
      <c r="K8" s="108"/>
      <c r="L8" s="150" t="s">
        <v>117</v>
      </c>
      <c r="M8" s="150"/>
      <c r="N8" s="150"/>
      <c r="O8" s="115"/>
      <c r="P8" s="151" t="s">
        <v>272</v>
      </c>
    </row>
    <row r="9" spans="1:16" ht="36" customHeight="1">
      <c r="A9" s="156"/>
      <c r="B9" s="156"/>
      <c r="C9" s="156"/>
      <c r="D9" s="156"/>
      <c r="E9" s="88" t="s">
        <v>4</v>
      </c>
      <c r="F9" s="88" t="s">
        <v>134</v>
      </c>
      <c r="G9" s="88"/>
      <c r="H9" s="158" t="s">
        <v>5</v>
      </c>
      <c r="I9" s="158"/>
      <c r="J9" s="113" t="s">
        <v>40</v>
      </c>
      <c r="K9" s="114"/>
      <c r="L9" s="159" t="s">
        <v>118</v>
      </c>
      <c r="M9" s="159"/>
      <c r="N9" s="109" t="s">
        <v>119</v>
      </c>
      <c r="O9" s="112"/>
      <c r="P9" s="152"/>
    </row>
    <row r="10" spans="1:16">
      <c r="A10" s="110"/>
      <c r="B10" s="90"/>
      <c r="C10" s="90"/>
      <c r="D10" s="9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</row>
    <row r="11" spans="1:16" s="93" customFormat="1">
      <c r="A11" s="116" t="s">
        <v>124</v>
      </c>
      <c r="B11" s="117"/>
      <c r="C11" s="117"/>
      <c r="D11" s="118"/>
      <c r="E11" s="129">
        <f t="shared" ref="E11:N11" si="0">E12+E15+E20+E23+E29+E32+E39+E56+E61</f>
        <v>3006.3171705499999</v>
      </c>
      <c r="F11" s="129">
        <f t="shared" si="0"/>
        <v>1491</v>
      </c>
      <c r="G11" s="129"/>
      <c r="H11" s="129">
        <f t="shared" si="0"/>
        <v>572.48</v>
      </c>
      <c r="I11" s="129"/>
      <c r="J11" s="129">
        <f t="shared" si="0"/>
        <v>0</v>
      </c>
      <c r="K11" s="129"/>
      <c r="L11" s="129">
        <f t="shared" si="0"/>
        <v>420</v>
      </c>
      <c r="M11" s="129"/>
      <c r="N11" s="129">
        <f t="shared" si="0"/>
        <v>8.5</v>
      </c>
      <c r="O11" s="129"/>
      <c r="P11" s="129">
        <f t="shared" ref="P11:P48" si="1">SUM(E11:N11)</f>
        <v>5498.2971705500004</v>
      </c>
    </row>
    <row r="12" spans="1:16" s="93" customFormat="1">
      <c r="A12" s="116"/>
      <c r="B12" s="133" t="s">
        <v>11</v>
      </c>
      <c r="C12" s="133"/>
      <c r="D12" s="134"/>
      <c r="E12" s="129">
        <f>E13</f>
        <v>0</v>
      </c>
      <c r="F12" s="129">
        <f t="shared" ref="F12:N12" si="2">F13</f>
        <v>0</v>
      </c>
      <c r="G12" s="129"/>
      <c r="H12" s="129">
        <f t="shared" si="2"/>
        <v>348.78</v>
      </c>
      <c r="I12" s="129"/>
      <c r="J12" s="129">
        <f t="shared" si="2"/>
        <v>0</v>
      </c>
      <c r="K12" s="129"/>
      <c r="L12" s="129">
        <f t="shared" si="2"/>
        <v>0</v>
      </c>
      <c r="M12" s="129"/>
      <c r="N12" s="129">
        <f t="shared" si="2"/>
        <v>0</v>
      </c>
      <c r="O12" s="129"/>
      <c r="P12" s="129">
        <f t="shared" si="1"/>
        <v>348.78</v>
      </c>
    </row>
    <row r="13" spans="1:16" s="93" customFormat="1">
      <c r="A13" s="116"/>
      <c r="B13" s="133"/>
      <c r="C13" s="133" t="s">
        <v>141</v>
      </c>
      <c r="D13" s="134"/>
      <c r="E13" s="129">
        <f>SUM(E14)</f>
        <v>0</v>
      </c>
      <c r="F13" s="129">
        <f t="shared" ref="F13:N13" si="3">SUM(F14)</f>
        <v>0</v>
      </c>
      <c r="G13" s="129"/>
      <c r="H13" s="129">
        <f t="shared" si="3"/>
        <v>348.78</v>
      </c>
      <c r="I13" s="129"/>
      <c r="J13" s="129">
        <f t="shared" si="3"/>
        <v>0</v>
      </c>
      <c r="K13" s="129"/>
      <c r="L13" s="129">
        <f t="shared" si="3"/>
        <v>0</v>
      </c>
      <c r="M13" s="129"/>
      <c r="N13" s="129">
        <f t="shared" si="3"/>
        <v>0</v>
      </c>
      <c r="O13" s="129"/>
      <c r="P13" s="129">
        <f t="shared" si="1"/>
        <v>348.78</v>
      </c>
    </row>
    <row r="14" spans="1:16" s="93" customFormat="1">
      <c r="A14" s="119"/>
      <c r="B14" s="122"/>
      <c r="C14" s="120">
        <v>48096</v>
      </c>
      <c r="D14" s="121" t="s">
        <v>145</v>
      </c>
      <c r="E14" s="127">
        <v>0</v>
      </c>
      <c r="F14" s="127">
        <v>0</v>
      </c>
      <c r="G14" s="127"/>
      <c r="H14" s="127">
        <v>348.78</v>
      </c>
      <c r="I14" s="127"/>
      <c r="J14" s="127">
        <v>0</v>
      </c>
      <c r="K14" s="127"/>
      <c r="L14" s="127">
        <v>0</v>
      </c>
      <c r="M14" s="127"/>
      <c r="N14" s="127">
        <v>0</v>
      </c>
      <c r="O14" s="127"/>
      <c r="P14" s="127">
        <f t="shared" si="1"/>
        <v>348.78</v>
      </c>
    </row>
    <row r="15" spans="1:16" s="93" customFormat="1">
      <c r="A15" s="116"/>
      <c r="B15" s="133" t="s">
        <v>12</v>
      </c>
      <c r="C15" s="133"/>
      <c r="D15" s="134"/>
      <c r="E15" s="130">
        <f>E16+E18</f>
        <v>50.293428030000001</v>
      </c>
      <c r="F15" s="131">
        <f t="shared" ref="F15:N15" si="4">F16+F18</f>
        <v>0</v>
      </c>
      <c r="G15" s="131"/>
      <c r="H15" s="131">
        <f t="shared" si="4"/>
        <v>0</v>
      </c>
      <c r="I15" s="131"/>
      <c r="J15" s="131">
        <f t="shared" si="4"/>
        <v>0</v>
      </c>
      <c r="K15" s="131"/>
      <c r="L15" s="131">
        <f t="shared" si="4"/>
        <v>0</v>
      </c>
      <c r="M15" s="131"/>
      <c r="N15" s="131">
        <f t="shared" si="4"/>
        <v>0</v>
      </c>
      <c r="O15" s="131"/>
      <c r="P15" s="129">
        <f t="shared" si="1"/>
        <v>50.293428030000001</v>
      </c>
    </row>
    <row r="16" spans="1:16" s="93" customFormat="1">
      <c r="A16" s="116"/>
      <c r="B16" s="133"/>
      <c r="C16" s="133" t="s">
        <v>114</v>
      </c>
      <c r="D16" s="134"/>
      <c r="E16" s="129">
        <f>SUM(E17)</f>
        <v>40.277060630000001</v>
      </c>
      <c r="F16" s="129">
        <f t="shared" ref="F16:N16" si="5">SUM(F17)</f>
        <v>0</v>
      </c>
      <c r="G16" s="129"/>
      <c r="H16" s="129">
        <f t="shared" si="5"/>
        <v>0</v>
      </c>
      <c r="I16" s="129"/>
      <c r="J16" s="129">
        <f t="shared" si="5"/>
        <v>0</v>
      </c>
      <c r="K16" s="129"/>
      <c r="L16" s="129">
        <f t="shared" si="5"/>
        <v>0</v>
      </c>
      <c r="M16" s="129"/>
      <c r="N16" s="129">
        <f t="shared" si="5"/>
        <v>0</v>
      </c>
      <c r="O16" s="129"/>
      <c r="P16" s="129">
        <f t="shared" si="1"/>
        <v>40.277060630000001</v>
      </c>
    </row>
    <row r="17" spans="1:16" s="93" customFormat="1" ht="26">
      <c r="A17" s="119"/>
      <c r="B17" s="122"/>
      <c r="C17" s="120">
        <v>53248</v>
      </c>
      <c r="D17" s="121" t="s">
        <v>217</v>
      </c>
      <c r="E17" s="127">
        <v>40.277060630000001</v>
      </c>
      <c r="F17" s="127">
        <v>0</v>
      </c>
      <c r="G17" s="127"/>
      <c r="H17" s="127">
        <v>0</v>
      </c>
      <c r="I17" s="127"/>
      <c r="J17" s="127">
        <v>0</v>
      </c>
      <c r="K17" s="127"/>
      <c r="L17" s="127">
        <v>0</v>
      </c>
      <c r="M17" s="127"/>
      <c r="N17" s="127">
        <v>0</v>
      </c>
      <c r="O17" s="127"/>
      <c r="P17" s="127">
        <f t="shared" si="1"/>
        <v>40.277060630000001</v>
      </c>
    </row>
    <row r="18" spans="1:16" s="93" customFormat="1">
      <c r="A18" s="116"/>
      <c r="B18" s="133"/>
      <c r="C18" s="133" t="s">
        <v>131</v>
      </c>
      <c r="D18" s="134"/>
      <c r="E18" s="129">
        <f>SUM(E19)</f>
        <v>10.0163674</v>
      </c>
      <c r="F18" s="129">
        <f t="shared" ref="F18:N18" si="6">SUM(F19)</f>
        <v>0</v>
      </c>
      <c r="G18" s="129"/>
      <c r="H18" s="129">
        <f t="shared" si="6"/>
        <v>0</v>
      </c>
      <c r="I18" s="129"/>
      <c r="J18" s="129">
        <f t="shared" si="6"/>
        <v>0</v>
      </c>
      <c r="K18" s="129"/>
      <c r="L18" s="129">
        <f t="shared" si="6"/>
        <v>0</v>
      </c>
      <c r="M18" s="129"/>
      <c r="N18" s="129">
        <f t="shared" si="6"/>
        <v>0</v>
      </c>
      <c r="O18" s="129"/>
      <c r="P18" s="129">
        <f t="shared" si="1"/>
        <v>10.0163674</v>
      </c>
    </row>
    <row r="19" spans="1:16" s="93" customFormat="1">
      <c r="A19" s="119"/>
      <c r="B19" s="122"/>
      <c r="C19" s="120">
        <v>51129</v>
      </c>
      <c r="D19" s="121" t="s">
        <v>146</v>
      </c>
      <c r="E19" s="127">
        <v>10.0163674</v>
      </c>
      <c r="F19" s="127">
        <v>0</v>
      </c>
      <c r="G19" s="127"/>
      <c r="H19" s="127">
        <v>0</v>
      </c>
      <c r="I19" s="127"/>
      <c r="J19" s="127">
        <v>0</v>
      </c>
      <c r="K19" s="127"/>
      <c r="L19" s="127">
        <v>0</v>
      </c>
      <c r="M19" s="127"/>
      <c r="N19" s="127">
        <v>0</v>
      </c>
      <c r="O19" s="127"/>
      <c r="P19" s="127">
        <f t="shared" si="1"/>
        <v>10.0163674</v>
      </c>
    </row>
    <row r="20" spans="1:16" s="93" customFormat="1">
      <c r="A20" s="116"/>
      <c r="B20" s="133" t="s">
        <v>13</v>
      </c>
      <c r="C20" s="133"/>
      <c r="D20" s="134"/>
      <c r="E20" s="129">
        <f>E21</f>
        <v>250</v>
      </c>
      <c r="F20" s="129">
        <f t="shared" ref="F20:N20" si="7">F21</f>
        <v>0</v>
      </c>
      <c r="G20" s="129"/>
      <c r="H20" s="129">
        <f t="shared" si="7"/>
        <v>0</v>
      </c>
      <c r="I20" s="129"/>
      <c r="J20" s="129">
        <f t="shared" si="7"/>
        <v>0</v>
      </c>
      <c r="K20" s="129"/>
      <c r="L20" s="129">
        <f t="shared" si="7"/>
        <v>0</v>
      </c>
      <c r="M20" s="129"/>
      <c r="N20" s="129">
        <f t="shared" si="7"/>
        <v>0</v>
      </c>
      <c r="O20" s="129"/>
      <c r="P20" s="129">
        <f t="shared" si="1"/>
        <v>250</v>
      </c>
    </row>
    <row r="21" spans="1:16" s="93" customFormat="1">
      <c r="A21" s="116"/>
      <c r="B21" s="133"/>
      <c r="C21" s="133" t="s">
        <v>116</v>
      </c>
      <c r="D21" s="134"/>
      <c r="E21" s="129">
        <f>SUM(E22)</f>
        <v>250</v>
      </c>
      <c r="F21" s="129">
        <f t="shared" ref="F21:N21" si="8">SUM(F22)</f>
        <v>0</v>
      </c>
      <c r="G21" s="129"/>
      <c r="H21" s="129">
        <f t="shared" si="8"/>
        <v>0</v>
      </c>
      <c r="I21" s="129"/>
      <c r="J21" s="129">
        <f t="shared" si="8"/>
        <v>0</v>
      </c>
      <c r="K21" s="129"/>
      <c r="L21" s="129">
        <f t="shared" si="8"/>
        <v>0</v>
      </c>
      <c r="M21" s="129"/>
      <c r="N21" s="129">
        <f t="shared" si="8"/>
        <v>0</v>
      </c>
      <c r="O21" s="129"/>
      <c r="P21" s="129">
        <f t="shared" si="1"/>
        <v>250</v>
      </c>
    </row>
    <row r="22" spans="1:16" s="93" customFormat="1" ht="26">
      <c r="A22" s="119"/>
      <c r="B22" s="122"/>
      <c r="C22" s="120">
        <v>51059</v>
      </c>
      <c r="D22" s="121" t="s">
        <v>218</v>
      </c>
      <c r="E22" s="127">
        <v>250</v>
      </c>
      <c r="F22" s="127">
        <v>0</v>
      </c>
      <c r="G22" s="127"/>
      <c r="H22" s="127">
        <v>0</v>
      </c>
      <c r="I22" s="127"/>
      <c r="J22" s="127">
        <v>0</v>
      </c>
      <c r="K22" s="127"/>
      <c r="L22" s="127">
        <v>0</v>
      </c>
      <c r="M22" s="127"/>
      <c r="N22" s="127">
        <v>0</v>
      </c>
      <c r="O22" s="127"/>
      <c r="P22" s="127">
        <f t="shared" si="1"/>
        <v>250</v>
      </c>
    </row>
    <row r="23" spans="1:16" s="93" customFormat="1">
      <c r="A23" s="116"/>
      <c r="B23" s="133" t="s">
        <v>14</v>
      </c>
      <c r="C23" s="133"/>
      <c r="D23" s="134"/>
      <c r="E23" s="132">
        <f>E24+E27</f>
        <v>706.3800392500001</v>
      </c>
      <c r="F23" s="132">
        <f t="shared" ref="F23:N23" si="9">F24+F27</f>
        <v>0</v>
      </c>
      <c r="G23" s="132"/>
      <c r="H23" s="132">
        <f t="shared" si="9"/>
        <v>0</v>
      </c>
      <c r="I23" s="132"/>
      <c r="J23" s="132">
        <f t="shared" si="9"/>
        <v>0</v>
      </c>
      <c r="K23" s="132"/>
      <c r="L23" s="132">
        <f t="shared" si="9"/>
        <v>60</v>
      </c>
      <c r="M23" s="132"/>
      <c r="N23" s="132">
        <f t="shared" si="9"/>
        <v>0</v>
      </c>
      <c r="O23" s="132"/>
      <c r="P23" s="129">
        <f t="shared" si="1"/>
        <v>766.3800392500001</v>
      </c>
    </row>
    <row r="24" spans="1:16" s="93" customFormat="1">
      <c r="A24" s="116"/>
      <c r="B24" s="133"/>
      <c r="C24" s="133" t="s">
        <v>129</v>
      </c>
      <c r="D24" s="134"/>
      <c r="E24" s="129">
        <f>SUM(E25:E26)</f>
        <v>691.36934898000004</v>
      </c>
      <c r="F24" s="129">
        <f t="shared" ref="F24:N24" si="10">SUM(F25:F26)</f>
        <v>0</v>
      </c>
      <c r="G24" s="129"/>
      <c r="H24" s="129">
        <f t="shared" si="10"/>
        <v>0</v>
      </c>
      <c r="I24" s="129"/>
      <c r="J24" s="129">
        <f t="shared" si="10"/>
        <v>0</v>
      </c>
      <c r="K24" s="129"/>
      <c r="L24" s="129">
        <f t="shared" si="10"/>
        <v>60</v>
      </c>
      <c r="M24" s="129"/>
      <c r="N24" s="129">
        <f t="shared" si="10"/>
        <v>0</v>
      </c>
      <c r="O24" s="129"/>
      <c r="P24" s="129">
        <f t="shared" si="1"/>
        <v>751.36934898000004</v>
      </c>
    </row>
    <row r="25" spans="1:16" s="93" customFormat="1">
      <c r="A25" s="119"/>
      <c r="B25" s="122"/>
      <c r="C25" s="120">
        <v>51257</v>
      </c>
      <c r="D25" s="121" t="s">
        <v>147</v>
      </c>
      <c r="E25" s="127">
        <v>410.22373847</v>
      </c>
      <c r="F25" s="127">
        <v>0</v>
      </c>
      <c r="G25" s="127"/>
      <c r="H25" s="127">
        <v>0</v>
      </c>
      <c r="I25" s="127"/>
      <c r="J25" s="127">
        <v>0</v>
      </c>
      <c r="K25" s="127"/>
      <c r="L25" s="127">
        <v>60</v>
      </c>
      <c r="M25" s="127"/>
      <c r="N25" s="127">
        <v>0</v>
      </c>
      <c r="O25" s="127"/>
      <c r="P25" s="127">
        <f t="shared" si="1"/>
        <v>470.22373847</v>
      </c>
    </row>
    <row r="26" spans="1:16" s="93" customFormat="1" ht="26">
      <c r="A26" s="119"/>
      <c r="B26" s="122"/>
      <c r="C26" s="120">
        <v>53178</v>
      </c>
      <c r="D26" s="121" t="s">
        <v>219</v>
      </c>
      <c r="E26" s="127">
        <v>281.14561050999998</v>
      </c>
      <c r="F26" s="127">
        <v>0</v>
      </c>
      <c r="G26" s="127"/>
      <c r="H26" s="127">
        <v>0</v>
      </c>
      <c r="I26" s="127"/>
      <c r="J26" s="127">
        <v>0</v>
      </c>
      <c r="K26" s="127"/>
      <c r="L26" s="127">
        <v>0</v>
      </c>
      <c r="M26" s="127"/>
      <c r="N26" s="127">
        <v>0</v>
      </c>
      <c r="O26" s="127"/>
      <c r="P26" s="127">
        <f t="shared" si="1"/>
        <v>281.14561050999998</v>
      </c>
    </row>
    <row r="27" spans="1:16" s="93" customFormat="1">
      <c r="A27" s="116"/>
      <c r="B27" s="133"/>
      <c r="C27" s="133" t="s">
        <v>130</v>
      </c>
      <c r="D27" s="134"/>
      <c r="E27" s="129">
        <f>SUM(E28)</f>
        <v>15.01069027</v>
      </c>
      <c r="F27" s="129">
        <f t="shared" ref="F27:N27" si="11">SUM(F28)</f>
        <v>0</v>
      </c>
      <c r="G27" s="129"/>
      <c r="H27" s="129">
        <f t="shared" si="11"/>
        <v>0</v>
      </c>
      <c r="I27" s="129"/>
      <c r="J27" s="129">
        <f t="shared" si="11"/>
        <v>0</v>
      </c>
      <c r="K27" s="129"/>
      <c r="L27" s="129">
        <f t="shared" si="11"/>
        <v>0</v>
      </c>
      <c r="M27" s="129"/>
      <c r="N27" s="129">
        <f t="shared" si="11"/>
        <v>0</v>
      </c>
      <c r="O27" s="129"/>
      <c r="P27" s="129">
        <f t="shared" si="1"/>
        <v>15.01069027</v>
      </c>
    </row>
    <row r="28" spans="1:16" s="93" customFormat="1">
      <c r="A28" s="119"/>
      <c r="B28" s="122"/>
      <c r="C28" s="120">
        <v>53118</v>
      </c>
      <c r="D28" s="121" t="s">
        <v>148</v>
      </c>
      <c r="E28" s="127">
        <v>15.01069027</v>
      </c>
      <c r="F28" s="127">
        <v>0</v>
      </c>
      <c r="G28" s="127"/>
      <c r="H28" s="127">
        <v>0</v>
      </c>
      <c r="I28" s="127"/>
      <c r="J28" s="127">
        <v>0</v>
      </c>
      <c r="K28" s="127"/>
      <c r="L28" s="127">
        <v>0</v>
      </c>
      <c r="M28" s="127"/>
      <c r="N28" s="127">
        <v>0</v>
      </c>
      <c r="O28" s="127"/>
      <c r="P28" s="127">
        <f t="shared" si="1"/>
        <v>15.01069027</v>
      </c>
    </row>
    <row r="29" spans="1:16" s="93" customFormat="1">
      <c r="A29" s="116"/>
      <c r="B29" s="133" t="s">
        <v>15</v>
      </c>
      <c r="C29" s="133"/>
      <c r="D29" s="134"/>
      <c r="E29" s="129">
        <f>E30</f>
        <v>97.643703270000003</v>
      </c>
      <c r="F29" s="129">
        <f t="shared" ref="F29:N29" si="12">F30</f>
        <v>0</v>
      </c>
      <c r="G29" s="129"/>
      <c r="H29" s="129">
        <f t="shared" si="12"/>
        <v>0</v>
      </c>
      <c r="I29" s="129"/>
      <c r="J29" s="129">
        <f t="shared" si="12"/>
        <v>0</v>
      </c>
      <c r="K29" s="129"/>
      <c r="L29" s="129">
        <f t="shared" si="12"/>
        <v>0</v>
      </c>
      <c r="M29" s="129"/>
      <c r="N29" s="129">
        <f t="shared" si="12"/>
        <v>0</v>
      </c>
      <c r="O29" s="129"/>
      <c r="P29" s="129">
        <f t="shared" si="1"/>
        <v>97.643703270000003</v>
      </c>
    </row>
    <row r="30" spans="1:16" s="93" customFormat="1">
      <c r="A30" s="116"/>
      <c r="B30" s="133"/>
      <c r="C30" s="133" t="s">
        <v>114</v>
      </c>
      <c r="D30" s="134"/>
      <c r="E30" s="129">
        <f t="shared" ref="E30:N30" si="13">SUM(E31)</f>
        <v>97.643703270000003</v>
      </c>
      <c r="F30" s="129">
        <f t="shared" si="13"/>
        <v>0</v>
      </c>
      <c r="G30" s="129"/>
      <c r="H30" s="129">
        <f t="shared" si="13"/>
        <v>0</v>
      </c>
      <c r="I30" s="129"/>
      <c r="J30" s="129">
        <f t="shared" si="13"/>
        <v>0</v>
      </c>
      <c r="K30" s="129"/>
      <c r="L30" s="129">
        <f t="shared" si="13"/>
        <v>0</v>
      </c>
      <c r="M30" s="129"/>
      <c r="N30" s="129">
        <f t="shared" si="13"/>
        <v>0</v>
      </c>
      <c r="O30" s="129"/>
      <c r="P30" s="129">
        <f t="shared" si="1"/>
        <v>97.643703270000003</v>
      </c>
    </row>
    <row r="31" spans="1:16" s="93" customFormat="1">
      <c r="A31" s="119"/>
      <c r="B31" s="122"/>
      <c r="C31" s="120">
        <v>52334</v>
      </c>
      <c r="D31" s="121" t="s">
        <v>149</v>
      </c>
      <c r="E31" s="127">
        <v>97.643703270000003</v>
      </c>
      <c r="F31" s="127">
        <v>0</v>
      </c>
      <c r="G31" s="127"/>
      <c r="H31" s="127">
        <v>0</v>
      </c>
      <c r="I31" s="127"/>
      <c r="J31" s="127">
        <v>0</v>
      </c>
      <c r="K31" s="127"/>
      <c r="L31" s="127">
        <v>0</v>
      </c>
      <c r="M31" s="127"/>
      <c r="N31" s="127">
        <v>0</v>
      </c>
      <c r="O31" s="127"/>
      <c r="P31" s="127">
        <f t="shared" si="1"/>
        <v>97.643703270000003</v>
      </c>
    </row>
    <row r="32" spans="1:16" s="93" customFormat="1">
      <c r="A32" s="116"/>
      <c r="B32" s="133" t="s">
        <v>16</v>
      </c>
      <c r="C32" s="133"/>
      <c r="D32" s="134"/>
      <c r="E32" s="129">
        <f>E33+E35+E37</f>
        <v>0</v>
      </c>
      <c r="F32" s="129">
        <f t="shared" ref="F32:N32" si="14">F33+F35+F37</f>
        <v>73.7</v>
      </c>
      <c r="G32" s="129"/>
      <c r="H32" s="129">
        <f t="shared" si="14"/>
        <v>103.7</v>
      </c>
      <c r="I32" s="129"/>
      <c r="J32" s="129">
        <f t="shared" si="14"/>
        <v>0</v>
      </c>
      <c r="K32" s="129"/>
      <c r="L32" s="129">
        <f t="shared" si="14"/>
        <v>0</v>
      </c>
      <c r="M32" s="129"/>
      <c r="N32" s="129">
        <f t="shared" si="14"/>
        <v>0</v>
      </c>
      <c r="O32" s="129"/>
      <c r="P32" s="129">
        <f t="shared" si="1"/>
        <v>177.4</v>
      </c>
    </row>
    <row r="33" spans="1:16" s="93" customFormat="1">
      <c r="A33" s="116"/>
      <c r="B33" s="133"/>
      <c r="C33" s="133" t="s">
        <v>141</v>
      </c>
      <c r="D33" s="134"/>
      <c r="E33" s="129">
        <f>SUM(E34)</f>
        <v>0</v>
      </c>
      <c r="F33" s="129">
        <f t="shared" ref="F33:N33" si="15">SUM(F34)</f>
        <v>13.7</v>
      </c>
      <c r="G33" s="129"/>
      <c r="H33" s="129">
        <f t="shared" si="15"/>
        <v>13.7</v>
      </c>
      <c r="I33" s="129"/>
      <c r="J33" s="129">
        <f t="shared" si="15"/>
        <v>0</v>
      </c>
      <c r="K33" s="129"/>
      <c r="L33" s="129">
        <f t="shared" si="15"/>
        <v>0</v>
      </c>
      <c r="M33" s="129"/>
      <c r="N33" s="129">
        <f t="shared" si="15"/>
        <v>0</v>
      </c>
      <c r="O33" s="129"/>
      <c r="P33" s="129">
        <f t="shared" si="1"/>
        <v>27.4</v>
      </c>
    </row>
    <row r="34" spans="1:16" s="93" customFormat="1" ht="26">
      <c r="A34" s="119"/>
      <c r="B34" s="122"/>
      <c r="C34" s="120">
        <v>52256</v>
      </c>
      <c r="D34" s="121" t="s">
        <v>220</v>
      </c>
      <c r="E34" s="127">
        <v>0</v>
      </c>
      <c r="F34" s="127">
        <v>13.7</v>
      </c>
      <c r="G34" s="127"/>
      <c r="H34" s="127">
        <v>13.7</v>
      </c>
      <c r="I34" s="127"/>
      <c r="J34" s="127">
        <v>0</v>
      </c>
      <c r="K34" s="127"/>
      <c r="L34" s="127">
        <v>0</v>
      </c>
      <c r="M34" s="127"/>
      <c r="N34" s="127">
        <v>0</v>
      </c>
      <c r="O34" s="127"/>
      <c r="P34" s="127">
        <f t="shared" si="1"/>
        <v>27.4</v>
      </c>
    </row>
    <row r="35" spans="1:16" s="93" customFormat="1">
      <c r="A35" s="116"/>
      <c r="B35" s="133"/>
      <c r="C35" s="133" t="s">
        <v>113</v>
      </c>
      <c r="D35" s="134"/>
      <c r="E35" s="129">
        <f>SUM(E36)</f>
        <v>0</v>
      </c>
      <c r="F35" s="129">
        <f t="shared" ref="F35:N35" si="16">SUM(F36)</f>
        <v>60</v>
      </c>
      <c r="G35" s="129"/>
      <c r="H35" s="129">
        <f t="shared" si="16"/>
        <v>40</v>
      </c>
      <c r="I35" s="129"/>
      <c r="J35" s="129">
        <f t="shared" si="16"/>
        <v>0</v>
      </c>
      <c r="K35" s="129"/>
      <c r="L35" s="129">
        <f t="shared" si="16"/>
        <v>0</v>
      </c>
      <c r="M35" s="129"/>
      <c r="N35" s="129">
        <f t="shared" si="16"/>
        <v>0</v>
      </c>
      <c r="O35" s="129"/>
      <c r="P35" s="129">
        <f t="shared" si="1"/>
        <v>100</v>
      </c>
    </row>
    <row r="36" spans="1:16" s="93" customFormat="1">
      <c r="A36" s="119"/>
      <c r="B36" s="122"/>
      <c r="C36" s="120">
        <v>49240</v>
      </c>
      <c r="D36" s="121" t="s">
        <v>150</v>
      </c>
      <c r="E36" s="127">
        <v>0</v>
      </c>
      <c r="F36" s="127">
        <v>60</v>
      </c>
      <c r="G36" s="127"/>
      <c r="H36" s="127">
        <v>40</v>
      </c>
      <c r="I36" s="127"/>
      <c r="J36" s="127">
        <v>0</v>
      </c>
      <c r="K36" s="127"/>
      <c r="L36" s="127">
        <v>0</v>
      </c>
      <c r="M36" s="127"/>
      <c r="N36" s="127">
        <v>0</v>
      </c>
      <c r="O36" s="127"/>
      <c r="P36" s="127">
        <f t="shared" si="1"/>
        <v>100</v>
      </c>
    </row>
    <row r="37" spans="1:16" s="93" customFormat="1">
      <c r="A37" s="116"/>
      <c r="B37" s="133"/>
      <c r="C37" s="133" t="s">
        <v>114</v>
      </c>
      <c r="D37" s="134"/>
      <c r="E37" s="129">
        <f>SUM(E38)</f>
        <v>0</v>
      </c>
      <c r="F37" s="129">
        <f t="shared" ref="F37:N37" si="17">SUM(F38)</f>
        <v>0</v>
      </c>
      <c r="G37" s="129"/>
      <c r="H37" s="129">
        <f t="shared" si="17"/>
        <v>50</v>
      </c>
      <c r="I37" s="129"/>
      <c r="J37" s="129">
        <f t="shared" si="17"/>
        <v>0</v>
      </c>
      <c r="K37" s="129"/>
      <c r="L37" s="129">
        <f t="shared" si="17"/>
        <v>0</v>
      </c>
      <c r="M37" s="129"/>
      <c r="N37" s="129">
        <f t="shared" si="17"/>
        <v>0</v>
      </c>
      <c r="O37" s="129"/>
      <c r="P37" s="129">
        <f t="shared" si="1"/>
        <v>50</v>
      </c>
    </row>
    <row r="38" spans="1:16" s="93" customFormat="1" ht="26">
      <c r="A38" s="119"/>
      <c r="B38" s="122"/>
      <c r="C38" s="120">
        <v>52225</v>
      </c>
      <c r="D38" s="121" t="s">
        <v>221</v>
      </c>
      <c r="E38" s="127">
        <v>0</v>
      </c>
      <c r="F38" s="127">
        <v>0</v>
      </c>
      <c r="G38" s="127"/>
      <c r="H38" s="127">
        <v>50</v>
      </c>
      <c r="I38" s="127"/>
      <c r="J38" s="127">
        <v>0</v>
      </c>
      <c r="K38" s="127"/>
      <c r="L38" s="127">
        <v>0</v>
      </c>
      <c r="M38" s="127"/>
      <c r="N38" s="127">
        <v>0</v>
      </c>
      <c r="O38" s="127"/>
      <c r="P38" s="127">
        <f t="shared" si="1"/>
        <v>50</v>
      </c>
    </row>
    <row r="39" spans="1:16" s="93" customFormat="1">
      <c r="A39" s="116"/>
      <c r="B39" s="133" t="s">
        <v>17</v>
      </c>
      <c r="C39" s="133"/>
      <c r="D39" s="134"/>
      <c r="E39" s="129">
        <f t="shared" ref="E39:N39" si="18">E40+E43+E45+E47+E49+E52+E54</f>
        <v>1282</v>
      </c>
      <c r="F39" s="129">
        <f t="shared" si="18"/>
        <v>900</v>
      </c>
      <c r="G39" s="129"/>
      <c r="H39" s="129">
        <f t="shared" si="18"/>
        <v>0</v>
      </c>
      <c r="I39" s="129"/>
      <c r="J39" s="129">
        <f t="shared" si="18"/>
        <v>0</v>
      </c>
      <c r="K39" s="129"/>
      <c r="L39" s="129">
        <f t="shared" si="18"/>
        <v>80</v>
      </c>
      <c r="M39" s="129"/>
      <c r="N39" s="129">
        <f t="shared" si="18"/>
        <v>8.5</v>
      </c>
      <c r="O39" s="129"/>
      <c r="P39" s="129">
        <f t="shared" si="1"/>
        <v>2270.5</v>
      </c>
    </row>
    <row r="40" spans="1:16" s="93" customFormat="1">
      <c r="A40" s="116"/>
      <c r="B40" s="133"/>
      <c r="C40" s="133" t="s">
        <v>141</v>
      </c>
      <c r="D40" s="134"/>
      <c r="E40" s="129">
        <f>SUM(E41:E42)</f>
        <v>0</v>
      </c>
      <c r="F40" s="129">
        <f t="shared" ref="F40:N40" si="19">SUM(F41:F42)</f>
        <v>100</v>
      </c>
      <c r="G40" s="129"/>
      <c r="H40" s="129">
        <f t="shared" si="19"/>
        <v>0</v>
      </c>
      <c r="I40" s="129"/>
      <c r="J40" s="129">
        <f t="shared" si="19"/>
        <v>0</v>
      </c>
      <c r="K40" s="129"/>
      <c r="L40" s="129">
        <f t="shared" si="19"/>
        <v>0</v>
      </c>
      <c r="M40" s="129"/>
      <c r="N40" s="129">
        <f t="shared" si="19"/>
        <v>5</v>
      </c>
      <c r="O40" s="129"/>
      <c r="P40" s="129">
        <f t="shared" si="1"/>
        <v>105</v>
      </c>
    </row>
    <row r="41" spans="1:16" s="93" customFormat="1">
      <c r="A41" s="119"/>
      <c r="B41" s="122"/>
      <c r="C41" s="120">
        <v>48098</v>
      </c>
      <c r="D41" s="121" t="s">
        <v>151</v>
      </c>
      <c r="E41" s="127">
        <v>0</v>
      </c>
      <c r="F41" s="127">
        <v>100</v>
      </c>
      <c r="G41" s="127"/>
      <c r="H41" s="127">
        <v>0</v>
      </c>
      <c r="I41" s="127"/>
      <c r="J41" s="127">
        <v>0</v>
      </c>
      <c r="K41" s="127"/>
      <c r="L41" s="127">
        <v>0</v>
      </c>
      <c r="M41" s="127"/>
      <c r="N41" s="127">
        <v>2</v>
      </c>
      <c r="O41" s="127"/>
      <c r="P41" s="127">
        <f t="shared" si="1"/>
        <v>102</v>
      </c>
    </row>
    <row r="42" spans="1:16" s="93" customFormat="1">
      <c r="A42" s="119"/>
      <c r="B42" s="122"/>
      <c r="C42" s="120">
        <v>48098</v>
      </c>
      <c r="D42" s="121" t="s">
        <v>152</v>
      </c>
      <c r="E42" s="127">
        <v>0</v>
      </c>
      <c r="F42" s="127">
        <v>0</v>
      </c>
      <c r="G42" s="127"/>
      <c r="H42" s="127">
        <v>0</v>
      </c>
      <c r="I42" s="127"/>
      <c r="J42" s="127">
        <v>0</v>
      </c>
      <c r="K42" s="127"/>
      <c r="L42" s="127">
        <v>0</v>
      </c>
      <c r="M42" s="127"/>
      <c r="N42" s="127">
        <v>3</v>
      </c>
      <c r="O42" s="127"/>
      <c r="P42" s="127">
        <f t="shared" si="1"/>
        <v>3</v>
      </c>
    </row>
    <row r="43" spans="1:16" s="93" customFormat="1">
      <c r="A43" s="116"/>
      <c r="B43" s="133"/>
      <c r="C43" s="133" t="s">
        <v>113</v>
      </c>
      <c r="D43" s="134"/>
      <c r="E43" s="129">
        <f>SUM(E44)</f>
        <v>0</v>
      </c>
      <c r="F43" s="129">
        <f t="shared" ref="F43:N43" si="20">SUM(F44)</f>
        <v>300</v>
      </c>
      <c r="G43" s="129"/>
      <c r="H43" s="129">
        <f t="shared" si="20"/>
        <v>0</v>
      </c>
      <c r="I43" s="129"/>
      <c r="J43" s="129">
        <f t="shared" si="20"/>
        <v>0</v>
      </c>
      <c r="K43" s="129"/>
      <c r="L43" s="129">
        <f t="shared" si="20"/>
        <v>80</v>
      </c>
      <c r="M43" s="129"/>
      <c r="N43" s="129">
        <f t="shared" si="20"/>
        <v>0</v>
      </c>
      <c r="O43" s="129"/>
      <c r="P43" s="129">
        <f t="shared" si="1"/>
        <v>380</v>
      </c>
    </row>
    <row r="44" spans="1:16" s="93" customFormat="1" ht="26">
      <c r="A44" s="119"/>
      <c r="B44" s="122"/>
      <c r="C44" s="120">
        <v>53165</v>
      </c>
      <c r="D44" s="121" t="s">
        <v>222</v>
      </c>
      <c r="E44" s="127">
        <v>0</v>
      </c>
      <c r="F44" s="127">
        <v>300</v>
      </c>
      <c r="G44" s="127"/>
      <c r="H44" s="127">
        <v>0</v>
      </c>
      <c r="I44" s="127"/>
      <c r="J44" s="127">
        <v>0</v>
      </c>
      <c r="K44" s="127"/>
      <c r="L44" s="127">
        <v>80</v>
      </c>
      <c r="M44" s="127"/>
      <c r="N44" s="127">
        <v>0</v>
      </c>
      <c r="O44" s="127"/>
      <c r="P44" s="127">
        <f t="shared" si="1"/>
        <v>380</v>
      </c>
    </row>
    <row r="45" spans="1:16" s="93" customFormat="1">
      <c r="A45" s="116"/>
      <c r="B45" s="133"/>
      <c r="C45" s="133" t="s">
        <v>114</v>
      </c>
      <c r="D45" s="134"/>
      <c r="E45" s="129">
        <f>SUM(E46)</f>
        <v>0</v>
      </c>
      <c r="F45" s="129">
        <f t="shared" ref="F45:N45" si="21">SUM(F46)</f>
        <v>0</v>
      </c>
      <c r="G45" s="129"/>
      <c r="H45" s="129">
        <f t="shared" si="21"/>
        <v>0</v>
      </c>
      <c r="I45" s="129"/>
      <c r="J45" s="129">
        <f t="shared" si="21"/>
        <v>0</v>
      </c>
      <c r="K45" s="129"/>
      <c r="L45" s="129">
        <f t="shared" si="21"/>
        <v>0</v>
      </c>
      <c r="M45" s="129"/>
      <c r="N45" s="129">
        <f t="shared" si="21"/>
        <v>1.5</v>
      </c>
      <c r="O45" s="129"/>
      <c r="P45" s="129">
        <f t="shared" si="1"/>
        <v>1.5</v>
      </c>
    </row>
    <row r="46" spans="1:16" s="93" customFormat="1" ht="26">
      <c r="A46" s="119"/>
      <c r="B46" s="122"/>
      <c r="C46" s="120">
        <v>50316</v>
      </c>
      <c r="D46" s="121" t="s">
        <v>223</v>
      </c>
      <c r="E46" s="127">
        <v>0</v>
      </c>
      <c r="F46" s="127">
        <v>0</v>
      </c>
      <c r="G46" s="127"/>
      <c r="H46" s="127">
        <v>0</v>
      </c>
      <c r="I46" s="127"/>
      <c r="J46" s="127">
        <v>0</v>
      </c>
      <c r="K46" s="127"/>
      <c r="L46" s="127">
        <v>0</v>
      </c>
      <c r="M46" s="127"/>
      <c r="N46" s="127">
        <v>1.5</v>
      </c>
      <c r="O46" s="127"/>
      <c r="P46" s="127">
        <f t="shared" si="1"/>
        <v>1.5</v>
      </c>
    </row>
    <row r="47" spans="1:16" s="93" customFormat="1">
      <c r="A47" s="116"/>
      <c r="B47" s="133"/>
      <c r="C47" s="133" t="s">
        <v>115</v>
      </c>
      <c r="D47" s="134"/>
      <c r="E47" s="129">
        <f>SUM(E48)</f>
        <v>0</v>
      </c>
      <c r="F47" s="129">
        <f t="shared" ref="F47:N47" si="22">SUM(F48)</f>
        <v>500</v>
      </c>
      <c r="G47" s="129"/>
      <c r="H47" s="129">
        <f t="shared" si="22"/>
        <v>0</v>
      </c>
      <c r="I47" s="129"/>
      <c r="J47" s="129">
        <f t="shared" si="22"/>
        <v>0</v>
      </c>
      <c r="K47" s="129"/>
      <c r="L47" s="129">
        <f t="shared" si="22"/>
        <v>0</v>
      </c>
      <c r="M47" s="129"/>
      <c r="N47" s="129">
        <f t="shared" si="22"/>
        <v>0</v>
      </c>
      <c r="O47" s="129"/>
      <c r="P47" s="129">
        <f t="shared" si="1"/>
        <v>500</v>
      </c>
    </row>
    <row r="48" spans="1:16" s="93" customFormat="1">
      <c r="A48" s="119"/>
      <c r="B48" s="122"/>
      <c r="C48" s="120">
        <v>52049</v>
      </c>
      <c r="D48" s="121" t="s">
        <v>153</v>
      </c>
      <c r="E48" s="127">
        <v>0</v>
      </c>
      <c r="F48" s="127">
        <v>500</v>
      </c>
      <c r="G48" s="127"/>
      <c r="H48" s="127">
        <v>0</v>
      </c>
      <c r="I48" s="127"/>
      <c r="J48" s="127">
        <v>0</v>
      </c>
      <c r="K48" s="127"/>
      <c r="L48" s="127">
        <v>0</v>
      </c>
      <c r="M48" s="127"/>
      <c r="N48" s="127">
        <v>0</v>
      </c>
      <c r="O48" s="127"/>
      <c r="P48" s="127">
        <f t="shared" si="1"/>
        <v>500</v>
      </c>
    </row>
    <row r="49" spans="1:16" s="93" customFormat="1">
      <c r="A49" s="116"/>
      <c r="B49" s="133"/>
      <c r="C49" s="133" t="s">
        <v>116</v>
      </c>
      <c r="D49" s="134"/>
      <c r="E49" s="129">
        <f>SUM(E50:E51)</f>
        <v>1200</v>
      </c>
      <c r="F49" s="129">
        <f t="shared" ref="F49:N49" si="23">SUM(F50:F51)</f>
        <v>0</v>
      </c>
      <c r="G49" s="129"/>
      <c r="H49" s="129">
        <f t="shared" si="23"/>
        <v>0</v>
      </c>
      <c r="I49" s="129"/>
      <c r="J49" s="129">
        <f t="shared" si="23"/>
        <v>0</v>
      </c>
      <c r="K49" s="129"/>
      <c r="L49" s="129">
        <f t="shared" si="23"/>
        <v>0</v>
      </c>
      <c r="M49" s="129"/>
      <c r="N49" s="129">
        <f t="shared" si="23"/>
        <v>0</v>
      </c>
      <c r="O49" s="129"/>
      <c r="P49" s="129">
        <f>SUM(E49:N49)</f>
        <v>1200</v>
      </c>
    </row>
    <row r="50" spans="1:16" s="93" customFormat="1">
      <c r="A50" s="119"/>
      <c r="B50" s="122"/>
      <c r="C50" s="120">
        <v>45233</v>
      </c>
      <c r="D50" s="121" t="s">
        <v>224</v>
      </c>
      <c r="E50" s="127">
        <v>200</v>
      </c>
      <c r="F50" s="127">
        <v>0</v>
      </c>
      <c r="G50" s="127"/>
      <c r="H50" s="127">
        <v>0</v>
      </c>
      <c r="I50" s="127"/>
      <c r="J50" s="127">
        <v>0</v>
      </c>
      <c r="K50" s="127"/>
      <c r="L50" s="127">
        <v>0</v>
      </c>
      <c r="M50" s="127"/>
      <c r="N50" s="127">
        <v>0</v>
      </c>
      <c r="O50" s="127"/>
      <c r="P50" s="127">
        <f t="shared" ref="P50:P51" si="24">SUM(E50:N50)</f>
        <v>200</v>
      </c>
    </row>
    <row r="51" spans="1:16" s="93" customFormat="1">
      <c r="A51" s="119"/>
      <c r="B51" s="122"/>
      <c r="C51" s="120">
        <v>53247</v>
      </c>
      <c r="D51" s="121" t="s">
        <v>154</v>
      </c>
      <c r="E51" s="127">
        <v>1000</v>
      </c>
      <c r="F51" s="127">
        <v>0</v>
      </c>
      <c r="G51" s="127"/>
      <c r="H51" s="127">
        <v>0</v>
      </c>
      <c r="I51" s="127"/>
      <c r="J51" s="127">
        <v>0</v>
      </c>
      <c r="K51" s="127"/>
      <c r="L51" s="127">
        <v>0</v>
      </c>
      <c r="M51" s="127"/>
      <c r="N51" s="127">
        <v>0</v>
      </c>
      <c r="O51" s="127"/>
      <c r="P51" s="127">
        <f t="shared" si="24"/>
        <v>1000</v>
      </c>
    </row>
    <row r="52" spans="1:16" s="93" customFormat="1">
      <c r="A52" s="116"/>
      <c r="B52" s="133"/>
      <c r="C52" s="133" t="s">
        <v>129</v>
      </c>
      <c r="D52" s="134"/>
      <c r="E52" s="129">
        <f>SUM(E53)</f>
        <v>75</v>
      </c>
      <c r="F52" s="129">
        <f t="shared" ref="F52:N52" si="25">SUM(F53)</f>
        <v>0</v>
      </c>
      <c r="G52" s="129"/>
      <c r="H52" s="129">
        <f t="shared" si="25"/>
        <v>0</v>
      </c>
      <c r="I52" s="129"/>
      <c r="J52" s="129">
        <f t="shared" si="25"/>
        <v>0</v>
      </c>
      <c r="K52" s="129"/>
      <c r="L52" s="129">
        <f t="shared" si="25"/>
        <v>0</v>
      </c>
      <c r="M52" s="129"/>
      <c r="N52" s="129">
        <f t="shared" si="25"/>
        <v>0</v>
      </c>
      <c r="O52" s="129"/>
      <c r="P52" s="129">
        <f>SUM(E52:N52)</f>
        <v>75</v>
      </c>
    </row>
    <row r="53" spans="1:16" s="93" customFormat="1" ht="26">
      <c r="A53" s="119"/>
      <c r="B53" s="122"/>
      <c r="C53" s="120">
        <v>47360</v>
      </c>
      <c r="D53" s="121" t="s">
        <v>225</v>
      </c>
      <c r="E53" s="127">
        <v>75</v>
      </c>
      <c r="F53" s="127">
        <v>0</v>
      </c>
      <c r="G53" s="127"/>
      <c r="H53" s="127">
        <v>0</v>
      </c>
      <c r="I53" s="127"/>
      <c r="J53" s="127">
        <v>0</v>
      </c>
      <c r="K53" s="127"/>
      <c r="L53" s="127">
        <v>0</v>
      </c>
      <c r="M53" s="127"/>
      <c r="N53" s="127">
        <v>0</v>
      </c>
      <c r="O53" s="127"/>
      <c r="P53" s="127">
        <f>SUM(E53:N53)</f>
        <v>75</v>
      </c>
    </row>
    <row r="54" spans="1:16" s="93" customFormat="1">
      <c r="A54" s="116"/>
      <c r="B54" s="133"/>
      <c r="C54" s="133" t="s">
        <v>130</v>
      </c>
      <c r="D54" s="134"/>
      <c r="E54" s="129">
        <f>SUM(E55)</f>
        <v>7</v>
      </c>
      <c r="F54" s="129">
        <f t="shared" ref="F54:N54" si="26">SUM(F55)</f>
        <v>0</v>
      </c>
      <c r="G54" s="129"/>
      <c r="H54" s="129">
        <f t="shared" si="26"/>
        <v>0</v>
      </c>
      <c r="I54" s="129"/>
      <c r="J54" s="129">
        <f t="shared" si="26"/>
        <v>0</v>
      </c>
      <c r="K54" s="129"/>
      <c r="L54" s="129">
        <f t="shared" si="26"/>
        <v>0</v>
      </c>
      <c r="M54" s="129"/>
      <c r="N54" s="129">
        <f t="shared" si="26"/>
        <v>2</v>
      </c>
      <c r="O54" s="129"/>
      <c r="P54" s="129">
        <f>SUM(E54:N54)</f>
        <v>9</v>
      </c>
    </row>
    <row r="55" spans="1:16" s="93" customFormat="1">
      <c r="A55" s="119"/>
      <c r="B55" s="122"/>
      <c r="C55" s="120">
        <v>51036</v>
      </c>
      <c r="D55" s="121" t="s">
        <v>155</v>
      </c>
      <c r="E55" s="127">
        <v>7</v>
      </c>
      <c r="F55" s="127">
        <v>0</v>
      </c>
      <c r="G55" s="127"/>
      <c r="H55" s="127">
        <v>0</v>
      </c>
      <c r="I55" s="127"/>
      <c r="J55" s="127">
        <v>0</v>
      </c>
      <c r="K55" s="127"/>
      <c r="L55" s="127">
        <v>0</v>
      </c>
      <c r="M55" s="127"/>
      <c r="N55" s="127">
        <v>2</v>
      </c>
      <c r="O55" s="127"/>
      <c r="P55" s="127">
        <f t="shared" ref="P55" si="27">SUM(E55:N55)</f>
        <v>9</v>
      </c>
    </row>
    <row r="56" spans="1:16" s="93" customFormat="1">
      <c r="A56" s="116"/>
      <c r="B56" s="133" t="s">
        <v>120</v>
      </c>
      <c r="C56" s="133"/>
      <c r="D56" s="134"/>
      <c r="E56" s="129">
        <f>E57+E59</f>
        <v>0</v>
      </c>
      <c r="F56" s="129">
        <f t="shared" ref="F56:N56" si="28">F57+F59</f>
        <v>0</v>
      </c>
      <c r="G56" s="129"/>
      <c r="H56" s="129">
        <f t="shared" si="28"/>
        <v>120</v>
      </c>
      <c r="I56" s="129"/>
      <c r="J56" s="129">
        <f t="shared" si="28"/>
        <v>0</v>
      </c>
      <c r="K56" s="129"/>
      <c r="L56" s="129">
        <f t="shared" si="28"/>
        <v>40</v>
      </c>
      <c r="M56" s="129"/>
      <c r="N56" s="129">
        <f t="shared" si="28"/>
        <v>0</v>
      </c>
      <c r="O56" s="129"/>
      <c r="P56" s="129">
        <f>SUM(E56:N56)</f>
        <v>160</v>
      </c>
    </row>
    <row r="57" spans="1:16" s="93" customFormat="1">
      <c r="A57" s="116"/>
      <c r="B57" s="133"/>
      <c r="C57" s="133" t="s">
        <v>129</v>
      </c>
      <c r="D57" s="134"/>
      <c r="E57" s="129">
        <f>SUM(E58)</f>
        <v>0</v>
      </c>
      <c r="F57" s="129">
        <f t="shared" ref="F57:N57" si="29">SUM(F58)</f>
        <v>0</v>
      </c>
      <c r="G57" s="129"/>
      <c r="H57" s="129">
        <f t="shared" si="29"/>
        <v>110</v>
      </c>
      <c r="I57" s="129"/>
      <c r="J57" s="129">
        <f t="shared" si="29"/>
        <v>0</v>
      </c>
      <c r="K57" s="129"/>
      <c r="L57" s="129">
        <f t="shared" si="29"/>
        <v>40</v>
      </c>
      <c r="M57" s="129"/>
      <c r="N57" s="129">
        <f t="shared" si="29"/>
        <v>0</v>
      </c>
      <c r="O57" s="129"/>
      <c r="P57" s="129">
        <f>SUM(E57:N57)</f>
        <v>150</v>
      </c>
    </row>
    <row r="58" spans="1:16" s="93" customFormat="1" ht="26">
      <c r="A58" s="119"/>
      <c r="B58" s="122"/>
      <c r="C58" s="120">
        <v>52042</v>
      </c>
      <c r="D58" s="121" t="s">
        <v>226</v>
      </c>
      <c r="E58" s="127">
        <v>0</v>
      </c>
      <c r="F58" s="127">
        <v>0</v>
      </c>
      <c r="G58" s="127"/>
      <c r="H58" s="127">
        <v>110</v>
      </c>
      <c r="I58" s="127"/>
      <c r="J58" s="127">
        <v>0</v>
      </c>
      <c r="K58" s="127"/>
      <c r="L58" s="127">
        <v>40</v>
      </c>
      <c r="M58" s="127"/>
      <c r="N58" s="127">
        <v>0</v>
      </c>
      <c r="O58" s="127"/>
      <c r="P58" s="127">
        <f>SUM(E58:N58)</f>
        <v>150</v>
      </c>
    </row>
    <row r="59" spans="1:16" s="93" customFormat="1">
      <c r="A59" s="116"/>
      <c r="B59" s="133"/>
      <c r="C59" s="133" t="s">
        <v>130</v>
      </c>
      <c r="D59" s="134"/>
      <c r="E59" s="129">
        <f>SUM(E60)</f>
        <v>0</v>
      </c>
      <c r="F59" s="129">
        <f t="shared" ref="F59:N59" si="30">SUM(F60)</f>
        <v>0</v>
      </c>
      <c r="G59" s="129"/>
      <c r="H59" s="129">
        <f t="shared" si="30"/>
        <v>10</v>
      </c>
      <c r="I59" s="129"/>
      <c r="J59" s="129">
        <f t="shared" si="30"/>
        <v>0</v>
      </c>
      <c r="K59" s="129"/>
      <c r="L59" s="129">
        <f t="shared" si="30"/>
        <v>0</v>
      </c>
      <c r="M59" s="129"/>
      <c r="N59" s="129">
        <f t="shared" si="30"/>
        <v>0</v>
      </c>
      <c r="O59" s="129"/>
      <c r="P59" s="129">
        <f>SUM(E59:N59)</f>
        <v>10</v>
      </c>
    </row>
    <row r="60" spans="1:16" s="93" customFormat="1">
      <c r="A60" s="119"/>
      <c r="B60" s="122"/>
      <c r="C60" s="120">
        <v>53242</v>
      </c>
      <c r="D60" s="121" t="s">
        <v>156</v>
      </c>
      <c r="E60" s="127">
        <v>0</v>
      </c>
      <c r="F60" s="127">
        <v>0</v>
      </c>
      <c r="G60" s="127"/>
      <c r="H60" s="127">
        <v>10</v>
      </c>
      <c r="I60" s="127"/>
      <c r="J60" s="127">
        <v>0</v>
      </c>
      <c r="K60" s="127"/>
      <c r="L60" s="127">
        <v>0</v>
      </c>
      <c r="M60" s="127"/>
      <c r="N60" s="127">
        <v>0</v>
      </c>
      <c r="O60" s="127"/>
      <c r="P60" s="127">
        <f t="shared" ref="P60" si="31">SUM(E60:N60)</f>
        <v>10</v>
      </c>
    </row>
    <row r="61" spans="1:16" s="93" customFormat="1">
      <c r="A61" s="116"/>
      <c r="B61" s="133" t="s">
        <v>18</v>
      </c>
      <c r="C61" s="133"/>
      <c r="D61" s="134"/>
      <c r="E61" s="129">
        <f>E62+E64+E66+E69+E71+E73</f>
        <v>620</v>
      </c>
      <c r="F61" s="129">
        <f t="shared" ref="F61:N61" si="32">F62+F64+F66+F69+F71+F73</f>
        <v>517.29999999999995</v>
      </c>
      <c r="G61" s="129"/>
      <c r="H61" s="129">
        <f t="shared" si="32"/>
        <v>0</v>
      </c>
      <c r="I61" s="129"/>
      <c r="J61" s="129">
        <f t="shared" si="32"/>
        <v>0</v>
      </c>
      <c r="K61" s="129"/>
      <c r="L61" s="129">
        <f t="shared" si="32"/>
        <v>240</v>
      </c>
      <c r="M61" s="129"/>
      <c r="N61" s="129">
        <f t="shared" si="32"/>
        <v>0</v>
      </c>
      <c r="O61" s="129"/>
      <c r="P61" s="129">
        <f>SUM(E61:N61)</f>
        <v>1377.3</v>
      </c>
    </row>
    <row r="62" spans="1:16" s="93" customFormat="1">
      <c r="A62" s="116"/>
      <c r="B62" s="133"/>
      <c r="C62" s="133" t="s">
        <v>141</v>
      </c>
      <c r="D62" s="134"/>
      <c r="E62" s="129">
        <f>SUM(E63)</f>
        <v>0</v>
      </c>
      <c r="F62" s="129">
        <f t="shared" ref="F62:N62" si="33">SUM(F63)</f>
        <v>197</v>
      </c>
      <c r="G62" s="129"/>
      <c r="H62" s="129">
        <f t="shared" si="33"/>
        <v>0</v>
      </c>
      <c r="I62" s="129"/>
      <c r="J62" s="129">
        <f t="shared" si="33"/>
        <v>0</v>
      </c>
      <c r="K62" s="129"/>
      <c r="L62" s="129">
        <f t="shared" si="33"/>
        <v>0</v>
      </c>
      <c r="M62" s="129"/>
      <c r="N62" s="129">
        <f t="shared" si="33"/>
        <v>0</v>
      </c>
      <c r="O62" s="129"/>
      <c r="P62" s="129">
        <f>SUM(E62:N62)</f>
        <v>197</v>
      </c>
    </row>
    <row r="63" spans="1:16" s="93" customFormat="1">
      <c r="A63" s="119"/>
      <c r="B63" s="122"/>
      <c r="C63" s="120">
        <v>51041</v>
      </c>
      <c r="D63" s="121" t="s">
        <v>157</v>
      </c>
      <c r="E63" s="127">
        <v>0</v>
      </c>
      <c r="F63" s="127">
        <v>197</v>
      </c>
      <c r="G63" s="127"/>
      <c r="H63" s="127">
        <v>0</v>
      </c>
      <c r="I63" s="127"/>
      <c r="J63" s="127">
        <v>0</v>
      </c>
      <c r="K63" s="127"/>
      <c r="L63" s="127">
        <v>0</v>
      </c>
      <c r="M63" s="127"/>
      <c r="N63" s="127">
        <v>0</v>
      </c>
      <c r="O63" s="127"/>
      <c r="P63" s="127">
        <f>SUM(E63:N63)</f>
        <v>197</v>
      </c>
    </row>
    <row r="64" spans="1:16" s="93" customFormat="1">
      <c r="A64" s="116"/>
      <c r="B64" s="133"/>
      <c r="C64" s="133" t="s">
        <v>113</v>
      </c>
      <c r="D64" s="134"/>
      <c r="E64" s="129">
        <f>SUM(E65)</f>
        <v>0</v>
      </c>
      <c r="F64" s="129">
        <f t="shared" ref="F64:N64" si="34">SUM(F65)</f>
        <v>0</v>
      </c>
      <c r="G64" s="129"/>
      <c r="H64" s="129">
        <f t="shared" si="34"/>
        <v>0</v>
      </c>
      <c r="I64" s="129"/>
      <c r="J64" s="129">
        <f t="shared" si="34"/>
        <v>0</v>
      </c>
      <c r="K64" s="129"/>
      <c r="L64" s="129">
        <f t="shared" si="34"/>
        <v>240</v>
      </c>
      <c r="M64" s="129"/>
      <c r="N64" s="129">
        <f t="shared" si="34"/>
        <v>0</v>
      </c>
      <c r="O64" s="129"/>
      <c r="P64" s="129">
        <f>SUM(E64:N64)</f>
        <v>240</v>
      </c>
    </row>
    <row r="65" spans="1:16" s="93" customFormat="1">
      <c r="A65" s="119"/>
      <c r="B65" s="122"/>
      <c r="C65" s="120">
        <v>49253</v>
      </c>
      <c r="D65" s="121" t="s">
        <v>135</v>
      </c>
      <c r="E65" s="127">
        <v>0</v>
      </c>
      <c r="F65" s="127">
        <v>0</v>
      </c>
      <c r="G65" s="127"/>
      <c r="H65" s="127">
        <v>0</v>
      </c>
      <c r="I65" s="127"/>
      <c r="J65" s="127">
        <v>0</v>
      </c>
      <c r="K65" s="127"/>
      <c r="L65" s="127">
        <v>240</v>
      </c>
      <c r="M65" s="127"/>
      <c r="N65" s="127">
        <v>0</v>
      </c>
      <c r="O65" s="127"/>
      <c r="P65" s="127">
        <f t="shared" ref="P65" si="35">SUM(E65:N65)</f>
        <v>240</v>
      </c>
    </row>
    <row r="66" spans="1:16" s="93" customFormat="1">
      <c r="A66" s="116"/>
      <c r="B66" s="133"/>
      <c r="C66" s="133" t="s">
        <v>114</v>
      </c>
      <c r="D66" s="134"/>
      <c r="E66" s="129">
        <f t="shared" ref="E66:N66" si="36">SUM(E67:E68)</f>
        <v>150</v>
      </c>
      <c r="F66" s="129">
        <f t="shared" si="36"/>
        <v>200</v>
      </c>
      <c r="G66" s="129"/>
      <c r="H66" s="129">
        <f t="shared" si="36"/>
        <v>0</v>
      </c>
      <c r="I66" s="129"/>
      <c r="J66" s="129">
        <f t="shared" si="36"/>
        <v>0</v>
      </c>
      <c r="K66" s="129"/>
      <c r="L66" s="129">
        <f t="shared" si="36"/>
        <v>0</v>
      </c>
      <c r="M66" s="129"/>
      <c r="N66" s="129">
        <f t="shared" si="36"/>
        <v>0</v>
      </c>
      <c r="O66" s="129"/>
      <c r="P66" s="129">
        <f>SUM(E66:N66)</f>
        <v>350</v>
      </c>
    </row>
    <row r="67" spans="1:16" s="93" customFormat="1">
      <c r="A67" s="119"/>
      <c r="B67" s="122"/>
      <c r="C67" s="120">
        <v>51348</v>
      </c>
      <c r="D67" s="121" t="s">
        <v>158</v>
      </c>
      <c r="E67" s="127">
        <v>150</v>
      </c>
      <c r="F67" s="127">
        <v>50</v>
      </c>
      <c r="G67" s="127"/>
      <c r="H67" s="127">
        <v>0</v>
      </c>
      <c r="I67" s="127"/>
      <c r="J67" s="127">
        <v>0</v>
      </c>
      <c r="K67" s="127"/>
      <c r="L67" s="127">
        <v>0</v>
      </c>
      <c r="M67" s="127"/>
      <c r="N67" s="127">
        <v>0</v>
      </c>
      <c r="O67" s="127"/>
      <c r="P67" s="127">
        <f t="shared" ref="P67:P68" si="37">SUM(E67:N67)</f>
        <v>200</v>
      </c>
    </row>
    <row r="68" spans="1:16" s="93" customFormat="1">
      <c r="A68" s="119"/>
      <c r="B68" s="122"/>
      <c r="C68" s="120">
        <v>52110</v>
      </c>
      <c r="D68" s="121" t="s">
        <v>159</v>
      </c>
      <c r="E68" s="127">
        <v>0</v>
      </c>
      <c r="F68" s="127">
        <v>150</v>
      </c>
      <c r="G68" s="127"/>
      <c r="H68" s="127">
        <v>0</v>
      </c>
      <c r="I68" s="127"/>
      <c r="J68" s="127">
        <v>0</v>
      </c>
      <c r="K68" s="127"/>
      <c r="L68" s="127">
        <v>0</v>
      </c>
      <c r="M68" s="127"/>
      <c r="N68" s="127">
        <v>0</v>
      </c>
      <c r="O68" s="127"/>
      <c r="P68" s="127">
        <f t="shared" si="37"/>
        <v>150</v>
      </c>
    </row>
    <row r="69" spans="1:16" s="93" customFormat="1">
      <c r="A69" s="116"/>
      <c r="B69" s="133"/>
      <c r="C69" s="133" t="s">
        <v>116</v>
      </c>
      <c r="D69" s="134"/>
      <c r="E69" s="129">
        <f>SUM(E70)</f>
        <v>300</v>
      </c>
      <c r="F69" s="129">
        <f t="shared" ref="F69:N69" si="38">SUM(F70)</f>
        <v>0</v>
      </c>
      <c r="G69" s="129"/>
      <c r="H69" s="129">
        <f t="shared" si="38"/>
        <v>0</v>
      </c>
      <c r="I69" s="129"/>
      <c r="J69" s="129">
        <f t="shared" si="38"/>
        <v>0</v>
      </c>
      <c r="K69" s="129"/>
      <c r="L69" s="129">
        <f t="shared" si="38"/>
        <v>0</v>
      </c>
      <c r="M69" s="129"/>
      <c r="N69" s="129">
        <f t="shared" si="38"/>
        <v>0</v>
      </c>
      <c r="O69" s="129"/>
      <c r="P69" s="129">
        <f>SUM(E69:N69)</f>
        <v>300</v>
      </c>
    </row>
    <row r="70" spans="1:16" s="93" customFormat="1" ht="26">
      <c r="A70" s="119"/>
      <c r="B70" s="122"/>
      <c r="C70" s="120">
        <v>51350</v>
      </c>
      <c r="D70" s="121" t="s">
        <v>227</v>
      </c>
      <c r="E70" s="127">
        <v>300</v>
      </c>
      <c r="F70" s="127">
        <v>0</v>
      </c>
      <c r="G70" s="127"/>
      <c r="H70" s="127">
        <v>0</v>
      </c>
      <c r="I70" s="127"/>
      <c r="J70" s="127">
        <v>0</v>
      </c>
      <c r="K70" s="127"/>
      <c r="L70" s="127">
        <v>0</v>
      </c>
      <c r="M70" s="127"/>
      <c r="N70" s="127">
        <v>0</v>
      </c>
      <c r="O70" s="127"/>
      <c r="P70" s="127">
        <f t="shared" ref="P70" si="39">SUM(E70:N70)</f>
        <v>300</v>
      </c>
    </row>
    <row r="71" spans="1:16" s="93" customFormat="1">
      <c r="A71" s="116"/>
      <c r="B71" s="133"/>
      <c r="C71" s="133" t="s">
        <v>129</v>
      </c>
      <c r="D71" s="134"/>
      <c r="E71" s="129">
        <f>SUM(E72)</f>
        <v>170</v>
      </c>
      <c r="F71" s="129">
        <f t="shared" ref="F71:N71" si="40">SUM(F72)</f>
        <v>0</v>
      </c>
      <c r="G71" s="129"/>
      <c r="H71" s="129">
        <f t="shared" si="40"/>
        <v>0</v>
      </c>
      <c r="I71" s="129"/>
      <c r="J71" s="129">
        <f t="shared" si="40"/>
        <v>0</v>
      </c>
      <c r="K71" s="129"/>
      <c r="L71" s="129">
        <f t="shared" si="40"/>
        <v>0</v>
      </c>
      <c r="M71" s="129"/>
      <c r="N71" s="129">
        <f t="shared" si="40"/>
        <v>0</v>
      </c>
      <c r="O71" s="129"/>
      <c r="P71" s="129">
        <f>SUM(E71:N71)</f>
        <v>170</v>
      </c>
    </row>
    <row r="72" spans="1:16" s="93" customFormat="1">
      <c r="A72" s="119"/>
      <c r="B72" s="122"/>
      <c r="C72" s="120">
        <v>51052</v>
      </c>
      <c r="D72" s="121" t="s">
        <v>160</v>
      </c>
      <c r="E72" s="127">
        <v>170</v>
      </c>
      <c r="F72" s="127">
        <v>0</v>
      </c>
      <c r="G72" s="127"/>
      <c r="H72" s="127">
        <v>0</v>
      </c>
      <c r="I72" s="127"/>
      <c r="J72" s="127">
        <v>0</v>
      </c>
      <c r="K72" s="127"/>
      <c r="L72" s="127">
        <v>0</v>
      </c>
      <c r="M72" s="127"/>
      <c r="N72" s="127">
        <v>0</v>
      </c>
      <c r="O72" s="127"/>
      <c r="P72" s="127">
        <f t="shared" ref="P72" si="41">SUM(E72:N72)</f>
        <v>170</v>
      </c>
    </row>
    <row r="73" spans="1:16" s="93" customFormat="1">
      <c r="A73" s="116"/>
      <c r="B73" s="133"/>
      <c r="C73" s="133" t="s">
        <v>130</v>
      </c>
      <c r="D73" s="134"/>
      <c r="E73" s="129">
        <f>SUM(E74:E75)</f>
        <v>0</v>
      </c>
      <c r="F73" s="129">
        <f t="shared" ref="F73:N73" si="42">SUM(F74:F75)</f>
        <v>120.3</v>
      </c>
      <c r="G73" s="129"/>
      <c r="H73" s="129">
        <f t="shared" si="42"/>
        <v>0</v>
      </c>
      <c r="I73" s="129"/>
      <c r="J73" s="129">
        <f t="shared" si="42"/>
        <v>0</v>
      </c>
      <c r="K73" s="129"/>
      <c r="L73" s="129">
        <f t="shared" si="42"/>
        <v>0</v>
      </c>
      <c r="M73" s="129"/>
      <c r="N73" s="129">
        <f t="shared" si="42"/>
        <v>0</v>
      </c>
      <c r="O73" s="129"/>
      <c r="P73" s="129">
        <f>SUM(E73:N73)</f>
        <v>120.3</v>
      </c>
    </row>
    <row r="74" spans="1:16" s="93" customFormat="1">
      <c r="A74" s="119"/>
      <c r="B74" s="122"/>
      <c r="C74" s="120">
        <v>51240</v>
      </c>
      <c r="D74" s="121" t="s">
        <v>161</v>
      </c>
      <c r="E74" s="127">
        <v>0</v>
      </c>
      <c r="F74" s="127">
        <v>105.3</v>
      </c>
      <c r="G74" s="127"/>
      <c r="H74" s="127">
        <v>0</v>
      </c>
      <c r="I74" s="127"/>
      <c r="J74" s="127">
        <v>0</v>
      </c>
      <c r="K74" s="127"/>
      <c r="L74" s="127">
        <v>0</v>
      </c>
      <c r="M74" s="127"/>
      <c r="N74" s="127">
        <v>0</v>
      </c>
      <c r="O74" s="127"/>
      <c r="P74" s="127">
        <f t="shared" ref="P74:P84" si="43">SUM(E74:N74)</f>
        <v>105.3</v>
      </c>
    </row>
    <row r="75" spans="1:16" s="93" customFormat="1">
      <c r="A75" s="119"/>
      <c r="B75" s="122"/>
      <c r="C75" s="120">
        <v>53107</v>
      </c>
      <c r="D75" s="121" t="s">
        <v>162</v>
      </c>
      <c r="E75" s="127">
        <v>0</v>
      </c>
      <c r="F75" s="127">
        <v>15</v>
      </c>
      <c r="G75" s="127"/>
      <c r="H75" s="127">
        <v>0</v>
      </c>
      <c r="I75" s="127"/>
      <c r="J75" s="127">
        <v>0</v>
      </c>
      <c r="K75" s="127"/>
      <c r="L75" s="127">
        <v>0</v>
      </c>
      <c r="M75" s="127"/>
      <c r="N75" s="127">
        <v>0</v>
      </c>
      <c r="O75" s="127"/>
      <c r="P75" s="127">
        <f t="shared" si="43"/>
        <v>15</v>
      </c>
    </row>
    <row r="76" spans="1:16" s="93" customFormat="1">
      <c r="A76" s="116" t="s">
        <v>125</v>
      </c>
      <c r="B76" s="133"/>
      <c r="C76" s="133"/>
      <c r="D76" s="134"/>
      <c r="E76" s="129">
        <f>E77+E93</f>
        <v>2133.2294638899998</v>
      </c>
      <c r="F76" s="129">
        <f t="shared" ref="F76:N76" si="44">F77+F93</f>
        <v>56</v>
      </c>
      <c r="G76" s="129"/>
      <c r="H76" s="129">
        <f t="shared" si="44"/>
        <v>0</v>
      </c>
      <c r="I76" s="129"/>
      <c r="J76" s="129">
        <f t="shared" si="44"/>
        <v>0</v>
      </c>
      <c r="K76" s="129"/>
      <c r="L76" s="129">
        <f t="shared" si="44"/>
        <v>353.21997899999997</v>
      </c>
      <c r="M76" s="129"/>
      <c r="N76" s="129">
        <f t="shared" si="44"/>
        <v>4.9800000000000004</v>
      </c>
      <c r="O76" s="129"/>
      <c r="P76" s="129">
        <f t="shared" si="43"/>
        <v>2547.4294428899998</v>
      </c>
    </row>
    <row r="77" spans="1:16" s="93" customFormat="1">
      <c r="A77" s="116"/>
      <c r="B77" s="133" t="s">
        <v>269</v>
      </c>
      <c r="C77" s="133"/>
      <c r="D77" s="134"/>
      <c r="E77" s="129">
        <f t="shared" ref="E77:N77" si="45">E78+E81+E83+E85+E88+E90</f>
        <v>1813.5894638899999</v>
      </c>
      <c r="F77" s="129">
        <f t="shared" si="45"/>
        <v>0</v>
      </c>
      <c r="G77" s="129"/>
      <c r="H77" s="129">
        <f t="shared" si="45"/>
        <v>0</v>
      </c>
      <c r="I77" s="129"/>
      <c r="J77" s="129">
        <f t="shared" si="45"/>
        <v>0</v>
      </c>
      <c r="K77" s="129"/>
      <c r="L77" s="129">
        <f t="shared" si="45"/>
        <v>198.219979</v>
      </c>
      <c r="M77" s="129"/>
      <c r="N77" s="129">
        <f t="shared" si="45"/>
        <v>0</v>
      </c>
      <c r="O77" s="129"/>
      <c r="P77" s="129">
        <f t="shared" si="43"/>
        <v>2011.8094428899999</v>
      </c>
    </row>
    <row r="78" spans="1:16" s="93" customFormat="1">
      <c r="A78" s="116"/>
      <c r="B78" s="133"/>
      <c r="C78" s="133" t="s">
        <v>141</v>
      </c>
      <c r="D78" s="134"/>
      <c r="E78" s="129">
        <f>SUM(E79:E80)</f>
        <v>429.96525080999999</v>
      </c>
      <c r="F78" s="129">
        <f t="shared" ref="F78:N78" si="46">SUM(F79:F80)</f>
        <v>0</v>
      </c>
      <c r="G78" s="129"/>
      <c r="H78" s="129">
        <f t="shared" si="46"/>
        <v>0</v>
      </c>
      <c r="I78" s="129"/>
      <c r="J78" s="129">
        <f t="shared" si="46"/>
        <v>0</v>
      </c>
      <c r="K78" s="129"/>
      <c r="L78" s="129">
        <f t="shared" si="46"/>
        <v>0</v>
      </c>
      <c r="M78" s="129"/>
      <c r="N78" s="129">
        <f t="shared" si="46"/>
        <v>0</v>
      </c>
      <c r="O78" s="129"/>
      <c r="P78" s="129">
        <f t="shared" si="43"/>
        <v>429.96525080999999</v>
      </c>
    </row>
    <row r="79" spans="1:16" s="93" customFormat="1">
      <c r="A79" s="119"/>
      <c r="B79" s="122"/>
      <c r="C79" s="120">
        <v>50393</v>
      </c>
      <c r="D79" s="121" t="s">
        <v>163</v>
      </c>
      <c r="E79" s="127">
        <v>129.96525080999999</v>
      </c>
      <c r="F79" s="127">
        <v>0</v>
      </c>
      <c r="G79" s="127"/>
      <c r="H79" s="127">
        <v>0</v>
      </c>
      <c r="I79" s="127"/>
      <c r="J79" s="127">
        <v>0</v>
      </c>
      <c r="K79" s="127"/>
      <c r="L79" s="127">
        <v>0</v>
      </c>
      <c r="M79" s="127"/>
      <c r="N79" s="127">
        <v>0</v>
      </c>
      <c r="O79" s="127"/>
      <c r="P79" s="127">
        <f t="shared" si="43"/>
        <v>129.96525080999999</v>
      </c>
    </row>
    <row r="80" spans="1:16" s="93" customFormat="1" ht="26">
      <c r="A80" s="119"/>
      <c r="B80" s="122"/>
      <c r="C80" s="120">
        <v>51116</v>
      </c>
      <c r="D80" s="121" t="s">
        <v>228</v>
      </c>
      <c r="E80" s="127">
        <v>300</v>
      </c>
      <c r="F80" s="127">
        <v>0</v>
      </c>
      <c r="G80" s="127"/>
      <c r="H80" s="127">
        <v>0</v>
      </c>
      <c r="I80" s="127"/>
      <c r="J80" s="127">
        <v>0</v>
      </c>
      <c r="K80" s="127"/>
      <c r="L80" s="127">
        <v>0</v>
      </c>
      <c r="M80" s="127"/>
      <c r="N80" s="127">
        <v>0</v>
      </c>
      <c r="O80" s="127"/>
      <c r="P80" s="127">
        <f t="shared" si="43"/>
        <v>300</v>
      </c>
    </row>
    <row r="81" spans="1:16" s="93" customFormat="1">
      <c r="A81" s="116"/>
      <c r="B81" s="133"/>
      <c r="C81" s="133" t="s">
        <v>113</v>
      </c>
      <c r="D81" s="134"/>
      <c r="E81" s="129">
        <f>SUM(E82)</f>
        <v>392.03518907</v>
      </c>
      <c r="F81" s="129">
        <f t="shared" ref="F81:N81" si="47">SUM(F82)</f>
        <v>0</v>
      </c>
      <c r="G81" s="129"/>
      <c r="H81" s="129">
        <f t="shared" si="47"/>
        <v>0</v>
      </c>
      <c r="I81" s="129"/>
      <c r="J81" s="129">
        <f t="shared" si="47"/>
        <v>0</v>
      </c>
      <c r="K81" s="129"/>
      <c r="L81" s="129">
        <f t="shared" si="47"/>
        <v>0</v>
      </c>
      <c r="M81" s="129"/>
      <c r="N81" s="129">
        <f t="shared" si="47"/>
        <v>0</v>
      </c>
      <c r="O81" s="129"/>
      <c r="P81" s="129">
        <f t="shared" si="43"/>
        <v>392.03518907</v>
      </c>
    </row>
    <row r="82" spans="1:16" s="93" customFormat="1" ht="39">
      <c r="A82" s="119"/>
      <c r="B82" s="122"/>
      <c r="C82" s="120">
        <v>51418</v>
      </c>
      <c r="D82" s="121" t="s">
        <v>229</v>
      </c>
      <c r="E82" s="127">
        <v>392.03518907</v>
      </c>
      <c r="F82" s="127">
        <v>0</v>
      </c>
      <c r="G82" s="127"/>
      <c r="H82" s="127">
        <v>0</v>
      </c>
      <c r="I82" s="127"/>
      <c r="J82" s="127">
        <v>0</v>
      </c>
      <c r="K82" s="127"/>
      <c r="L82" s="127">
        <v>0</v>
      </c>
      <c r="M82" s="127"/>
      <c r="N82" s="127">
        <v>0</v>
      </c>
      <c r="O82" s="127"/>
      <c r="P82" s="127">
        <f t="shared" si="43"/>
        <v>392.03518907</v>
      </c>
    </row>
    <row r="83" spans="1:16" s="93" customFormat="1">
      <c r="A83" s="116"/>
      <c r="B83" s="133"/>
      <c r="C83" s="133" t="s">
        <v>114</v>
      </c>
      <c r="D83" s="134"/>
      <c r="E83" s="129">
        <f>SUM(E84)</f>
        <v>98.756445659999997</v>
      </c>
      <c r="F83" s="129">
        <f t="shared" ref="F83:N83" si="48">SUM(F84)</f>
        <v>0</v>
      </c>
      <c r="G83" s="129"/>
      <c r="H83" s="129">
        <f t="shared" si="48"/>
        <v>0</v>
      </c>
      <c r="I83" s="129"/>
      <c r="J83" s="129">
        <f t="shared" si="48"/>
        <v>0</v>
      </c>
      <c r="K83" s="129"/>
      <c r="L83" s="129">
        <f t="shared" si="48"/>
        <v>198.219979</v>
      </c>
      <c r="M83" s="129"/>
      <c r="N83" s="129">
        <f t="shared" si="48"/>
        <v>0</v>
      </c>
      <c r="O83" s="129"/>
      <c r="P83" s="129">
        <f t="shared" si="43"/>
        <v>296.97642466000002</v>
      </c>
    </row>
    <row r="84" spans="1:16" s="93" customFormat="1">
      <c r="A84" s="119"/>
      <c r="B84" s="122"/>
      <c r="C84" s="120">
        <v>51194</v>
      </c>
      <c r="D84" s="121" t="s">
        <v>164</v>
      </c>
      <c r="E84" s="127">
        <v>98.756445659999997</v>
      </c>
      <c r="F84" s="127">
        <v>0</v>
      </c>
      <c r="G84" s="127"/>
      <c r="H84" s="127">
        <v>0</v>
      </c>
      <c r="I84" s="127"/>
      <c r="J84" s="127">
        <v>0</v>
      </c>
      <c r="K84" s="127"/>
      <c r="L84" s="127">
        <v>198.219979</v>
      </c>
      <c r="M84" s="127"/>
      <c r="N84" s="127">
        <v>0</v>
      </c>
      <c r="O84" s="127"/>
      <c r="P84" s="127">
        <f t="shared" si="43"/>
        <v>296.97642466000002</v>
      </c>
    </row>
    <row r="85" spans="1:16" s="93" customFormat="1">
      <c r="A85" s="119"/>
      <c r="B85" s="133"/>
      <c r="C85" s="133" t="s">
        <v>131</v>
      </c>
      <c r="D85" s="134"/>
      <c r="E85" s="129">
        <f>SUM(E86:E87)</f>
        <v>250</v>
      </c>
      <c r="F85" s="129">
        <f t="shared" ref="F85:N85" si="49">SUM(F86:F87)</f>
        <v>0</v>
      </c>
      <c r="G85" s="129"/>
      <c r="H85" s="129">
        <f t="shared" si="49"/>
        <v>0</v>
      </c>
      <c r="I85" s="129"/>
      <c r="J85" s="129">
        <f t="shared" si="49"/>
        <v>0</v>
      </c>
      <c r="K85" s="129"/>
      <c r="L85" s="129">
        <f t="shared" si="49"/>
        <v>0</v>
      </c>
      <c r="M85" s="129"/>
      <c r="N85" s="129">
        <f t="shared" si="49"/>
        <v>0</v>
      </c>
      <c r="O85" s="129"/>
      <c r="P85" s="129">
        <f>SUM(E85:N85)</f>
        <v>250</v>
      </c>
    </row>
    <row r="86" spans="1:16" s="93" customFormat="1" ht="26">
      <c r="A86" s="119"/>
      <c r="B86" s="122"/>
      <c r="C86" s="120">
        <v>49309</v>
      </c>
      <c r="D86" s="121" t="s">
        <v>230</v>
      </c>
      <c r="E86" s="127">
        <v>150</v>
      </c>
      <c r="F86" s="127">
        <v>0</v>
      </c>
      <c r="G86" s="127"/>
      <c r="H86" s="127">
        <v>0</v>
      </c>
      <c r="I86" s="127"/>
      <c r="J86" s="127">
        <v>0</v>
      </c>
      <c r="K86" s="127"/>
      <c r="L86" s="127">
        <v>0</v>
      </c>
      <c r="M86" s="127"/>
      <c r="N86" s="127">
        <v>0</v>
      </c>
      <c r="O86" s="127"/>
      <c r="P86" s="127">
        <f t="shared" ref="P86:P87" si="50">SUM(E86:N86)</f>
        <v>150</v>
      </c>
    </row>
    <row r="87" spans="1:16" s="93" customFormat="1" ht="26">
      <c r="A87" s="119"/>
      <c r="B87" s="122"/>
      <c r="C87" s="120">
        <v>50391</v>
      </c>
      <c r="D87" s="121" t="s">
        <v>231</v>
      </c>
      <c r="E87" s="127">
        <v>100</v>
      </c>
      <c r="F87" s="127">
        <v>0</v>
      </c>
      <c r="G87" s="127"/>
      <c r="H87" s="127">
        <v>0</v>
      </c>
      <c r="I87" s="127"/>
      <c r="J87" s="127">
        <v>0</v>
      </c>
      <c r="K87" s="127"/>
      <c r="L87" s="127">
        <v>0</v>
      </c>
      <c r="M87" s="127"/>
      <c r="N87" s="127">
        <v>0</v>
      </c>
      <c r="O87" s="127"/>
      <c r="P87" s="127">
        <f t="shared" si="50"/>
        <v>100</v>
      </c>
    </row>
    <row r="88" spans="1:16" s="93" customFormat="1">
      <c r="A88" s="116"/>
      <c r="B88" s="133"/>
      <c r="C88" s="133" t="s">
        <v>129</v>
      </c>
      <c r="D88" s="134"/>
      <c r="E88" s="129">
        <f>SUM(E89)</f>
        <v>192.83257835000001</v>
      </c>
      <c r="F88" s="129">
        <f t="shared" ref="F88:N88" si="51">SUM(F89)</f>
        <v>0</v>
      </c>
      <c r="G88" s="129"/>
      <c r="H88" s="129">
        <f t="shared" si="51"/>
        <v>0</v>
      </c>
      <c r="I88" s="129"/>
      <c r="J88" s="129">
        <f t="shared" si="51"/>
        <v>0</v>
      </c>
      <c r="K88" s="129"/>
      <c r="L88" s="129">
        <f t="shared" si="51"/>
        <v>0</v>
      </c>
      <c r="M88" s="129"/>
      <c r="N88" s="129">
        <f t="shared" si="51"/>
        <v>0</v>
      </c>
      <c r="O88" s="129"/>
      <c r="P88" s="129">
        <f>SUM(E88:N88)</f>
        <v>192.83257835000001</v>
      </c>
    </row>
    <row r="89" spans="1:16" s="93" customFormat="1" ht="26">
      <c r="A89" s="119"/>
      <c r="B89" s="122"/>
      <c r="C89" s="120">
        <v>51366</v>
      </c>
      <c r="D89" s="121" t="s">
        <v>232</v>
      </c>
      <c r="E89" s="127">
        <v>192.83257835000001</v>
      </c>
      <c r="F89" s="127">
        <v>0</v>
      </c>
      <c r="G89" s="127"/>
      <c r="H89" s="127">
        <v>0</v>
      </c>
      <c r="I89" s="127"/>
      <c r="J89" s="127">
        <v>0</v>
      </c>
      <c r="K89" s="127"/>
      <c r="L89" s="127">
        <v>0</v>
      </c>
      <c r="M89" s="127"/>
      <c r="N89" s="127">
        <v>0</v>
      </c>
      <c r="O89" s="127"/>
      <c r="P89" s="127">
        <f>SUM(E89:N89)</f>
        <v>192.83257835000001</v>
      </c>
    </row>
    <row r="90" spans="1:16" s="93" customFormat="1">
      <c r="A90" s="116"/>
      <c r="B90" s="133"/>
      <c r="C90" s="133" t="s">
        <v>130</v>
      </c>
      <c r="D90" s="134"/>
      <c r="E90" s="129">
        <f>SUM(E91:E92)</f>
        <v>450</v>
      </c>
      <c r="F90" s="129">
        <f t="shared" ref="F90:N90" si="52">SUM(F91:F92)</f>
        <v>0</v>
      </c>
      <c r="G90" s="129"/>
      <c r="H90" s="129">
        <f t="shared" si="52"/>
        <v>0</v>
      </c>
      <c r="I90" s="129"/>
      <c r="J90" s="129">
        <f t="shared" si="52"/>
        <v>0</v>
      </c>
      <c r="K90" s="129"/>
      <c r="L90" s="129">
        <f t="shared" si="52"/>
        <v>0</v>
      </c>
      <c r="M90" s="129"/>
      <c r="N90" s="129">
        <f t="shared" si="52"/>
        <v>0</v>
      </c>
      <c r="O90" s="129"/>
      <c r="P90" s="129">
        <f>SUM(E90:N90)</f>
        <v>450</v>
      </c>
    </row>
    <row r="91" spans="1:16" s="93" customFormat="1" ht="26">
      <c r="A91" s="119"/>
      <c r="B91" s="122"/>
      <c r="C91" s="120">
        <v>49310</v>
      </c>
      <c r="D91" s="121" t="s">
        <v>233</v>
      </c>
      <c r="E91" s="127">
        <v>250</v>
      </c>
      <c r="F91" s="127">
        <v>0</v>
      </c>
      <c r="G91" s="127"/>
      <c r="H91" s="127">
        <v>0</v>
      </c>
      <c r="I91" s="127"/>
      <c r="J91" s="127">
        <v>0</v>
      </c>
      <c r="K91" s="127"/>
      <c r="L91" s="127">
        <v>0</v>
      </c>
      <c r="M91" s="127"/>
      <c r="N91" s="127">
        <v>0</v>
      </c>
      <c r="O91" s="127"/>
      <c r="P91" s="127">
        <f t="shared" ref="P91:P126" si="53">SUM(E91:N91)</f>
        <v>250</v>
      </c>
    </row>
    <row r="92" spans="1:16" s="93" customFormat="1">
      <c r="A92" s="119"/>
      <c r="B92" s="122"/>
      <c r="C92" s="120">
        <v>51189</v>
      </c>
      <c r="D92" s="121" t="s">
        <v>165</v>
      </c>
      <c r="E92" s="127">
        <v>200</v>
      </c>
      <c r="F92" s="127">
        <v>0</v>
      </c>
      <c r="G92" s="127"/>
      <c r="H92" s="127">
        <v>0</v>
      </c>
      <c r="I92" s="127"/>
      <c r="J92" s="127">
        <v>0</v>
      </c>
      <c r="K92" s="127"/>
      <c r="L92" s="127">
        <v>0</v>
      </c>
      <c r="M92" s="127"/>
      <c r="N92" s="127">
        <v>0</v>
      </c>
      <c r="O92" s="127"/>
      <c r="P92" s="127">
        <f t="shared" si="53"/>
        <v>200</v>
      </c>
    </row>
    <row r="93" spans="1:16" s="93" customFormat="1">
      <c r="A93" s="116"/>
      <c r="B93" s="133" t="s">
        <v>121</v>
      </c>
      <c r="C93" s="133"/>
      <c r="D93" s="134"/>
      <c r="E93" s="129">
        <f>E94+E96+E98+E100+E103+E105+E107</f>
        <v>319.64</v>
      </c>
      <c r="F93" s="129">
        <f t="shared" ref="F93:N93" si="54">F94+F96+F98+F100+F103+F105+F107</f>
        <v>56</v>
      </c>
      <c r="G93" s="129"/>
      <c r="H93" s="129">
        <f t="shared" si="54"/>
        <v>0</v>
      </c>
      <c r="I93" s="129"/>
      <c r="J93" s="129">
        <f t="shared" si="54"/>
        <v>0</v>
      </c>
      <c r="K93" s="129"/>
      <c r="L93" s="129">
        <f t="shared" si="54"/>
        <v>155</v>
      </c>
      <c r="M93" s="129"/>
      <c r="N93" s="129">
        <f t="shared" si="54"/>
        <v>4.9800000000000004</v>
      </c>
      <c r="O93" s="129"/>
      <c r="P93" s="129">
        <f t="shared" si="53"/>
        <v>535.62</v>
      </c>
    </row>
    <row r="94" spans="1:16" s="93" customFormat="1">
      <c r="A94" s="116"/>
      <c r="B94" s="133"/>
      <c r="C94" s="133" t="s">
        <v>113</v>
      </c>
      <c r="D94" s="134"/>
      <c r="E94" s="129">
        <f>SUM(E95)</f>
        <v>160</v>
      </c>
      <c r="F94" s="129">
        <f t="shared" ref="F94:N94" si="55">SUM(F95)</f>
        <v>0</v>
      </c>
      <c r="G94" s="129"/>
      <c r="H94" s="129">
        <f t="shared" si="55"/>
        <v>0</v>
      </c>
      <c r="I94" s="129"/>
      <c r="J94" s="129">
        <f t="shared" si="55"/>
        <v>0</v>
      </c>
      <c r="K94" s="129"/>
      <c r="L94" s="129">
        <f t="shared" si="55"/>
        <v>0</v>
      </c>
      <c r="M94" s="129"/>
      <c r="N94" s="129">
        <f t="shared" si="55"/>
        <v>0</v>
      </c>
      <c r="O94" s="129"/>
      <c r="P94" s="129">
        <f t="shared" si="53"/>
        <v>160</v>
      </c>
    </row>
    <row r="95" spans="1:16" s="93" customFormat="1">
      <c r="A95" s="119"/>
      <c r="B95" s="122"/>
      <c r="C95" s="120">
        <v>53028</v>
      </c>
      <c r="D95" s="121" t="s">
        <v>166</v>
      </c>
      <c r="E95" s="127">
        <v>160</v>
      </c>
      <c r="F95" s="127">
        <v>0</v>
      </c>
      <c r="G95" s="127"/>
      <c r="H95" s="127">
        <v>0</v>
      </c>
      <c r="I95" s="127"/>
      <c r="J95" s="127">
        <v>0</v>
      </c>
      <c r="K95" s="127"/>
      <c r="L95" s="127">
        <v>0</v>
      </c>
      <c r="M95" s="127"/>
      <c r="N95" s="127">
        <v>0</v>
      </c>
      <c r="O95" s="127"/>
      <c r="P95" s="127">
        <f t="shared" si="53"/>
        <v>160</v>
      </c>
    </row>
    <row r="96" spans="1:16" s="93" customFormat="1">
      <c r="A96" s="116"/>
      <c r="B96" s="133"/>
      <c r="C96" s="133" t="s">
        <v>131</v>
      </c>
      <c r="D96" s="134"/>
      <c r="E96" s="129">
        <f>SUM(E97)</f>
        <v>16</v>
      </c>
      <c r="F96" s="129">
        <f t="shared" ref="F96:N96" si="56">SUM(F97)</f>
        <v>0</v>
      </c>
      <c r="G96" s="129"/>
      <c r="H96" s="129">
        <f t="shared" si="56"/>
        <v>0</v>
      </c>
      <c r="I96" s="129"/>
      <c r="J96" s="129">
        <f t="shared" si="56"/>
        <v>0</v>
      </c>
      <c r="K96" s="129"/>
      <c r="L96" s="129">
        <f t="shared" si="56"/>
        <v>0</v>
      </c>
      <c r="M96" s="129"/>
      <c r="N96" s="129">
        <f t="shared" si="56"/>
        <v>0</v>
      </c>
      <c r="O96" s="129"/>
      <c r="P96" s="129">
        <f t="shared" si="53"/>
        <v>16</v>
      </c>
    </row>
    <row r="97" spans="1:16" s="93" customFormat="1">
      <c r="A97" s="119"/>
      <c r="B97" s="122"/>
      <c r="C97" s="120">
        <v>41243</v>
      </c>
      <c r="D97" s="121" t="s">
        <v>268</v>
      </c>
      <c r="E97" s="127">
        <v>16</v>
      </c>
      <c r="F97" s="127">
        <v>0</v>
      </c>
      <c r="G97" s="127"/>
      <c r="H97" s="127">
        <v>0</v>
      </c>
      <c r="I97" s="127"/>
      <c r="J97" s="127">
        <v>0</v>
      </c>
      <c r="K97" s="127"/>
      <c r="L97" s="127">
        <v>0</v>
      </c>
      <c r="M97" s="127"/>
      <c r="N97" s="127">
        <v>0</v>
      </c>
      <c r="O97" s="127"/>
      <c r="P97" s="127">
        <f t="shared" si="53"/>
        <v>16</v>
      </c>
    </row>
    <row r="98" spans="1:16" s="93" customFormat="1">
      <c r="A98" s="116"/>
      <c r="B98" s="133"/>
      <c r="C98" s="133" t="s">
        <v>137</v>
      </c>
      <c r="D98" s="134"/>
      <c r="E98" s="129">
        <f>SUM(E99)</f>
        <v>66.14</v>
      </c>
      <c r="F98" s="129">
        <f t="shared" ref="F98:N98" si="57">SUM(F99)</f>
        <v>10</v>
      </c>
      <c r="G98" s="129"/>
      <c r="H98" s="129">
        <f t="shared" si="57"/>
        <v>0</v>
      </c>
      <c r="I98" s="129"/>
      <c r="J98" s="129">
        <f t="shared" si="57"/>
        <v>0</v>
      </c>
      <c r="K98" s="129"/>
      <c r="L98" s="129">
        <f t="shared" si="57"/>
        <v>0</v>
      </c>
      <c r="M98" s="129"/>
      <c r="N98" s="129">
        <f t="shared" si="57"/>
        <v>3.48</v>
      </c>
      <c r="O98" s="129"/>
      <c r="P98" s="129">
        <f t="shared" si="53"/>
        <v>79.62</v>
      </c>
    </row>
    <row r="99" spans="1:16" s="93" customFormat="1" ht="26">
      <c r="A99" s="119"/>
      <c r="B99" s="122"/>
      <c r="C99" s="120">
        <v>49173</v>
      </c>
      <c r="D99" s="121" t="s">
        <v>234</v>
      </c>
      <c r="E99" s="127">
        <v>66.14</v>
      </c>
      <c r="F99" s="127">
        <v>10</v>
      </c>
      <c r="G99" s="127"/>
      <c r="H99" s="127">
        <v>0</v>
      </c>
      <c r="I99" s="127"/>
      <c r="J99" s="127">
        <v>0</v>
      </c>
      <c r="K99" s="127"/>
      <c r="L99" s="127">
        <v>0</v>
      </c>
      <c r="M99" s="127"/>
      <c r="N99" s="127">
        <v>3.48</v>
      </c>
      <c r="O99" s="127"/>
      <c r="P99" s="127">
        <f t="shared" si="53"/>
        <v>79.62</v>
      </c>
    </row>
    <row r="100" spans="1:16" s="93" customFormat="1">
      <c r="A100" s="116"/>
      <c r="B100" s="133"/>
      <c r="C100" s="133" t="s">
        <v>115</v>
      </c>
      <c r="D100" s="134"/>
      <c r="E100" s="129">
        <f>SUM(E101:E102)</f>
        <v>19</v>
      </c>
      <c r="F100" s="129">
        <f t="shared" ref="F100:N100" si="58">SUM(F101:F102)</f>
        <v>46</v>
      </c>
      <c r="G100" s="129"/>
      <c r="H100" s="129">
        <f t="shared" si="58"/>
        <v>0</v>
      </c>
      <c r="I100" s="129"/>
      <c r="J100" s="129">
        <f t="shared" si="58"/>
        <v>0</v>
      </c>
      <c r="K100" s="129"/>
      <c r="L100" s="129">
        <f t="shared" si="58"/>
        <v>0</v>
      </c>
      <c r="M100" s="129"/>
      <c r="N100" s="129">
        <f t="shared" si="58"/>
        <v>0</v>
      </c>
      <c r="O100" s="129"/>
      <c r="P100" s="129">
        <f t="shared" si="53"/>
        <v>65</v>
      </c>
    </row>
    <row r="101" spans="1:16" s="93" customFormat="1" ht="26">
      <c r="A101" s="119"/>
      <c r="B101" s="122"/>
      <c r="C101" s="120">
        <v>47174</v>
      </c>
      <c r="D101" s="121" t="s">
        <v>235</v>
      </c>
      <c r="E101" s="127">
        <v>0</v>
      </c>
      <c r="F101" s="127">
        <v>27</v>
      </c>
      <c r="G101" s="127"/>
      <c r="H101" s="127">
        <v>0</v>
      </c>
      <c r="I101" s="127"/>
      <c r="J101" s="127">
        <v>0</v>
      </c>
      <c r="K101" s="127"/>
      <c r="L101" s="127">
        <v>0</v>
      </c>
      <c r="M101" s="127"/>
      <c r="N101" s="127">
        <v>0</v>
      </c>
      <c r="O101" s="127"/>
      <c r="P101" s="127">
        <f t="shared" si="53"/>
        <v>27</v>
      </c>
    </row>
    <row r="102" spans="1:16" s="93" customFormat="1">
      <c r="A102" s="119"/>
      <c r="B102" s="122"/>
      <c r="C102" s="120">
        <v>50013</v>
      </c>
      <c r="D102" s="121" t="s">
        <v>167</v>
      </c>
      <c r="E102" s="127">
        <v>19</v>
      </c>
      <c r="F102" s="127">
        <v>19</v>
      </c>
      <c r="G102" s="127"/>
      <c r="H102" s="127">
        <v>0</v>
      </c>
      <c r="I102" s="127"/>
      <c r="J102" s="127">
        <v>0</v>
      </c>
      <c r="K102" s="127"/>
      <c r="L102" s="127">
        <v>0</v>
      </c>
      <c r="M102" s="127"/>
      <c r="N102" s="127">
        <v>0</v>
      </c>
      <c r="O102" s="127"/>
      <c r="P102" s="127">
        <f t="shared" si="53"/>
        <v>38</v>
      </c>
    </row>
    <row r="103" spans="1:16" s="93" customFormat="1">
      <c r="A103" s="116"/>
      <c r="B103" s="133"/>
      <c r="C103" s="133" t="s">
        <v>116</v>
      </c>
      <c r="D103" s="134"/>
      <c r="E103" s="129">
        <f>SUM(E104)</f>
        <v>0</v>
      </c>
      <c r="F103" s="129">
        <f t="shared" ref="F103:N103" si="59">SUM(F104)</f>
        <v>0</v>
      </c>
      <c r="G103" s="129"/>
      <c r="H103" s="129">
        <f t="shared" si="59"/>
        <v>0</v>
      </c>
      <c r="I103" s="129"/>
      <c r="J103" s="129">
        <f t="shared" si="59"/>
        <v>0</v>
      </c>
      <c r="K103" s="129"/>
      <c r="L103" s="129">
        <f t="shared" si="59"/>
        <v>60</v>
      </c>
      <c r="M103" s="129"/>
      <c r="N103" s="129">
        <f t="shared" si="59"/>
        <v>0</v>
      </c>
      <c r="O103" s="129"/>
      <c r="P103" s="129">
        <f t="shared" si="53"/>
        <v>60</v>
      </c>
    </row>
    <row r="104" spans="1:16" s="93" customFormat="1">
      <c r="A104" s="119"/>
      <c r="B104" s="122"/>
      <c r="C104" s="120">
        <v>51199</v>
      </c>
      <c r="D104" s="121" t="s">
        <v>136</v>
      </c>
      <c r="E104" s="127">
        <v>0</v>
      </c>
      <c r="F104" s="127">
        <v>0</v>
      </c>
      <c r="G104" s="127"/>
      <c r="H104" s="127">
        <v>0</v>
      </c>
      <c r="I104" s="127"/>
      <c r="J104" s="127">
        <v>0</v>
      </c>
      <c r="K104" s="127"/>
      <c r="L104" s="127">
        <v>60</v>
      </c>
      <c r="M104" s="127"/>
      <c r="N104" s="129">
        <v>0</v>
      </c>
      <c r="O104" s="129"/>
      <c r="P104" s="127">
        <f t="shared" si="53"/>
        <v>60</v>
      </c>
    </row>
    <row r="105" spans="1:16" s="93" customFormat="1">
      <c r="A105" s="116"/>
      <c r="B105" s="133"/>
      <c r="C105" s="133" t="s">
        <v>129</v>
      </c>
      <c r="D105" s="134"/>
      <c r="E105" s="129">
        <f>SUM(E106)</f>
        <v>58.5</v>
      </c>
      <c r="F105" s="129">
        <f t="shared" ref="F105:N105" si="60">SUM(F106)</f>
        <v>0</v>
      </c>
      <c r="G105" s="129"/>
      <c r="H105" s="129">
        <f t="shared" si="60"/>
        <v>0</v>
      </c>
      <c r="I105" s="129"/>
      <c r="J105" s="129">
        <f t="shared" si="60"/>
        <v>0</v>
      </c>
      <c r="K105" s="129"/>
      <c r="L105" s="129">
        <f t="shared" si="60"/>
        <v>0</v>
      </c>
      <c r="M105" s="129"/>
      <c r="N105" s="129">
        <f t="shared" si="60"/>
        <v>1.5</v>
      </c>
      <c r="O105" s="129"/>
      <c r="P105" s="129">
        <f t="shared" si="53"/>
        <v>60</v>
      </c>
    </row>
    <row r="106" spans="1:16" s="93" customFormat="1" ht="26">
      <c r="A106" s="119"/>
      <c r="B106" s="122"/>
      <c r="C106" s="120">
        <v>48186</v>
      </c>
      <c r="D106" s="121" t="s">
        <v>236</v>
      </c>
      <c r="E106" s="127">
        <v>58.5</v>
      </c>
      <c r="F106" s="127">
        <v>0</v>
      </c>
      <c r="G106" s="127"/>
      <c r="H106" s="127">
        <v>0</v>
      </c>
      <c r="I106" s="127"/>
      <c r="J106" s="127">
        <v>0</v>
      </c>
      <c r="K106" s="127"/>
      <c r="L106" s="127">
        <v>0</v>
      </c>
      <c r="M106" s="127"/>
      <c r="N106" s="127">
        <v>1.5</v>
      </c>
      <c r="O106" s="127"/>
      <c r="P106" s="127">
        <f t="shared" si="53"/>
        <v>60</v>
      </c>
    </row>
    <row r="107" spans="1:16" s="93" customFormat="1">
      <c r="A107" s="116"/>
      <c r="B107" s="133"/>
      <c r="C107" s="133" t="s">
        <v>130</v>
      </c>
      <c r="D107" s="134"/>
      <c r="E107" s="129">
        <f>SUM(E108)</f>
        <v>0</v>
      </c>
      <c r="F107" s="129">
        <f t="shared" ref="F107:N107" si="61">SUM(F108)</f>
        <v>0</v>
      </c>
      <c r="G107" s="129"/>
      <c r="H107" s="129">
        <f t="shared" si="61"/>
        <v>0</v>
      </c>
      <c r="I107" s="129"/>
      <c r="J107" s="129">
        <f t="shared" si="61"/>
        <v>0</v>
      </c>
      <c r="K107" s="129"/>
      <c r="L107" s="129">
        <f t="shared" si="61"/>
        <v>95</v>
      </c>
      <c r="M107" s="129"/>
      <c r="N107" s="129">
        <f t="shared" si="61"/>
        <v>0</v>
      </c>
      <c r="O107" s="129"/>
      <c r="P107" s="129">
        <f t="shared" si="53"/>
        <v>95</v>
      </c>
    </row>
    <row r="108" spans="1:16" s="93" customFormat="1" ht="26">
      <c r="A108" s="119"/>
      <c r="B108" s="122"/>
      <c r="C108" s="120">
        <v>49169</v>
      </c>
      <c r="D108" s="121" t="s">
        <v>139</v>
      </c>
      <c r="E108" s="127">
        <v>0</v>
      </c>
      <c r="F108" s="127">
        <v>0</v>
      </c>
      <c r="G108" s="127"/>
      <c r="H108" s="127">
        <v>0</v>
      </c>
      <c r="I108" s="127"/>
      <c r="J108" s="127">
        <v>0</v>
      </c>
      <c r="K108" s="127"/>
      <c r="L108" s="127">
        <v>95</v>
      </c>
      <c r="M108" s="127"/>
      <c r="N108" s="127">
        <v>0</v>
      </c>
      <c r="O108" s="127"/>
      <c r="P108" s="127">
        <f t="shared" si="53"/>
        <v>95</v>
      </c>
    </row>
    <row r="109" spans="1:16" s="93" customFormat="1">
      <c r="A109" s="116" t="s">
        <v>126</v>
      </c>
      <c r="B109" s="133"/>
      <c r="C109" s="133"/>
      <c r="D109" s="134"/>
      <c r="E109" s="129">
        <f>E110+E113+E120+E123+E129+E133+E138+E146+E159+E164</f>
        <v>165</v>
      </c>
      <c r="F109" s="129">
        <f>F110+F113+F120+F123+F129+F133+F138+F146+F159+F164</f>
        <v>51.25</v>
      </c>
      <c r="G109" s="129"/>
      <c r="H109" s="129">
        <f>H110+H113+H120+H123+H129+H133+H138+H146+H159+H164</f>
        <v>227.23499999999999</v>
      </c>
      <c r="I109" s="129"/>
      <c r="J109" s="129">
        <f>J110+J113+J120+J123+J129+J133+J138+J146+J159+J164</f>
        <v>0</v>
      </c>
      <c r="K109" s="129"/>
      <c r="L109" s="129">
        <f>L110+L113+L120+L123+L129+L133+L138+L146+L159+L164</f>
        <v>64</v>
      </c>
      <c r="M109" s="129"/>
      <c r="N109" s="129">
        <f>N110+N113+N120+N123+N129+N133+N138+N146+N159+N164</f>
        <v>114.63893399999999</v>
      </c>
      <c r="O109" s="129"/>
      <c r="P109" s="129">
        <f t="shared" si="53"/>
        <v>622.12393399999996</v>
      </c>
    </row>
    <row r="110" spans="1:16" s="93" customFormat="1">
      <c r="A110" s="116"/>
      <c r="B110" s="133" t="s">
        <v>132</v>
      </c>
      <c r="C110" s="133"/>
      <c r="D110" s="134"/>
      <c r="E110" s="129">
        <f>E111</f>
        <v>65</v>
      </c>
      <c r="F110" s="129">
        <f t="shared" ref="F110:N110" si="62">F111</f>
        <v>0</v>
      </c>
      <c r="G110" s="129"/>
      <c r="H110" s="129">
        <f t="shared" si="62"/>
        <v>0</v>
      </c>
      <c r="I110" s="129"/>
      <c r="J110" s="129">
        <f t="shared" si="62"/>
        <v>0</v>
      </c>
      <c r="K110" s="129"/>
      <c r="L110" s="129">
        <f t="shared" si="62"/>
        <v>64</v>
      </c>
      <c r="M110" s="129"/>
      <c r="N110" s="129">
        <f t="shared" si="62"/>
        <v>1.7</v>
      </c>
      <c r="O110" s="129"/>
      <c r="P110" s="129">
        <f t="shared" si="53"/>
        <v>130.69999999999999</v>
      </c>
    </row>
    <row r="111" spans="1:16" s="93" customFormat="1">
      <c r="A111" s="116"/>
      <c r="B111" s="133"/>
      <c r="C111" s="133" t="s">
        <v>116</v>
      </c>
      <c r="D111" s="134"/>
      <c r="E111" s="129">
        <f>SUM(E112)</f>
        <v>65</v>
      </c>
      <c r="F111" s="129">
        <f t="shared" ref="F111:N111" si="63">SUM(F112)</f>
        <v>0</v>
      </c>
      <c r="G111" s="129"/>
      <c r="H111" s="129">
        <f t="shared" si="63"/>
        <v>0</v>
      </c>
      <c r="I111" s="129"/>
      <c r="J111" s="129">
        <f t="shared" si="63"/>
        <v>0</v>
      </c>
      <c r="K111" s="129"/>
      <c r="L111" s="129">
        <f t="shared" si="63"/>
        <v>64</v>
      </c>
      <c r="M111" s="129"/>
      <c r="N111" s="129">
        <f t="shared" si="63"/>
        <v>1.7</v>
      </c>
      <c r="O111" s="129"/>
      <c r="P111" s="129">
        <f t="shared" si="53"/>
        <v>130.69999999999999</v>
      </c>
    </row>
    <row r="112" spans="1:16" s="93" customFormat="1" ht="26">
      <c r="A112" s="119"/>
      <c r="B112" s="122"/>
      <c r="C112" s="120">
        <v>48490</v>
      </c>
      <c r="D112" s="121" t="s">
        <v>237</v>
      </c>
      <c r="E112" s="127">
        <v>65</v>
      </c>
      <c r="F112" s="127">
        <v>0</v>
      </c>
      <c r="G112" s="127"/>
      <c r="H112" s="127">
        <v>0</v>
      </c>
      <c r="I112" s="127"/>
      <c r="J112" s="127">
        <v>0</v>
      </c>
      <c r="K112" s="127"/>
      <c r="L112" s="127">
        <v>64</v>
      </c>
      <c r="M112" s="127"/>
      <c r="N112" s="127">
        <v>1.7</v>
      </c>
      <c r="O112" s="127"/>
      <c r="P112" s="127">
        <f t="shared" si="53"/>
        <v>130.69999999999999</v>
      </c>
    </row>
    <row r="113" spans="1:16" s="93" customFormat="1">
      <c r="A113" s="116"/>
      <c r="B113" s="133" t="s">
        <v>24</v>
      </c>
      <c r="C113" s="133"/>
      <c r="D113" s="134"/>
      <c r="E113" s="129">
        <f>E114+E116+E118</f>
        <v>0</v>
      </c>
      <c r="F113" s="129">
        <f>F114+F116+F118</f>
        <v>0</v>
      </c>
      <c r="G113" s="129"/>
      <c r="H113" s="129">
        <f>H114+H116+H118</f>
        <v>26</v>
      </c>
      <c r="I113" s="129"/>
      <c r="J113" s="129">
        <f>J114+J116+J118</f>
        <v>0</v>
      </c>
      <c r="K113" s="129"/>
      <c r="L113" s="129">
        <f>L114+L116+L118</f>
        <v>0</v>
      </c>
      <c r="M113" s="129"/>
      <c r="N113" s="129">
        <f>N114+N116+N118</f>
        <v>0</v>
      </c>
      <c r="O113" s="129"/>
      <c r="P113" s="129">
        <f t="shared" si="53"/>
        <v>26</v>
      </c>
    </row>
    <row r="114" spans="1:16" s="93" customFormat="1">
      <c r="A114" s="116"/>
      <c r="B114" s="133"/>
      <c r="C114" s="133" t="s">
        <v>113</v>
      </c>
      <c r="D114" s="134"/>
      <c r="E114" s="129">
        <f>SUM(E115)</f>
        <v>0</v>
      </c>
      <c r="F114" s="129">
        <f t="shared" ref="F114:N114" si="64">SUM(F115)</f>
        <v>0</v>
      </c>
      <c r="G114" s="129"/>
      <c r="H114" s="129">
        <f t="shared" si="64"/>
        <v>15</v>
      </c>
      <c r="I114" s="129"/>
      <c r="J114" s="129">
        <f t="shared" si="64"/>
        <v>0</v>
      </c>
      <c r="K114" s="129"/>
      <c r="L114" s="129">
        <f t="shared" si="64"/>
        <v>0</v>
      </c>
      <c r="M114" s="129"/>
      <c r="N114" s="129">
        <f t="shared" si="64"/>
        <v>0</v>
      </c>
      <c r="O114" s="129"/>
      <c r="P114" s="129">
        <f t="shared" si="53"/>
        <v>15</v>
      </c>
    </row>
    <row r="115" spans="1:16" s="93" customFormat="1">
      <c r="A115" s="119"/>
      <c r="B115" s="122"/>
      <c r="C115" s="120">
        <v>49450</v>
      </c>
      <c r="D115" s="121" t="s">
        <v>168</v>
      </c>
      <c r="E115" s="127">
        <v>0</v>
      </c>
      <c r="F115" s="127">
        <v>0</v>
      </c>
      <c r="G115" s="127"/>
      <c r="H115" s="127">
        <v>15</v>
      </c>
      <c r="I115" s="127"/>
      <c r="J115" s="127">
        <v>0</v>
      </c>
      <c r="K115" s="127"/>
      <c r="L115" s="127">
        <v>0</v>
      </c>
      <c r="M115" s="127"/>
      <c r="N115" s="127">
        <v>0</v>
      </c>
      <c r="O115" s="127"/>
      <c r="P115" s="127">
        <f t="shared" si="53"/>
        <v>15</v>
      </c>
    </row>
    <row r="116" spans="1:16" s="93" customFormat="1">
      <c r="A116" s="116"/>
      <c r="B116" s="133"/>
      <c r="C116" s="133" t="s">
        <v>116</v>
      </c>
      <c r="D116" s="134"/>
      <c r="E116" s="129">
        <f>SUM(E117)</f>
        <v>0</v>
      </c>
      <c r="F116" s="129">
        <f t="shared" ref="F116:N116" si="65">SUM(F117)</f>
        <v>0</v>
      </c>
      <c r="G116" s="129"/>
      <c r="H116" s="129">
        <f t="shared" si="65"/>
        <v>6</v>
      </c>
      <c r="I116" s="129"/>
      <c r="J116" s="129">
        <f t="shared" si="65"/>
        <v>0</v>
      </c>
      <c r="K116" s="129"/>
      <c r="L116" s="129">
        <f t="shared" si="65"/>
        <v>0</v>
      </c>
      <c r="M116" s="129"/>
      <c r="N116" s="129">
        <f t="shared" si="65"/>
        <v>0</v>
      </c>
      <c r="O116" s="129"/>
      <c r="P116" s="129">
        <f t="shared" si="53"/>
        <v>6</v>
      </c>
    </row>
    <row r="117" spans="1:16" s="93" customFormat="1">
      <c r="A117" s="119"/>
      <c r="B117" s="122"/>
      <c r="C117" s="120">
        <v>50028</v>
      </c>
      <c r="D117" s="121" t="s">
        <v>169</v>
      </c>
      <c r="E117" s="127">
        <v>0</v>
      </c>
      <c r="F117" s="127">
        <v>0</v>
      </c>
      <c r="G117" s="127"/>
      <c r="H117" s="127">
        <v>6</v>
      </c>
      <c r="I117" s="127"/>
      <c r="J117" s="127">
        <v>0</v>
      </c>
      <c r="K117" s="127"/>
      <c r="L117" s="127">
        <v>0</v>
      </c>
      <c r="M117" s="127"/>
      <c r="N117" s="127">
        <v>0</v>
      </c>
      <c r="O117" s="127"/>
      <c r="P117" s="127">
        <f t="shared" si="53"/>
        <v>6</v>
      </c>
    </row>
    <row r="118" spans="1:16" s="93" customFormat="1">
      <c r="A118" s="116"/>
      <c r="B118" s="133"/>
      <c r="C118" s="133" t="s">
        <v>130</v>
      </c>
      <c r="D118" s="134"/>
      <c r="E118" s="129">
        <f>SUM(E119)</f>
        <v>0</v>
      </c>
      <c r="F118" s="129">
        <f t="shared" ref="F118:N118" si="66">SUM(F119)</f>
        <v>0</v>
      </c>
      <c r="G118" s="129"/>
      <c r="H118" s="129">
        <f t="shared" si="66"/>
        <v>5</v>
      </c>
      <c r="I118" s="129"/>
      <c r="J118" s="129">
        <f t="shared" si="66"/>
        <v>0</v>
      </c>
      <c r="K118" s="129"/>
      <c r="L118" s="129">
        <f t="shared" si="66"/>
        <v>0</v>
      </c>
      <c r="M118" s="129"/>
      <c r="N118" s="129">
        <f t="shared" si="66"/>
        <v>0</v>
      </c>
      <c r="O118" s="129"/>
      <c r="P118" s="129">
        <f t="shared" si="53"/>
        <v>5</v>
      </c>
    </row>
    <row r="119" spans="1:16" s="93" customFormat="1">
      <c r="A119" s="119"/>
      <c r="B119" s="122"/>
      <c r="C119" s="120">
        <v>53284</v>
      </c>
      <c r="D119" s="121" t="s">
        <v>170</v>
      </c>
      <c r="E119" s="127">
        <v>0</v>
      </c>
      <c r="F119" s="127">
        <v>0</v>
      </c>
      <c r="G119" s="127"/>
      <c r="H119" s="127">
        <v>5</v>
      </c>
      <c r="I119" s="127"/>
      <c r="J119" s="127">
        <v>0</v>
      </c>
      <c r="K119" s="127"/>
      <c r="L119" s="127">
        <v>0</v>
      </c>
      <c r="M119" s="127"/>
      <c r="N119" s="127">
        <v>0</v>
      </c>
      <c r="O119" s="127"/>
      <c r="P119" s="127">
        <f t="shared" si="53"/>
        <v>5</v>
      </c>
    </row>
    <row r="120" spans="1:16" s="93" customFormat="1">
      <c r="A120" s="116"/>
      <c r="B120" s="133" t="s">
        <v>55</v>
      </c>
      <c r="C120" s="133"/>
      <c r="D120" s="134"/>
      <c r="E120" s="129">
        <f>E121</f>
        <v>0</v>
      </c>
      <c r="F120" s="129">
        <f t="shared" ref="F120:N120" si="67">F121</f>
        <v>0</v>
      </c>
      <c r="G120" s="129"/>
      <c r="H120" s="129">
        <f t="shared" si="67"/>
        <v>22</v>
      </c>
      <c r="I120" s="129"/>
      <c r="J120" s="129">
        <f t="shared" si="67"/>
        <v>0</v>
      </c>
      <c r="K120" s="129"/>
      <c r="L120" s="129">
        <f t="shared" si="67"/>
        <v>0</v>
      </c>
      <c r="M120" s="129"/>
      <c r="N120" s="129">
        <f t="shared" si="67"/>
        <v>0</v>
      </c>
      <c r="O120" s="129"/>
      <c r="P120" s="129">
        <f t="shared" si="53"/>
        <v>22</v>
      </c>
    </row>
    <row r="121" spans="1:16" s="93" customFormat="1">
      <c r="A121" s="116"/>
      <c r="B121" s="133"/>
      <c r="C121" s="133" t="s">
        <v>113</v>
      </c>
      <c r="D121" s="134"/>
      <c r="E121" s="129">
        <f>SUM(E122)</f>
        <v>0</v>
      </c>
      <c r="F121" s="129">
        <f t="shared" ref="F121:N121" si="68">SUM(F122)</f>
        <v>0</v>
      </c>
      <c r="G121" s="129"/>
      <c r="H121" s="129">
        <f t="shared" si="68"/>
        <v>22</v>
      </c>
      <c r="I121" s="129"/>
      <c r="J121" s="129">
        <f t="shared" si="68"/>
        <v>0</v>
      </c>
      <c r="K121" s="129"/>
      <c r="L121" s="129">
        <f t="shared" si="68"/>
        <v>0</v>
      </c>
      <c r="M121" s="129"/>
      <c r="N121" s="129">
        <f t="shared" si="68"/>
        <v>0</v>
      </c>
      <c r="O121" s="129"/>
      <c r="P121" s="129">
        <f t="shared" si="53"/>
        <v>22</v>
      </c>
    </row>
    <row r="122" spans="1:16" s="93" customFormat="1">
      <c r="A122" s="119"/>
      <c r="B122" s="122"/>
      <c r="C122" s="120">
        <v>49450</v>
      </c>
      <c r="D122" s="121" t="s">
        <v>171</v>
      </c>
      <c r="E122" s="127">
        <v>0</v>
      </c>
      <c r="F122" s="127">
        <v>0</v>
      </c>
      <c r="G122" s="127"/>
      <c r="H122" s="127">
        <v>22</v>
      </c>
      <c r="I122" s="127"/>
      <c r="J122" s="127">
        <v>0</v>
      </c>
      <c r="K122" s="127"/>
      <c r="L122" s="127">
        <v>0</v>
      </c>
      <c r="M122" s="127"/>
      <c r="N122" s="127">
        <v>0</v>
      </c>
      <c r="O122" s="127"/>
      <c r="P122" s="127">
        <f t="shared" si="53"/>
        <v>22</v>
      </c>
    </row>
    <row r="123" spans="1:16" s="93" customFormat="1">
      <c r="A123" s="116"/>
      <c r="B123" s="133" t="s">
        <v>25</v>
      </c>
      <c r="C123" s="133"/>
      <c r="D123" s="134"/>
      <c r="E123" s="129">
        <f>E124+E127</f>
        <v>100</v>
      </c>
      <c r="F123" s="129">
        <f t="shared" ref="F123:N123" si="69">F124+F127</f>
        <v>0</v>
      </c>
      <c r="G123" s="129"/>
      <c r="H123" s="129">
        <f t="shared" si="69"/>
        <v>0</v>
      </c>
      <c r="I123" s="129"/>
      <c r="J123" s="129">
        <f t="shared" si="69"/>
        <v>0</v>
      </c>
      <c r="K123" s="129"/>
      <c r="L123" s="129">
        <f t="shared" si="69"/>
        <v>0</v>
      </c>
      <c r="M123" s="129"/>
      <c r="N123" s="129">
        <f t="shared" si="69"/>
        <v>38.799999999999997</v>
      </c>
      <c r="O123" s="129"/>
      <c r="P123" s="129">
        <f t="shared" si="53"/>
        <v>138.80000000000001</v>
      </c>
    </row>
    <row r="124" spans="1:16" s="93" customFormat="1">
      <c r="A124" s="116"/>
      <c r="B124" s="133"/>
      <c r="C124" s="133" t="s">
        <v>131</v>
      </c>
      <c r="D124" s="134"/>
      <c r="E124" s="129">
        <f>SUM(E125:E126)</f>
        <v>100</v>
      </c>
      <c r="F124" s="129">
        <f t="shared" ref="F124:N124" si="70">SUM(F125:F126)</f>
        <v>0</v>
      </c>
      <c r="G124" s="129"/>
      <c r="H124" s="129">
        <f t="shared" si="70"/>
        <v>0</v>
      </c>
      <c r="I124" s="129"/>
      <c r="J124" s="129">
        <f t="shared" si="70"/>
        <v>0</v>
      </c>
      <c r="K124" s="129"/>
      <c r="L124" s="129">
        <f t="shared" si="70"/>
        <v>0</v>
      </c>
      <c r="M124" s="129"/>
      <c r="N124" s="129">
        <f t="shared" si="70"/>
        <v>38</v>
      </c>
      <c r="O124" s="129"/>
      <c r="P124" s="129">
        <f t="shared" si="53"/>
        <v>138</v>
      </c>
    </row>
    <row r="125" spans="1:16" s="93" customFormat="1" ht="26">
      <c r="A125" s="119"/>
      <c r="B125" s="122"/>
      <c r="C125" s="120">
        <v>51035</v>
      </c>
      <c r="D125" s="121" t="s">
        <v>238</v>
      </c>
      <c r="E125" s="127">
        <v>100</v>
      </c>
      <c r="F125" s="127">
        <v>0</v>
      </c>
      <c r="G125" s="127"/>
      <c r="H125" s="127">
        <v>0</v>
      </c>
      <c r="I125" s="127"/>
      <c r="J125" s="127">
        <v>0</v>
      </c>
      <c r="K125" s="127"/>
      <c r="L125" s="127">
        <v>0</v>
      </c>
      <c r="M125" s="127"/>
      <c r="N125" s="127">
        <v>0</v>
      </c>
      <c r="O125" s="127"/>
      <c r="P125" s="127">
        <f t="shared" si="53"/>
        <v>100</v>
      </c>
    </row>
    <row r="126" spans="1:16" s="93" customFormat="1" ht="26">
      <c r="A126" s="119"/>
      <c r="B126" s="122"/>
      <c r="C126" s="120">
        <v>51035</v>
      </c>
      <c r="D126" s="121" t="s">
        <v>239</v>
      </c>
      <c r="E126" s="127">
        <v>0</v>
      </c>
      <c r="F126" s="127">
        <v>0</v>
      </c>
      <c r="G126" s="127"/>
      <c r="H126" s="127">
        <v>0</v>
      </c>
      <c r="I126" s="127"/>
      <c r="J126" s="127">
        <v>0</v>
      </c>
      <c r="K126" s="127"/>
      <c r="L126" s="127">
        <v>0</v>
      </c>
      <c r="M126" s="127"/>
      <c r="N126" s="127">
        <v>38</v>
      </c>
      <c r="O126" s="127"/>
      <c r="P126" s="127">
        <f t="shared" si="53"/>
        <v>38</v>
      </c>
    </row>
    <row r="127" spans="1:16" s="93" customFormat="1">
      <c r="A127" s="116"/>
      <c r="B127" s="133"/>
      <c r="C127" s="133" t="s">
        <v>130</v>
      </c>
      <c r="D127" s="134"/>
      <c r="E127" s="129">
        <f>SUM(E128)</f>
        <v>0</v>
      </c>
      <c r="F127" s="129">
        <f t="shared" ref="F127:N127" si="71">SUM(F128)</f>
        <v>0</v>
      </c>
      <c r="G127" s="129"/>
      <c r="H127" s="129">
        <f t="shared" si="71"/>
        <v>0</v>
      </c>
      <c r="I127" s="129"/>
      <c r="J127" s="129">
        <f t="shared" si="71"/>
        <v>0</v>
      </c>
      <c r="K127" s="129"/>
      <c r="L127" s="129">
        <f t="shared" si="71"/>
        <v>0</v>
      </c>
      <c r="M127" s="129"/>
      <c r="N127" s="129">
        <f t="shared" si="71"/>
        <v>0.8</v>
      </c>
      <c r="O127" s="129"/>
      <c r="P127" s="129">
        <f>SUM(E127:N127)</f>
        <v>0.8</v>
      </c>
    </row>
    <row r="128" spans="1:16" s="93" customFormat="1">
      <c r="A128" s="119"/>
      <c r="B128" s="122"/>
      <c r="C128" s="120">
        <v>50372</v>
      </c>
      <c r="D128" s="121" t="s">
        <v>172</v>
      </c>
      <c r="E128" s="127">
        <v>0</v>
      </c>
      <c r="F128" s="127">
        <v>0</v>
      </c>
      <c r="G128" s="127"/>
      <c r="H128" s="127">
        <v>0</v>
      </c>
      <c r="I128" s="127"/>
      <c r="J128" s="127">
        <v>0</v>
      </c>
      <c r="K128" s="127"/>
      <c r="L128" s="127">
        <v>0</v>
      </c>
      <c r="M128" s="127"/>
      <c r="N128" s="127">
        <v>0.8</v>
      </c>
      <c r="O128" s="127"/>
      <c r="P128" s="127">
        <f>SUM(E128:N128)</f>
        <v>0.8</v>
      </c>
    </row>
    <row r="129" spans="1:16" s="93" customFormat="1">
      <c r="A129" s="116"/>
      <c r="B129" s="133" t="s">
        <v>270</v>
      </c>
      <c r="C129" s="133"/>
      <c r="D129" s="134"/>
      <c r="E129" s="129">
        <f>E130</f>
        <v>0</v>
      </c>
      <c r="F129" s="129">
        <f t="shared" ref="F129:N129" si="72">F130</f>
        <v>0</v>
      </c>
      <c r="G129" s="129"/>
      <c r="H129" s="129">
        <f t="shared" si="72"/>
        <v>6.5</v>
      </c>
      <c r="I129" s="129"/>
      <c r="J129" s="129">
        <f t="shared" si="72"/>
        <v>0</v>
      </c>
      <c r="K129" s="129"/>
      <c r="L129" s="129">
        <f t="shared" si="72"/>
        <v>0</v>
      </c>
      <c r="M129" s="129"/>
      <c r="N129" s="129">
        <f t="shared" si="72"/>
        <v>0</v>
      </c>
      <c r="O129" s="129"/>
      <c r="P129" s="129">
        <f>SUM(E129:N129)</f>
        <v>6.5</v>
      </c>
    </row>
    <row r="130" spans="1:16" s="93" customFormat="1">
      <c r="A130" s="116"/>
      <c r="B130" s="133"/>
      <c r="C130" s="133" t="s">
        <v>116</v>
      </c>
      <c r="D130" s="134"/>
      <c r="E130" s="129">
        <f>SUM(E131:E132)</f>
        <v>0</v>
      </c>
      <c r="F130" s="129">
        <f t="shared" ref="F130:N130" si="73">SUM(F131:F132)</f>
        <v>0</v>
      </c>
      <c r="G130" s="129"/>
      <c r="H130" s="129">
        <f t="shared" si="73"/>
        <v>6.5</v>
      </c>
      <c r="I130" s="129"/>
      <c r="J130" s="129">
        <f t="shared" si="73"/>
        <v>0</v>
      </c>
      <c r="K130" s="129"/>
      <c r="L130" s="129">
        <f t="shared" si="73"/>
        <v>0</v>
      </c>
      <c r="M130" s="129"/>
      <c r="N130" s="129">
        <f t="shared" si="73"/>
        <v>0</v>
      </c>
      <c r="O130" s="129"/>
      <c r="P130" s="129">
        <f>SUM(E130:N130)</f>
        <v>6.5</v>
      </c>
    </row>
    <row r="131" spans="1:16" s="93" customFormat="1">
      <c r="A131" s="119"/>
      <c r="B131" s="122"/>
      <c r="C131" s="120">
        <v>50028</v>
      </c>
      <c r="D131" s="121" t="s">
        <v>169</v>
      </c>
      <c r="E131" s="127">
        <v>0</v>
      </c>
      <c r="F131" s="127">
        <v>0</v>
      </c>
      <c r="G131" s="127"/>
      <c r="H131" s="127">
        <v>6</v>
      </c>
      <c r="I131" s="127"/>
      <c r="J131" s="127">
        <v>0</v>
      </c>
      <c r="K131" s="127"/>
      <c r="L131" s="127">
        <v>0</v>
      </c>
      <c r="M131" s="127"/>
      <c r="N131" s="127">
        <v>0</v>
      </c>
      <c r="O131" s="127"/>
      <c r="P131" s="127">
        <f t="shared" ref="P131:P143" si="74">SUM(E131:N131)</f>
        <v>6</v>
      </c>
    </row>
    <row r="132" spans="1:16" s="93" customFormat="1">
      <c r="A132" s="119"/>
      <c r="B132" s="122"/>
      <c r="C132" s="120">
        <v>50295</v>
      </c>
      <c r="D132" s="121" t="s">
        <v>240</v>
      </c>
      <c r="E132" s="127">
        <v>0</v>
      </c>
      <c r="F132" s="127">
        <v>0</v>
      </c>
      <c r="G132" s="127"/>
      <c r="H132" s="127">
        <v>0.5</v>
      </c>
      <c r="I132" s="127"/>
      <c r="J132" s="127">
        <v>0</v>
      </c>
      <c r="K132" s="127"/>
      <c r="L132" s="127">
        <v>0</v>
      </c>
      <c r="M132" s="127"/>
      <c r="N132" s="127">
        <v>0</v>
      </c>
      <c r="O132" s="127"/>
      <c r="P132" s="127">
        <f t="shared" si="74"/>
        <v>0.5</v>
      </c>
    </row>
    <row r="133" spans="1:16" s="93" customFormat="1">
      <c r="A133" s="116"/>
      <c r="B133" s="133" t="s">
        <v>26</v>
      </c>
      <c r="C133" s="133"/>
      <c r="D133" s="134"/>
      <c r="E133" s="129">
        <f>E134+E136</f>
        <v>0</v>
      </c>
      <c r="F133" s="129">
        <f t="shared" ref="F133:N133" si="75">F134+F136</f>
        <v>0</v>
      </c>
      <c r="G133" s="129"/>
      <c r="H133" s="129">
        <f t="shared" si="75"/>
        <v>69.759999999999991</v>
      </c>
      <c r="I133" s="129"/>
      <c r="J133" s="129">
        <f t="shared" si="75"/>
        <v>0</v>
      </c>
      <c r="K133" s="129"/>
      <c r="L133" s="129">
        <f t="shared" si="75"/>
        <v>0</v>
      </c>
      <c r="M133" s="129"/>
      <c r="N133" s="129">
        <f t="shared" si="75"/>
        <v>0</v>
      </c>
      <c r="O133" s="129"/>
      <c r="P133" s="129">
        <f t="shared" si="74"/>
        <v>69.759999999999991</v>
      </c>
    </row>
    <row r="134" spans="1:16" s="93" customFormat="1">
      <c r="A134" s="116"/>
      <c r="B134" s="133"/>
      <c r="C134" s="133" t="s">
        <v>131</v>
      </c>
      <c r="D134" s="134"/>
      <c r="E134" s="129">
        <f>SUM(E135)</f>
        <v>0</v>
      </c>
      <c r="F134" s="129">
        <f t="shared" ref="F134:N134" si="76">SUM(F135)</f>
        <v>0</v>
      </c>
      <c r="G134" s="129"/>
      <c r="H134" s="129">
        <f t="shared" si="76"/>
        <v>7.5</v>
      </c>
      <c r="I134" s="129"/>
      <c r="J134" s="129">
        <f t="shared" si="76"/>
        <v>0</v>
      </c>
      <c r="K134" s="129"/>
      <c r="L134" s="129">
        <f t="shared" si="76"/>
        <v>0</v>
      </c>
      <c r="M134" s="129"/>
      <c r="N134" s="129">
        <f t="shared" si="76"/>
        <v>0</v>
      </c>
      <c r="O134" s="129"/>
      <c r="P134" s="129">
        <f t="shared" si="74"/>
        <v>7.5</v>
      </c>
    </row>
    <row r="135" spans="1:16" s="93" customFormat="1" ht="26">
      <c r="A135" s="119"/>
      <c r="B135" s="122"/>
      <c r="C135" s="120">
        <v>50282</v>
      </c>
      <c r="D135" s="121" t="s">
        <v>241</v>
      </c>
      <c r="E135" s="127">
        <v>0</v>
      </c>
      <c r="F135" s="127">
        <v>0</v>
      </c>
      <c r="G135" s="127"/>
      <c r="H135" s="127">
        <v>7.5</v>
      </c>
      <c r="I135" s="127"/>
      <c r="J135" s="127">
        <v>0</v>
      </c>
      <c r="K135" s="127"/>
      <c r="L135" s="127">
        <v>0</v>
      </c>
      <c r="M135" s="127"/>
      <c r="N135" s="127">
        <v>0</v>
      </c>
      <c r="O135" s="127"/>
      <c r="P135" s="127">
        <f t="shared" si="74"/>
        <v>7.5</v>
      </c>
    </row>
    <row r="136" spans="1:16" s="93" customFormat="1">
      <c r="A136" s="116"/>
      <c r="B136" s="133"/>
      <c r="C136" s="133" t="s">
        <v>129</v>
      </c>
      <c r="D136" s="134"/>
      <c r="E136" s="129">
        <f>SUM(E137)</f>
        <v>0</v>
      </c>
      <c r="F136" s="129">
        <f t="shared" ref="F136:N136" si="77">SUM(F137)</f>
        <v>0</v>
      </c>
      <c r="G136" s="129"/>
      <c r="H136" s="129">
        <f t="shared" si="77"/>
        <v>62.26</v>
      </c>
      <c r="I136" s="129"/>
      <c r="J136" s="129">
        <f t="shared" si="77"/>
        <v>0</v>
      </c>
      <c r="K136" s="129"/>
      <c r="L136" s="129">
        <f t="shared" si="77"/>
        <v>0</v>
      </c>
      <c r="M136" s="129"/>
      <c r="N136" s="129">
        <f t="shared" si="77"/>
        <v>0</v>
      </c>
      <c r="O136" s="129"/>
      <c r="P136" s="129">
        <f t="shared" si="74"/>
        <v>62.26</v>
      </c>
    </row>
    <row r="137" spans="1:16" s="93" customFormat="1" ht="26">
      <c r="A137" s="119"/>
      <c r="B137" s="122"/>
      <c r="C137" s="120">
        <v>47358</v>
      </c>
      <c r="D137" s="121" t="s">
        <v>173</v>
      </c>
      <c r="E137" s="127">
        <v>0</v>
      </c>
      <c r="F137" s="127">
        <v>0</v>
      </c>
      <c r="G137" s="127"/>
      <c r="H137" s="127">
        <v>62.26</v>
      </c>
      <c r="I137" s="127"/>
      <c r="J137" s="127">
        <v>0</v>
      </c>
      <c r="K137" s="127"/>
      <c r="L137" s="127">
        <v>0</v>
      </c>
      <c r="M137" s="127"/>
      <c r="N137" s="127">
        <v>0</v>
      </c>
      <c r="O137" s="127"/>
      <c r="P137" s="127">
        <f t="shared" si="74"/>
        <v>62.26</v>
      </c>
    </row>
    <row r="138" spans="1:16" s="93" customFormat="1">
      <c r="A138" s="116"/>
      <c r="B138" s="133" t="s">
        <v>122</v>
      </c>
      <c r="C138" s="133"/>
      <c r="D138" s="134"/>
      <c r="E138" s="129">
        <f>E139+E141+E143</f>
        <v>0</v>
      </c>
      <c r="F138" s="129">
        <f t="shared" ref="F138:N138" si="78">F139+F141+F143</f>
        <v>49</v>
      </c>
      <c r="G138" s="129"/>
      <c r="H138" s="129">
        <f t="shared" si="78"/>
        <v>27</v>
      </c>
      <c r="I138" s="129"/>
      <c r="J138" s="129">
        <f t="shared" si="78"/>
        <v>0</v>
      </c>
      <c r="K138" s="129"/>
      <c r="L138" s="129">
        <f t="shared" si="78"/>
        <v>0</v>
      </c>
      <c r="M138" s="129"/>
      <c r="N138" s="129">
        <f t="shared" si="78"/>
        <v>20.347000000000001</v>
      </c>
      <c r="O138" s="129"/>
      <c r="P138" s="129">
        <f t="shared" si="74"/>
        <v>96.347000000000008</v>
      </c>
    </row>
    <row r="139" spans="1:16" s="93" customFormat="1">
      <c r="A139" s="116"/>
      <c r="B139" s="133"/>
      <c r="C139" s="133" t="s">
        <v>113</v>
      </c>
      <c r="D139" s="134"/>
      <c r="E139" s="129">
        <f>SUM(E140)</f>
        <v>0</v>
      </c>
      <c r="F139" s="129">
        <f t="shared" ref="F139:N141" si="79">SUM(F140)</f>
        <v>18</v>
      </c>
      <c r="G139" s="129"/>
      <c r="H139" s="129">
        <f t="shared" si="79"/>
        <v>12</v>
      </c>
      <c r="I139" s="129"/>
      <c r="J139" s="129">
        <f t="shared" si="79"/>
        <v>0</v>
      </c>
      <c r="K139" s="129"/>
      <c r="L139" s="129">
        <f t="shared" si="79"/>
        <v>0</v>
      </c>
      <c r="M139" s="129"/>
      <c r="N139" s="129">
        <f t="shared" si="79"/>
        <v>0</v>
      </c>
      <c r="O139" s="129"/>
      <c r="P139" s="129">
        <f t="shared" si="74"/>
        <v>30</v>
      </c>
    </row>
    <row r="140" spans="1:16" s="93" customFormat="1">
      <c r="A140" s="119"/>
      <c r="B140" s="122"/>
      <c r="C140" s="120">
        <v>50240</v>
      </c>
      <c r="D140" s="121" t="s">
        <v>174</v>
      </c>
      <c r="E140" s="127">
        <v>0</v>
      </c>
      <c r="F140" s="127">
        <v>18</v>
      </c>
      <c r="G140" s="127"/>
      <c r="H140" s="127">
        <v>12</v>
      </c>
      <c r="I140" s="127"/>
      <c r="J140" s="129">
        <f t="shared" si="79"/>
        <v>0</v>
      </c>
      <c r="K140" s="129"/>
      <c r="L140" s="129">
        <f t="shared" si="79"/>
        <v>0</v>
      </c>
      <c r="M140" s="129"/>
      <c r="N140" s="129">
        <f t="shared" si="79"/>
        <v>0</v>
      </c>
      <c r="O140" s="129"/>
      <c r="P140" s="127">
        <f t="shared" si="74"/>
        <v>30</v>
      </c>
    </row>
    <row r="141" spans="1:16" s="93" customFormat="1">
      <c r="A141" s="116"/>
      <c r="B141" s="133"/>
      <c r="C141" s="133" t="s">
        <v>116</v>
      </c>
      <c r="D141" s="134"/>
      <c r="E141" s="129">
        <f>SUM(E142)</f>
        <v>0</v>
      </c>
      <c r="F141" s="129">
        <f t="shared" ref="F141:H141" si="80">SUM(F142)</f>
        <v>3</v>
      </c>
      <c r="G141" s="129"/>
      <c r="H141" s="129">
        <f t="shared" si="80"/>
        <v>3</v>
      </c>
      <c r="I141" s="129"/>
      <c r="J141" s="129">
        <f t="shared" si="79"/>
        <v>0</v>
      </c>
      <c r="K141" s="129"/>
      <c r="L141" s="129">
        <f t="shared" si="79"/>
        <v>0</v>
      </c>
      <c r="M141" s="129"/>
      <c r="N141" s="129">
        <f t="shared" si="79"/>
        <v>0</v>
      </c>
      <c r="O141" s="129"/>
      <c r="P141" s="129">
        <f t="shared" si="74"/>
        <v>6</v>
      </c>
    </row>
    <row r="142" spans="1:16" s="93" customFormat="1">
      <c r="A142" s="119"/>
      <c r="B142" s="122"/>
      <c r="C142" s="120">
        <v>50028</v>
      </c>
      <c r="D142" s="121" t="s">
        <v>169</v>
      </c>
      <c r="E142" s="127">
        <v>0</v>
      </c>
      <c r="F142" s="127">
        <v>3</v>
      </c>
      <c r="G142" s="127"/>
      <c r="H142" s="127">
        <v>3</v>
      </c>
      <c r="I142" s="127"/>
      <c r="J142" s="127">
        <v>0</v>
      </c>
      <c r="K142" s="127"/>
      <c r="L142" s="127">
        <v>0</v>
      </c>
      <c r="M142" s="127"/>
      <c r="N142" s="127">
        <v>0</v>
      </c>
      <c r="O142" s="127"/>
      <c r="P142" s="127">
        <f t="shared" si="74"/>
        <v>6</v>
      </c>
    </row>
    <row r="143" spans="1:16" s="93" customFormat="1">
      <c r="A143" s="116"/>
      <c r="B143" s="133"/>
      <c r="C143" s="133" t="s">
        <v>130</v>
      </c>
      <c r="D143" s="134"/>
      <c r="E143" s="129">
        <f>SUM(E144:E145)</f>
        <v>0</v>
      </c>
      <c r="F143" s="129">
        <f t="shared" ref="F143:N143" si="81">SUM(F144:F145)</f>
        <v>28</v>
      </c>
      <c r="G143" s="129"/>
      <c r="H143" s="129">
        <f t="shared" si="81"/>
        <v>12</v>
      </c>
      <c r="I143" s="129"/>
      <c r="J143" s="129">
        <f t="shared" si="81"/>
        <v>0</v>
      </c>
      <c r="K143" s="129"/>
      <c r="L143" s="129">
        <f t="shared" si="81"/>
        <v>0</v>
      </c>
      <c r="M143" s="129"/>
      <c r="N143" s="129">
        <f t="shared" si="81"/>
        <v>20.347000000000001</v>
      </c>
      <c r="O143" s="129"/>
      <c r="P143" s="129">
        <f t="shared" si="74"/>
        <v>60.347000000000001</v>
      </c>
    </row>
    <row r="144" spans="1:16" s="93" customFormat="1" ht="26">
      <c r="A144" s="119"/>
      <c r="B144" s="122"/>
      <c r="C144" s="120">
        <v>51271</v>
      </c>
      <c r="D144" s="121" t="s">
        <v>242</v>
      </c>
      <c r="E144" s="127">
        <v>0</v>
      </c>
      <c r="F144" s="127">
        <v>0</v>
      </c>
      <c r="G144" s="127"/>
      <c r="H144" s="127">
        <v>3</v>
      </c>
      <c r="I144" s="127"/>
      <c r="J144" s="127">
        <v>0</v>
      </c>
      <c r="K144" s="127"/>
      <c r="L144" s="127">
        <v>0</v>
      </c>
      <c r="M144" s="127"/>
      <c r="N144" s="127">
        <v>0</v>
      </c>
      <c r="O144" s="127"/>
      <c r="P144" s="127">
        <f>SUM(E144:N144)</f>
        <v>3</v>
      </c>
    </row>
    <row r="145" spans="1:16" s="93" customFormat="1">
      <c r="A145" s="119"/>
      <c r="B145" s="122"/>
      <c r="C145" s="120">
        <v>51271</v>
      </c>
      <c r="D145" s="121" t="s">
        <v>175</v>
      </c>
      <c r="E145" s="127">
        <v>0</v>
      </c>
      <c r="F145" s="127">
        <v>28</v>
      </c>
      <c r="G145" s="127"/>
      <c r="H145" s="127">
        <v>9</v>
      </c>
      <c r="I145" s="127"/>
      <c r="J145" s="127">
        <v>0</v>
      </c>
      <c r="K145" s="127"/>
      <c r="L145" s="127">
        <v>0</v>
      </c>
      <c r="M145" s="127"/>
      <c r="N145" s="127">
        <v>20.347000000000001</v>
      </c>
      <c r="O145" s="127"/>
      <c r="P145" s="127">
        <f>SUM(E145:N145)</f>
        <v>57.347000000000001</v>
      </c>
    </row>
    <row r="146" spans="1:16" s="93" customFormat="1">
      <c r="A146" s="116"/>
      <c r="B146" s="133" t="s">
        <v>57</v>
      </c>
      <c r="C146" s="133"/>
      <c r="D146" s="134"/>
      <c r="E146" s="129">
        <f>E147+E149+E151+E154+E156</f>
        <v>0</v>
      </c>
      <c r="F146" s="129">
        <f t="shared" ref="F146:N146" si="82">F147+F149+F151+F154+F156</f>
        <v>0</v>
      </c>
      <c r="G146" s="129"/>
      <c r="H146" s="129">
        <f t="shared" si="82"/>
        <v>53.975000000000001</v>
      </c>
      <c r="I146" s="129"/>
      <c r="J146" s="129">
        <f t="shared" si="82"/>
        <v>0</v>
      </c>
      <c r="K146" s="129"/>
      <c r="L146" s="129">
        <f t="shared" si="82"/>
        <v>0</v>
      </c>
      <c r="M146" s="129"/>
      <c r="N146" s="129">
        <f t="shared" si="82"/>
        <v>43.191933999999996</v>
      </c>
      <c r="O146" s="129"/>
      <c r="P146" s="129">
        <f t="shared" ref="P146:P195" si="83">SUM(E146:N146)</f>
        <v>97.166933999999998</v>
      </c>
    </row>
    <row r="147" spans="1:16" s="93" customFormat="1">
      <c r="A147" s="116"/>
      <c r="B147" s="133"/>
      <c r="C147" s="133" t="s">
        <v>113</v>
      </c>
      <c r="D147" s="134"/>
      <c r="E147" s="129">
        <f>SUM(E148)</f>
        <v>0</v>
      </c>
      <c r="F147" s="129">
        <f t="shared" ref="F147:N147" si="84">SUM(F148)</f>
        <v>0</v>
      </c>
      <c r="G147" s="129"/>
      <c r="H147" s="129">
        <f t="shared" si="84"/>
        <v>12.2</v>
      </c>
      <c r="I147" s="129"/>
      <c r="J147" s="129">
        <f t="shared" si="84"/>
        <v>0</v>
      </c>
      <c r="K147" s="129"/>
      <c r="L147" s="129">
        <f t="shared" si="84"/>
        <v>0</v>
      </c>
      <c r="M147" s="129"/>
      <c r="N147" s="129">
        <f t="shared" si="84"/>
        <v>32.4</v>
      </c>
      <c r="O147" s="129"/>
      <c r="P147" s="129">
        <f t="shared" si="83"/>
        <v>44.599999999999994</v>
      </c>
    </row>
    <row r="148" spans="1:16" s="93" customFormat="1">
      <c r="A148" s="119"/>
      <c r="B148" s="122"/>
      <c r="C148" s="120">
        <v>49450</v>
      </c>
      <c r="D148" s="121" t="s">
        <v>176</v>
      </c>
      <c r="E148" s="127">
        <v>0</v>
      </c>
      <c r="F148" s="127">
        <v>0</v>
      </c>
      <c r="G148" s="127"/>
      <c r="H148" s="127">
        <v>12.2</v>
      </c>
      <c r="I148" s="127"/>
      <c r="J148" s="127">
        <v>0</v>
      </c>
      <c r="K148" s="127"/>
      <c r="L148" s="127">
        <v>0</v>
      </c>
      <c r="M148" s="127"/>
      <c r="N148" s="127">
        <f>29.9+2.5</f>
        <v>32.4</v>
      </c>
      <c r="O148" s="127"/>
      <c r="P148" s="127">
        <f t="shared" si="83"/>
        <v>44.599999999999994</v>
      </c>
    </row>
    <row r="149" spans="1:16" s="93" customFormat="1">
      <c r="A149" s="116"/>
      <c r="B149" s="133"/>
      <c r="C149" s="133" t="s">
        <v>131</v>
      </c>
      <c r="D149" s="134"/>
      <c r="E149" s="129">
        <f>SUM(E150)</f>
        <v>0</v>
      </c>
      <c r="F149" s="129">
        <f t="shared" ref="F149:N149" si="85">SUM(F150)</f>
        <v>0</v>
      </c>
      <c r="G149" s="129"/>
      <c r="H149" s="129">
        <f t="shared" si="85"/>
        <v>7.5</v>
      </c>
      <c r="I149" s="129"/>
      <c r="J149" s="129">
        <f t="shared" si="85"/>
        <v>0</v>
      </c>
      <c r="K149" s="129"/>
      <c r="L149" s="129">
        <f t="shared" si="85"/>
        <v>0</v>
      </c>
      <c r="M149" s="129"/>
      <c r="N149" s="129">
        <f t="shared" si="85"/>
        <v>0</v>
      </c>
      <c r="O149" s="129"/>
      <c r="P149" s="129">
        <f t="shared" si="83"/>
        <v>7.5</v>
      </c>
    </row>
    <row r="150" spans="1:16" s="93" customFormat="1">
      <c r="A150" s="119"/>
      <c r="B150" s="122"/>
      <c r="C150" s="120">
        <v>50281</v>
      </c>
      <c r="D150" s="121" t="s">
        <v>177</v>
      </c>
      <c r="E150" s="127">
        <v>0</v>
      </c>
      <c r="F150" s="127">
        <v>0</v>
      </c>
      <c r="G150" s="127"/>
      <c r="H150" s="127">
        <v>7.5</v>
      </c>
      <c r="I150" s="127"/>
      <c r="J150" s="127">
        <v>0</v>
      </c>
      <c r="K150" s="127"/>
      <c r="L150" s="127">
        <v>0</v>
      </c>
      <c r="M150" s="127"/>
      <c r="N150" s="127">
        <v>0</v>
      </c>
      <c r="O150" s="127"/>
      <c r="P150" s="127">
        <f t="shared" si="83"/>
        <v>7.5</v>
      </c>
    </row>
    <row r="151" spans="1:16" s="93" customFormat="1">
      <c r="A151" s="116"/>
      <c r="B151" s="133"/>
      <c r="C151" s="133" t="s">
        <v>116</v>
      </c>
      <c r="D151" s="134"/>
      <c r="E151" s="129">
        <f>SUM(E152:E153)</f>
        <v>0</v>
      </c>
      <c r="F151" s="129">
        <f t="shared" ref="F151:N151" si="86">SUM(F152:F153)</f>
        <v>0</v>
      </c>
      <c r="G151" s="129"/>
      <c r="H151" s="129">
        <f t="shared" si="86"/>
        <v>11</v>
      </c>
      <c r="I151" s="129"/>
      <c r="J151" s="129">
        <f t="shared" si="86"/>
        <v>0</v>
      </c>
      <c r="K151" s="129"/>
      <c r="L151" s="129">
        <f t="shared" si="86"/>
        <v>0</v>
      </c>
      <c r="M151" s="129"/>
      <c r="N151" s="129">
        <f t="shared" si="86"/>
        <v>10.5</v>
      </c>
      <c r="O151" s="129"/>
      <c r="P151" s="129">
        <f t="shared" si="83"/>
        <v>21.5</v>
      </c>
    </row>
    <row r="152" spans="1:16" s="93" customFormat="1">
      <c r="A152" s="119"/>
      <c r="B152" s="122"/>
      <c r="C152" s="120">
        <v>48361</v>
      </c>
      <c r="D152" s="121" t="s">
        <v>178</v>
      </c>
      <c r="E152" s="127">
        <v>0</v>
      </c>
      <c r="F152" s="127">
        <v>0</v>
      </c>
      <c r="G152" s="127"/>
      <c r="H152" s="127">
        <v>5</v>
      </c>
      <c r="I152" s="127"/>
      <c r="J152" s="127">
        <v>0</v>
      </c>
      <c r="K152" s="127"/>
      <c r="L152" s="127">
        <v>0</v>
      </c>
      <c r="M152" s="127"/>
      <c r="N152" s="127">
        <f>2.8+2.2+5.5</f>
        <v>10.5</v>
      </c>
      <c r="O152" s="127"/>
      <c r="P152" s="127">
        <f t="shared" si="83"/>
        <v>15.5</v>
      </c>
    </row>
    <row r="153" spans="1:16" s="93" customFormat="1">
      <c r="A153" s="119"/>
      <c r="B153" s="122"/>
      <c r="C153" s="120">
        <v>50028</v>
      </c>
      <c r="D153" s="121" t="s">
        <v>169</v>
      </c>
      <c r="E153" s="127">
        <v>0</v>
      </c>
      <c r="F153" s="127">
        <v>0</v>
      </c>
      <c r="G153" s="127"/>
      <c r="H153" s="127">
        <v>6</v>
      </c>
      <c r="I153" s="127"/>
      <c r="J153" s="127">
        <v>0</v>
      </c>
      <c r="K153" s="127"/>
      <c r="L153" s="127">
        <v>0</v>
      </c>
      <c r="M153" s="127"/>
      <c r="N153" s="127">
        <v>0</v>
      </c>
      <c r="O153" s="127"/>
      <c r="P153" s="127">
        <f t="shared" si="83"/>
        <v>6</v>
      </c>
    </row>
    <row r="154" spans="1:16" s="93" customFormat="1">
      <c r="A154" s="116"/>
      <c r="B154" s="133"/>
      <c r="C154" s="133" t="s">
        <v>129</v>
      </c>
      <c r="D154" s="134"/>
      <c r="E154" s="129">
        <f>SUM(E155)</f>
        <v>0</v>
      </c>
      <c r="F154" s="129">
        <f t="shared" ref="F154:N154" si="87">SUM(F155)</f>
        <v>0</v>
      </c>
      <c r="G154" s="129"/>
      <c r="H154" s="129">
        <f t="shared" si="87"/>
        <v>5</v>
      </c>
      <c r="I154" s="129"/>
      <c r="J154" s="129">
        <f t="shared" si="87"/>
        <v>0</v>
      </c>
      <c r="K154" s="129"/>
      <c r="L154" s="129">
        <f t="shared" si="87"/>
        <v>0</v>
      </c>
      <c r="M154" s="129"/>
      <c r="N154" s="129">
        <f t="shared" si="87"/>
        <v>0</v>
      </c>
      <c r="O154" s="129"/>
      <c r="P154" s="129">
        <f t="shared" si="83"/>
        <v>5</v>
      </c>
    </row>
    <row r="155" spans="1:16" s="93" customFormat="1">
      <c r="A155" s="119"/>
      <c r="B155" s="122"/>
      <c r="C155" s="120">
        <v>53045</v>
      </c>
      <c r="D155" s="121" t="s">
        <v>179</v>
      </c>
      <c r="E155" s="127">
        <v>0</v>
      </c>
      <c r="F155" s="127">
        <v>0</v>
      </c>
      <c r="G155" s="127"/>
      <c r="H155" s="127">
        <v>5</v>
      </c>
      <c r="I155" s="127"/>
      <c r="J155" s="127">
        <v>0</v>
      </c>
      <c r="K155" s="127"/>
      <c r="L155" s="127">
        <v>0</v>
      </c>
      <c r="M155" s="127"/>
      <c r="N155" s="127">
        <v>0</v>
      </c>
      <c r="O155" s="127"/>
      <c r="P155" s="127">
        <f t="shared" si="83"/>
        <v>5</v>
      </c>
    </row>
    <row r="156" spans="1:16" s="93" customFormat="1">
      <c r="A156" s="116"/>
      <c r="B156" s="133"/>
      <c r="C156" s="133" t="s">
        <v>130</v>
      </c>
      <c r="D156" s="134"/>
      <c r="E156" s="129">
        <f>SUM(E157:E158)</f>
        <v>0</v>
      </c>
      <c r="F156" s="129">
        <f t="shared" ref="F156:N156" si="88">SUM(F157:F158)</f>
        <v>0</v>
      </c>
      <c r="G156" s="129"/>
      <c r="H156" s="129">
        <f t="shared" si="88"/>
        <v>18.274999999999999</v>
      </c>
      <c r="I156" s="129"/>
      <c r="J156" s="129">
        <f t="shared" si="88"/>
        <v>0</v>
      </c>
      <c r="K156" s="129"/>
      <c r="L156" s="129">
        <f t="shared" si="88"/>
        <v>0</v>
      </c>
      <c r="M156" s="129"/>
      <c r="N156" s="129">
        <f t="shared" si="88"/>
        <v>0.29193400000000003</v>
      </c>
      <c r="O156" s="129"/>
      <c r="P156" s="129">
        <f t="shared" si="83"/>
        <v>18.566934</v>
      </c>
    </row>
    <row r="157" spans="1:16" s="93" customFormat="1" ht="26">
      <c r="A157" s="119"/>
      <c r="B157" s="122"/>
      <c r="C157" s="120">
        <v>42394</v>
      </c>
      <c r="D157" s="121" t="s">
        <v>243</v>
      </c>
      <c r="E157" s="127">
        <v>0</v>
      </c>
      <c r="F157" s="127">
        <v>0</v>
      </c>
      <c r="G157" s="127"/>
      <c r="H157" s="127">
        <v>0</v>
      </c>
      <c r="I157" s="127"/>
      <c r="J157" s="127">
        <v>0</v>
      </c>
      <c r="K157" s="127"/>
      <c r="L157" s="127">
        <v>0</v>
      </c>
      <c r="M157" s="127"/>
      <c r="N157" s="127">
        <v>0.29193400000000003</v>
      </c>
      <c r="O157" s="127"/>
      <c r="P157" s="127">
        <f t="shared" si="83"/>
        <v>0.29193400000000003</v>
      </c>
    </row>
    <row r="158" spans="1:16" s="93" customFormat="1">
      <c r="A158" s="119"/>
      <c r="B158" s="122"/>
      <c r="C158" s="120">
        <v>49455</v>
      </c>
      <c r="D158" s="121" t="s">
        <v>180</v>
      </c>
      <c r="E158" s="127">
        <v>0</v>
      </c>
      <c r="F158" s="127">
        <v>0</v>
      </c>
      <c r="G158" s="127"/>
      <c r="H158" s="127">
        <v>18.274999999999999</v>
      </c>
      <c r="I158" s="127"/>
      <c r="J158" s="127">
        <v>0</v>
      </c>
      <c r="K158" s="127"/>
      <c r="L158" s="127">
        <v>0</v>
      </c>
      <c r="M158" s="127"/>
      <c r="N158" s="127">
        <v>0</v>
      </c>
      <c r="O158" s="127"/>
      <c r="P158" s="127">
        <f t="shared" si="83"/>
        <v>18.274999999999999</v>
      </c>
    </row>
    <row r="159" spans="1:16" s="93" customFormat="1">
      <c r="A159" s="116"/>
      <c r="B159" s="133" t="s">
        <v>27</v>
      </c>
      <c r="C159" s="133"/>
      <c r="D159" s="134"/>
      <c r="E159" s="129">
        <f>E160+E162</f>
        <v>0</v>
      </c>
      <c r="F159" s="129">
        <f t="shared" ref="F159:N159" si="89">F160+F162</f>
        <v>0</v>
      </c>
      <c r="G159" s="129"/>
      <c r="H159" s="129">
        <f t="shared" si="89"/>
        <v>10</v>
      </c>
      <c r="I159" s="129"/>
      <c r="J159" s="129">
        <f t="shared" si="89"/>
        <v>0</v>
      </c>
      <c r="K159" s="129"/>
      <c r="L159" s="129">
        <f t="shared" si="89"/>
        <v>0</v>
      </c>
      <c r="M159" s="129"/>
      <c r="N159" s="129">
        <f t="shared" si="89"/>
        <v>10.6</v>
      </c>
      <c r="O159" s="129"/>
      <c r="P159" s="129">
        <f t="shared" si="83"/>
        <v>20.6</v>
      </c>
    </row>
    <row r="160" spans="1:16" s="93" customFormat="1">
      <c r="A160" s="116"/>
      <c r="B160" s="133"/>
      <c r="C160" s="133" t="s">
        <v>113</v>
      </c>
      <c r="D160" s="134"/>
      <c r="E160" s="129">
        <f>SUM(E161)</f>
        <v>0</v>
      </c>
      <c r="F160" s="129">
        <f t="shared" ref="F160:N160" si="90">SUM(F161)</f>
        <v>0</v>
      </c>
      <c r="G160" s="129"/>
      <c r="H160" s="129">
        <f t="shared" si="90"/>
        <v>6</v>
      </c>
      <c r="I160" s="129"/>
      <c r="J160" s="129">
        <f t="shared" si="90"/>
        <v>0</v>
      </c>
      <c r="K160" s="129"/>
      <c r="L160" s="129">
        <f t="shared" si="90"/>
        <v>0</v>
      </c>
      <c r="M160" s="129"/>
      <c r="N160" s="129">
        <f t="shared" si="90"/>
        <v>0</v>
      </c>
      <c r="O160" s="129"/>
      <c r="P160" s="129">
        <f t="shared" si="83"/>
        <v>6</v>
      </c>
    </row>
    <row r="161" spans="1:16" s="93" customFormat="1">
      <c r="A161" s="119"/>
      <c r="B161" s="122"/>
      <c r="C161" s="120">
        <v>49450</v>
      </c>
      <c r="D161" s="121" t="s">
        <v>181</v>
      </c>
      <c r="E161" s="127">
        <v>0</v>
      </c>
      <c r="F161" s="127">
        <v>0</v>
      </c>
      <c r="G161" s="127"/>
      <c r="H161" s="127">
        <v>6</v>
      </c>
      <c r="I161" s="127"/>
      <c r="J161" s="127">
        <v>0</v>
      </c>
      <c r="K161" s="127"/>
      <c r="L161" s="127">
        <v>0</v>
      </c>
      <c r="M161" s="127"/>
      <c r="N161" s="127">
        <v>0</v>
      </c>
      <c r="O161" s="127"/>
      <c r="P161" s="127">
        <f t="shared" si="83"/>
        <v>6</v>
      </c>
    </row>
    <row r="162" spans="1:16" s="93" customFormat="1">
      <c r="A162" s="116"/>
      <c r="B162" s="133"/>
      <c r="C162" s="133" t="s">
        <v>116</v>
      </c>
      <c r="D162" s="134"/>
      <c r="E162" s="129">
        <f>SUM(E163)</f>
        <v>0</v>
      </c>
      <c r="F162" s="129">
        <f t="shared" ref="F162:N162" si="91">SUM(F163)</f>
        <v>0</v>
      </c>
      <c r="G162" s="129"/>
      <c r="H162" s="129">
        <f t="shared" si="91"/>
        <v>4</v>
      </c>
      <c r="I162" s="129"/>
      <c r="J162" s="129">
        <f t="shared" si="91"/>
        <v>0</v>
      </c>
      <c r="K162" s="129"/>
      <c r="L162" s="129">
        <f t="shared" si="91"/>
        <v>0</v>
      </c>
      <c r="M162" s="129"/>
      <c r="N162" s="129">
        <f t="shared" si="91"/>
        <v>10.6</v>
      </c>
      <c r="O162" s="129"/>
      <c r="P162" s="129">
        <f t="shared" si="83"/>
        <v>14.6</v>
      </c>
    </row>
    <row r="163" spans="1:16" s="93" customFormat="1">
      <c r="A163" s="119"/>
      <c r="B163" s="122"/>
      <c r="C163" s="120">
        <v>50377</v>
      </c>
      <c r="D163" s="121" t="s">
        <v>182</v>
      </c>
      <c r="E163" s="127">
        <v>0</v>
      </c>
      <c r="F163" s="127">
        <v>0</v>
      </c>
      <c r="G163" s="127"/>
      <c r="H163" s="127">
        <v>4</v>
      </c>
      <c r="I163" s="127"/>
      <c r="J163" s="127">
        <v>0</v>
      </c>
      <c r="K163" s="127"/>
      <c r="L163" s="127">
        <v>0</v>
      </c>
      <c r="M163" s="127"/>
      <c r="N163" s="127">
        <f>1+0.6+1.5+7.5</f>
        <v>10.6</v>
      </c>
      <c r="O163" s="127"/>
      <c r="P163" s="127">
        <f t="shared" si="83"/>
        <v>14.6</v>
      </c>
    </row>
    <row r="164" spans="1:16" s="93" customFormat="1">
      <c r="A164" s="116"/>
      <c r="B164" s="133" t="s">
        <v>58</v>
      </c>
      <c r="C164" s="133"/>
      <c r="D164" s="134"/>
      <c r="E164" s="129">
        <f>E165+E167</f>
        <v>0</v>
      </c>
      <c r="F164" s="129">
        <f t="shared" ref="F164:N164" si="92">F165+F167</f>
        <v>2.25</v>
      </c>
      <c r="G164" s="129"/>
      <c r="H164" s="129">
        <f t="shared" si="92"/>
        <v>12</v>
      </c>
      <c r="I164" s="129"/>
      <c r="J164" s="129">
        <f t="shared" si="92"/>
        <v>0</v>
      </c>
      <c r="K164" s="129"/>
      <c r="L164" s="129">
        <f t="shared" si="92"/>
        <v>0</v>
      </c>
      <c r="M164" s="129"/>
      <c r="N164" s="129">
        <f t="shared" si="92"/>
        <v>0</v>
      </c>
      <c r="O164" s="129"/>
      <c r="P164" s="129">
        <f t="shared" si="83"/>
        <v>14.25</v>
      </c>
    </row>
    <row r="165" spans="1:16" s="93" customFormat="1">
      <c r="A165" s="116"/>
      <c r="B165" s="133"/>
      <c r="C165" s="133" t="s">
        <v>131</v>
      </c>
      <c r="D165" s="134"/>
      <c r="E165" s="129">
        <f>SUM(E166)</f>
        <v>0</v>
      </c>
      <c r="F165" s="129">
        <f t="shared" ref="F165:N165" si="93">SUM(F166)</f>
        <v>2.25</v>
      </c>
      <c r="G165" s="129"/>
      <c r="H165" s="129">
        <f t="shared" si="93"/>
        <v>9</v>
      </c>
      <c r="I165" s="129"/>
      <c r="J165" s="129">
        <f t="shared" si="93"/>
        <v>0</v>
      </c>
      <c r="K165" s="129"/>
      <c r="L165" s="129">
        <f t="shared" si="93"/>
        <v>0</v>
      </c>
      <c r="M165" s="129"/>
      <c r="N165" s="129">
        <f t="shared" si="93"/>
        <v>0</v>
      </c>
      <c r="O165" s="129"/>
      <c r="P165" s="129">
        <f t="shared" si="83"/>
        <v>11.25</v>
      </c>
    </row>
    <row r="166" spans="1:16" s="93" customFormat="1" ht="26">
      <c r="A166" s="119"/>
      <c r="B166" s="122"/>
      <c r="C166" s="120">
        <v>50282</v>
      </c>
      <c r="D166" s="121" t="s">
        <v>241</v>
      </c>
      <c r="E166" s="127">
        <v>0</v>
      </c>
      <c r="F166" s="127">
        <v>2.25</v>
      </c>
      <c r="G166" s="127"/>
      <c r="H166" s="127">
        <v>9</v>
      </c>
      <c r="I166" s="127"/>
      <c r="J166" s="127">
        <v>0</v>
      </c>
      <c r="K166" s="127"/>
      <c r="L166" s="127">
        <v>0</v>
      </c>
      <c r="M166" s="127"/>
      <c r="N166" s="127">
        <v>0</v>
      </c>
      <c r="O166" s="127"/>
      <c r="P166" s="127">
        <f t="shared" si="83"/>
        <v>11.25</v>
      </c>
    </row>
    <row r="167" spans="1:16" s="93" customFormat="1">
      <c r="A167" s="116"/>
      <c r="B167" s="133"/>
      <c r="C167" s="133" t="s">
        <v>130</v>
      </c>
      <c r="D167" s="134"/>
      <c r="E167" s="129">
        <f>SUM(E168)</f>
        <v>0</v>
      </c>
      <c r="F167" s="129">
        <f t="shared" ref="F167:N167" si="94">SUM(F168)</f>
        <v>0</v>
      </c>
      <c r="G167" s="129"/>
      <c r="H167" s="129">
        <f t="shared" si="94"/>
        <v>3</v>
      </c>
      <c r="I167" s="129"/>
      <c r="J167" s="129">
        <f t="shared" si="94"/>
        <v>0</v>
      </c>
      <c r="K167" s="129"/>
      <c r="L167" s="129">
        <f t="shared" si="94"/>
        <v>0</v>
      </c>
      <c r="M167" s="129"/>
      <c r="N167" s="129">
        <f t="shared" si="94"/>
        <v>0</v>
      </c>
      <c r="O167" s="129"/>
      <c r="P167" s="129">
        <f t="shared" si="83"/>
        <v>3</v>
      </c>
    </row>
    <row r="168" spans="1:16" s="93" customFormat="1">
      <c r="A168" s="119"/>
      <c r="B168" s="122"/>
      <c r="C168" s="120">
        <v>51335</v>
      </c>
      <c r="D168" s="121" t="s">
        <v>183</v>
      </c>
      <c r="E168" s="127">
        <v>0</v>
      </c>
      <c r="F168" s="127">
        <v>0</v>
      </c>
      <c r="G168" s="127"/>
      <c r="H168" s="127">
        <v>3</v>
      </c>
      <c r="I168" s="127"/>
      <c r="J168" s="127">
        <v>0</v>
      </c>
      <c r="K168" s="127"/>
      <c r="L168" s="127">
        <v>0</v>
      </c>
      <c r="M168" s="127"/>
      <c r="N168" s="127">
        <v>0</v>
      </c>
      <c r="O168" s="127"/>
      <c r="P168" s="127">
        <f t="shared" si="83"/>
        <v>3</v>
      </c>
    </row>
    <row r="169" spans="1:16" s="93" customFormat="1">
      <c r="A169" s="116" t="s">
        <v>127</v>
      </c>
      <c r="B169" s="133"/>
      <c r="C169" s="133"/>
      <c r="D169" s="134"/>
      <c r="E169" s="129">
        <f>E170+E185+E188+E204+E207+E215</f>
        <v>4838.8488751000004</v>
      </c>
      <c r="F169" s="129">
        <f t="shared" ref="F169:N169" si="95">F170+F185+F188+F204+F207+F215</f>
        <v>834.24</v>
      </c>
      <c r="G169" s="129"/>
      <c r="H169" s="129">
        <f t="shared" si="95"/>
        <v>5</v>
      </c>
      <c r="I169" s="129"/>
      <c r="J169" s="129">
        <f t="shared" si="95"/>
        <v>0</v>
      </c>
      <c r="K169" s="129"/>
      <c r="L169" s="129">
        <f t="shared" si="95"/>
        <v>1102.66809154</v>
      </c>
      <c r="M169" s="129"/>
      <c r="N169" s="129">
        <f t="shared" si="95"/>
        <v>0.75</v>
      </c>
      <c r="O169" s="129"/>
      <c r="P169" s="129">
        <f t="shared" si="83"/>
        <v>6781.5069666400004</v>
      </c>
    </row>
    <row r="170" spans="1:16" s="93" customFormat="1">
      <c r="A170" s="116"/>
      <c r="B170" s="133" t="s">
        <v>29</v>
      </c>
      <c r="C170" s="133"/>
      <c r="D170" s="134"/>
      <c r="E170" s="129">
        <f>E171+E173+E175+E177+E179+E182</f>
        <v>915.78887510000004</v>
      </c>
      <c r="F170" s="129">
        <f t="shared" ref="F170:N170" si="96">F171+F173+F175+F177+F179+F182</f>
        <v>369.26</v>
      </c>
      <c r="G170" s="129"/>
      <c r="H170" s="129">
        <f t="shared" si="96"/>
        <v>0</v>
      </c>
      <c r="I170" s="129"/>
      <c r="J170" s="129">
        <f t="shared" si="96"/>
        <v>0</v>
      </c>
      <c r="K170" s="129"/>
      <c r="L170" s="129">
        <f t="shared" si="96"/>
        <v>200</v>
      </c>
      <c r="M170" s="129"/>
      <c r="N170" s="129">
        <f t="shared" si="96"/>
        <v>0.75</v>
      </c>
      <c r="O170" s="129"/>
      <c r="P170" s="129">
        <f t="shared" si="83"/>
        <v>1485.7988751</v>
      </c>
    </row>
    <row r="171" spans="1:16" s="93" customFormat="1">
      <c r="A171" s="116"/>
      <c r="B171" s="133"/>
      <c r="C171" s="133" t="s">
        <v>141</v>
      </c>
      <c r="D171" s="134"/>
      <c r="E171" s="129">
        <f>SUM(E172)</f>
        <v>100</v>
      </c>
      <c r="F171" s="129">
        <f t="shared" ref="F171:N171" si="97">SUM(F172)</f>
        <v>100</v>
      </c>
      <c r="G171" s="129"/>
      <c r="H171" s="129">
        <f t="shared" si="97"/>
        <v>0</v>
      </c>
      <c r="I171" s="129"/>
      <c r="J171" s="129">
        <f t="shared" si="97"/>
        <v>0</v>
      </c>
      <c r="K171" s="129"/>
      <c r="L171" s="129">
        <f t="shared" si="97"/>
        <v>0</v>
      </c>
      <c r="M171" s="129"/>
      <c r="N171" s="129">
        <f t="shared" si="97"/>
        <v>0</v>
      </c>
      <c r="O171" s="129"/>
      <c r="P171" s="129">
        <f t="shared" si="83"/>
        <v>200</v>
      </c>
    </row>
    <row r="172" spans="1:16" s="93" customFormat="1">
      <c r="A172" s="119"/>
      <c r="B172" s="122"/>
      <c r="C172" s="120">
        <v>47243</v>
      </c>
      <c r="D172" s="121" t="s">
        <v>138</v>
      </c>
      <c r="E172" s="127">
        <v>100</v>
      </c>
      <c r="F172" s="127">
        <v>100</v>
      </c>
      <c r="G172" s="127"/>
      <c r="H172" s="127">
        <v>0</v>
      </c>
      <c r="I172" s="127"/>
      <c r="J172" s="127">
        <v>0</v>
      </c>
      <c r="K172" s="127"/>
      <c r="L172" s="127">
        <v>0</v>
      </c>
      <c r="M172" s="127"/>
      <c r="N172" s="127">
        <v>0</v>
      </c>
      <c r="O172" s="127"/>
      <c r="P172" s="127">
        <f t="shared" si="83"/>
        <v>200</v>
      </c>
    </row>
    <row r="173" spans="1:16" s="93" customFormat="1">
      <c r="A173" s="116"/>
      <c r="B173" s="133"/>
      <c r="C173" s="133" t="s">
        <v>112</v>
      </c>
      <c r="D173" s="134"/>
      <c r="E173" s="129">
        <f>SUM(E174)</f>
        <v>0</v>
      </c>
      <c r="F173" s="129">
        <f t="shared" ref="F173:N173" si="98">SUM(F174)</f>
        <v>150</v>
      </c>
      <c r="G173" s="129"/>
      <c r="H173" s="129">
        <f t="shared" si="98"/>
        <v>0</v>
      </c>
      <c r="I173" s="129"/>
      <c r="J173" s="129">
        <f t="shared" si="98"/>
        <v>0</v>
      </c>
      <c r="K173" s="129"/>
      <c r="L173" s="129">
        <f t="shared" si="98"/>
        <v>0</v>
      </c>
      <c r="M173" s="129"/>
      <c r="N173" s="129">
        <f t="shared" si="98"/>
        <v>0</v>
      </c>
      <c r="O173" s="129"/>
      <c r="P173" s="129">
        <f t="shared" si="83"/>
        <v>150</v>
      </c>
    </row>
    <row r="174" spans="1:16" s="93" customFormat="1">
      <c r="A174" s="119"/>
      <c r="B174" s="122"/>
      <c r="C174" s="120">
        <v>42466</v>
      </c>
      <c r="D174" s="122" t="s">
        <v>184</v>
      </c>
      <c r="E174" s="127">
        <v>0</v>
      </c>
      <c r="F174" s="127">
        <v>150</v>
      </c>
      <c r="G174" s="127"/>
      <c r="H174" s="127">
        <v>0</v>
      </c>
      <c r="I174" s="127"/>
      <c r="J174" s="127">
        <v>0</v>
      </c>
      <c r="K174" s="127"/>
      <c r="L174" s="127">
        <v>0</v>
      </c>
      <c r="M174" s="127"/>
      <c r="N174" s="127">
        <v>0</v>
      </c>
      <c r="O174" s="127"/>
      <c r="P174" s="127">
        <f t="shared" si="83"/>
        <v>150</v>
      </c>
    </row>
    <row r="175" spans="1:16" s="93" customFormat="1">
      <c r="A175" s="116"/>
      <c r="B175" s="133"/>
      <c r="C175" s="133" t="s">
        <v>113</v>
      </c>
      <c r="D175" s="134"/>
      <c r="E175" s="129">
        <f>SUM(E176)</f>
        <v>300.70708279000002</v>
      </c>
      <c r="F175" s="129">
        <f t="shared" ref="F175:N175" si="99">SUM(F176)</f>
        <v>0</v>
      </c>
      <c r="G175" s="129"/>
      <c r="H175" s="129">
        <f t="shared" si="99"/>
        <v>0</v>
      </c>
      <c r="I175" s="129"/>
      <c r="J175" s="129">
        <f t="shared" si="99"/>
        <v>0</v>
      </c>
      <c r="K175" s="129"/>
      <c r="L175" s="129">
        <f t="shared" si="99"/>
        <v>200</v>
      </c>
      <c r="M175" s="129"/>
      <c r="N175" s="129">
        <f t="shared" si="99"/>
        <v>0.75</v>
      </c>
      <c r="O175" s="129"/>
      <c r="P175" s="129">
        <f t="shared" si="83"/>
        <v>501.45708279000002</v>
      </c>
    </row>
    <row r="176" spans="1:16" s="93" customFormat="1">
      <c r="A176" s="119"/>
      <c r="B176" s="122"/>
      <c r="C176" s="120">
        <v>51137</v>
      </c>
      <c r="D176" s="122" t="s">
        <v>185</v>
      </c>
      <c r="E176" s="127">
        <v>300.70708279000002</v>
      </c>
      <c r="F176" s="127">
        <v>0</v>
      </c>
      <c r="G176" s="127"/>
      <c r="H176" s="127">
        <v>0</v>
      </c>
      <c r="I176" s="127"/>
      <c r="J176" s="127">
        <v>0</v>
      </c>
      <c r="K176" s="127"/>
      <c r="L176" s="127">
        <v>200</v>
      </c>
      <c r="M176" s="127"/>
      <c r="N176" s="127">
        <v>0.75</v>
      </c>
      <c r="O176" s="127"/>
      <c r="P176" s="127">
        <f t="shared" si="83"/>
        <v>501.45708279000002</v>
      </c>
    </row>
    <row r="177" spans="1:16" s="93" customFormat="1">
      <c r="A177" s="116"/>
      <c r="B177" s="133"/>
      <c r="C177" s="133" t="s">
        <v>114</v>
      </c>
      <c r="D177" s="134"/>
      <c r="E177" s="129">
        <f>SUM(E178)</f>
        <v>50</v>
      </c>
      <c r="F177" s="129">
        <f t="shared" ref="F177:N177" si="100">SUM(F178)</f>
        <v>0</v>
      </c>
      <c r="G177" s="129"/>
      <c r="H177" s="129">
        <f t="shared" si="100"/>
        <v>0</v>
      </c>
      <c r="I177" s="129"/>
      <c r="J177" s="129">
        <f t="shared" si="100"/>
        <v>0</v>
      </c>
      <c r="K177" s="129"/>
      <c r="L177" s="129">
        <f t="shared" si="100"/>
        <v>0</v>
      </c>
      <c r="M177" s="129"/>
      <c r="N177" s="129">
        <f t="shared" si="100"/>
        <v>0</v>
      </c>
      <c r="O177" s="129"/>
      <c r="P177" s="129">
        <f t="shared" si="83"/>
        <v>50</v>
      </c>
    </row>
    <row r="178" spans="1:16" s="93" customFormat="1">
      <c r="A178" s="119"/>
      <c r="B178" s="122"/>
      <c r="C178" s="120">
        <v>51269</v>
      </c>
      <c r="D178" s="121" t="s">
        <v>186</v>
      </c>
      <c r="E178" s="127">
        <v>50</v>
      </c>
      <c r="F178" s="127">
        <v>0</v>
      </c>
      <c r="G178" s="127"/>
      <c r="H178" s="127">
        <v>0</v>
      </c>
      <c r="I178" s="127"/>
      <c r="J178" s="127">
        <v>0</v>
      </c>
      <c r="K178" s="127"/>
      <c r="L178" s="127">
        <v>0</v>
      </c>
      <c r="M178" s="127"/>
      <c r="N178" s="127">
        <v>0</v>
      </c>
      <c r="O178" s="127"/>
      <c r="P178" s="127">
        <f t="shared" si="83"/>
        <v>50</v>
      </c>
    </row>
    <row r="179" spans="1:16" s="93" customFormat="1">
      <c r="A179" s="116"/>
      <c r="B179" s="133"/>
      <c r="C179" s="133" t="s">
        <v>129</v>
      </c>
      <c r="D179" s="134"/>
      <c r="E179" s="129">
        <f>SUM(E180:E181)</f>
        <v>392.10002055000001</v>
      </c>
      <c r="F179" s="129">
        <f t="shared" ref="F179:N179" si="101">SUM(F180:F181)</f>
        <v>33.26</v>
      </c>
      <c r="G179" s="129"/>
      <c r="H179" s="129">
        <f t="shared" si="101"/>
        <v>0</v>
      </c>
      <c r="I179" s="129"/>
      <c r="J179" s="129">
        <f t="shared" si="101"/>
        <v>0</v>
      </c>
      <c r="K179" s="129"/>
      <c r="L179" s="129">
        <f t="shared" si="101"/>
        <v>0</v>
      </c>
      <c r="M179" s="129"/>
      <c r="N179" s="129">
        <f t="shared" si="101"/>
        <v>0</v>
      </c>
      <c r="O179" s="129"/>
      <c r="P179" s="129">
        <f t="shared" si="83"/>
        <v>425.36002055</v>
      </c>
    </row>
    <row r="180" spans="1:16" s="93" customFormat="1" ht="39">
      <c r="A180" s="119"/>
      <c r="B180" s="122"/>
      <c r="C180" s="120">
        <v>46452</v>
      </c>
      <c r="D180" s="121" t="s">
        <v>244</v>
      </c>
      <c r="E180" s="127">
        <v>392.10002055000001</v>
      </c>
      <c r="F180" s="127">
        <v>0</v>
      </c>
      <c r="G180" s="127"/>
      <c r="H180" s="127">
        <v>0</v>
      </c>
      <c r="I180" s="127"/>
      <c r="J180" s="127">
        <v>0</v>
      </c>
      <c r="K180" s="127"/>
      <c r="L180" s="127">
        <v>0</v>
      </c>
      <c r="M180" s="127"/>
      <c r="N180" s="127">
        <v>0</v>
      </c>
      <c r="O180" s="127"/>
      <c r="P180" s="127">
        <f t="shared" si="83"/>
        <v>392.10002055000001</v>
      </c>
    </row>
    <row r="181" spans="1:16" s="93" customFormat="1" ht="26">
      <c r="A181" s="119"/>
      <c r="B181" s="122"/>
      <c r="C181" s="120">
        <v>49258</v>
      </c>
      <c r="D181" s="121" t="s">
        <v>245</v>
      </c>
      <c r="E181" s="127">
        <v>0</v>
      </c>
      <c r="F181" s="127">
        <v>33.26</v>
      </c>
      <c r="G181" s="127"/>
      <c r="H181" s="127">
        <v>0</v>
      </c>
      <c r="I181" s="127"/>
      <c r="J181" s="127">
        <v>0</v>
      </c>
      <c r="K181" s="127"/>
      <c r="L181" s="127">
        <v>0</v>
      </c>
      <c r="M181" s="127"/>
      <c r="N181" s="127">
        <v>0</v>
      </c>
      <c r="O181" s="127"/>
      <c r="P181" s="127">
        <f t="shared" si="83"/>
        <v>33.26</v>
      </c>
    </row>
    <row r="182" spans="1:16" s="93" customFormat="1">
      <c r="A182" s="116"/>
      <c r="B182" s="133"/>
      <c r="C182" s="133" t="s">
        <v>130</v>
      </c>
      <c r="D182" s="134"/>
      <c r="E182" s="129">
        <f>SUM(E183:E184)</f>
        <v>72.981771760000001</v>
      </c>
      <c r="F182" s="129">
        <f t="shared" ref="F182:N182" si="102">SUM(F183:F184)</f>
        <v>86</v>
      </c>
      <c r="G182" s="129"/>
      <c r="H182" s="129">
        <f t="shared" si="102"/>
        <v>0</v>
      </c>
      <c r="I182" s="129"/>
      <c r="J182" s="129">
        <f t="shared" si="102"/>
        <v>0</v>
      </c>
      <c r="K182" s="129"/>
      <c r="L182" s="129">
        <f t="shared" si="102"/>
        <v>0</v>
      </c>
      <c r="M182" s="129"/>
      <c r="N182" s="129">
        <f t="shared" si="102"/>
        <v>0</v>
      </c>
      <c r="O182" s="129"/>
      <c r="P182" s="129">
        <f t="shared" si="83"/>
        <v>158.98177176000002</v>
      </c>
    </row>
    <row r="183" spans="1:16" s="93" customFormat="1">
      <c r="A183" s="119"/>
      <c r="B183" s="122"/>
      <c r="C183" s="120">
        <v>49329</v>
      </c>
      <c r="D183" s="121" t="s">
        <v>187</v>
      </c>
      <c r="E183" s="127">
        <v>72.981771760000001</v>
      </c>
      <c r="F183" s="127">
        <v>75</v>
      </c>
      <c r="G183" s="127"/>
      <c r="H183" s="127">
        <v>0</v>
      </c>
      <c r="I183" s="127"/>
      <c r="J183" s="127">
        <v>0</v>
      </c>
      <c r="K183" s="127"/>
      <c r="L183" s="127">
        <v>0</v>
      </c>
      <c r="M183" s="127"/>
      <c r="N183" s="127">
        <v>0</v>
      </c>
      <c r="O183" s="127"/>
      <c r="P183" s="127">
        <f t="shared" si="83"/>
        <v>147.98177176000002</v>
      </c>
    </row>
    <row r="184" spans="1:16" s="93" customFormat="1">
      <c r="A184" s="119"/>
      <c r="B184" s="122"/>
      <c r="C184" s="120">
        <v>51296</v>
      </c>
      <c r="D184" s="121" t="s">
        <v>188</v>
      </c>
      <c r="E184" s="127">
        <v>0</v>
      </c>
      <c r="F184" s="127">
        <v>11</v>
      </c>
      <c r="G184" s="127"/>
      <c r="H184" s="127">
        <v>0</v>
      </c>
      <c r="I184" s="127"/>
      <c r="J184" s="127">
        <v>0</v>
      </c>
      <c r="K184" s="127"/>
      <c r="L184" s="127">
        <v>0</v>
      </c>
      <c r="M184" s="127"/>
      <c r="N184" s="127">
        <v>0</v>
      </c>
      <c r="O184" s="127"/>
      <c r="P184" s="127">
        <f t="shared" si="83"/>
        <v>11</v>
      </c>
    </row>
    <row r="185" spans="1:16" s="93" customFormat="1">
      <c r="A185" s="116"/>
      <c r="B185" s="133" t="s">
        <v>30</v>
      </c>
      <c r="C185" s="133"/>
      <c r="D185" s="134"/>
      <c r="E185" s="129">
        <f>E186</f>
        <v>0</v>
      </c>
      <c r="F185" s="129">
        <f t="shared" ref="F185:N185" si="103">F186</f>
        <v>30</v>
      </c>
      <c r="G185" s="129"/>
      <c r="H185" s="129">
        <f t="shared" si="103"/>
        <v>0</v>
      </c>
      <c r="I185" s="129"/>
      <c r="J185" s="129">
        <f t="shared" si="103"/>
        <v>0</v>
      </c>
      <c r="K185" s="129"/>
      <c r="L185" s="129">
        <f t="shared" si="103"/>
        <v>0</v>
      </c>
      <c r="M185" s="129"/>
      <c r="N185" s="129">
        <f t="shared" si="103"/>
        <v>0</v>
      </c>
      <c r="O185" s="129"/>
      <c r="P185" s="129">
        <f t="shared" si="83"/>
        <v>30</v>
      </c>
    </row>
    <row r="186" spans="1:16" s="93" customFormat="1">
      <c r="A186" s="116"/>
      <c r="B186" s="133"/>
      <c r="C186" s="133" t="s">
        <v>114</v>
      </c>
      <c r="D186" s="134"/>
      <c r="E186" s="129">
        <f>SUM(E187)</f>
        <v>0</v>
      </c>
      <c r="F186" s="129">
        <f t="shared" ref="F186:N186" si="104">SUM(F187)</f>
        <v>30</v>
      </c>
      <c r="G186" s="129"/>
      <c r="H186" s="129">
        <f t="shared" si="104"/>
        <v>0</v>
      </c>
      <c r="I186" s="129"/>
      <c r="J186" s="129">
        <f t="shared" si="104"/>
        <v>0</v>
      </c>
      <c r="K186" s="129"/>
      <c r="L186" s="129">
        <f t="shared" si="104"/>
        <v>0</v>
      </c>
      <c r="M186" s="129"/>
      <c r="N186" s="129">
        <f t="shared" si="104"/>
        <v>0</v>
      </c>
      <c r="O186" s="129"/>
      <c r="P186" s="129">
        <f t="shared" si="83"/>
        <v>30</v>
      </c>
    </row>
    <row r="187" spans="1:16" s="93" customFormat="1">
      <c r="A187" s="120"/>
      <c r="B187" s="122"/>
      <c r="C187" s="120">
        <v>51252</v>
      </c>
      <c r="D187" s="121" t="s">
        <v>189</v>
      </c>
      <c r="E187" s="127">
        <v>0</v>
      </c>
      <c r="F187" s="127">
        <v>30</v>
      </c>
      <c r="G187" s="127"/>
      <c r="H187" s="127">
        <v>0</v>
      </c>
      <c r="I187" s="127"/>
      <c r="J187" s="127">
        <v>0</v>
      </c>
      <c r="K187" s="127"/>
      <c r="L187" s="127">
        <v>0</v>
      </c>
      <c r="M187" s="127"/>
      <c r="N187" s="127">
        <v>0</v>
      </c>
      <c r="O187" s="127"/>
      <c r="P187" s="127">
        <f t="shared" si="83"/>
        <v>30</v>
      </c>
    </row>
    <row r="188" spans="1:16" s="93" customFormat="1">
      <c r="A188" s="116"/>
      <c r="B188" s="133" t="s">
        <v>31</v>
      </c>
      <c r="C188" s="133"/>
      <c r="D188" s="134"/>
      <c r="E188" s="129">
        <f>E189+E192+E196+E201</f>
        <v>3180.04</v>
      </c>
      <c r="F188" s="129">
        <f t="shared" ref="F188:N188" si="105">F189+F192+F196+F201</f>
        <v>0</v>
      </c>
      <c r="G188" s="129"/>
      <c r="H188" s="129">
        <f t="shared" si="105"/>
        <v>0</v>
      </c>
      <c r="I188" s="129"/>
      <c r="J188" s="129">
        <f t="shared" si="105"/>
        <v>0</v>
      </c>
      <c r="K188" s="129"/>
      <c r="L188" s="129">
        <f t="shared" si="105"/>
        <v>529.94009154000003</v>
      </c>
      <c r="M188" s="129"/>
      <c r="N188" s="129">
        <f t="shared" si="105"/>
        <v>0</v>
      </c>
      <c r="O188" s="129"/>
      <c r="P188" s="129">
        <f t="shared" si="83"/>
        <v>3709.9800915400001</v>
      </c>
    </row>
    <row r="189" spans="1:16" s="93" customFormat="1">
      <c r="A189" s="116"/>
      <c r="B189" s="133"/>
      <c r="C189" s="133" t="s">
        <v>141</v>
      </c>
      <c r="D189" s="134"/>
      <c r="E189" s="129">
        <f>SUM(E190:E191)</f>
        <v>291</v>
      </c>
      <c r="F189" s="129">
        <f t="shared" ref="F189:N189" si="106">SUM(F190:F191)</f>
        <v>0</v>
      </c>
      <c r="G189" s="129"/>
      <c r="H189" s="129">
        <f t="shared" si="106"/>
        <v>0</v>
      </c>
      <c r="I189" s="129"/>
      <c r="J189" s="129">
        <f t="shared" si="106"/>
        <v>0</v>
      </c>
      <c r="K189" s="129"/>
      <c r="L189" s="129">
        <f t="shared" si="106"/>
        <v>0</v>
      </c>
      <c r="M189" s="129"/>
      <c r="N189" s="129">
        <f t="shared" si="106"/>
        <v>0</v>
      </c>
      <c r="O189" s="129"/>
      <c r="P189" s="129">
        <f t="shared" si="83"/>
        <v>291</v>
      </c>
    </row>
    <row r="190" spans="1:16" s="93" customFormat="1" ht="26">
      <c r="A190" s="119"/>
      <c r="B190" s="122"/>
      <c r="C190" s="120">
        <v>43253</v>
      </c>
      <c r="D190" s="121" t="s">
        <v>246</v>
      </c>
      <c r="E190" s="127">
        <v>91</v>
      </c>
      <c r="F190" s="127">
        <v>0</v>
      </c>
      <c r="G190" s="127"/>
      <c r="H190" s="127">
        <v>0</v>
      </c>
      <c r="I190" s="127"/>
      <c r="J190" s="127">
        <v>0</v>
      </c>
      <c r="K190" s="127"/>
      <c r="L190" s="127">
        <v>0</v>
      </c>
      <c r="M190" s="127"/>
      <c r="N190" s="127">
        <v>0</v>
      </c>
      <c r="O190" s="127"/>
      <c r="P190" s="127">
        <f t="shared" si="83"/>
        <v>91</v>
      </c>
    </row>
    <row r="191" spans="1:16" s="93" customFormat="1">
      <c r="A191" s="119"/>
      <c r="B191" s="122"/>
      <c r="C191" s="120">
        <v>52328</v>
      </c>
      <c r="D191" s="121" t="s">
        <v>190</v>
      </c>
      <c r="E191" s="127">
        <v>200</v>
      </c>
      <c r="F191" s="127">
        <v>0</v>
      </c>
      <c r="G191" s="127"/>
      <c r="H191" s="127">
        <v>0</v>
      </c>
      <c r="I191" s="127"/>
      <c r="J191" s="127">
        <v>0</v>
      </c>
      <c r="K191" s="127"/>
      <c r="L191" s="127">
        <v>0</v>
      </c>
      <c r="M191" s="127"/>
      <c r="N191" s="127">
        <v>0</v>
      </c>
      <c r="O191" s="127"/>
      <c r="P191" s="127">
        <f t="shared" si="83"/>
        <v>200</v>
      </c>
    </row>
    <row r="192" spans="1:16" s="93" customFormat="1">
      <c r="A192" s="116"/>
      <c r="B192" s="133"/>
      <c r="C192" s="133" t="s">
        <v>113</v>
      </c>
      <c r="D192" s="134"/>
      <c r="E192" s="129">
        <f>SUM(E193:E195)</f>
        <v>701</v>
      </c>
      <c r="F192" s="129">
        <f t="shared" ref="F192:N192" si="107">SUM(F193:F195)</f>
        <v>0</v>
      </c>
      <c r="G192" s="129"/>
      <c r="H192" s="129">
        <f t="shared" si="107"/>
        <v>0</v>
      </c>
      <c r="I192" s="129"/>
      <c r="J192" s="129">
        <f t="shared" si="107"/>
        <v>0</v>
      </c>
      <c r="K192" s="129"/>
      <c r="L192" s="129">
        <f t="shared" si="107"/>
        <v>269.94009154000003</v>
      </c>
      <c r="M192" s="129"/>
      <c r="N192" s="129">
        <f t="shared" si="107"/>
        <v>0</v>
      </c>
      <c r="O192" s="129"/>
      <c r="P192" s="129">
        <f t="shared" si="83"/>
        <v>970.94009154000003</v>
      </c>
    </row>
    <row r="193" spans="1:16" s="93" customFormat="1">
      <c r="A193" s="119"/>
      <c r="B193" s="133"/>
      <c r="C193" s="120">
        <v>44426</v>
      </c>
      <c r="D193" s="121" t="s">
        <v>191</v>
      </c>
      <c r="E193" s="127">
        <v>0</v>
      </c>
      <c r="F193" s="127">
        <v>0</v>
      </c>
      <c r="G193" s="127"/>
      <c r="H193" s="127">
        <v>0</v>
      </c>
      <c r="I193" s="127"/>
      <c r="J193" s="127">
        <v>0</v>
      </c>
      <c r="K193" s="127"/>
      <c r="L193" s="127">
        <v>223.94009154</v>
      </c>
      <c r="M193" s="127"/>
      <c r="N193" s="127">
        <v>0</v>
      </c>
      <c r="O193" s="127"/>
      <c r="P193" s="127">
        <f t="shared" si="83"/>
        <v>223.94009154</v>
      </c>
    </row>
    <row r="194" spans="1:16" s="93" customFormat="1" ht="26">
      <c r="A194" s="119"/>
      <c r="B194" s="133"/>
      <c r="C194" s="120">
        <v>51308</v>
      </c>
      <c r="D194" s="121" t="s">
        <v>247</v>
      </c>
      <c r="E194" s="127">
        <v>451</v>
      </c>
      <c r="F194" s="127">
        <v>0</v>
      </c>
      <c r="G194" s="127"/>
      <c r="H194" s="127">
        <v>0</v>
      </c>
      <c r="I194" s="127"/>
      <c r="J194" s="127">
        <v>0</v>
      </c>
      <c r="K194" s="127"/>
      <c r="L194" s="127">
        <v>0</v>
      </c>
      <c r="M194" s="127"/>
      <c r="N194" s="127">
        <v>0</v>
      </c>
      <c r="O194" s="127"/>
      <c r="P194" s="127">
        <f t="shared" si="83"/>
        <v>451</v>
      </c>
    </row>
    <row r="195" spans="1:16" s="93" customFormat="1">
      <c r="A195" s="119"/>
      <c r="B195" s="133"/>
      <c r="C195" s="120">
        <v>52196</v>
      </c>
      <c r="D195" s="121" t="s">
        <v>192</v>
      </c>
      <c r="E195" s="127">
        <v>250</v>
      </c>
      <c r="F195" s="127">
        <v>0</v>
      </c>
      <c r="G195" s="127"/>
      <c r="H195" s="127">
        <v>0</v>
      </c>
      <c r="I195" s="127"/>
      <c r="J195" s="127">
        <v>0</v>
      </c>
      <c r="K195" s="127"/>
      <c r="L195" s="127">
        <v>46</v>
      </c>
      <c r="M195" s="127"/>
      <c r="N195" s="127">
        <v>0</v>
      </c>
      <c r="O195" s="127"/>
      <c r="P195" s="127">
        <f t="shared" si="83"/>
        <v>296</v>
      </c>
    </row>
    <row r="196" spans="1:16" s="93" customFormat="1">
      <c r="A196" s="116"/>
      <c r="B196" s="133"/>
      <c r="C196" s="133" t="s">
        <v>129</v>
      </c>
      <c r="D196" s="134"/>
      <c r="E196" s="129">
        <f>SUM(E197:E200)</f>
        <v>1956</v>
      </c>
      <c r="F196" s="129">
        <f t="shared" ref="F196:N196" si="108">SUM(F197:F200)</f>
        <v>0</v>
      </c>
      <c r="G196" s="129"/>
      <c r="H196" s="129">
        <f t="shared" si="108"/>
        <v>0</v>
      </c>
      <c r="I196" s="129"/>
      <c r="J196" s="129">
        <f t="shared" si="108"/>
        <v>0</v>
      </c>
      <c r="K196" s="129"/>
      <c r="L196" s="129">
        <f t="shared" si="108"/>
        <v>260</v>
      </c>
      <c r="M196" s="129"/>
      <c r="N196" s="129">
        <f t="shared" si="108"/>
        <v>0</v>
      </c>
      <c r="O196" s="129"/>
      <c r="P196" s="129">
        <f>SUM(E196:N196)</f>
        <v>2216</v>
      </c>
    </row>
    <row r="197" spans="1:16" s="93" customFormat="1" ht="26">
      <c r="A197" s="119"/>
      <c r="B197" s="122"/>
      <c r="C197" s="120">
        <v>49228</v>
      </c>
      <c r="D197" s="121" t="s">
        <v>248</v>
      </c>
      <c r="E197" s="127">
        <v>190</v>
      </c>
      <c r="F197" s="127">
        <v>0</v>
      </c>
      <c r="G197" s="127"/>
      <c r="H197" s="127">
        <v>0</v>
      </c>
      <c r="I197" s="127"/>
      <c r="J197" s="127">
        <v>0</v>
      </c>
      <c r="K197" s="127"/>
      <c r="L197" s="127">
        <v>0</v>
      </c>
      <c r="M197" s="127"/>
      <c r="N197" s="127">
        <v>0</v>
      </c>
      <c r="O197" s="127"/>
      <c r="P197" s="127">
        <f t="shared" ref="P197:P200" si="109">SUM(E197:N197)</f>
        <v>190</v>
      </c>
    </row>
    <row r="198" spans="1:16" s="93" customFormat="1">
      <c r="A198" s="119"/>
      <c r="B198" s="122"/>
      <c r="C198" s="120">
        <v>49469</v>
      </c>
      <c r="D198" s="121" t="s">
        <v>193</v>
      </c>
      <c r="E198" s="127">
        <v>926</v>
      </c>
      <c r="F198" s="127">
        <v>0</v>
      </c>
      <c r="G198" s="127"/>
      <c r="H198" s="127">
        <v>0</v>
      </c>
      <c r="I198" s="127"/>
      <c r="J198" s="127">
        <v>0</v>
      </c>
      <c r="K198" s="127"/>
      <c r="L198" s="127">
        <v>260</v>
      </c>
      <c r="M198" s="127"/>
      <c r="N198" s="127">
        <v>0</v>
      </c>
      <c r="O198" s="127"/>
      <c r="P198" s="127">
        <f t="shared" si="109"/>
        <v>1186</v>
      </c>
    </row>
    <row r="199" spans="1:16" s="93" customFormat="1" ht="26">
      <c r="A199" s="119"/>
      <c r="B199" s="122"/>
      <c r="C199" s="120">
        <v>51375</v>
      </c>
      <c r="D199" s="121" t="s">
        <v>249</v>
      </c>
      <c r="E199" s="127">
        <v>490</v>
      </c>
      <c r="F199" s="127">
        <v>0</v>
      </c>
      <c r="G199" s="127"/>
      <c r="H199" s="127">
        <v>0</v>
      </c>
      <c r="I199" s="127"/>
      <c r="J199" s="127">
        <v>0</v>
      </c>
      <c r="K199" s="127"/>
      <c r="L199" s="127">
        <v>0</v>
      </c>
      <c r="M199" s="127"/>
      <c r="N199" s="127">
        <v>0</v>
      </c>
      <c r="O199" s="127"/>
      <c r="P199" s="127">
        <f t="shared" si="109"/>
        <v>490</v>
      </c>
    </row>
    <row r="200" spans="1:16" s="93" customFormat="1">
      <c r="A200" s="119"/>
      <c r="B200" s="122"/>
      <c r="C200" s="120">
        <v>52002</v>
      </c>
      <c r="D200" s="121" t="s">
        <v>194</v>
      </c>
      <c r="E200" s="127">
        <v>350</v>
      </c>
      <c r="F200" s="127">
        <v>0</v>
      </c>
      <c r="G200" s="127"/>
      <c r="H200" s="127">
        <v>0</v>
      </c>
      <c r="I200" s="127"/>
      <c r="J200" s="127">
        <v>0</v>
      </c>
      <c r="K200" s="127"/>
      <c r="L200" s="127">
        <v>0</v>
      </c>
      <c r="M200" s="127"/>
      <c r="N200" s="127">
        <v>0</v>
      </c>
      <c r="O200" s="127"/>
      <c r="P200" s="127">
        <f t="shared" si="109"/>
        <v>350</v>
      </c>
    </row>
    <row r="201" spans="1:16" s="93" customFormat="1">
      <c r="A201" s="116"/>
      <c r="B201" s="133"/>
      <c r="C201" s="133" t="s">
        <v>130</v>
      </c>
      <c r="D201" s="134"/>
      <c r="E201" s="129">
        <f>SUM(E202:E203)</f>
        <v>232.04</v>
      </c>
      <c r="F201" s="129">
        <f t="shared" ref="F201:N201" si="110">SUM(F202:F203)</f>
        <v>0</v>
      </c>
      <c r="G201" s="129"/>
      <c r="H201" s="129">
        <f t="shared" si="110"/>
        <v>0</v>
      </c>
      <c r="I201" s="129"/>
      <c r="J201" s="129">
        <f t="shared" si="110"/>
        <v>0</v>
      </c>
      <c r="K201" s="129"/>
      <c r="L201" s="129">
        <f t="shared" si="110"/>
        <v>0</v>
      </c>
      <c r="M201" s="129"/>
      <c r="N201" s="129">
        <f t="shared" si="110"/>
        <v>0</v>
      </c>
      <c r="O201" s="129"/>
      <c r="P201" s="129">
        <f>SUM(E201:N201)</f>
        <v>232.04</v>
      </c>
    </row>
    <row r="202" spans="1:16" s="93" customFormat="1" ht="26">
      <c r="A202" s="119"/>
      <c r="B202" s="133"/>
      <c r="C202" s="120">
        <v>42265</v>
      </c>
      <c r="D202" s="121" t="s">
        <v>250</v>
      </c>
      <c r="E202" s="127">
        <v>26.04</v>
      </c>
      <c r="F202" s="127">
        <v>0</v>
      </c>
      <c r="G202" s="127"/>
      <c r="H202" s="127">
        <v>0</v>
      </c>
      <c r="I202" s="127"/>
      <c r="J202" s="127">
        <v>0</v>
      </c>
      <c r="K202" s="127"/>
      <c r="L202" s="127">
        <v>0</v>
      </c>
      <c r="M202" s="127"/>
      <c r="N202" s="127">
        <v>0</v>
      </c>
      <c r="O202" s="127"/>
      <c r="P202" s="127">
        <f t="shared" ref="P202:P203" si="111">SUM(E202:N202)</f>
        <v>26.04</v>
      </c>
    </row>
    <row r="203" spans="1:16" s="93" customFormat="1" ht="26">
      <c r="A203" s="119"/>
      <c r="B203" s="133"/>
      <c r="C203" s="120">
        <v>49107</v>
      </c>
      <c r="D203" s="121" t="s">
        <v>251</v>
      </c>
      <c r="E203" s="127">
        <v>206</v>
      </c>
      <c r="F203" s="127">
        <v>0</v>
      </c>
      <c r="G203" s="127"/>
      <c r="H203" s="127">
        <v>0</v>
      </c>
      <c r="I203" s="127"/>
      <c r="J203" s="127">
        <v>0</v>
      </c>
      <c r="K203" s="127"/>
      <c r="L203" s="127">
        <v>0</v>
      </c>
      <c r="M203" s="127"/>
      <c r="N203" s="127">
        <v>0</v>
      </c>
      <c r="O203" s="127"/>
      <c r="P203" s="127">
        <f t="shared" si="111"/>
        <v>206</v>
      </c>
    </row>
    <row r="204" spans="1:16" s="93" customFormat="1">
      <c r="A204" s="116"/>
      <c r="B204" s="133" t="s">
        <v>32</v>
      </c>
      <c r="C204" s="133"/>
      <c r="D204" s="134"/>
      <c r="E204" s="129">
        <f>E205</f>
        <v>0</v>
      </c>
      <c r="F204" s="129">
        <f t="shared" ref="F204:N204" si="112">F205</f>
        <v>5</v>
      </c>
      <c r="G204" s="129"/>
      <c r="H204" s="129">
        <f t="shared" si="112"/>
        <v>5</v>
      </c>
      <c r="I204" s="129"/>
      <c r="J204" s="129">
        <f t="shared" si="112"/>
        <v>0</v>
      </c>
      <c r="K204" s="129"/>
      <c r="L204" s="129">
        <f t="shared" si="112"/>
        <v>0</v>
      </c>
      <c r="M204" s="129"/>
      <c r="N204" s="129">
        <f t="shared" si="112"/>
        <v>0</v>
      </c>
      <c r="O204" s="129"/>
      <c r="P204" s="129">
        <f>SUM(E204:H204)</f>
        <v>10</v>
      </c>
    </row>
    <row r="205" spans="1:16" s="93" customFormat="1">
      <c r="A205" s="116"/>
      <c r="B205" s="133"/>
      <c r="C205" s="133" t="s">
        <v>115</v>
      </c>
      <c r="D205" s="134"/>
      <c r="E205" s="129">
        <f>SUM(E206)</f>
        <v>0</v>
      </c>
      <c r="F205" s="129">
        <f t="shared" ref="F205:N205" si="113">SUM(F206)</f>
        <v>5</v>
      </c>
      <c r="G205" s="129"/>
      <c r="H205" s="129">
        <f t="shared" si="113"/>
        <v>5</v>
      </c>
      <c r="I205" s="129"/>
      <c r="J205" s="129">
        <f t="shared" si="113"/>
        <v>0</v>
      </c>
      <c r="K205" s="129"/>
      <c r="L205" s="129">
        <f t="shared" si="113"/>
        <v>0</v>
      </c>
      <c r="M205" s="129"/>
      <c r="N205" s="129">
        <f t="shared" si="113"/>
        <v>0</v>
      </c>
      <c r="O205" s="129"/>
      <c r="P205" s="129">
        <f>SUM(E205:H205)</f>
        <v>10</v>
      </c>
    </row>
    <row r="206" spans="1:16" s="93" customFormat="1" ht="26">
      <c r="A206" s="119"/>
      <c r="B206" s="133"/>
      <c r="C206" s="120">
        <v>51330</v>
      </c>
      <c r="D206" s="121" t="s">
        <v>252</v>
      </c>
      <c r="E206" s="127">
        <v>0</v>
      </c>
      <c r="F206" s="127">
        <v>5</v>
      </c>
      <c r="G206" s="127"/>
      <c r="H206" s="127">
        <v>5</v>
      </c>
      <c r="I206" s="127"/>
      <c r="J206" s="127">
        <v>0</v>
      </c>
      <c r="K206" s="127"/>
      <c r="L206" s="127">
        <v>0</v>
      </c>
      <c r="M206" s="127"/>
      <c r="N206" s="127">
        <v>0</v>
      </c>
      <c r="O206" s="127"/>
      <c r="P206" s="127">
        <f>SUM(E206:H206)</f>
        <v>10</v>
      </c>
    </row>
    <row r="207" spans="1:16" s="93" customFormat="1">
      <c r="A207" s="116"/>
      <c r="B207" s="133" t="s">
        <v>33</v>
      </c>
      <c r="C207" s="133"/>
      <c r="D207" s="134"/>
      <c r="E207" s="129">
        <f>E208+E211+E213</f>
        <v>0</v>
      </c>
      <c r="F207" s="129">
        <f t="shared" ref="F207:N207" si="114">F208+F211+F213</f>
        <v>358</v>
      </c>
      <c r="G207" s="129"/>
      <c r="H207" s="129">
        <f t="shared" si="114"/>
        <v>0</v>
      </c>
      <c r="I207" s="129"/>
      <c r="J207" s="129">
        <f t="shared" si="114"/>
        <v>0</v>
      </c>
      <c r="K207" s="129"/>
      <c r="L207" s="129">
        <f t="shared" si="114"/>
        <v>0</v>
      </c>
      <c r="M207" s="129"/>
      <c r="N207" s="129">
        <f t="shared" si="114"/>
        <v>0</v>
      </c>
      <c r="O207" s="129"/>
      <c r="P207" s="129">
        <f t="shared" ref="P207:P245" si="115">SUM(E207:N207)</f>
        <v>358</v>
      </c>
    </row>
    <row r="208" spans="1:16" s="93" customFormat="1">
      <c r="A208" s="116"/>
      <c r="B208" s="133"/>
      <c r="C208" s="133" t="s">
        <v>141</v>
      </c>
      <c r="D208" s="134"/>
      <c r="E208" s="129">
        <f>SUM(E209:E210)</f>
        <v>0</v>
      </c>
      <c r="F208" s="129">
        <f t="shared" ref="F208:N208" si="116">SUM(F209:F210)</f>
        <v>113</v>
      </c>
      <c r="G208" s="129"/>
      <c r="H208" s="129">
        <f t="shared" si="116"/>
        <v>0</v>
      </c>
      <c r="I208" s="129"/>
      <c r="J208" s="129">
        <f t="shared" si="116"/>
        <v>0</v>
      </c>
      <c r="K208" s="129"/>
      <c r="L208" s="129">
        <f t="shared" si="116"/>
        <v>0</v>
      </c>
      <c r="M208" s="129"/>
      <c r="N208" s="129">
        <f t="shared" si="116"/>
        <v>0</v>
      </c>
      <c r="O208" s="129"/>
      <c r="P208" s="129">
        <f t="shared" si="115"/>
        <v>113</v>
      </c>
    </row>
    <row r="209" spans="1:16" s="93" customFormat="1">
      <c r="A209" s="119"/>
      <c r="B209" s="122"/>
      <c r="C209" s="120">
        <v>43448</v>
      </c>
      <c r="D209" s="121" t="s">
        <v>253</v>
      </c>
      <c r="E209" s="127">
        <v>0</v>
      </c>
      <c r="F209" s="127">
        <v>63</v>
      </c>
      <c r="G209" s="127"/>
      <c r="H209" s="127">
        <v>0</v>
      </c>
      <c r="I209" s="127"/>
      <c r="J209" s="127">
        <v>0</v>
      </c>
      <c r="K209" s="127"/>
      <c r="L209" s="127">
        <v>0</v>
      </c>
      <c r="M209" s="127"/>
      <c r="N209" s="127">
        <v>0</v>
      </c>
      <c r="O209" s="127"/>
      <c r="P209" s="127">
        <f t="shared" si="115"/>
        <v>63</v>
      </c>
    </row>
    <row r="210" spans="1:16" s="93" customFormat="1">
      <c r="A210" s="119"/>
      <c r="B210" s="122"/>
      <c r="C210" s="120">
        <v>48218</v>
      </c>
      <c r="D210" s="121" t="s">
        <v>195</v>
      </c>
      <c r="E210" s="127">
        <v>0</v>
      </c>
      <c r="F210" s="127">
        <v>50</v>
      </c>
      <c r="G210" s="127"/>
      <c r="H210" s="127">
        <v>0</v>
      </c>
      <c r="I210" s="127"/>
      <c r="J210" s="127">
        <v>0</v>
      </c>
      <c r="K210" s="127"/>
      <c r="L210" s="127">
        <v>0</v>
      </c>
      <c r="M210" s="127"/>
      <c r="N210" s="127">
        <v>0</v>
      </c>
      <c r="O210" s="127"/>
      <c r="P210" s="127">
        <f t="shared" si="115"/>
        <v>50</v>
      </c>
    </row>
    <row r="211" spans="1:16" s="93" customFormat="1">
      <c r="A211" s="116"/>
      <c r="B211" s="133"/>
      <c r="C211" s="133" t="s">
        <v>114</v>
      </c>
      <c r="D211" s="134"/>
      <c r="E211" s="129">
        <f>SUM(E212)</f>
        <v>0</v>
      </c>
      <c r="F211" s="129">
        <f t="shared" ref="F211:N211" si="117">SUM(F212)</f>
        <v>50</v>
      </c>
      <c r="G211" s="129"/>
      <c r="H211" s="129">
        <f t="shared" si="117"/>
        <v>0</v>
      </c>
      <c r="I211" s="129"/>
      <c r="J211" s="129">
        <f t="shared" si="117"/>
        <v>0</v>
      </c>
      <c r="K211" s="129"/>
      <c r="L211" s="129">
        <f t="shared" si="117"/>
        <v>0</v>
      </c>
      <c r="M211" s="129"/>
      <c r="N211" s="129">
        <f t="shared" si="117"/>
        <v>0</v>
      </c>
      <c r="O211" s="129"/>
      <c r="P211" s="129">
        <f t="shared" si="115"/>
        <v>50</v>
      </c>
    </row>
    <row r="212" spans="1:16" s="93" customFormat="1">
      <c r="A212" s="119"/>
      <c r="B212" s="122"/>
      <c r="C212" s="120">
        <v>53144</v>
      </c>
      <c r="D212" s="121" t="s">
        <v>196</v>
      </c>
      <c r="E212" s="127">
        <v>0</v>
      </c>
      <c r="F212" s="127">
        <v>50</v>
      </c>
      <c r="G212" s="127"/>
      <c r="H212" s="127">
        <v>0</v>
      </c>
      <c r="I212" s="127"/>
      <c r="J212" s="127">
        <v>0</v>
      </c>
      <c r="K212" s="127"/>
      <c r="L212" s="127">
        <v>0</v>
      </c>
      <c r="M212" s="127"/>
      <c r="N212" s="127">
        <v>0</v>
      </c>
      <c r="O212" s="127"/>
      <c r="P212" s="127">
        <f t="shared" si="115"/>
        <v>50</v>
      </c>
    </row>
    <row r="213" spans="1:16" s="93" customFormat="1">
      <c r="A213" s="116"/>
      <c r="B213" s="133"/>
      <c r="C213" s="133" t="s">
        <v>129</v>
      </c>
      <c r="D213" s="134"/>
      <c r="E213" s="129">
        <f>SUM(E214)</f>
        <v>0</v>
      </c>
      <c r="F213" s="129">
        <f t="shared" ref="F213:N213" si="118">SUM(F214)</f>
        <v>195</v>
      </c>
      <c r="G213" s="129"/>
      <c r="H213" s="129">
        <f t="shared" si="118"/>
        <v>0</v>
      </c>
      <c r="I213" s="129"/>
      <c r="J213" s="129">
        <f t="shared" si="118"/>
        <v>0</v>
      </c>
      <c r="K213" s="129"/>
      <c r="L213" s="129">
        <f t="shared" si="118"/>
        <v>0</v>
      </c>
      <c r="M213" s="129"/>
      <c r="N213" s="129">
        <f t="shared" si="118"/>
        <v>0</v>
      </c>
      <c r="O213" s="129"/>
      <c r="P213" s="129">
        <f t="shared" si="115"/>
        <v>195</v>
      </c>
    </row>
    <row r="214" spans="1:16" s="93" customFormat="1" ht="26">
      <c r="A214" s="119"/>
      <c r="B214" s="122"/>
      <c r="C214" s="120">
        <v>52097</v>
      </c>
      <c r="D214" s="121" t="s">
        <v>254</v>
      </c>
      <c r="E214" s="127">
        <v>0</v>
      </c>
      <c r="F214" s="127">
        <v>195</v>
      </c>
      <c r="G214" s="127"/>
      <c r="H214" s="127">
        <v>0</v>
      </c>
      <c r="I214" s="127"/>
      <c r="J214" s="127">
        <v>0</v>
      </c>
      <c r="K214" s="127"/>
      <c r="L214" s="127">
        <v>0</v>
      </c>
      <c r="M214" s="127"/>
      <c r="N214" s="127">
        <v>0</v>
      </c>
      <c r="O214" s="127"/>
      <c r="P214" s="127">
        <f t="shared" si="115"/>
        <v>195</v>
      </c>
    </row>
    <row r="215" spans="1:16" s="93" customFormat="1">
      <c r="A215" s="116"/>
      <c r="B215" s="133" t="s">
        <v>34</v>
      </c>
      <c r="C215" s="133"/>
      <c r="D215" s="134"/>
      <c r="E215" s="129">
        <f>E216+E218+E220+E222+E226</f>
        <v>743.02</v>
      </c>
      <c r="F215" s="129">
        <f t="shared" ref="F215:N215" si="119">F216+F218+F220+F222+F226</f>
        <v>71.97999999999999</v>
      </c>
      <c r="G215" s="129"/>
      <c r="H215" s="129">
        <f t="shared" si="119"/>
        <v>0</v>
      </c>
      <c r="I215" s="129"/>
      <c r="J215" s="129">
        <f t="shared" si="119"/>
        <v>0</v>
      </c>
      <c r="K215" s="129"/>
      <c r="L215" s="129">
        <f t="shared" si="119"/>
        <v>372.72800000000001</v>
      </c>
      <c r="M215" s="129"/>
      <c r="N215" s="129">
        <f t="shared" si="119"/>
        <v>0</v>
      </c>
      <c r="O215" s="129"/>
      <c r="P215" s="129">
        <f t="shared" si="115"/>
        <v>1187.7280000000001</v>
      </c>
    </row>
    <row r="216" spans="1:16" s="93" customFormat="1">
      <c r="A216" s="116"/>
      <c r="B216" s="133"/>
      <c r="C216" s="133" t="s">
        <v>112</v>
      </c>
      <c r="D216" s="134"/>
      <c r="E216" s="129">
        <f>SUM(E217)</f>
        <v>83.02</v>
      </c>
      <c r="F216" s="129">
        <f t="shared" ref="F216:N216" si="120">SUM(F217)</f>
        <v>61.98</v>
      </c>
      <c r="G216" s="129"/>
      <c r="H216" s="129">
        <f t="shared" si="120"/>
        <v>0</v>
      </c>
      <c r="I216" s="129"/>
      <c r="J216" s="129">
        <f t="shared" si="120"/>
        <v>0</v>
      </c>
      <c r="K216" s="129"/>
      <c r="L216" s="129">
        <f t="shared" si="120"/>
        <v>0</v>
      </c>
      <c r="M216" s="129"/>
      <c r="N216" s="129">
        <f t="shared" si="120"/>
        <v>0</v>
      </c>
      <c r="O216" s="129"/>
      <c r="P216" s="129">
        <f t="shared" si="115"/>
        <v>145</v>
      </c>
    </row>
    <row r="217" spans="1:16" s="93" customFormat="1">
      <c r="A217" s="120"/>
      <c r="B217" s="122"/>
      <c r="C217" s="120">
        <v>50275</v>
      </c>
      <c r="D217" s="121" t="s">
        <v>197</v>
      </c>
      <c r="E217" s="127">
        <v>83.02</v>
      </c>
      <c r="F217" s="127">
        <v>61.98</v>
      </c>
      <c r="G217" s="127"/>
      <c r="H217" s="127">
        <v>0</v>
      </c>
      <c r="I217" s="127"/>
      <c r="J217" s="127">
        <v>0</v>
      </c>
      <c r="K217" s="127"/>
      <c r="L217" s="127">
        <v>0</v>
      </c>
      <c r="M217" s="127"/>
      <c r="N217" s="127">
        <v>0</v>
      </c>
      <c r="O217" s="127"/>
      <c r="P217" s="127">
        <f t="shared" si="115"/>
        <v>145</v>
      </c>
    </row>
    <row r="218" spans="1:16" s="93" customFormat="1">
      <c r="A218" s="116"/>
      <c r="B218" s="133"/>
      <c r="C218" s="133" t="s">
        <v>113</v>
      </c>
      <c r="D218" s="134"/>
      <c r="E218" s="129">
        <f>SUM(E219)</f>
        <v>0</v>
      </c>
      <c r="F218" s="129">
        <f t="shared" ref="F218:N218" si="121">SUM(F219)</f>
        <v>0</v>
      </c>
      <c r="G218" s="129"/>
      <c r="H218" s="129">
        <f t="shared" si="121"/>
        <v>0</v>
      </c>
      <c r="I218" s="129"/>
      <c r="J218" s="129">
        <f t="shared" si="121"/>
        <v>0</v>
      </c>
      <c r="K218" s="129"/>
      <c r="L218" s="129">
        <f t="shared" si="121"/>
        <v>30</v>
      </c>
      <c r="M218" s="129"/>
      <c r="N218" s="129">
        <f t="shared" si="121"/>
        <v>0</v>
      </c>
      <c r="O218" s="129"/>
      <c r="P218" s="129">
        <f t="shared" si="115"/>
        <v>30</v>
      </c>
    </row>
    <row r="219" spans="1:16" s="93" customFormat="1" ht="26">
      <c r="A219" s="120"/>
      <c r="B219" s="122"/>
      <c r="C219" s="120">
        <v>47037</v>
      </c>
      <c r="D219" s="121" t="s">
        <v>255</v>
      </c>
      <c r="E219" s="127">
        <v>0</v>
      </c>
      <c r="F219" s="127">
        <v>0</v>
      </c>
      <c r="G219" s="127"/>
      <c r="H219" s="127">
        <v>0</v>
      </c>
      <c r="I219" s="127"/>
      <c r="J219" s="127">
        <v>0</v>
      </c>
      <c r="K219" s="127"/>
      <c r="L219" s="127">
        <v>30</v>
      </c>
      <c r="M219" s="127"/>
      <c r="N219" s="127">
        <v>0</v>
      </c>
      <c r="O219" s="127"/>
      <c r="P219" s="127">
        <f t="shared" si="115"/>
        <v>30</v>
      </c>
    </row>
    <row r="220" spans="1:16" s="93" customFormat="1">
      <c r="A220" s="116"/>
      <c r="B220" s="133"/>
      <c r="C220" s="133" t="s">
        <v>114</v>
      </c>
      <c r="D220" s="134"/>
      <c r="E220" s="129">
        <f>SUM(E221)</f>
        <v>50</v>
      </c>
      <c r="F220" s="129">
        <f t="shared" ref="F220:N220" si="122">SUM(F221)</f>
        <v>0</v>
      </c>
      <c r="G220" s="129"/>
      <c r="H220" s="129">
        <f t="shared" si="122"/>
        <v>0</v>
      </c>
      <c r="I220" s="129"/>
      <c r="J220" s="129">
        <f t="shared" si="122"/>
        <v>0</v>
      </c>
      <c r="K220" s="129"/>
      <c r="L220" s="129">
        <f t="shared" si="122"/>
        <v>0</v>
      </c>
      <c r="M220" s="129"/>
      <c r="N220" s="129">
        <f t="shared" si="122"/>
        <v>0</v>
      </c>
      <c r="O220" s="129"/>
      <c r="P220" s="129">
        <f t="shared" si="115"/>
        <v>50</v>
      </c>
    </row>
    <row r="221" spans="1:16" s="93" customFormat="1">
      <c r="A221" s="120"/>
      <c r="B221" s="122"/>
      <c r="C221" s="120">
        <v>52219</v>
      </c>
      <c r="D221" s="121" t="s">
        <v>198</v>
      </c>
      <c r="E221" s="127">
        <v>50</v>
      </c>
      <c r="F221" s="127">
        <v>0</v>
      </c>
      <c r="G221" s="127"/>
      <c r="H221" s="127">
        <v>0</v>
      </c>
      <c r="I221" s="127"/>
      <c r="J221" s="127">
        <v>0</v>
      </c>
      <c r="K221" s="127"/>
      <c r="L221" s="127">
        <v>0</v>
      </c>
      <c r="M221" s="127"/>
      <c r="N221" s="127">
        <v>0</v>
      </c>
      <c r="O221" s="127"/>
      <c r="P221" s="127">
        <f t="shared" si="115"/>
        <v>50</v>
      </c>
    </row>
    <row r="222" spans="1:16" s="93" customFormat="1">
      <c r="A222" s="116"/>
      <c r="B222" s="133"/>
      <c r="C222" s="133" t="s">
        <v>129</v>
      </c>
      <c r="D222" s="134"/>
      <c r="E222" s="129">
        <f>SUM(E223:E225)</f>
        <v>610</v>
      </c>
      <c r="F222" s="129">
        <f t="shared" ref="F222:N222" si="123">SUM(F223:F225)</f>
        <v>0</v>
      </c>
      <c r="G222" s="129"/>
      <c r="H222" s="129">
        <f t="shared" si="123"/>
        <v>0</v>
      </c>
      <c r="I222" s="129"/>
      <c r="J222" s="129">
        <f t="shared" si="123"/>
        <v>0</v>
      </c>
      <c r="K222" s="129"/>
      <c r="L222" s="129">
        <f t="shared" si="123"/>
        <v>342.72800000000001</v>
      </c>
      <c r="M222" s="129"/>
      <c r="N222" s="129">
        <f t="shared" si="123"/>
        <v>0</v>
      </c>
      <c r="O222" s="129"/>
      <c r="P222" s="129">
        <f t="shared" si="115"/>
        <v>952.72800000000007</v>
      </c>
    </row>
    <row r="223" spans="1:16" s="93" customFormat="1">
      <c r="A223" s="119"/>
      <c r="B223" s="122"/>
      <c r="C223" s="120">
        <v>49111</v>
      </c>
      <c r="D223" s="121" t="s">
        <v>160</v>
      </c>
      <c r="E223" s="127">
        <v>160</v>
      </c>
      <c r="F223" s="127">
        <v>0</v>
      </c>
      <c r="G223" s="127"/>
      <c r="H223" s="127">
        <v>0</v>
      </c>
      <c r="I223" s="127"/>
      <c r="J223" s="127">
        <v>0</v>
      </c>
      <c r="K223" s="127"/>
      <c r="L223" s="127">
        <v>0</v>
      </c>
      <c r="M223" s="127"/>
      <c r="N223" s="127">
        <v>0</v>
      </c>
      <c r="O223" s="127"/>
      <c r="P223" s="127">
        <f t="shared" si="115"/>
        <v>160</v>
      </c>
    </row>
    <row r="224" spans="1:16" s="93" customFormat="1" ht="26">
      <c r="A224" s="120"/>
      <c r="B224" s="122"/>
      <c r="C224" s="120">
        <v>50299</v>
      </c>
      <c r="D224" s="121" t="s">
        <v>256</v>
      </c>
      <c r="E224" s="127">
        <v>300</v>
      </c>
      <c r="F224" s="127">
        <v>0</v>
      </c>
      <c r="G224" s="127"/>
      <c r="H224" s="127">
        <v>0</v>
      </c>
      <c r="I224" s="127"/>
      <c r="J224" s="127">
        <v>0</v>
      </c>
      <c r="K224" s="127"/>
      <c r="L224" s="127">
        <v>342.72800000000001</v>
      </c>
      <c r="M224" s="127"/>
      <c r="N224" s="127">
        <v>0</v>
      </c>
      <c r="O224" s="127"/>
      <c r="P224" s="127">
        <f t="shared" si="115"/>
        <v>642.72800000000007</v>
      </c>
    </row>
    <row r="225" spans="1:16" s="93" customFormat="1" ht="26">
      <c r="A225" s="120"/>
      <c r="B225" s="122"/>
      <c r="C225" s="120">
        <v>50301</v>
      </c>
      <c r="D225" s="121" t="s">
        <v>199</v>
      </c>
      <c r="E225" s="127">
        <v>150</v>
      </c>
      <c r="F225" s="127">
        <v>0</v>
      </c>
      <c r="G225" s="127"/>
      <c r="H225" s="127">
        <v>0</v>
      </c>
      <c r="I225" s="127"/>
      <c r="J225" s="127">
        <v>0</v>
      </c>
      <c r="K225" s="127"/>
      <c r="L225" s="127">
        <v>0</v>
      </c>
      <c r="M225" s="127"/>
      <c r="N225" s="127">
        <v>0</v>
      </c>
      <c r="O225" s="127"/>
      <c r="P225" s="127">
        <f t="shared" si="115"/>
        <v>150</v>
      </c>
    </row>
    <row r="226" spans="1:16" s="93" customFormat="1">
      <c r="A226" s="116"/>
      <c r="B226" s="133"/>
      <c r="C226" s="133" t="s">
        <v>130</v>
      </c>
      <c r="D226" s="134"/>
      <c r="E226" s="129">
        <f>SUM(E227)</f>
        <v>0</v>
      </c>
      <c r="F226" s="129">
        <f t="shared" ref="F226:N226" si="124">SUM(F227)</f>
        <v>10</v>
      </c>
      <c r="G226" s="129"/>
      <c r="H226" s="129">
        <f t="shared" si="124"/>
        <v>0</v>
      </c>
      <c r="I226" s="129"/>
      <c r="J226" s="129">
        <f t="shared" si="124"/>
        <v>0</v>
      </c>
      <c r="K226" s="129"/>
      <c r="L226" s="129">
        <f t="shared" si="124"/>
        <v>0</v>
      </c>
      <c r="M226" s="129"/>
      <c r="N226" s="129">
        <f t="shared" si="124"/>
        <v>0</v>
      </c>
      <c r="O226" s="129"/>
      <c r="P226" s="129">
        <f>SUM(E226:N226)</f>
        <v>10</v>
      </c>
    </row>
    <row r="227" spans="1:16" s="93" customFormat="1">
      <c r="A227" s="119"/>
      <c r="B227" s="133"/>
      <c r="C227" s="120">
        <v>51297</v>
      </c>
      <c r="D227" s="121" t="s">
        <v>200</v>
      </c>
      <c r="E227" s="127">
        <v>0</v>
      </c>
      <c r="F227" s="127">
        <v>10</v>
      </c>
      <c r="G227" s="127"/>
      <c r="H227" s="127">
        <v>0</v>
      </c>
      <c r="I227" s="127"/>
      <c r="J227" s="127">
        <v>0</v>
      </c>
      <c r="K227" s="127"/>
      <c r="L227" s="127">
        <v>0</v>
      </c>
      <c r="M227" s="127"/>
      <c r="N227" s="127">
        <v>0</v>
      </c>
      <c r="O227" s="127"/>
      <c r="P227" s="127">
        <f t="shared" si="115"/>
        <v>10</v>
      </c>
    </row>
    <row r="228" spans="1:16" s="93" customFormat="1">
      <c r="A228" s="116" t="s">
        <v>128</v>
      </c>
      <c r="B228" s="122"/>
      <c r="C228" s="122"/>
      <c r="D228" s="134"/>
      <c r="E228" s="129">
        <f>E229+E240+E249+E256+E261+E271</f>
        <v>4011.05</v>
      </c>
      <c r="F228" s="129">
        <f>F229+F240+F249+F256+F261+F271</f>
        <v>1211.6100000000001</v>
      </c>
      <c r="G228" s="129"/>
      <c r="H228" s="129">
        <f>H229+H240+H249+H256+H261+H271</f>
        <v>39.35</v>
      </c>
      <c r="I228" s="129"/>
      <c r="J228" s="129">
        <f>J229+J240+J249+J256+J261+J271</f>
        <v>0</v>
      </c>
      <c r="K228" s="129"/>
      <c r="L228" s="129">
        <f>L229+L240+L249+L256+L261+L271</f>
        <v>2575.6999999999998</v>
      </c>
      <c r="M228" s="129"/>
      <c r="N228" s="129">
        <f>N229+N240+N249+N256+N261+N271</f>
        <v>23.540999999999997</v>
      </c>
      <c r="O228" s="129"/>
      <c r="P228" s="129">
        <f t="shared" si="115"/>
        <v>7861.2510000000002</v>
      </c>
    </row>
    <row r="229" spans="1:16" s="93" customFormat="1">
      <c r="A229" s="116"/>
      <c r="B229" s="133" t="s">
        <v>35</v>
      </c>
      <c r="C229" s="133"/>
      <c r="D229" s="134"/>
      <c r="E229" s="129">
        <f>E230+E232+E234+E236+E238</f>
        <v>0</v>
      </c>
      <c r="F229" s="129">
        <f>F230+F232+F234+F236+F238</f>
        <v>269.25</v>
      </c>
      <c r="G229" s="129"/>
      <c r="H229" s="129">
        <f>H230+H232+H234+H236+H238</f>
        <v>6.55</v>
      </c>
      <c r="I229" s="129"/>
      <c r="J229" s="129">
        <f>J230+J232+J234+J236+J238</f>
        <v>0</v>
      </c>
      <c r="K229" s="129"/>
      <c r="L229" s="129">
        <f>L230+L232+L234+L236+L238</f>
        <v>11</v>
      </c>
      <c r="M229" s="129"/>
      <c r="N229" s="129">
        <f>N230+N232+N234+N236+N238</f>
        <v>5.6</v>
      </c>
      <c r="O229" s="129"/>
      <c r="P229" s="129">
        <f t="shared" si="115"/>
        <v>292.40000000000003</v>
      </c>
    </row>
    <row r="230" spans="1:16" s="93" customFormat="1">
      <c r="A230" s="116"/>
      <c r="B230" s="133"/>
      <c r="C230" s="133" t="s">
        <v>141</v>
      </c>
      <c r="D230" s="134"/>
      <c r="E230" s="129">
        <f>SUM(E231)</f>
        <v>0</v>
      </c>
      <c r="F230" s="129">
        <f t="shared" ref="F230:N230" si="125">SUM(F231)</f>
        <v>117</v>
      </c>
      <c r="G230" s="129"/>
      <c r="H230" s="129">
        <f t="shared" si="125"/>
        <v>2.16</v>
      </c>
      <c r="I230" s="129"/>
      <c r="J230" s="129">
        <f t="shared" si="125"/>
        <v>0</v>
      </c>
      <c r="K230" s="129"/>
      <c r="L230" s="129">
        <f t="shared" si="125"/>
        <v>0</v>
      </c>
      <c r="M230" s="129"/>
      <c r="N230" s="129">
        <f t="shared" si="125"/>
        <v>1.6</v>
      </c>
      <c r="O230" s="129"/>
      <c r="P230" s="129">
        <f t="shared" si="115"/>
        <v>120.75999999999999</v>
      </c>
    </row>
    <row r="231" spans="1:16" s="93" customFormat="1">
      <c r="A231" s="119"/>
      <c r="B231" s="122"/>
      <c r="C231" s="120">
        <v>51159</v>
      </c>
      <c r="D231" s="121" t="s">
        <v>201</v>
      </c>
      <c r="E231" s="127">
        <v>0</v>
      </c>
      <c r="F231" s="127">
        <v>117</v>
      </c>
      <c r="G231" s="127"/>
      <c r="H231" s="127">
        <v>2.16</v>
      </c>
      <c r="I231" s="127"/>
      <c r="J231" s="127">
        <v>0</v>
      </c>
      <c r="K231" s="127"/>
      <c r="L231" s="127">
        <v>0</v>
      </c>
      <c r="M231" s="127"/>
      <c r="N231" s="127">
        <v>1.6</v>
      </c>
      <c r="O231" s="127"/>
      <c r="P231" s="127">
        <f t="shared" si="115"/>
        <v>120.75999999999999</v>
      </c>
    </row>
    <row r="232" spans="1:16" s="93" customFormat="1">
      <c r="A232" s="116"/>
      <c r="B232" s="133"/>
      <c r="C232" s="133" t="s">
        <v>112</v>
      </c>
      <c r="D232" s="134"/>
      <c r="E232" s="129">
        <f>SUM(E233)</f>
        <v>0</v>
      </c>
      <c r="F232" s="129">
        <f t="shared" ref="F232:N232" si="126">SUM(F233)</f>
        <v>60</v>
      </c>
      <c r="G232" s="129"/>
      <c r="H232" s="129">
        <f t="shared" si="126"/>
        <v>0</v>
      </c>
      <c r="I232" s="129"/>
      <c r="J232" s="129">
        <f t="shared" si="126"/>
        <v>0</v>
      </c>
      <c r="K232" s="129"/>
      <c r="L232" s="129">
        <f t="shared" si="126"/>
        <v>0</v>
      </c>
      <c r="M232" s="129"/>
      <c r="N232" s="129">
        <f t="shared" si="126"/>
        <v>0</v>
      </c>
      <c r="O232" s="129"/>
      <c r="P232" s="129">
        <f t="shared" si="115"/>
        <v>60</v>
      </c>
    </row>
    <row r="233" spans="1:16" s="93" customFormat="1">
      <c r="A233" s="119"/>
      <c r="B233" s="122"/>
      <c r="C233" s="120">
        <v>50394</v>
      </c>
      <c r="D233" s="121" t="s">
        <v>202</v>
      </c>
      <c r="E233" s="127">
        <v>0</v>
      </c>
      <c r="F233" s="127">
        <v>60</v>
      </c>
      <c r="G233" s="127"/>
      <c r="H233" s="127">
        <v>0</v>
      </c>
      <c r="I233" s="127"/>
      <c r="J233" s="127">
        <v>0</v>
      </c>
      <c r="K233" s="127"/>
      <c r="L233" s="127">
        <v>0</v>
      </c>
      <c r="M233" s="127"/>
      <c r="N233" s="127">
        <v>0</v>
      </c>
      <c r="O233" s="127"/>
      <c r="P233" s="127">
        <f t="shared" si="115"/>
        <v>60</v>
      </c>
    </row>
    <row r="234" spans="1:16" s="93" customFormat="1">
      <c r="A234" s="116"/>
      <c r="B234" s="133"/>
      <c r="C234" s="133" t="s">
        <v>113</v>
      </c>
      <c r="D234" s="134"/>
      <c r="E234" s="129">
        <f>SUM(E235)</f>
        <v>0</v>
      </c>
      <c r="F234" s="129">
        <f t="shared" ref="F234:N234" si="127">SUM(F235)</f>
        <v>7.64</v>
      </c>
      <c r="G234" s="129"/>
      <c r="H234" s="129">
        <f t="shared" si="127"/>
        <v>0</v>
      </c>
      <c r="I234" s="129"/>
      <c r="J234" s="129">
        <f t="shared" si="127"/>
        <v>0</v>
      </c>
      <c r="K234" s="129"/>
      <c r="L234" s="129">
        <f t="shared" si="127"/>
        <v>11</v>
      </c>
      <c r="M234" s="129"/>
      <c r="N234" s="129">
        <f t="shared" si="127"/>
        <v>3</v>
      </c>
      <c r="O234" s="129"/>
      <c r="P234" s="129">
        <f t="shared" si="115"/>
        <v>21.64</v>
      </c>
    </row>
    <row r="235" spans="1:16" s="93" customFormat="1">
      <c r="A235" s="119"/>
      <c r="B235" s="122"/>
      <c r="C235" s="120">
        <v>51182</v>
      </c>
      <c r="D235" s="121" t="s">
        <v>203</v>
      </c>
      <c r="E235" s="127">
        <v>0</v>
      </c>
      <c r="F235" s="127">
        <v>7.64</v>
      </c>
      <c r="G235" s="127"/>
      <c r="H235" s="127">
        <v>0</v>
      </c>
      <c r="I235" s="127"/>
      <c r="J235" s="127">
        <v>0</v>
      </c>
      <c r="K235" s="127"/>
      <c r="L235" s="127">
        <v>11</v>
      </c>
      <c r="M235" s="127"/>
      <c r="N235" s="127">
        <v>3</v>
      </c>
      <c r="O235" s="127"/>
      <c r="P235" s="127">
        <f t="shared" si="115"/>
        <v>21.64</v>
      </c>
    </row>
    <row r="236" spans="1:16" s="93" customFormat="1">
      <c r="A236" s="116"/>
      <c r="B236" s="133"/>
      <c r="C236" s="133" t="s">
        <v>114</v>
      </c>
      <c r="D236" s="134"/>
      <c r="E236" s="129">
        <f>SUM(E237)</f>
        <v>0</v>
      </c>
      <c r="F236" s="129">
        <f t="shared" ref="F236:N236" si="128">SUM(F237)</f>
        <v>40</v>
      </c>
      <c r="G236" s="129"/>
      <c r="H236" s="129">
        <f t="shared" si="128"/>
        <v>0</v>
      </c>
      <c r="I236" s="129"/>
      <c r="J236" s="129">
        <f t="shared" si="128"/>
        <v>0</v>
      </c>
      <c r="K236" s="129"/>
      <c r="L236" s="129">
        <f t="shared" si="128"/>
        <v>0</v>
      </c>
      <c r="M236" s="129"/>
      <c r="N236" s="129">
        <f t="shared" si="128"/>
        <v>0</v>
      </c>
      <c r="O236" s="129"/>
      <c r="P236" s="129">
        <f t="shared" si="115"/>
        <v>40</v>
      </c>
    </row>
    <row r="237" spans="1:16" s="93" customFormat="1" ht="26">
      <c r="A237" s="119"/>
      <c r="B237" s="122"/>
      <c r="C237" s="120">
        <v>44263</v>
      </c>
      <c r="D237" s="121" t="s">
        <v>257</v>
      </c>
      <c r="E237" s="127">
        <v>0</v>
      </c>
      <c r="F237" s="127">
        <v>40</v>
      </c>
      <c r="G237" s="127"/>
      <c r="H237" s="127">
        <v>0</v>
      </c>
      <c r="I237" s="127"/>
      <c r="J237" s="127">
        <v>0</v>
      </c>
      <c r="K237" s="127"/>
      <c r="L237" s="127">
        <v>0</v>
      </c>
      <c r="M237" s="127"/>
      <c r="N237" s="127">
        <v>0</v>
      </c>
      <c r="O237" s="127"/>
      <c r="P237" s="127">
        <f t="shared" si="115"/>
        <v>40</v>
      </c>
    </row>
    <row r="238" spans="1:16" s="93" customFormat="1">
      <c r="A238" s="116"/>
      <c r="B238" s="133"/>
      <c r="C238" s="133" t="s">
        <v>130</v>
      </c>
      <c r="D238" s="134"/>
      <c r="E238" s="129">
        <f>SUM(E239)</f>
        <v>0</v>
      </c>
      <c r="F238" s="129">
        <f t="shared" ref="F238:N238" si="129">SUM(F239)</f>
        <v>44.61</v>
      </c>
      <c r="G238" s="129"/>
      <c r="H238" s="129">
        <f t="shared" si="129"/>
        <v>4.3899999999999997</v>
      </c>
      <c r="I238" s="129"/>
      <c r="J238" s="129">
        <f t="shared" si="129"/>
        <v>0</v>
      </c>
      <c r="K238" s="129"/>
      <c r="L238" s="129">
        <f t="shared" si="129"/>
        <v>0</v>
      </c>
      <c r="M238" s="129"/>
      <c r="N238" s="129">
        <f t="shared" si="129"/>
        <v>1</v>
      </c>
      <c r="O238" s="129"/>
      <c r="P238" s="129">
        <f t="shared" si="115"/>
        <v>50</v>
      </c>
    </row>
    <row r="239" spans="1:16" s="93" customFormat="1" ht="26">
      <c r="A239" s="119"/>
      <c r="B239" s="122"/>
      <c r="C239" s="120">
        <v>50101</v>
      </c>
      <c r="D239" s="121" t="s">
        <v>258</v>
      </c>
      <c r="E239" s="127">
        <v>0</v>
      </c>
      <c r="F239" s="127">
        <f>15+29.61</f>
        <v>44.61</v>
      </c>
      <c r="G239" s="127"/>
      <c r="H239" s="127">
        <v>4.3899999999999997</v>
      </c>
      <c r="I239" s="127"/>
      <c r="J239" s="127">
        <v>0</v>
      </c>
      <c r="K239" s="127"/>
      <c r="L239" s="127">
        <v>0</v>
      </c>
      <c r="M239" s="127"/>
      <c r="N239" s="127">
        <v>1</v>
      </c>
      <c r="O239" s="127"/>
      <c r="P239" s="127">
        <f t="shared" si="115"/>
        <v>50</v>
      </c>
    </row>
    <row r="240" spans="1:16" s="93" customFormat="1">
      <c r="A240" s="116"/>
      <c r="B240" s="133" t="s">
        <v>36</v>
      </c>
      <c r="C240" s="133"/>
      <c r="D240" s="134"/>
      <c r="E240" s="129">
        <f>E241+E243+E246</f>
        <v>1487.75</v>
      </c>
      <c r="F240" s="129">
        <f t="shared" ref="F240:N240" si="130">F241+F243+F246</f>
        <v>0</v>
      </c>
      <c r="G240" s="129"/>
      <c r="H240" s="129">
        <f t="shared" si="130"/>
        <v>0</v>
      </c>
      <c r="I240" s="129"/>
      <c r="J240" s="129">
        <f t="shared" si="130"/>
        <v>0</v>
      </c>
      <c r="K240" s="129"/>
      <c r="L240" s="129">
        <f t="shared" si="130"/>
        <v>553.70000000000005</v>
      </c>
      <c r="M240" s="129"/>
      <c r="N240" s="129">
        <f t="shared" si="130"/>
        <v>0</v>
      </c>
      <c r="O240" s="129"/>
      <c r="P240" s="129">
        <f t="shared" si="115"/>
        <v>2041.45</v>
      </c>
    </row>
    <row r="241" spans="1:16" s="93" customFormat="1">
      <c r="A241" s="116"/>
      <c r="B241" s="133"/>
      <c r="C241" s="133" t="s">
        <v>141</v>
      </c>
      <c r="D241" s="134"/>
      <c r="E241" s="129">
        <f>SUM(E242)</f>
        <v>297.75</v>
      </c>
      <c r="F241" s="129">
        <f t="shared" ref="F241:N241" si="131">SUM(F242)</f>
        <v>0</v>
      </c>
      <c r="G241" s="129"/>
      <c r="H241" s="129">
        <f t="shared" si="131"/>
        <v>0</v>
      </c>
      <c r="I241" s="129"/>
      <c r="J241" s="129">
        <f t="shared" si="131"/>
        <v>0</v>
      </c>
      <c r="K241" s="129"/>
      <c r="L241" s="129">
        <f t="shared" si="131"/>
        <v>0</v>
      </c>
      <c r="M241" s="129"/>
      <c r="N241" s="129">
        <f t="shared" si="131"/>
        <v>0</v>
      </c>
      <c r="O241" s="129"/>
      <c r="P241" s="129">
        <f t="shared" si="115"/>
        <v>297.75</v>
      </c>
    </row>
    <row r="242" spans="1:16" s="93" customFormat="1" ht="26">
      <c r="A242" s="119"/>
      <c r="B242" s="122"/>
      <c r="C242" s="120">
        <v>52316</v>
      </c>
      <c r="D242" s="121" t="s">
        <v>259</v>
      </c>
      <c r="E242" s="127">
        <f>109.75+188</f>
        <v>297.75</v>
      </c>
      <c r="F242" s="127">
        <v>0</v>
      </c>
      <c r="G242" s="127"/>
      <c r="H242" s="127">
        <v>0</v>
      </c>
      <c r="I242" s="127"/>
      <c r="J242" s="127">
        <v>0</v>
      </c>
      <c r="K242" s="127"/>
      <c r="L242" s="127">
        <v>0</v>
      </c>
      <c r="M242" s="127"/>
      <c r="N242" s="127">
        <v>0</v>
      </c>
      <c r="O242" s="127"/>
      <c r="P242" s="127">
        <f t="shared" si="115"/>
        <v>297.75</v>
      </c>
    </row>
    <row r="243" spans="1:16" s="93" customFormat="1">
      <c r="A243" s="116"/>
      <c r="B243" s="133"/>
      <c r="C243" s="133" t="s">
        <v>114</v>
      </c>
      <c r="D243" s="134"/>
      <c r="E243" s="129">
        <f>SUM(E244:E245)</f>
        <v>600</v>
      </c>
      <c r="F243" s="129">
        <f t="shared" ref="F243:N243" si="132">SUM(F244:F245)</f>
        <v>0</v>
      </c>
      <c r="G243" s="129"/>
      <c r="H243" s="129">
        <f t="shared" si="132"/>
        <v>0</v>
      </c>
      <c r="I243" s="129"/>
      <c r="J243" s="129">
        <f t="shared" si="132"/>
        <v>0</v>
      </c>
      <c r="K243" s="129"/>
      <c r="L243" s="129">
        <f t="shared" si="132"/>
        <v>0</v>
      </c>
      <c r="M243" s="129"/>
      <c r="N243" s="129">
        <f t="shared" si="132"/>
        <v>0</v>
      </c>
      <c r="O243" s="129"/>
      <c r="P243" s="129">
        <f t="shared" si="115"/>
        <v>600</v>
      </c>
    </row>
    <row r="244" spans="1:16" s="93" customFormat="1" ht="26">
      <c r="A244" s="119"/>
      <c r="B244" s="122"/>
      <c r="C244" s="120">
        <v>48207</v>
      </c>
      <c r="D244" s="121" t="s">
        <v>260</v>
      </c>
      <c r="E244" s="127">
        <v>500</v>
      </c>
      <c r="F244" s="127">
        <v>0</v>
      </c>
      <c r="G244" s="127"/>
      <c r="H244" s="127">
        <v>0</v>
      </c>
      <c r="I244" s="127"/>
      <c r="J244" s="127">
        <v>0</v>
      </c>
      <c r="K244" s="127"/>
      <c r="L244" s="127">
        <v>0</v>
      </c>
      <c r="M244" s="127"/>
      <c r="N244" s="127">
        <v>0</v>
      </c>
      <c r="O244" s="127"/>
      <c r="P244" s="127">
        <f t="shared" si="115"/>
        <v>500</v>
      </c>
    </row>
    <row r="245" spans="1:16" s="93" customFormat="1">
      <c r="A245" s="119"/>
      <c r="B245" s="122"/>
      <c r="C245" s="120">
        <v>50297</v>
      </c>
      <c r="D245" s="121" t="s">
        <v>204</v>
      </c>
      <c r="E245" s="127">
        <v>100</v>
      </c>
      <c r="F245" s="127">
        <v>0</v>
      </c>
      <c r="G245" s="127"/>
      <c r="H245" s="127">
        <v>0</v>
      </c>
      <c r="I245" s="127"/>
      <c r="J245" s="127">
        <v>0</v>
      </c>
      <c r="K245" s="127"/>
      <c r="L245" s="127">
        <v>0</v>
      </c>
      <c r="M245" s="127"/>
      <c r="N245" s="127">
        <v>0</v>
      </c>
      <c r="O245" s="127"/>
      <c r="P245" s="127">
        <f t="shared" si="115"/>
        <v>100</v>
      </c>
    </row>
    <row r="246" spans="1:16" s="93" customFormat="1">
      <c r="A246" s="116"/>
      <c r="B246" s="133"/>
      <c r="C246" s="133" t="s">
        <v>116</v>
      </c>
      <c r="D246" s="134"/>
      <c r="E246" s="129">
        <f>SUM(E247:E248)</f>
        <v>590</v>
      </c>
      <c r="F246" s="129">
        <f t="shared" ref="F246:N246" si="133">SUM(F247:F248)</f>
        <v>0</v>
      </c>
      <c r="G246" s="129"/>
      <c r="H246" s="129">
        <f t="shared" si="133"/>
        <v>0</v>
      </c>
      <c r="I246" s="129"/>
      <c r="J246" s="129">
        <f t="shared" si="133"/>
        <v>0</v>
      </c>
      <c r="K246" s="129"/>
      <c r="L246" s="129">
        <f t="shared" si="133"/>
        <v>553.70000000000005</v>
      </c>
      <c r="M246" s="129"/>
      <c r="N246" s="129">
        <f t="shared" si="133"/>
        <v>0</v>
      </c>
      <c r="O246" s="129"/>
      <c r="P246" s="129">
        <f>SUM(E246:N246)</f>
        <v>1143.7</v>
      </c>
    </row>
    <row r="247" spans="1:16" s="93" customFormat="1">
      <c r="A247" s="119"/>
      <c r="B247" s="122"/>
      <c r="C247" s="120">
        <v>38354</v>
      </c>
      <c r="D247" s="121" t="s">
        <v>261</v>
      </c>
      <c r="E247" s="127">
        <v>90</v>
      </c>
      <c r="F247" s="127">
        <v>0</v>
      </c>
      <c r="G247" s="127"/>
      <c r="H247" s="127">
        <v>0</v>
      </c>
      <c r="I247" s="127"/>
      <c r="J247" s="127">
        <v>0</v>
      </c>
      <c r="K247" s="127"/>
      <c r="L247" s="127">
        <v>0</v>
      </c>
      <c r="M247" s="127"/>
      <c r="N247" s="127">
        <v>0</v>
      </c>
      <c r="O247" s="127"/>
      <c r="P247" s="127">
        <f t="shared" ref="P247:P267" si="134">SUM(E247:N247)</f>
        <v>90</v>
      </c>
    </row>
    <row r="248" spans="1:16" s="93" customFormat="1" ht="26">
      <c r="A248" s="119"/>
      <c r="B248" s="122"/>
      <c r="C248" s="120">
        <v>50168</v>
      </c>
      <c r="D248" s="121" t="s">
        <v>262</v>
      </c>
      <c r="E248" s="127">
        <v>500</v>
      </c>
      <c r="F248" s="127">
        <v>0</v>
      </c>
      <c r="G248" s="127"/>
      <c r="H248" s="127">
        <v>0</v>
      </c>
      <c r="I248" s="127"/>
      <c r="J248" s="127">
        <v>0</v>
      </c>
      <c r="K248" s="127"/>
      <c r="L248" s="127">
        <v>553.70000000000005</v>
      </c>
      <c r="M248" s="127"/>
      <c r="N248" s="127">
        <v>0</v>
      </c>
      <c r="O248" s="127"/>
      <c r="P248" s="127">
        <f t="shared" si="134"/>
        <v>1053.7</v>
      </c>
    </row>
    <row r="249" spans="1:16" s="93" customFormat="1">
      <c r="A249" s="116"/>
      <c r="B249" s="133" t="s">
        <v>205</v>
      </c>
      <c r="C249" s="133"/>
      <c r="D249" s="134"/>
      <c r="E249" s="129">
        <f>E250+E252+E254</f>
        <v>0</v>
      </c>
      <c r="F249" s="129">
        <f t="shared" ref="F249:N249" si="135">F250+F252+F254</f>
        <v>135</v>
      </c>
      <c r="G249" s="129"/>
      <c r="H249" s="129">
        <f t="shared" si="135"/>
        <v>5</v>
      </c>
      <c r="I249" s="129"/>
      <c r="J249" s="129">
        <f t="shared" si="135"/>
        <v>0</v>
      </c>
      <c r="K249" s="129"/>
      <c r="L249" s="129">
        <f t="shared" si="135"/>
        <v>0</v>
      </c>
      <c r="M249" s="129"/>
      <c r="N249" s="129">
        <f t="shared" si="135"/>
        <v>4.46</v>
      </c>
      <c r="O249" s="129"/>
      <c r="P249" s="129">
        <f t="shared" si="134"/>
        <v>144.46</v>
      </c>
    </row>
    <row r="250" spans="1:16" s="93" customFormat="1">
      <c r="A250" s="116"/>
      <c r="B250" s="133"/>
      <c r="C250" s="133" t="s">
        <v>141</v>
      </c>
      <c r="D250" s="134"/>
      <c r="E250" s="129">
        <f>SUM(E251)</f>
        <v>0</v>
      </c>
      <c r="F250" s="129">
        <f t="shared" ref="F250:N250" si="136">SUM(F251)</f>
        <v>40</v>
      </c>
      <c r="G250" s="129"/>
      <c r="H250" s="129">
        <f t="shared" si="136"/>
        <v>5</v>
      </c>
      <c r="I250" s="129"/>
      <c r="J250" s="129">
        <f t="shared" si="136"/>
        <v>0</v>
      </c>
      <c r="K250" s="129"/>
      <c r="L250" s="129">
        <f t="shared" si="136"/>
        <v>0</v>
      </c>
      <c r="M250" s="129"/>
      <c r="N250" s="129">
        <f t="shared" si="136"/>
        <v>4.46</v>
      </c>
      <c r="O250" s="129"/>
      <c r="P250" s="129">
        <f t="shared" si="134"/>
        <v>49.46</v>
      </c>
    </row>
    <row r="251" spans="1:16" s="93" customFormat="1" ht="26">
      <c r="A251" s="119"/>
      <c r="B251" s="122"/>
      <c r="C251" s="120">
        <v>50236</v>
      </c>
      <c r="D251" s="121" t="s">
        <v>263</v>
      </c>
      <c r="E251" s="127">
        <v>0</v>
      </c>
      <c r="F251" s="127">
        <v>40</v>
      </c>
      <c r="G251" s="127"/>
      <c r="H251" s="127">
        <v>5</v>
      </c>
      <c r="I251" s="127"/>
      <c r="J251" s="127">
        <v>0</v>
      </c>
      <c r="K251" s="127"/>
      <c r="L251" s="127">
        <v>0</v>
      </c>
      <c r="M251" s="127"/>
      <c r="N251" s="127">
        <v>4.46</v>
      </c>
      <c r="O251" s="127"/>
      <c r="P251" s="127">
        <f t="shared" si="134"/>
        <v>49.46</v>
      </c>
    </row>
    <row r="252" spans="1:16" s="93" customFormat="1">
      <c r="A252" s="116"/>
      <c r="B252" s="133"/>
      <c r="C252" s="133" t="s">
        <v>112</v>
      </c>
      <c r="D252" s="134"/>
      <c r="E252" s="129">
        <f>SUM(E253)</f>
        <v>0</v>
      </c>
      <c r="F252" s="129">
        <f t="shared" ref="F252:N252" si="137">SUM(F253)</f>
        <v>50</v>
      </c>
      <c r="G252" s="129"/>
      <c r="H252" s="129">
        <f t="shared" si="137"/>
        <v>0</v>
      </c>
      <c r="I252" s="129"/>
      <c r="J252" s="129">
        <f t="shared" si="137"/>
        <v>0</v>
      </c>
      <c r="K252" s="129"/>
      <c r="L252" s="129">
        <f t="shared" si="137"/>
        <v>0</v>
      </c>
      <c r="M252" s="129"/>
      <c r="N252" s="129">
        <f t="shared" si="137"/>
        <v>0</v>
      </c>
      <c r="O252" s="129"/>
      <c r="P252" s="129">
        <f t="shared" si="134"/>
        <v>50</v>
      </c>
    </row>
    <row r="253" spans="1:16" s="93" customFormat="1">
      <c r="A253" s="123"/>
      <c r="B253" s="122"/>
      <c r="C253" s="120">
        <v>50399</v>
      </c>
      <c r="D253" s="121" t="s">
        <v>206</v>
      </c>
      <c r="E253" s="127">
        <v>0</v>
      </c>
      <c r="F253" s="127">
        <f>10+40</f>
        <v>50</v>
      </c>
      <c r="G253" s="127"/>
      <c r="H253" s="127">
        <v>0</v>
      </c>
      <c r="I253" s="127"/>
      <c r="J253" s="127">
        <v>0</v>
      </c>
      <c r="K253" s="127"/>
      <c r="L253" s="127">
        <v>0</v>
      </c>
      <c r="M253" s="127"/>
      <c r="N253" s="127">
        <v>0</v>
      </c>
      <c r="O253" s="127"/>
      <c r="P253" s="127">
        <f t="shared" si="134"/>
        <v>50</v>
      </c>
    </row>
    <row r="254" spans="1:16" s="93" customFormat="1">
      <c r="A254" s="116"/>
      <c r="B254" s="133"/>
      <c r="C254" s="133" t="s">
        <v>116</v>
      </c>
      <c r="D254" s="134"/>
      <c r="E254" s="129">
        <f>SUM(E255)</f>
        <v>0</v>
      </c>
      <c r="F254" s="129">
        <f t="shared" ref="F254:N254" si="138">SUM(F255)</f>
        <v>45</v>
      </c>
      <c r="G254" s="129"/>
      <c r="H254" s="129">
        <f t="shared" si="138"/>
        <v>0</v>
      </c>
      <c r="I254" s="129"/>
      <c r="J254" s="129">
        <f t="shared" si="138"/>
        <v>0</v>
      </c>
      <c r="K254" s="129"/>
      <c r="L254" s="129">
        <f t="shared" si="138"/>
        <v>0</v>
      </c>
      <c r="M254" s="129"/>
      <c r="N254" s="129">
        <f t="shared" si="138"/>
        <v>0</v>
      </c>
      <c r="O254" s="129"/>
      <c r="P254" s="129">
        <f t="shared" si="134"/>
        <v>45</v>
      </c>
    </row>
    <row r="255" spans="1:16" s="93" customFormat="1" ht="26">
      <c r="A255" s="119"/>
      <c r="B255" s="122"/>
      <c r="C255" s="120">
        <v>52146</v>
      </c>
      <c r="D255" s="121" t="s">
        <v>264</v>
      </c>
      <c r="E255" s="127">
        <v>0</v>
      </c>
      <c r="F255" s="127">
        <v>45</v>
      </c>
      <c r="G255" s="127"/>
      <c r="H255" s="127">
        <v>0</v>
      </c>
      <c r="I255" s="127"/>
      <c r="J255" s="127">
        <v>0</v>
      </c>
      <c r="K255" s="127"/>
      <c r="L255" s="127">
        <v>0</v>
      </c>
      <c r="M255" s="127"/>
      <c r="N255" s="127">
        <v>0</v>
      </c>
      <c r="O255" s="127"/>
      <c r="P255" s="127">
        <f t="shared" si="134"/>
        <v>45</v>
      </c>
    </row>
    <row r="256" spans="1:16" s="93" customFormat="1">
      <c r="A256" s="116"/>
      <c r="B256" s="133" t="s">
        <v>62</v>
      </c>
      <c r="C256" s="133"/>
      <c r="D256" s="134"/>
      <c r="E256" s="129">
        <f>E257+E259</f>
        <v>0</v>
      </c>
      <c r="F256" s="129">
        <f t="shared" ref="F256:N256" si="139">F257+F259</f>
        <v>230.4</v>
      </c>
      <c r="G256" s="129"/>
      <c r="H256" s="129">
        <f t="shared" si="139"/>
        <v>15.8</v>
      </c>
      <c r="I256" s="129"/>
      <c r="J256" s="129">
        <f t="shared" si="139"/>
        <v>0</v>
      </c>
      <c r="K256" s="129"/>
      <c r="L256" s="129">
        <f t="shared" si="139"/>
        <v>0</v>
      </c>
      <c r="M256" s="129"/>
      <c r="N256" s="129">
        <f t="shared" si="139"/>
        <v>3</v>
      </c>
      <c r="O256" s="129"/>
      <c r="P256" s="129">
        <f t="shared" si="134"/>
        <v>249.20000000000002</v>
      </c>
    </row>
    <row r="257" spans="1:16" s="93" customFormat="1">
      <c r="A257" s="116"/>
      <c r="B257" s="133"/>
      <c r="C257" s="133" t="s">
        <v>141</v>
      </c>
      <c r="D257" s="134"/>
      <c r="E257" s="129">
        <f>SUM(E258)</f>
        <v>0</v>
      </c>
      <c r="F257" s="129">
        <f t="shared" ref="F257:N257" si="140">SUM(F258)</f>
        <v>185</v>
      </c>
      <c r="G257" s="129"/>
      <c r="H257" s="129">
        <f t="shared" si="140"/>
        <v>10</v>
      </c>
      <c r="I257" s="129"/>
      <c r="J257" s="129">
        <f t="shared" si="140"/>
        <v>0</v>
      </c>
      <c r="K257" s="129"/>
      <c r="L257" s="129">
        <f t="shared" si="140"/>
        <v>0</v>
      </c>
      <c r="M257" s="129"/>
      <c r="N257" s="129">
        <f t="shared" si="140"/>
        <v>3</v>
      </c>
      <c r="O257" s="129"/>
      <c r="P257" s="129">
        <f t="shared" si="134"/>
        <v>198</v>
      </c>
    </row>
    <row r="258" spans="1:16" s="93" customFormat="1">
      <c r="A258" s="119"/>
      <c r="B258" s="122"/>
      <c r="C258" s="120">
        <v>51242</v>
      </c>
      <c r="D258" s="121" t="s">
        <v>207</v>
      </c>
      <c r="E258" s="127">
        <v>0</v>
      </c>
      <c r="F258" s="127">
        <v>185</v>
      </c>
      <c r="G258" s="127"/>
      <c r="H258" s="127">
        <v>10</v>
      </c>
      <c r="I258" s="127"/>
      <c r="J258" s="127">
        <v>0</v>
      </c>
      <c r="K258" s="127"/>
      <c r="L258" s="127">
        <v>0</v>
      </c>
      <c r="M258" s="127"/>
      <c r="N258" s="127">
        <v>3</v>
      </c>
      <c r="O258" s="127"/>
      <c r="P258" s="127">
        <f t="shared" si="134"/>
        <v>198</v>
      </c>
    </row>
    <row r="259" spans="1:16" s="93" customFormat="1">
      <c r="A259" s="116"/>
      <c r="B259" s="133"/>
      <c r="C259" s="133" t="s">
        <v>129</v>
      </c>
      <c r="D259" s="134"/>
      <c r="E259" s="129">
        <f>SUM(E260)</f>
        <v>0</v>
      </c>
      <c r="F259" s="129">
        <f t="shared" ref="F259:N259" si="141">SUM(F260)</f>
        <v>45.4</v>
      </c>
      <c r="G259" s="129"/>
      <c r="H259" s="129">
        <f t="shared" si="141"/>
        <v>5.8</v>
      </c>
      <c r="I259" s="129"/>
      <c r="J259" s="129">
        <f t="shared" si="141"/>
        <v>0</v>
      </c>
      <c r="K259" s="129"/>
      <c r="L259" s="129">
        <f t="shared" si="141"/>
        <v>0</v>
      </c>
      <c r="M259" s="129"/>
      <c r="N259" s="129">
        <f t="shared" si="141"/>
        <v>0</v>
      </c>
      <c r="O259" s="129"/>
      <c r="P259" s="129">
        <f t="shared" si="134"/>
        <v>51.199999999999996</v>
      </c>
    </row>
    <row r="260" spans="1:16" s="93" customFormat="1">
      <c r="A260" s="119"/>
      <c r="B260" s="122"/>
      <c r="C260" s="120">
        <v>50218</v>
      </c>
      <c r="D260" s="121" t="s">
        <v>208</v>
      </c>
      <c r="E260" s="127">
        <v>0</v>
      </c>
      <c r="F260" s="127">
        <v>45.4</v>
      </c>
      <c r="G260" s="127"/>
      <c r="H260" s="127">
        <v>5.8</v>
      </c>
      <c r="I260" s="127"/>
      <c r="J260" s="127">
        <v>0</v>
      </c>
      <c r="K260" s="127"/>
      <c r="L260" s="127">
        <v>0</v>
      </c>
      <c r="M260" s="127"/>
      <c r="N260" s="127">
        <v>0</v>
      </c>
      <c r="O260" s="127"/>
      <c r="P260" s="127">
        <f t="shared" si="134"/>
        <v>51.199999999999996</v>
      </c>
    </row>
    <row r="261" spans="1:16" s="93" customFormat="1">
      <c r="A261" s="116"/>
      <c r="B261" s="133" t="s">
        <v>37</v>
      </c>
      <c r="C261" s="133"/>
      <c r="D261" s="134"/>
      <c r="E261" s="129">
        <f>E262+E264+E268</f>
        <v>2523.3000000000002</v>
      </c>
      <c r="F261" s="129">
        <f t="shared" ref="F261:N261" si="142">F262+F264+F268</f>
        <v>0</v>
      </c>
      <c r="G261" s="129"/>
      <c r="H261" s="129">
        <f t="shared" si="142"/>
        <v>0</v>
      </c>
      <c r="I261" s="129"/>
      <c r="J261" s="129">
        <f t="shared" si="142"/>
        <v>0</v>
      </c>
      <c r="K261" s="129"/>
      <c r="L261" s="129">
        <f t="shared" si="142"/>
        <v>2011</v>
      </c>
      <c r="M261" s="129"/>
      <c r="N261" s="129">
        <f t="shared" si="142"/>
        <v>0</v>
      </c>
      <c r="O261" s="129"/>
      <c r="P261" s="129">
        <f>SUM(E261:N261)</f>
        <v>4534.3</v>
      </c>
    </row>
    <row r="262" spans="1:16" s="93" customFormat="1">
      <c r="A262" s="116"/>
      <c r="B262" s="133"/>
      <c r="C262" s="133" t="s">
        <v>112</v>
      </c>
      <c r="D262" s="134"/>
      <c r="E262" s="129">
        <f>SUM(E263)</f>
        <v>300</v>
      </c>
      <c r="F262" s="129">
        <f t="shared" ref="F262:N262" si="143">SUM(F263)</f>
        <v>0</v>
      </c>
      <c r="G262" s="129"/>
      <c r="H262" s="129">
        <f t="shared" si="143"/>
        <v>0</v>
      </c>
      <c r="I262" s="129"/>
      <c r="J262" s="129">
        <f t="shared" si="143"/>
        <v>0</v>
      </c>
      <c r="K262" s="129"/>
      <c r="L262" s="129">
        <f t="shared" si="143"/>
        <v>0</v>
      </c>
      <c r="M262" s="129"/>
      <c r="N262" s="129">
        <f t="shared" si="143"/>
        <v>0</v>
      </c>
      <c r="O262" s="129"/>
      <c r="P262" s="129">
        <f t="shared" si="134"/>
        <v>300</v>
      </c>
    </row>
    <row r="263" spans="1:16" s="93" customFormat="1">
      <c r="A263" s="119"/>
      <c r="B263" s="122"/>
      <c r="C263" s="120">
        <v>45089</v>
      </c>
      <c r="D263" s="121" t="s">
        <v>209</v>
      </c>
      <c r="E263" s="127">
        <v>300</v>
      </c>
      <c r="F263" s="127">
        <v>0</v>
      </c>
      <c r="G263" s="127"/>
      <c r="H263" s="127">
        <v>0</v>
      </c>
      <c r="I263" s="127"/>
      <c r="J263" s="127">
        <v>0</v>
      </c>
      <c r="K263" s="127"/>
      <c r="L263" s="127">
        <v>0</v>
      </c>
      <c r="M263" s="127"/>
      <c r="N263" s="127">
        <v>0</v>
      </c>
      <c r="O263" s="127"/>
      <c r="P263" s="127">
        <f t="shared" si="134"/>
        <v>300</v>
      </c>
    </row>
    <row r="264" spans="1:16" s="93" customFormat="1">
      <c r="A264" s="116"/>
      <c r="B264" s="133"/>
      <c r="C264" s="133" t="s">
        <v>116</v>
      </c>
      <c r="D264" s="134"/>
      <c r="E264" s="129">
        <f>SUM(E265:E267)</f>
        <v>723.3</v>
      </c>
      <c r="F264" s="129">
        <f t="shared" ref="F264:N264" si="144">SUM(F265:F267)</f>
        <v>0</v>
      </c>
      <c r="G264" s="129"/>
      <c r="H264" s="129">
        <f t="shared" si="144"/>
        <v>0</v>
      </c>
      <c r="I264" s="129"/>
      <c r="J264" s="129">
        <f t="shared" si="144"/>
        <v>0</v>
      </c>
      <c r="K264" s="129"/>
      <c r="L264" s="129">
        <f t="shared" si="144"/>
        <v>0</v>
      </c>
      <c r="M264" s="129"/>
      <c r="N264" s="129">
        <f t="shared" si="144"/>
        <v>0</v>
      </c>
      <c r="O264" s="129"/>
      <c r="P264" s="129">
        <f t="shared" si="134"/>
        <v>723.3</v>
      </c>
    </row>
    <row r="265" spans="1:16" s="93" customFormat="1" ht="26">
      <c r="A265" s="123"/>
      <c r="B265" s="122"/>
      <c r="C265" s="120">
        <v>49117</v>
      </c>
      <c r="D265" s="121" t="s">
        <v>265</v>
      </c>
      <c r="E265" s="127">
        <v>400</v>
      </c>
      <c r="F265" s="127">
        <v>0</v>
      </c>
      <c r="G265" s="127"/>
      <c r="H265" s="127">
        <v>0</v>
      </c>
      <c r="I265" s="127"/>
      <c r="J265" s="127">
        <v>0</v>
      </c>
      <c r="K265" s="127"/>
      <c r="L265" s="127">
        <v>0</v>
      </c>
      <c r="M265" s="127"/>
      <c r="N265" s="127">
        <v>0</v>
      </c>
      <c r="O265" s="127"/>
      <c r="P265" s="127">
        <f t="shared" si="134"/>
        <v>400</v>
      </c>
    </row>
    <row r="266" spans="1:16" s="93" customFormat="1">
      <c r="A266" s="119"/>
      <c r="B266" s="122"/>
      <c r="C266" s="120">
        <v>52078</v>
      </c>
      <c r="D266" s="121" t="s">
        <v>210</v>
      </c>
      <c r="E266" s="127">
        <v>23.3</v>
      </c>
      <c r="F266" s="127">
        <v>0</v>
      </c>
      <c r="G266" s="127"/>
      <c r="H266" s="127">
        <v>0</v>
      </c>
      <c r="I266" s="127"/>
      <c r="J266" s="127">
        <v>0</v>
      </c>
      <c r="K266" s="127"/>
      <c r="L266" s="127">
        <v>0</v>
      </c>
      <c r="M266" s="127"/>
      <c r="N266" s="127">
        <v>0</v>
      </c>
      <c r="O266" s="127"/>
      <c r="P266" s="127">
        <f t="shared" si="134"/>
        <v>23.3</v>
      </c>
    </row>
    <row r="267" spans="1:16" s="93" customFormat="1">
      <c r="A267" s="119"/>
      <c r="B267" s="122"/>
      <c r="C267" s="120">
        <v>52173</v>
      </c>
      <c r="D267" s="121" t="s">
        <v>211</v>
      </c>
      <c r="E267" s="127">
        <v>300</v>
      </c>
      <c r="F267" s="127">
        <v>0</v>
      </c>
      <c r="G267" s="127"/>
      <c r="H267" s="127">
        <v>0</v>
      </c>
      <c r="I267" s="127"/>
      <c r="J267" s="127">
        <v>0</v>
      </c>
      <c r="K267" s="127"/>
      <c r="L267" s="127">
        <v>0</v>
      </c>
      <c r="M267" s="127"/>
      <c r="N267" s="127">
        <v>0</v>
      </c>
      <c r="O267" s="127"/>
      <c r="P267" s="127">
        <f t="shared" si="134"/>
        <v>300</v>
      </c>
    </row>
    <row r="268" spans="1:16" s="93" customFormat="1">
      <c r="A268" s="116"/>
      <c r="B268" s="133"/>
      <c r="C268" s="133" t="s">
        <v>129</v>
      </c>
      <c r="D268" s="134"/>
      <c r="E268" s="129">
        <f>SUM(E269:E270)</f>
        <v>1500</v>
      </c>
      <c r="F268" s="129">
        <f t="shared" ref="F268:N268" si="145">SUM(F269:F270)</f>
        <v>0</v>
      </c>
      <c r="G268" s="129"/>
      <c r="H268" s="129">
        <f t="shared" si="145"/>
        <v>0</v>
      </c>
      <c r="I268" s="129"/>
      <c r="J268" s="129">
        <f t="shared" si="145"/>
        <v>0</v>
      </c>
      <c r="K268" s="129"/>
      <c r="L268" s="129">
        <f t="shared" si="145"/>
        <v>2011</v>
      </c>
      <c r="M268" s="129"/>
      <c r="N268" s="129">
        <f t="shared" si="145"/>
        <v>0</v>
      </c>
      <c r="O268" s="129"/>
      <c r="P268" s="129">
        <f>SUM(E268:N268)</f>
        <v>3511</v>
      </c>
    </row>
    <row r="269" spans="1:16" s="93" customFormat="1" ht="26">
      <c r="A269" s="119"/>
      <c r="B269" s="122"/>
      <c r="C269" s="120">
        <v>50288</v>
      </c>
      <c r="D269" s="121" t="s">
        <v>266</v>
      </c>
      <c r="E269" s="127">
        <v>200</v>
      </c>
      <c r="F269" s="127">
        <v>0</v>
      </c>
      <c r="G269" s="127"/>
      <c r="H269" s="127">
        <v>0</v>
      </c>
      <c r="I269" s="127"/>
      <c r="J269" s="127">
        <v>0</v>
      </c>
      <c r="K269" s="127"/>
      <c r="L269" s="127">
        <v>0</v>
      </c>
      <c r="M269" s="127"/>
      <c r="N269" s="127">
        <v>0</v>
      </c>
      <c r="O269" s="127"/>
      <c r="P269" s="127">
        <f>SUM(E269:N269)</f>
        <v>200</v>
      </c>
    </row>
    <row r="270" spans="1:16" s="93" customFormat="1">
      <c r="A270" s="119"/>
      <c r="B270" s="122"/>
      <c r="C270" s="120">
        <v>52083</v>
      </c>
      <c r="D270" s="121" t="s">
        <v>212</v>
      </c>
      <c r="E270" s="127">
        <v>1300</v>
      </c>
      <c r="F270" s="127">
        <v>0</v>
      </c>
      <c r="G270" s="127"/>
      <c r="H270" s="127">
        <v>0</v>
      </c>
      <c r="I270" s="127"/>
      <c r="J270" s="127">
        <v>0</v>
      </c>
      <c r="K270" s="127"/>
      <c r="L270" s="127">
        <v>2011</v>
      </c>
      <c r="M270" s="127"/>
      <c r="N270" s="127">
        <v>0</v>
      </c>
      <c r="O270" s="127"/>
      <c r="P270" s="127">
        <f t="shared" ref="P270:P282" si="146">SUM(E270:N270)</f>
        <v>3311</v>
      </c>
    </row>
    <row r="271" spans="1:16" s="93" customFormat="1">
      <c r="A271" s="116"/>
      <c r="B271" s="133" t="s">
        <v>39</v>
      </c>
      <c r="C271" s="133"/>
      <c r="D271" s="134"/>
      <c r="E271" s="129">
        <f>E272+E274+E276+E279</f>
        <v>0</v>
      </c>
      <c r="F271" s="129">
        <f t="shared" ref="F271:N271" si="147">F272+F274+F276+F279</f>
        <v>576.96</v>
      </c>
      <c r="G271" s="129"/>
      <c r="H271" s="129">
        <f t="shared" si="147"/>
        <v>12</v>
      </c>
      <c r="I271" s="129"/>
      <c r="J271" s="129">
        <f t="shared" si="147"/>
        <v>0</v>
      </c>
      <c r="K271" s="129"/>
      <c r="L271" s="129">
        <f t="shared" si="147"/>
        <v>0</v>
      </c>
      <c r="M271" s="129"/>
      <c r="N271" s="129">
        <f t="shared" si="147"/>
        <v>10.481</v>
      </c>
      <c r="O271" s="129"/>
      <c r="P271" s="129">
        <f t="shared" si="146"/>
        <v>599.44100000000003</v>
      </c>
    </row>
    <row r="272" spans="1:16" s="93" customFormat="1">
      <c r="A272" s="116"/>
      <c r="B272" s="133"/>
      <c r="C272" s="133" t="s">
        <v>112</v>
      </c>
      <c r="D272" s="134"/>
      <c r="E272" s="129">
        <f>SUM(E273)</f>
        <v>0</v>
      </c>
      <c r="F272" s="129">
        <f t="shared" ref="F272:N272" si="148">SUM(F273)</f>
        <v>75</v>
      </c>
      <c r="G272" s="129"/>
      <c r="H272" s="129">
        <f t="shared" si="148"/>
        <v>0</v>
      </c>
      <c r="I272" s="129"/>
      <c r="J272" s="129">
        <f t="shared" si="148"/>
        <v>0</v>
      </c>
      <c r="K272" s="129"/>
      <c r="L272" s="129">
        <f t="shared" si="148"/>
        <v>0</v>
      </c>
      <c r="M272" s="129"/>
      <c r="N272" s="129">
        <f t="shared" si="148"/>
        <v>3</v>
      </c>
      <c r="O272" s="129"/>
      <c r="P272" s="129">
        <f t="shared" si="146"/>
        <v>78</v>
      </c>
    </row>
    <row r="273" spans="1:16" s="93" customFormat="1">
      <c r="A273" s="119"/>
      <c r="B273" s="122"/>
      <c r="C273" s="120">
        <v>49122</v>
      </c>
      <c r="D273" s="121" t="s">
        <v>213</v>
      </c>
      <c r="E273" s="127">
        <v>0</v>
      </c>
      <c r="F273" s="127">
        <v>75</v>
      </c>
      <c r="G273" s="127"/>
      <c r="H273" s="127">
        <v>0</v>
      </c>
      <c r="I273" s="127"/>
      <c r="J273" s="127">
        <v>0</v>
      </c>
      <c r="K273" s="127"/>
      <c r="L273" s="127">
        <v>0</v>
      </c>
      <c r="M273" s="127"/>
      <c r="N273" s="127">
        <v>3</v>
      </c>
      <c r="O273" s="127"/>
      <c r="P273" s="127">
        <f t="shared" si="146"/>
        <v>78</v>
      </c>
    </row>
    <row r="274" spans="1:16" s="93" customFormat="1">
      <c r="A274" s="116"/>
      <c r="B274" s="133"/>
      <c r="C274" s="133" t="s">
        <v>114</v>
      </c>
      <c r="D274" s="134"/>
      <c r="E274" s="129">
        <f>SUM(E275)</f>
        <v>0</v>
      </c>
      <c r="F274" s="129">
        <f t="shared" ref="F274:N274" si="149">SUM(F275)</f>
        <v>100</v>
      </c>
      <c r="G274" s="129"/>
      <c r="H274" s="129">
        <f t="shared" si="149"/>
        <v>0</v>
      </c>
      <c r="I274" s="129"/>
      <c r="J274" s="129">
        <f t="shared" si="149"/>
        <v>0</v>
      </c>
      <c r="K274" s="129"/>
      <c r="L274" s="129">
        <f t="shared" si="149"/>
        <v>0</v>
      </c>
      <c r="M274" s="129"/>
      <c r="N274" s="129">
        <f t="shared" si="149"/>
        <v>0</v>
      </c>
      <c r="O274" s="129"/>
      <c r="P274" s="129">
        <f t="shared" si="146"/>
        <v>100</v>
      </c>
    </row>
    <row r="275" spans="1:16" s="93" customFormat="1" ht="26">
      <c r="A275" s="119"/>
      <c r="B275" s="122"/>
      <c r="C275" s="120">
        <v>49331</v>
      </c>
      <c r="D275" s="121" t="s">
        <v>267</v>
      </c>
      <c r="E275" s="127">
        <v>0</v>
      </c>
      <c r="F275" s="127">
        <v>100</v>
      </c>
      <c r="G275" s="127"/>
      <c r="H275" s="127">
        <v>0</v>
      </c>
      <c r="I275" s="127"/>
      <c r="J275" s="127">
        <v>0</v>
      </c>
      <c r="K275" s="127"/>
      <c r="L275" s="127">
        <v>0</v>
      </c>
      <c r="M275" s="127"/>
      <c r="N275" s="127">
        <v>0</v>
      </c>
      <c r="O275" s="127"/>
      <c r="P275" s="127">
        <f t="shared" si="146"/>
        <v>100</v>
      </c>
    </row>
    <row r="276" spans="1:16" s="93" customFormat="1">
      <c r="A276" s="119"/>
      <c r="B276" s="122"/>
      <c r="C276" s="133" t="s">
        <v>131</v>
      </c>
      <c r="D276" s="134"/>
      <c r="E276" s="129">
        <f>SUM(E277:E278)</f>
        <v>0</v>
      </c>
      <c r="F276" s="129">
        <f t="shared" ref="F276:N276" si="150">SUM(F277:F278)</f>
        <v>168.6</v>
      </c>
      <c r="G276" s="129"/>
      <c r="H276" s="129">
        <f t="shared" si="150"/>
        <v>12</v>
      </c>
      <c r="I276" s="129"/>
      <c r="J276" s="129">
        <f t="shared" si="150"/>
        <v>0</v>
      </c>
      <c r="K276" s="129"/>
      <c r="L276" s="129">
        <f t="shared" si="150"/>
        <v>0</v>
      </c>
      <c r="M276" s="129"/>
      <c r="N276" s="129">
        <f t="shared" si="150"/>
        <v>3</v>
      </c>
      <c r="O276" s="129"/>
      <c r="P276" s="129">
        <f t="shared" si="146"/>
        <v>183.6</v>
      </c>
    </row>
    <row r="277" spans="1:16" s="93" customFormat="1">
      <c r="A277" s="119"/>
      <c r="B277" s="122"/>
      <c r="C277" s="120">
        <v>40354</v>
      </c>
      <c r="D277" s="121" t="s">
        <v>214</v>
      </c>
      <c r="E277" s="127">
        <v>0</v>
      </c>
      <c r="F277" s="127">
        <v>80</v>
      </c>
      <c r="G277" s="127"/>
      <c r="H277" s="127">
        <v>0</v>
      </c>
      <c r="I277" s="127"/>
      <c r="J277" s="127">
        <v>0</v>
      </c>
      <c r="K277" s="127"/>
      <c r="L277" s="127">
        <v>0</v>
      </c>
      <c r="M277" s="127"/>
      <c r="N277" s="127">
        <v>3</v>
      </c>
      <c r="O277" s="127"/>
      <c r="P277" s="127">
        <f t="shared" si="146"/>
        <v>83</v>
      </c>
    </row>
    <row r="278" spans="1:16" s="93" customFormat="1">
      <c r="A278" s="119"/>
      <c r="B278" s="122"/>
      <c r="C278" s="120">
        <v>50285</v>
      </c>
      <c r="D278" s="121" t="s">
        <v>215</v>
      </c>
      <c r="E278" s="127">
        <v>0</v>
      </c>
      <c r="F278" s="127">
        <v>88.6</v>
      </c>
      <c r="G278" s="127"/>
      <c r="H278" s="127">
        <v>12</v>
      </c>
      <c r="I278" s="127"/>
      <c r="J278" s="127">
        <v>0</v>
      </c>
      <c r="K278" s="127"/>
      <c r="L278" s="127">
        <v>0</v>
      </c>
      <c r="M278" s="127"/>
      <c r="N278" s="127">
        <v>0</v>
      </c>
      <c r="O278" s="127"/>
      <c r="P278" s="127">
        <f t="shared" si="146"/>
        <v>100.6</v>
      </c>
    </row>
    <row r="279" spans="1:16" s="93" customFormat="1">
      <c r="A279" s="119"/>
      <c r="B279" s="122"/>
      <c r="C279" s="133" t="s">
        <v>129</v>
      </c>
      <c r="D279" s="134"/>
      <c r="E279" s="129">
        <f>SUM(E280:E281)</f>
        <v>0</v>
      </c>
      <c r="F279" s="129">
        <f t="shared" ref="F279:N279" si="151">SUM(F280:F281)</f>
        <v>233.36</v>
      </c>
      <c r="G279" s="129"/>
      <c r="H279" s="129">
        <f t="shared" si="151"/>
        <v>0</v>
      </c>
      <c r="I279" s="129"/>
      <c r="J279" s="129">
        <f t="shared" si="151"/>
        <v>0</v>
      </c>
      <c r="K279" s="129"/>
      <c r="L279" s="129">
        <f t="shared" si="151"/>
        <v>0</v>
      </c>
      <c r="M279" s="129"/>
      <c r="N279" s="129">
        <f t="shared" si="151"/>
        <v>4.4809999999999999</v>
      </c>
      <c r="O279" s="129"/>
      <c r="P279" s="129">
        <f t="shared" si="146"/>
        <v>237.84100000000001</v>
      </c>
    </row>
    <row r="280" spans="1:16" s="93" customFormat="1" ht="39">
      <c r="A280" s="119"/>
      <c r="B280" s="122"/>
      <c r="C280" s="120">
        <v>49387</v>
      </c>
      <c r="D280" s="121" t="s">
        <v>140</v>
      </c>
      <c r="E280" s="127">
        <v>0</v>
      </c>
      <c r="F280" s="127">
        <v>45</v>
      </c>
      <c r="G280" s="127"/>
      <c r="H280" s="127">
        <v>0</v>
      </c>
      <c r="I280" s="127"/>
      <c r="J280" s="127">
        <v>0</v>
      </c>
      <c r="K280" s="127"/>
      <c r="L280" s="127">
        <v>0</v>
      </c>
      <c r="M280" s="127"/>
      <c r="N280" s="127">
        <v>0</v>
      </c>
      <c r="O280" s="127"/>
      <c r="P280" s="127">
        <f t="shared" si="146"/>
        <v>45</v>
      </c>
    </row>
    <row r="281" spans="1:16" s="93" customFormat="1">
      <c r="A281" s="119"/>
      <c r="B281" s="122"/>
      <c r="C281" s="120">
        <v>50098</v>
      </c>
      <c r="D281" s="121" t="s">
        <v>216</v>
      </c>
      <c r="E281" s="127">
        <v>0</v>
      </c>
      <c r="F281" s="127">
        <v>188.36</v>
      </c>
      <c r="G281" s="127"/>
      <c r="H281" s="127">
        <v>0</v>
      </c>
      <c r="I281" s="127"/>
      <c r="J281" s="127">
        <v>0</v>
      </c>
      <c r="K281" s="127"/>
      <c r="L281" s="127">
        <v>0</v>
      </c>
      <c r="M281" s="127"/>
      <c r="N281" s="127">
        <v>4.4809999999999999</v>
      </c>
      <c r="O281" s="127"/>
      <c r="P281" s="127">
        <f t="shared" si="146"/>
        <v>192.84100000000001</v>
      </c>
    </row>
    <row r="282" spans="1:16">
      <c r="A282" s="124" t="s">
        <v>123</v>
      </c>
      <c r="B282" s="125"/>
      <c r="C282" s="125"/>
      <c r="D282" s="126"/>
      <c r="E282" s="128">
        <f>E11+E76+E109+E169+E228</f>
        <v>14154.445509540001</v>
      </c>
      <c r="F282" s="128">
        <f>F11+F76+F109+F169+F228</f>
        <v>3644.1</v>
      </c>
      <c r="G282" s="128"/>
      <c r="H282" s="128">
        <f>H11+H76+H109+H169+H228</f>
        <v>844.06500000000005</v>
      </c>
      <c r="I282" s="128"/>
      <c r="J282" s="128">
        <f>J11+J76+J109+J169+J228</f>
        <v>0</v>
      </c>
      <c r="K282" s="128"/>
      <c r="L282" s="128">
        <f>L11+L76+L109+L169+L228</f>
        <v>4515.5880705399995</v>
      </c>
      <c r="M282" s="128"/>
      <c r="N282" s="128">
        <f>N11+N76+N109+N169+N228</f>
        <v>152.40993399999999</v>
      </c>
      <c r="O282" s="128"/>
      <c r="P282" s="128">
        <f t="shared" si="146"/>
        <v>23310.608514079995</v>
      </c>
    </row>
    <row r="283" spans="1:16">
      <c r="A283" s="148" t="s">
        <v>143</v>
      </c>
      <c r="B283" s="148"/>
      <c r="C283" s="148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149"/>
      <c r="O283" s="149"/>
      <c r="P283" s="149"/>
    </row>
    <row r="284" spans="1:16">
      <c r="A284" s="89" t="s">
        <v>133</v>
      </c>
      <c r="B284" s="92"/>
      <c r="C284" s="95"/>
      <c r="D284" s="98"/>
      <c r="E284" s="105"/>
      <c r="F284" s="105"/>
      <c r="G284" s="105"/>
      <c r="H284" s="105"/>
      <c r="I284" s="105"/>
      <c r="J284" s="105"/>
      <c r="K284" s="106"/>
      <c r="L284" s="106"/>
      <c r="M284" s="106"/>
      <c r="N284" s="107"/>
      <c r="O284" s="107"/>
      <c r="P284" s="107"/>
    </row>
    <row r="285" spans="1:16">
      <c r="A285" s="89" t="s">
        <v>271</v>
      </c>
      <c r="B285" s="92"/>
      <c r="C285" s="95"/>
      <c r="D285" s="98"/>
      <c r="E285" s="105"/>
      <c r="F285" s="105"/>
      <c r="G285" s="105"/>
      <c r="H285" s="105"/>
      <c r="I285" s="105"/>
      <c r="J285" s="105"/>
      <c r="K285" s="106"/>
      <c r="L285" s="106"/>
      <c r="M285" s="106"/>
      <c r="N285" s="107"/>
      <c r="O285" s="107"/>
      <c r="P285" s="107"/>
    </row>
  </sheetData>
  <mergeCells count="10">
    <mergeCell ref="A283:P283"/>
    <mergeCell ref="L8:N8"/>
    <mergeCell ref="P8:P9"/>
    <mergeCell ref="E7:F7"/>
    <mergeCell ref="L7:N7"/>
    <mergeCell ref="A8:D9"/>
    <mergeCell ref="E8:F8"/>
    <mergeCell ref="H8:J8"/>
    <mergeCell ref="H9:I9"/>
    <mergeCell ref="L9:M9"/>
  </mergeCells>
  <phoneticPr fontId="6" type="noConversion"/>
  <printOptions horizontalCentered="1"/>
  <pageMargins left="0" right="0" top="0.5" bottom="0.25" header="0.3" footer="0.3"/>
  <pageSetup scale="75" orientation="portrait" r:id="rId1"/>
  <headerFooter differentFirst="1">
    <oddHeader>&amp;L&amp;9&amp;K000000CONTINUED&amp;R&amp;7&amp;KFF0000Click here to view Excel file</oddHeader>
  </headerFooter>
  <rowBreaks count="3" manualBreakCount="3">
    <brk id="60" max="16383" man="1"/>
    <brk id="115" max="16383" man="1"/>
    <brk id="231" max="16383" man="1"/>
  </rowBreaks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5"/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35" t="s">
        <v>4</v>
      </c>
      <c r="E4" s="135"/>
      <c r="F4" s="135"/>
      <c r="G4" s="136" t="s">
        <v>3</v>
      </c>
      <c r="H4" s="136"/>
      <c r="I4" s="16"/>
    </row>
    <row r="5" spans="1:9" ht="32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>
      <c r="A6" s="3"/>
      <c r="B6" s="3"/>
      <c r="D6" s="20"/>
      <c r="E6" s="20"/>
      <c r="F6" s="20"/>
      <c r="G6" s="20"/>
    </row>
    <row r="7" spans="1:9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>
      <c r="A9" s="3"/>
      <c r="B9" s="3"/>
      <c r="D9" s="8"/>
      <c r="E9" s="8"/>
      <c r="F9" s="8"/>
      <c r="G9" s="8"/>
      <c r="H9" s="5"/>
      <c r="I9" s="5"/>
    </row>
    <row r="10" spans="1:9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>
      <c r="A12" s="3"/>
      <c r="B12" s="3"/>
      <c r="D12" s="8"/>
      <c r="E12" s="8"/>
      <c r="F12" s="8"/>
      <c r="G12" s="8"/>
      <c r="H12" s="5"/>
      <c r="I12" s="5"/>
    </row>
    <row r="13" spans="1:9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>
      <c r="A15" s="3"/>
      <c r="B15" s="3"/>
      <c r="D15" s="8"/>
      <c r="E15" s="8"/>
      <c r="F15" s="8"/>
      <c r="G15" s="8"/>
      <c r="H15" s="5"/>
      <c r="I15" s="5"/>
    </row>
    <row r="16" spans="1:9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>
      <c r="A18" s="3"/>
      <c r="B18" s="3"/>
      <c r="D18" s="8"/>
      <c r="E18" s="8"/>
      <c r="F18" s="8"/>
      <c r="G18" s="8"/>
      <c r="H18" s="5"/>
      <c r="I18" s="5"/>
    </row>
    <row r="19" spans="1:10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>
      <c r="D22" s="4"/>
      <c r="E22" s="29"/>
      <c r="F22" s="4"/>
      <c r="G22" s="29"/>
      <c r="H22" s="4"/>
    </row>
    <row r="23" spans="1:10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>
      <c r="D25" s="31"/>
      <c r="E25" s="29"/>
      <c r="F25" s="29"/>
      <c r="G25" s="29"/>
      <c r="H25" s="4"/>
    </row>
    <row r="26" spans="1:10" ht="15.75" customHeight="1">
      <c r="D26" s="32"/>
      <c r="E26" s="29"/>
      <c r="F26" s="29"/>
      <c r="G26" s="29"/>
    </row>
    <row r="27" spans="1:10" ht="15.75" customHeight="1">
      <c r="D27" s="32"/>
      <c r="E27" s="29"/>
      <c r="F27" s="29"/>
      <c r="G27" s="29"/>
    </row>
    <row r="28" spans="1:10">
      <c r="D28" s="31"/>
      <c r="E28" s="31"/>
      <c r="F28" s="29"/>
      <c r="G28" s="29"/>
    </row>
    <row r="29" spans="1:10">
      <c r="D29" s="32"/>
      <c r="F29" s="29"/>
      <c r="G29" s="29"/>
    </row>
    <row r="30" spans="1:10">
      <c r="D30" s="32"/>
      <c r="E30" s="32"/>
      <c r="F30" s="29"/>
      <c r="G30" s="29"/>
    </row>
    <row r="31" spans="1:10">
      <c r="D31" s="32"/>
      <c r="E31" s="32"/>
      <c r="F31" s="29"/>
      <c r="G31" s="29"/>
    </row>
    <row r="32" spans="1:10">
      <c r="D32" s="31"/>
      <c r="E32" s="31"/>
      <c r="F32" s="29"/>
      <c r="G32" s="29"/>
    </row>
    <row r="33" spans="2:9">
      <c r="D33" s="32"/>
      <c r="E33" s="32"/>
      <c r="F33" s="29"/>
      <c r="G33" s="29"/>
    </row>
    <row r="34" spans="2:9">
      <c r="B34" s="3"/>
      <c r="D34" s="29"/>
      <c r="E34" s="32"/>
      <c r="F34" s="29"/>
      <c r="G34" s="29"/>
    </row>
    <row r="35" spans="2:9">
      <c r="D35" s="32"/>
      <c r="E35" s="32"/>
      <c r="F35" s="29"/>
      <c r="G35" s="29"/>
    </row>
    <row r="36" spans="2:9">
      <c r="D36" s="32"/>
      <c r="E36" s="32"/>
      <c r="F36" s="29"/>
      <c r="G36" s="29"/>
    </row>
    <row r="37" spans="2:9">
      <c r="D37" s="31"/>
      <c r="E37" s="33"/>
      <c r="F37" s="29"/>
      <c r="G37" s="29"/>
    </row>
    <row r="38" spans="2:9">
      <c r="D38" s="32"/>
      <c r="E38" s="29"/>
      <c r="F38" s="29"/>
      <c r="G38" s="29"/>
    </row>
    <row r="39" spans="2:9">
      <c r="D39" s="32"/>
      <c r="E39" s="29"/>
      <c r="F39" s="29"/>
      <c r="G39" s="29"/>
    </row>
    <row r="40" spans="2:9">
      <c r="D40" s="31"/>
      <c r="E40" s="31"/>
      <c r="F40" s="33"/>
      <c r="G40" s="29"/>
    </row>
    <row r="41" spans="2:9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33203125" style="49" customWidth="1"/>
    <col min="6" max="6" width="8.6640625" style="49" customWidth="1"/>
    <col min="7" max="16384" width="9" style="49"/>
  </cols>
  <sheetData>
    <row r="1" spans="1:4">
      <c r="A1" s="35" t="s">
        <v>91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11</v>
      </c>
      <c r="C6" s="59"/>
      <c r="D6" s="137" t="s">
        <v>64</v>
      </c>
    </row>
    <row r="7" spans="1:4">
      <c r="A7" s="49" t="s">
        <v>12</v>
      </c>
      <c r="C7" s="59"/>
      <c r="D7" s="138"/>
    </row>
    <row r="8" spans="1:4">
      <c r="A8" s="49" t="s">
        <v>13</v>
      </c>
      <c r="C8" s="59"/>
      <c r="D8" s="138"/>
    </row>
    <row r="9" spans="1:4">
      <c r="A9" s="49" t="s">
        <v>14</v>
      </c>
      <c r="C9" s="59"/>
      <c r="D9" s="138"/>
    </row>
    <row r="10" spans="1:4">
      <c r="A10" s="49" t="s">
        <v>15</v>
      </c>
      <c r="C10" s="59"/>
      <c r="D10" s="138"/>
    </row>
    <row r="11" spans="1:4">
      <c r="A11" s="49" t="s">
        <v>16</v>
      </c>
      <c r="C11" s="59"/>
      <c r="D11" s="138"/>
    </row>
    <row r="12" spans="1:4">
      <c r="A12" s="49" t="s">
        <v>17</v>
      </c>
      <c r="C12" s="59"/>
      <c r="D12" s="138"/>
    </row>
    <row r="13" spans="1:4">
      <c r="A13" s="49" t="s">
        <v>54</v>
      </c>
      <c r="C13" s="59"/>
      <c r="D13" s="138"/>
    </row>
    <row r="14" spans="1:4">
      <c r="A14" s="49" t="s">
        <v>18</v>
      </c>
      <c r="C14" s="59"/>
      <c r="D14" s="138"/>
    </row>
    <row r="15" spans="1:4">
      <c r="A15" s="49" t="s">
        <v>28</v>
      </c>
      <c r="C15" s="59"/>
      <c r="D15" s="138"/>
    </row>
    <row r="17" spans="1:9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>
      <c r="A18" s="54" t="s">
        <v>52</v>
      </c>
    </row>
    <row r="19" spans="1:9">
      <c r="A19" s="54" t="s">
        <v>53</v>
      </c>
    </row>
    <row r="22" spans="1:9">
      <c r="A22" s="35" t="s">
        <v>92</v>
      </c>
    </row>
    <row r="23" spans="1:9">
      <c r="A23" s="35" t="s">
        <v>86</v>
      </c>
    </row>
    <row r="24" spans="1:9">
      <c r="A24" s="49" t="s">
        <v>8</v>
      </c>
    </row>
    <row r="25" spans="1:9">
      <c r="A25" s="51"/>
      <c r="B25" s="51"/>
      <c r="C25" s="51"/>
      <c r="D25" s="51"/>
      <c r="E25" s="51"/>
      <c r="F25" s="51"/>
    </row>
    <row r="26" spans="1:9" s="56" customFormat="1" ht="17">
      <c r="A26" s="1" t="s">
        <v>10</v>
      </c>
      <c r="B26" s="55"/>
      <c r="C26" s="2" t="s">
        <v>5</v>
      </c>
      <c r="D26" s="2" t="s">
        <v>40</v>
      </c>
      <c r="E26" s="2" t="s">
        <v>69</v>
      </c>
      <c r="F26" s="2" t="s">
        <v>7</v>
      </c>
    </row>
    <row r="27" spans="1:9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>
      <c r="A28" s="49" t="s">
        <v>12</v>
      </c>
      <c r="C28" s="59"/>
      <c r="D28" s="59"/>
      <c r="E28" s="59"/>
      <c r="F28" s="59"/>
    </row>
    <row r="29" spans="1:9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>
      <c r="A30" s="49" t="s">
        <v>14</v>
      </c>
      <c r="C30" s="59"/>
      <c r="D30" s="59"/>
      <c r="E30" s="59"/>
      <c r="F30" s="59"/>
    </row>
    <row r="31" spans="1:9">
      <c r="A31" s="49" t="s">
        <v>15</v>
      </c>
      <c r="C31" s="59"/>
      <c r="D31" s="59"/>
      <c r="E31" s="59"/>
      <c r="F31" s="59"/>
    </row>
    <row r="32" spans="1:9">
      <c r="A32" s="49" t="s">
        <v>16</v>
      </c>
      <c r="C32" s="59"/>
      <c r="D32" s="59"/>
      <c r="E32" s="59"/>
      <c r="F32" s="59">
        <f t="shared" si="0"/>
        <v>0</v>
      </c>
    </row>
    <row r="33" spans="1:6">
      <c r="A33" s="49" t="s">
        <v>17</v>
      </c>
      <c r="C33" s="59"/>
      <c r="D33" s="59"/>
      <c r="E33" s="59"/>
      <c r="F33" s="59">
        <f t="shared" si="0"/>
        <v>0</v>
      </c>
    </row>
    <row r="34" spans="1:6">
      <c r="A34" s="49" t="s">
        <v>54</v>
      </c>
      <c r="C34" s="59"/>
      <c r="D34" s="59"/>
      <c r="E34" s="59"/>
      <c r="F34" s="59">
        <f t="shared" si="0"/>
        <v>0</v>
      </c>
    </row>
    <row r="35" spans="1:6">
      <c r="A35" s="49" t="s">
        <v>18</v>
      </c>
      <c r="C35" s="59"/>
      <c r="D35" s="59"/>
      <c r="E35" s="59"/>
      <c r="F35" s="59">
        <f t="shared" si="0"/>
        <v>0</v>
      </c>
    </row>
    <row r="36" spans="1:6">
      <c r="A36" s="49" t="s">
        <v>28</v>
      </c>
      <c r="C36" s="59"/>
      <c r="D36" s="59"/>
      <c r="E36" s="59"/>
      <c r="F36" s="59">
        <f t="shared" si="0"/>
        <v>0</v>
      </c>
    </row>
    <row r="37" spans="1:6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">
      <c r="A38" s="81" t="s">
        <v>70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E8" s="9"/>
      <c r="F8" s="9"/>
      <c r="G8" s="9"/>
      <c r="H8" s="9"/>
      <c r="I8" s="9"/>
      <c r="J8" s="9"/>
    </row>
    <row r="9" spans="1:10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>
      <c r="D10" s="10"/>
      <c r="E10" s="5"/>
      <c r="F10" s="5"/>
      <c r="G10" s="5"/>
      <c r="H10" s="5"/>
      <c r="I10" s="5"/>
      <c r="J10" s="5">
        <f t="shared" si="1"/>
        <v>0</v>
      </c>
    </row>
    <row r="11" spans="1:10">
      <c r="D11" s="10"/>
      <c r="E11" s="5"/>
      <c r="F11" s="5"/>
      <c r="G11" s="5"/>
      <c r="H11" s="5"/>
      <c r="I11" s="5"/>
      <c r="J11" s="5">
        <f t="shared" si="1"/>
        <v>0</v>
      </c>
    </row>
    <row r="12" spans="1:10">
      <c r="D12" s="10"/>
      <c r="E12" s="5"/>
      <c r="F12" s="5"/>
      <c r="G12" s="5"/>
      <c r="H12" s="5"/>
      <c r="I12" s="5"/>
      <c r="J12" s="5">
        <f t="shared" si="1"/>
        <v>0</v>
      </c>
    </row>
    <row r="13" spans="1:10">
      <c r="C13" s="4" t="s">
        <v>1</v>
      </c>
      <c r="D13" s="10"/>
      <c r="E13" s="5"/>
      <c r="F13" s="5"/>
      <c r="G13" s="5"/>
      <c r="H13" s="5"/>
      <c r="I13" s="5"/>
      <c r="J13" s="5"/>
    </row>
    <row r="14" spans="1:10">
      <c r="D14" s="10"/>
      <c r="E14" s="5"/>
      <c r="F14" s="5"/>
      <c r="G14" s="5"/>
      <c r="H14" s="5"/>
      <c r="I14" s="5"/>
      <c r="J14" s="5">
        <f>SUM(E14:I14)</f>
        <v>0</v>
      </c>
    </row>
    <row r="15" spans="1:10">
      <c r="D15" s="10"/>
      <c r="E15" s="5"/>
      <c r="F15" s="5"/>
      <c r="G15" s="5"/>
      <c r="H15" s="5"/>
      <c r="I15" s="5"/>
      <c r="J15" s="5">
        <f>SUM(E15:I15)</f>
        <v>0</v>
      </c>
    </row>
    <row r="16" spans="1:10">
      <c r="D16" s="10"/>
      <c r="E16" s="5"/>
      <c r="F16" s="5"/>
      <c r="G16" s="5"/>
      <c r="H16" s="5"/>
      <c r="I16" s="5"/>
      <c r="J16" s="5">
        <f>SUM(E16:I16)</f>
        <v>0</v>
      </c>
    </row>
    <row r="17" spans="1:10">
      <c r="D17" s="10"/>
      <c r="E17" s="5"/>
      <c r="F17" s="5"/>
      <c r="G17" s="5"/>
      <c r="H17" s="5"/>
      <c r="I17" s="5"/>
      <c r="J17" s="5"/>
    </row>
    <row r="18" spans="1:10" s="3" customFormat="1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>
      <c r="C19" s="4" t="s">
        <v>0</v>
      </c>
      <c r="D19" s="11"/>
      <c r="E19" s="9"/>
      <c r="F19" s="9"/>
      <c r="G19" s="9"/>
      <c r="H19" s="9"/>
      <c r="I19" s="9"/>
      <c r="J19" s="9"/>
    </row>
    <row r="20" spans="1:10">
      <c r="D20" s="10"/>
      <c r="E20" s="5"/>
      <c r="F20" s="5"/>
      <c r="G20" s="5"/>
      <c r="H20" s="5"/>
      <c r="I20" s="5"/>
      <c r="J20" s="5">
        <f>SUM(E20:I20)</f>
        <v>0</v>
      </c>
    </row>
    <row r="21" spans="1:10">
      <c r="D21" s="10"/>
      <c r="E21" s="5"/>
      <c r="F21" s="5"/>
      <c r="G21" s="5"/>
      <c r="H21" s="5"/>
      <c r="I21" s="5"/>
      <c r="J21" s="5">
        <f>SUM(E21:I21)</f>
        <v>0</v>
      </c>
    </row>
    <row r="22" spans="1:10">
      <c r="C22" s="4" t="s">
        <v>1</v>
      </c>
      <c r="D22" s="10"/>
      <c r="E22" s="5"/>
      <c r="F22" s="5"/>
      <c r="G22" s="5"/>
      <c r="H22" s="5"/>
      <c r="I22" s="5"/>
      <c r="J22" s="5"/>
    </row>
    <row r="23" spans="1:10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>
      <c r="D24" s="10"/>
      <c r="E24" s="5"/>
      <c r="F24" s="5"/>
      <c r="G24" s="5"/>
      <c r="H24" s="5"/>
      <c r="I24" s="5"/>
      <c r="J24" s="5">
        <f t="shared" si="3"/>
        <v>0</v>
      </c>
    </row>
    <row r="25" spans="1:10">
      <c r="D25" s="10"/>
      <c r="E25" s="5"/>
      <c r="F25" s="5"/>
      <c r="G25" s="5"/>
      <c r="H25" s="5"/>
      <c r="I25" s="5"/>
      <c r="J25" s="5">
        <f t="shared" si="3"/>
        <v>0</v>
      </c>
    </row>
    <row r="26" spans="1:10">
      <c r="D26" s="10"/>
      <c r="E26" s="5"/>
      <c r="F26" s="5"/>
      <c r="G26" s="5"/>
      <c r="H26" s="5"/>
      <c r="I26" s="5"/>
      <c r="J26" s="5">
        <f t="shared" si="3"/>
        <v>0</v>
      </c>
    </row>
    <row r="27" spans="1:10">
      <c r="D27" s="10"/>
      <c r="E27" s="5"/>
      <c r="F27" s="5"/>
      <c r="G27" s="5"/>
      <c r="H27" s="5"/>
      <c r="I27" s="5"/>
      <c r="J27" s="5">
        <f t="shared" si="3"/>
        <v>0</v>
      </c>
    </row>
    <row r="28" spans="1:10">
      <c r="E28" s="5"/>
      <c r="F28" s="5"/>
      <c r="G28" s="5"/>
      <c r="H28" s="5"/>
      <c r="I28" s="5"/>
      <c r="J28" s="5">
        <f t="shared" si="3"/>
        <v>0</v>
      </c>
    </row>
    <row r="30" spans="1:10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>
      <c r="A31" s="14" t="s">
        <v>43</v>
      </c>
    </row>
    <row r="32" spans="1:10">
      <c r="H32" s="32"/>
    </row>
  </sheetData>
  <phoneticPr fontId="6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0"/>
      <c r="C10" s="5"/>
      <c r="D10" s="5"/>
      <c r="E10" s="5"/>
      <c r="F10" s="5"/>
      <c r="G10" s="5"/>
      <c r="H10" s="5"/>
    </row>
    <row r="11" spans="1:8">
      <c r="A11" s="35" t="s">
        <v>77</v>
      </c>
      <c r="B11" s="10"/>
      <c r="C11" s="5"/>
      <c r="D11" s="5"/>
      <c r="E11" s="5"/>
      <c r="F11" s="5"/>
      <c r="G11" s="5"/>
      <c r="H11" s="5"/>
    </row>
    <row r="14" spans="1:8">
      <c r="A14" s="35" t="s">
        <v>78</v>
      </c>
    </row>
    <row r="17" spans="1:9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0.33203125" style="49" customWidth="1"/>
    <col min="6" max="16384" width="9" style="49"/>
  </cols>
  <sheetData>
    <row r="1" spans="1:4">
      <c r="A1" s="35" t="s">
        <v>95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 ht="15" customHeight="1">
      <c r="A6" s="49" t="s">
        <v>76</v>
      </c>
      <c r="C6" s="59"/>
      <c r="D6" s="139" t="s">
        <v>64</v>
      </c>
    </row>
    <row r="7" spans="1:4" ht="15" customHeight="1">
      <c r="A7" s="49" t="s">
        <v>77</v>
      </c>
      <c r="C7" s="59"/>
      <c r="D7" s="140"/>
    </row>
    <row r="9" spans="1:4" ht="15" customHeight="1">
      <c r="A9" s="52" t="s">
        <v>7</v>
      </c>
      <c r="B9" s="52"/>
      <c r="C9" s="61">
        <f>SUM(C6:C8)</f>
        <v>0</v>
      </c>
      <c r="D9" s="52"/>
    </row>
    <row r="10" spans="1:4" ht="15" customHeight="1">
      <c r="A10" s="54" t="s">
        <v>52</v>
      </c>
    </row>
    <row r="11" spans="1:4" ht="15" customHeight="1">
      <c r="A11" s="54" t="s">
        <v>53</v>
      </c>
    </row>
    <row r="16" spans="1:4">
      <c r="A16" s="35" t="s">
        <v>96</v>
      </c>
    </row>
    <row r="17" spans="1:6">
      <c r="A17" s="35" t="s">
        <v>86</v>
      </c>
    </row>
    <row r="18" spans="1:6">
      <c r="A18" s="49" t="s">
        <v>8</v>
      </c>
    </row>
    <row r="19" spans="1:6">
      <c r="A19" s="51"/>
      <c r="B19" s="51"/>
      <c r="C19" s="51"/>
      <c r="D19" s="51"/>
      <c r="E19" s="51"/>
      <c r="F19" s="51"/>
    </row>
    <row r="20" spans="1:6" ht="17">
      <c r="A20" s="1" t="s">
        <v>10</v>
      </c>
      <c r="B20" s="55"/>
      <c r="C20" s="2" t="s">
        <v>5</v>
      </c>
      <c r="D20" s="2" t="s">
        <v>40</v>
      </c>
      <c r="E20" s="2" t="s">
        <v>69</v>
      </c>
      <c r="F20" s="2" t="s">
        <v>7</v>
      </c>
    </row>
    <row r="21" spans="1:6">
      <c r="A21" s="49" t="s">
        <v>76</v>
      </c>
      <c r="C21" s="65"/>
      <c r="D21" s="65"/>
      <c r="E21" s="65"/>
      <c r="F21" s="65">
        <f>SUM(C21:E21)</f>
        <v>0</v>
      </c>
    </row>
    <row r="22" spans="1:6">
      <c r="A22" s="49" t="s">
        <v>77</v>
      </c>
      <c r="C22" s="65"/>
      <c r="D22" s="65"/>
      <c r="E22" s="65"/>
      <c r="F22" s="65">
        <f>SUM(C22:E22)</f>
        <v>0</v>
      </c>
    </row>
    <row r="23" spans="1:6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">
      <c r="A24" s="81" t="s">
        <v>70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38"/>
    </row>
    <row r="42" spans="1:12" s="3" customFormat="1" ht="12.75" customHeight="1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0"/>
      <c r="I46" s="5">
        <v>0</v>
      </c>
      <c r="J46" s="5">
        <f>SUM(E46:I46)</f>
        <v>0</v>
      </c>
    </row>
    <row r="47" spans="1:12" ht="12.75" customHeight="1">
      <c r="A47" s="3"/>
      <c r="B47" s="3"/>
      <c r="C47" s="3"/>
      <c r="E47" s="8"/>
      <c r="F47" s="8"/>
      <c r="G47" s="8"/>
      <c r="H47" s="8"/>
      <c r="I47" s="8"/>
      <c r="J47" s="8"/>
    </row>
    <row r="48" spans="1:12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B8" s="40"/>
      <c r="C8" s="36"/>
      <c r="D8" s="36"/>
      <c r="E8" s="36"/>
      <c r="F8" s="36"/>
      <c r="G8" s="36"/>
      <c r="H8" s="36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6640625" style="49" customWidth="1"/>
    <col min="6" max="16384" width="9" style="49"/>
  </cols>
  <sheetData>
    <row r="1" spans="1:4">
      <c r="A1" s="35" t="s">
        <v>98</v>
      </c>
    </row>
    <row r="2" spans="1:4" ht="17">
      <c r="A2" s="35" t="s">
        <v>88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20</v>
      </c>
      <c r="C6" s="57"/>
      <c r="D6" s="141" t="s">
        <v>64</v>
      </c>
    </row>
    <row r="7" spans="1:4">
      <c r="A7" s="49" t="s">
        <v>21</v>
      </c>
      <c r="C7" s="57"/>
      <c r="D7" s="142"/>
    </row>
    <row r="8" spans="1:4">
      <c r="A8" s="49" t="s">
        <v>24</v>
      </c>
      <c r="C8" s="57"/>
      <c r="D8" s="142"/>
    </row>
    <row r="9" spans="1:4">
      <c r="A9" s="49" t="s">
        <v>22</v>
      </c>
      <c r="C9" s="57"/>
      <c r="D9" s="142"/>
    </row>
    <row r="10" spans="1:4">
      <c r="A10" s="49" t="s">
        <v>55</v>
      </c>
      <c r="C10" s="57"/>
      <c r="D10" s="142"/>
    </row>
    <row r="11" spans="1:4">
      <c r="A11" s="49" t="s">
        <v>47</v>
      </c>
      <c r="C11" s="57"/>
      <c r="D11" s="142"/>
    </row>
    <row r="12" spans="1:4">
      <c r="A12" s="49" t="s">
        <v>25</v>
      </c>
      <c r="C12" s="57"/>
      <c r="D12" s="142"/>
    </row>
    <row r="13" spans="1:4">
      <c r="A13" s="49" t="s">
        <v>23</v>
      </c>
      <c r="C13" s="57"/>
      <c r="D13" s="142"/>
    </row>
    <row r="14" spans="1:4">
      <c r="A14" s="49" t="s">
        <v>26</v>
      </c>
      <c r="C14" s="57"/>
      <c r="D14" s="142"/>
    </row>
    <row r="15" spans="1:4">
      <c r="A15" s="49" t="s">
        <v>56</v>
      </c>
      <c r="C15" s="57"/>
      <c r="D15" s="142"/>
    </row>
    <row r="16" spans="1:4">
      <c r="A16" s="49" t="s">
        <v>57</v>
      </c>
      <c r="C16" s="57"/>
      <c r="D16" s="142"/>
    </row>
    <row r="17" spans="1:11">
      <c r="A17" s="49" t="s">
        <v>27</v>
      </c>
      <c r="C17" s="57"/>
      <c r="D17" s="142"/>
    </row>
    <row r="18" spans="1:11">
      <c r="A18" s="49" t="s">
        <v>58</v>
      </c>
      <c r="C18" s="57"/>
      <c r="D18" s="142"/>
    </row>
    <row r="19" spans="1:11">
      <c r="A19" s="49" t="s">
        <v>28</v>
      </c>
      <c r="C19" s="57"/>
      <c r="D19" s="143"/>
    </row>
    <row r="20" spans="1:11">
      <c r="A20" s="52" t="s">
        <v>7</v>
      </c>
      <c r="B20" s="52"/>
      <c r="C20" s="62">
        <f>SUM(C6:C19)</f>
        <v>0</v>
      </c>
      <c r="D20" s="62"/>
    </row>
    <row r="21" spans="1:11">
      <c r="A21" s="54" t="s">
        <v>52</v>
      </c>
    </row>
    <row r="22" spans="1:11">
      <c r="A22" s="54" t="s">
        <v>53</v>
      </c>
    </row>
    <row r="25" spans="1:11">
      <c r="A25" s="35" t="s">
        <v>99</v>
      </c>
    </row>
    <row r="26" spans="1:11">
      <c r="A26" s="35" t="s">
        <v>86</v>
      </c>
    </row>
    <row r="27" spans="1:11">
      <c r="A27" s="49" t="s">
        <v>8</v>
      </c>
    </row>
    <row r="28" spans="1:11">
      <c r="A28" s="51"/>
      <c r="B28" s="51"/>
      <c r="C28" s="51"/>
      <c r="D28" s="51"/>
      <c r="E28" s="51"/>
      <c r="F28" s="51"/>
    </row>
    <row r="29" spans="1:11" ht="17">
      <c r="A29" s="1" t="s">
        <v>10</v>
      </c>
      <c r="B29" s="55"/>
      <c r="C29" s="2" t="s">
        <v>5</v>
      </c>
      <c r="D29" s="2" t="s">
        <v>40</v>
      </c>
      <c r="E29" s="2" t="s">
        <v>68</v>
      </c>
      <c r="F29" s="2" t="s">
        <v>7</v>
      </c>
    </row>
    <row r="30" spans="1:11" s="56" customFormat="1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>
      <c r="A31" s="49" t="s">
        <v>21</v>
      </c>
      <c r="C31" s="65"/>
      <c r="D31" s="65"/>
      <c r="E31" s="65"/>
      <c r="F31" s="65"/>
    </row>
    <row r="32" spans="1:11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>
      <c r="A34" s="49" t="s">
        <v>55</v>
      </c>
      <c r="C34" s="65"/>
      <c r="D34" s="65"/>
      <c r="E34" s="65"/>
      <c r="F34" s="65"/>
    </row>
    <row r="35" spans="1:8">
      <c r="A35" s="49" t="s">
        <v>47</v>
      </c>
      <c r="C35" s="65"/>
      <c r="D35" s="65"/>
      <c r="E35" s="65"/>
      <c r="F35" s="65"/>
    </row>
    <row r="36" spans="1:8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>
      <c r="A37" s="49" t="s">
        <v>23</v>
      </c>
      <c r="C37" s="65"/>
      <c r="D37" s="65"/>
      <c r="E37" s="65"/>
      <c r="F37" s="65">
        <f t="shared" si="0"/>
        <v>0</v>
      </c>
    </row>
    <row r="38" spans="1:8">
      <c r="A38" s="49" t="s">
        <v>26</v>
      </c>
      <c r="C38" s="65"/>
      <c r="D38" s="65"/>
      <c r="E38" s="65"/>
      <c r="F38" s="65">
        <f t="shared" si="0"/>
        <v>0</v>
      </c>
    </row>
    <row r="39" spans="1:8">
      <c r="A39" s="49" t="s">
        <v>56</v>
      </c>
      <c r="C39" s="65"/>
      <c r="D39" s="65"/>
      <c r="E39" s="65"/>
      <c r="F39" s="65">
        <f t="shared" si="0"/>
        <v>0</v>
      </c>
    </row>
    <row r="40" spans="1:8">
      <c r="A40" s="49" t="s">
        <v>63</v>
      </c>
      <c r="C40" s="65"/>
      <c r="D40" s="65"/>
      <c r="E40" s="65"/>
      <c r="F40" s="65">
        <f t="shared" si="0"/>
        <v>0</v>
      </c>
    </row>
    <row r="41" spans="1:8">
      <c r="A41" s="49" t="s">
        <v>57</v>
      </c>
      <c r="C41" s="65"/>
      <c r="D41" s="65"/>
      <c r="E41" s="65"/>
      <c r="F41" s="65">
        <f t="shared" si="0"/>
        <v>0</v>
      </c>
    </row>
    <row r="42" spans="1:8">
      <c r="A42" s="49" t="s">
        <v>27</v>
      </c>
      <c r="C42" s="65"/>
      <c r="D42" s="65"/>
      <c r="E42" s="65"/>
      <c r="F42" s="65">
        <f t="shared" si="0"/>
        <v>0</v>
      </c>
    </row>
    <row r="43" spans="1:8">
      <c r="A43" s="49" t="s">
        <v>58</v>
      </c>
      <c r="C43" s="65"/>
      <c r="D43" s="65"/>
      <c r="E43" s="65"/>
      <c r="F43" s="65"/>
    </row>
    <row r="44" spans="1:8">
      <c r="A44" s="49" t="s">
        <v>28</v>
      </c>
      <c r="C44" s="65"/>
      <c r="D44" s="65"/>
      <c r="E44" s="65"/>
      <c r="F44" s="65">
        <f t="shared" si="0"/>
        <v>0</v>
      </c>
    </row>
    <row r="45" spans="1:8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">
      <c r="A46" s="81" t="s">
        <v>70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Commitments</vt:lpstr>
      <vt:lpstr>'CW-Lending, Grants, and Disb'!Print_Area</vt:lpstr>
      <vt:lpstr>'CW-Sov Approvals by Country'!Print_Area</vt:lpstr>
      <vt:lpstr>'SA-Sov Approvals by Ctry'!Print_Area</vt:lpstr>
      <vt:lpstr>'Sov Commitments'!Print_Area</vt:lpstr>
      <vt:lpstr>'SE-Sov Approvals by Ctry'!Print_Titles</vt:lpstr>
      <vt:lpstr>'Sov Commitments'!Print_Titles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Sovereign Commitments, 2019</dc:title>
  <dc:subject>This table presents 2019 ADB sovereign commitments.</dc:subject>
  <dc:creator>Asian Development Bank</dc:creator>
  <cp:keywords>adb, asian development bank, adb annual report, adb annual report 2019, adb ar2019, adb sovereign commitments, adb loans, public sector </cp:keywords>
  <dc:description/>
  <cp:lastModifiedBy>Microsoft Office User</cp:lastModifiedBy>
  <cp:lastPrinted>2020-05-06T23:35:36Z</cp:lastPrinted>
  <dcterms:created xsi:type="dcterms:W3CDTF">2010-12-13T09:40:53Z</dcterms:created>
  <dcterms:modified xsi:type="dcterms:W3CDTF">2020-05-18T00:23:23Z</dcterms:modified>
  <cp:category/>
</cp:coreProperties>
</file>