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66925"/>
  <mc:AlternateContent xmlns:mc="http://schemas.openxmlformats.org/markup-compatibility/2006">
    <mc:Choice Requires="x15">
      <x15ac:absPath xmlns:x15ac="http://schemas.microsoft.com/office/spreadsheetml/2010/11/ac" url="C:\Users\Mia A\Desktop\"/>
    </mc:Choice>
  </mc:AlternateContent>
  <xr:revisionPtr revIDLastSave="0" documentId="13_ncr:1_{83B9DE49-9C1E-4798-B678-5A36F8F1D31D}" xr6:coauthVersionLast="44" xr6:coauthVersionMax="44" xr10:uidLastSave="{00000000-0000-0000-0000-000000000000}"/>
  <bookViews>
    <workbookView xWindow="-110" yWindow="-110" windowWidth="19420" windowHeight="10420" xr2:uid="{CDC880E1-FE29-49CB-8BA7-8F4C76279533}"/>
  </bookViews>
  <sheets>
    <sheet name="Read Me" sheetId="13" r:id="rId1"/>
    <sheet name="by Country" sheetId="7" r:id="rId2"/>
    <sheet name="Country comparisons " sheetId="12" r:id="rId3"/>
    <sheet name="Datasheet" sheetId="8" r:id="rId4"/>
    <sheet name="Basefile (hidden)" sheetId="9" state="hidden" r:id="rId5"/>
  </sheets>
  <externalReferences>
    <externalReference r:id="rId6"/>
    <externalReference r:id="rId7"/>
  </externalReferences>
  <definedNames>
    <definedName name="_xlnm._FilterDatabase" localSheetId="3" hidden="1">Datasheet!$A$3:$BM$435</definedName>
    <definedName name="adb_code">Datasheet!$C$4:$C$435</definedName>
    <definedName name="agg_emp">Datasheet!$Q$4:$Q$435</definedName>
    <definedName name="agg_exp">Datasheet!$AB$4:$AB$435</definedName>
    <definedName name="agg_VA">Datasheet!$F$4:$F$435</definedName>
    <definedName name="country">Datasheet!$B$4:$B$435</definedName>
    <definedName name="ctrysec">Datasheet!$BM$4:$BM$435</definedName>
    <definedName name="emp_base">Datasheet!$P$4:$P$435</definedName>
    <definedName name="emp_dirind_pct1">Datasheet!$R$4:$R$435</definedName>
    <definedName name="emp_dirind_pct2">Datasheet!$U$4:$U$435</definedName>
    <definedName name="emp_dirind_pct3">Datasheet!$X$4:$X$435</definedName>
    <definedName name="emp_dirind_scpct1">Datasheet!$AU$4:$AU$435</definedName>
    <definedName name="emp_dirind_scpct2">Datasheet!$AX$4:$AX$435</definedName>
    <definedName name="emp_dirind_scpct3">Datasheet!$BA$4:$BA$435</definedName>
    <definedName name="emp_net_pct1">Datasheet!$T$4:$T$435</definedName>
    <definedName name="emp_net_pct2">Datasheet!$W$4:$W$435</definedName>
    <definedName name="emp_net_pct3">Datasheet!$Z$4:$Z$435</definedName>
    <definedName name="emp_net_scpct1">Datasheet!$AW$4:$AW$435</definedName>
    <definedName name="emp_net_scpct2">Datasheet!$AZ$4:$AZ$435</definedName>
    <definedName name="emp_net_scpct3">Datasheet!$BC$4:$BC$435</definedName>
    <definedName name="emp_trdred_pct1">Datasheet!$S$4:$S$435</definedName>
    <definedName name="emp_trdred_pct2">Datasheet!$V$4:$V$435</definedName>
    <definedName name="emp_trdred_pct3">Datasheet!$Y$4:$Y$435</definedName>
    <definedName name="emp_trdred_scpct1">Datasheet!$AV$4:$AV$435</definedName>
    <definedName name="emp_trdred_scpct2">Datasheet!$AY$4:$AY$435</definedName>
    <definedName name="emp_trdred_scpct3">Datasheet!$BB$4:$BB$435</definedName>
    <definedName name="exp_base">Datasheet!$AA$4:$AA$435</definedName>
    <definedName name="exp_dirind_pct1">Datasheet!$AC$4:$AC$435</definedName>
    <definedName name="exp_dirind_pct2">Datasheet!$AF$4:$AF$435</definedName>
    <definedName name="exp_dirind_pct3">Datasheet!$AI$4:$AI$435</definedName>
    <definedName name="exp_dirind_scpct1">Datasheet!$BD$4:$BD$435</definedName>
    <definedName name="exp_dirind_scpct2">Datasheet!$BG$4:$BG$435</definedName>
    <definedName name="exp_dirind_scpct3">Datasheet!$BJ$4:$BJ$435</definedName>
    <definedName name="exp_net_pct1">Datasheet!$AE$4:$AE$435</definedName>
    <definedName name="exp_net_pct2">Datasheet!$AH$4:$AH$435</definedName>
    <definedName name="exp_net_pct3">Datasheet!$AK$4:$AK$435</definedName>
    <definedName name="exp_net_scpct1">Datasheet!$BF$4:$BF$435</definedName>
    <definedName name="exp_net_scpct2">Datasheet!$BI$4:$BI$435</definedName>
    <definedName name="exp_net_scpct3">Datasheet!$BL$4:$BL$435</definedName>
    <definedName name="exp_trdred_pct1">Datasheet!$AD$4:$AD$435</definedName>
    <definedName name="exp_trdred_pct2">Datasheet!$AG$4:$AG$435</definedName>
    <definedName name="exp_trdred_pct3">Datasheet!$AJ$4:$AJ$435</definedName>
    <definedName name="exp_trdred_scpct1">Datasheet!$BE$4:$BE$435</definedName>
    <definedName name="exp_trdred_scpct2">Datasheet!$BH$4:$BH$435</definedName>
    <definedName name="exp_trdred_scpct3">Datasheet!$BK$4:$BK$435</definedName>
    <definedName name="id">Datasheet!$A$4:$A$435</definedName>
    <definedName name="sector">Datasheet!$D$4:$D$435</definedName>
    <definedName name="VA_base">Datasheet!$E$4:$E$435</definedName>
    <definedName name="VA_dirind_pct1">Datasheet!$G$4:$G$435</definedName>
    <definedName name="VA_dirind_pct2">Datasheet!$J$4:$J$435</definedName>
    <definedName name="VA_dirind_pct3">Datasheet!$M$4:$M$435</definedName>
    <definedName name="VA_dirind_scpct1">Datasheet!$AL$4:$AL$435</definedName>
    <definedName name="VA_dirind_scpct2">Datasheet!$AO$4:$AO$435</definedName>
    <definedName name="VA_dirind_scpct3">Datasheet!$AR$4:$AR$435</definedName>
    <definedName name="VA_net_pct1">Datasheet!$I$4:$I$435</definedName>
    <definedName name="VA_net_pct2">Datasheet!$L$4:$L$435</definedName>
    <definedName name="VA_net_pct3">Datasheet!$O$4:$O$435</definedName>
    <definedName name="VA_net_scpct1">Datasheet!$AN$4:$AN$435</definedName>
    <definedName name="VA_net_scpct2">Datasheet!$AQ$4:$AQ$435</definedName>
    <definedName name="VA_net_scpct3">Datasheet!$AT$4:$AT$435</definedName>
    <definedName name="VA_trdred_pct1">Datasheet!$H$4:$H$435</definedName>
    <definedName name="VA_trdred_pct2">Datasheet!$K$4:$K$435</definedName>
    <definedName name="VA_trdred_pct3">Datasheet!$N$4:$N$435</definedName>
    <definedName name="VA_trdred_scpct1">Datasheet!$AM$4:$AM$435</definedName>
    <definedName name="VA_trdred_scpct2">Datasheet!$AP$4:$AP$435</definedName>
    <definedName name="VA_trdred_scpct3">Datasheet!$AS$4:$AS$435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2" i="7" l="1"/>
  <c r="N2" i="7"/>
  <c r="K2" i="7"/>
  <c r="G123" i="12" l="1"/>
  <c r="Q2" i="12"/>
  <c r="F46" i="7"/>
  <c r="A142" i="9"/>
  <c r="A121" i="9"/>
  <c r="A100" i="9"/>
  <c r="W101" i="9"/>
  <c r="BM5" i="8"/>
  <c r="BM6" i="8"/>
  <c r="BM7" i="8"/>
  <c r="BM8" i="8"/>
  <c r="BM9" i="8"/>
  <c r="BM10" i="8"/>
  <c r="BM11" i="8"/>
  <c r="BM12" i="8"/>
  <c r="BM13" i="8"/>
  <c r="BM14" i="8"/>
  <c r="BM15" i="8"/>
  <c r="BM16" i="8"/>
  <c r="BM17" i="8"/>
  <c r="BM18" i="8"/>
  <c r="BM19" i="8"/>
  <c r="BM20" i="8"/>
  <c r="BM21" i="8"/>
  <c r="BM22" i="8"/>
  <c r="BM23" i="8"/>
  <c r="BM24" i="8"/>
  <c r="BM25" i="8"/>
  <c r="BM26" i="8"/>
  <c r="BM27" i="8"/>
  <c r="BM28" i="8"/>
  <c r="BM29" i="8"/>
  <c r="BM30" i="8"/>
  <c r="BM31" i="8"/>
  <c r="BM32" i="8"/>
  <c r="BM33" i="8"/>
  <c r="BM34" i="8"/>
  <c r="S101" i="9"/>
  <c r="BM35" i="8"/>
  <c r="BM36" i="8"/>
  <c r="BM37" i="8"/>
  <c r="BM38" i="8"/>
  <c r="BM39" i="8"/>
  <c r="BM40" i="8"/>
  <c r="BM41" i="8"/>
  <c r="BM42" i="8"/>
  <c r="BM43" i="8"/>
  <c r="BM44" i="8"/>
  <c r="BM45" i="8"/>
  <c r="BM46" i="8"/>
  <c r="BM47" i="8"/>
  <c r="BM48" i="8"/>
  <c r="BM49" i="8"/>
  <c r="BM50" i="8"/>
  <c r="BM51" i="8"/>
  <c r="BM52" i="8"/>
  <c r="BM53" i="8"/>
  <c r="BM54" i="8"/>
  <c r="BM55" i="8"/>
  <c r="BM56" i="8"/>
  <c r="BM57" i="8"/>
  <c r="BM58" i="8"/>
  <c r="BM59" i="8"/>
  <c r="BM60" i="8"/>
  <c r="BM61" i="8"/>
  <c r="BM62" i="8"/>
  <c r="BM63" i="8"/>
  <c r="BM64" i="8"/>
  <c r="BM65" i="8"/>
  <c r="BM66" i="8"/>
  <c r="BM67" i="8"/>
  <c r="BM68" i="8"/>
  <c r="BM69" i="8"/>
  <c r="BM70" i="8"/>
  <c r="BM71" i="8"/>
  <c r="BM72" i="8"/>
  <c r="BM73" i="8"/>
  <c r="BM74" i="8"/>
  <c r="BM75" i="8"/>
  <c r="BM76" i="8"/>
  <c r="BM77" i="8"/>
  <c r="BM78" i="8"/>
  <c r="BM79" i="8"/>
  <c r="BM80" i="8"/>
  <c r="BM81" i="8"/>
  <c r="BM82" i="8"/>
  <c r="BM83" i="8"/>
  <c r="BM84" i="8"/>
  <c r="BM85" i="8"/>
  <c r="BM86" i="8"/>
  <c r="BM87" i="8"/>
  <c r="BM88" i="8"/>
  <c r="BM89" i="8"/>
  <c r="BM90" i="8"/>
  <c r="BM91" i="8"/>
  <c r="BM92" i="8"/>
  <c r="BM93" i="8"/>
  <c r="BM94" i="8"/>
  <c r="BM95" i="8"/>
  <c r="BM96" i="8"/>
  <c r="BM97" i="8"/>
  <c r="BM98" i="8"/>
  <c r="BM99" i="8"/>
  <c r="BM100" i="8"/>
  <c r="BM101" i="8"/>
  <c r="BM102" i="8"/>
  <c r="BM103" i="8"/>
  <c r="BM104" i="8"/>
  <c r="BM105" i="8"/>
  <c r="BM106" i="8"/>
  <c r="BM107" i="8"/>
  <c r="BM108" i="8"/>
  <c r="BM109" i="8"/>
  <c r="BM110" i="8"/>
  <c r="BM111" i="8"/>
  <c r="BM112" i="8"/>
  <c r="BM113" i="8"/>
  <c r="BM114" i="8"/>
  <c r="BM115" i="8"/>
  <c r="BM116" i="8"/>
  <c r="BM117" i="8"/>
  <c r="BM118" i="8"/>
  <c r="BM119" i="8"/>
  <c r="BM120" i="8"/>
  <c r="BM121" i="8"/>
  <c r="BM122" i="8"/>
  <c r="BM123" i="8"/>
  <c r="BM124" i="8"/>
  <c r="BM125" i="8"/>
  <c r="BM126" i="8"/>
  <c r="BM127" i="8"/>
  <c r="BM128" i="8"/>
  <c r="BM129" i="8"/>
  <c r="BM130" i="8"/>
  <c r="BM131" i="8"/>
  <c r="BM132" i="8"/>
  <c r="BM133" i="8"/>
  <c r="BM134" i="8"/>
  <c r="BM135" i="8"/>
  <c r="BM136" i="8"/>
  <c r="BM137" i="8"/>
  <c r="BM138" i="8"/>
  <c r="BM139" i="8"/>
  <c r="BM140" i="8"/>
  <c r="BM141" i="8"/>
  <c r="BM142" i="8"/>
  <c r="BM143" i="8"/>
  <c r="BM144" i="8"/>
  <c r="BM145" i="8"/>
  <c r="BM146" i="8"/>
  <c r="BM147" i="8"/>
  <c r="BM148" i="8"/>
  <c r="BM149" i="8"/>
  <c r="BM150" i="8"/>
  <c r="BM151" i="8"/>
  <c r="BM152" i="8"/>
  <c r="BM153" i="8"/>
  <c r="BM154" i="8"/>
  <c r="BM155" i="8"/>
  <c r="BM156" i="8"/>
  <c r="BM157" i="8"/>
  <c r="BM158" i="8"/>
  <c r="BM159" i="8"/>
  <c r="BM160" i="8"/>
  <c r="BM161" i="8"/>
  <c r="BM162" i="8"/>
  <c r="BM163" i="8"/>
  <c r="BM164" i="8"/>
  <c r="BM165" i="8"/>
  <c r="BM166" i="8"/>
  <c r="BM167" i="8"/>
  <c r="BM168" i="8"/>
  <c r="BM169" i="8"/>
  <c r="BM170" i="8"/>
  <c r="BM171" i="8"/>
  <c r="BM172" i="8"/>
  <c r="BM173" i="8"/>
  <c r="BM174" i="8"/>
  <c r="BM175" i="8"/>
  <c r="BM176" i="8"/>
  <c r="BM177" i="8"/>
  <c r="BM178" i="8"/>
  <c r="I102" i="9"/>
  <c r="BM179" i="8"/>
  <c r="BM180" i="8"/>
  <c r="BM181" i="8"/>
  <c r="BM182" i="8"/>
  <c r="BM183" i="8"/>
  <c r="BM184" i="8"/>
  <c r="BM185" i="8"/>
  <c r="BM186" i="8"/>
  <c r="BM187" i="8"/>
  <c r="BM188" i="8"/>
  <c r="BM189" i="8"/>
  <c r="BM190" i="8"/>
  <c r="BM191" i="8"/>
  <c r="BM192" i="8"/>
  <c r="BM193" i="8"/>
  <c r="BM194" i="8"/>
  <c r="BM195" i="8"/>
  <c r="BM196" i="8"/>
  <c r="BM197" i="8"/>
  <c r="BM198" i="8"/>
  <c r="BM199" i="8"/>
  <c r="BM200" i="8"/>
  <c r="BM201" i="8"/>
  <c r="BM202" i="8"/>
  <c r="BM203" i="8"/>
  <c r="BM204" i="8"/>
  <c r="BM205" i="8"/>
  <c r="BM206" i="8"/>
  <c r="BM207" i="8"/>
  <c r="BM208" i="8"/>
  <c r="BM209" i="8"/>
  <c r="BM210" i="8"/>
  <c r="BM211" i="8"/>
  <c r="BM212" i="8"/>
  <c r="BM213" i="8"/>
  <c r="BM214" i="8"/>
  <c r="BM215" i="8"/>
  <c r="BM216" i="8"/>
  <c r="BM217" i="8"/>
  <c r="BM218" i="8"/>
  <c r="BM219" i="8"/>
  <c r="BM220" i="8"/>
  <c r="BM221" i="8"/>
  <c r="BM222" i="8"/>
  <c r="BM223" i="8"/>
  <c r="BM224" i="8"/>
  <c r="BM225" i="8"/>
  <c r="BM226" i="8"/>
  <c r="BM227" i="8"/>
  <c r="BM228" i="8"/>
  <c r="BM229" i="8"/>
  <c r="BM230" i="8"/>
  <c r="BM231" i="8"/>
  <c r="BM232" i="8"/>
  <c r="BM233" i="8"/>
  <c r="BM234" i="8"/>
  <c r="BM235" i="8"/>
  <c r="BM236" i="8"/>
  <c r="BM237" i="8"/>
  <c r="BM238" i="8"/>
  <c r="BM239" i="8"/>
  <c r="BM240" i="8"/>
  <c r="BM241" i="8"/>
  <c r="BM242" i="8"/>
  <c r="BM243" i="8"/>
  <c r="BM244" i="8"/>
  <c r="BM245" i="8"/>
  <c r="BM246" i="8"/>
  <c r="BM247" i="8"/>
  <c r="BM248" i="8"/>
  <c r="BM249" i="8"/>
  <c r="BM250" i="8"/>
  <c r="BM251" i="8"/>
  <c r="BM252" i="8"/>
  <c r="BM253" i="8"/>
  <c r="BM254" i="8"/>
  <c r="BM255" i="8"/>
  <c r="BM256" i="8"/>
  <c r="BM257" i="8"/>
  <c r="BM258" i="8"/>
  <c r="BM259" i="8"/>
  <c r="BM260" i="8"/>
  <c r="BM261" i="8"/>
  <c r="BM262" i="8"/>
  <c r="BM263" i="8"/>
  <c r="BM264" i="8"/>
  <c r="BM265" i="8"/>
  <c r="BM266" i="8"/>
  <c r="BM267" i="8"/>
  <c r="BM268" i="8"/>
  <c r="BM269" i="8"/>
  <c r="BM270" i="8"/>
  <c r="BM271" i="8"/>
  <c r="BM272" i="8"/>
  <c r="BM273" i="8"/>
  <c r="BM274" i="8"/>
  <c r="BM275" i="8"/>
  <c r="BM276" i="8"/>
  <c r="BM277" i="8"/>
  <c r="BM278" i="8"/>
  <c r="BM279" i="8"/>
  <c r="BM280" i="8"/>
  <c r="BM281" i="8"/>
  <c r="BM282" i="8"/>
  <c r="BM283" i="8"/>
  <c r="BM284" i="8"/>
  <c r="BM285" i="8"/>
  <c r="BM286" i="8"/>
  <c r="BM287" i="8"/>
  <c r="BM288" i="8"/>
  <c r="BM289" i="8"/>
  <c r="BM290" i="8"/>
  <c r="BM291" i="8"/>
  <c r="BM292" i="8"/>
  <c r="BM293" i="8"/>
  <c r="BM294" i="8"/>
  <c r="BM295" i="8"/>
  <c r="BM296" i="8"/>
  <c r="BM297" i="8"/>
  <c r="BM298" i="8"/>
  <c r="BM299" i="8"/>
  <c r="BM300" i="8"/>
  <c r="BM301" i="8"/>
  <c r="BM302" i="8"/>
  <c r="BM303" i="8"/>
  <c r="BM304" i="8"/>
  <c r="BM305" i="8"/>
  <c r="BM306" i="8"/>
  <c r="BM307" i="8"/>
  <c r="BM308" i="8"/>
  <c r="BM309" i="8"/>
  <c r="BM310" i="8"/>
  <c r="BM311" i="8"/>
  <c r="BM312" i="8"/>
  <c r="BM313" i="8"/>
  <c r="BM314" i="8"/>
  <c r="BM315" i="8"/>
  <c r="BM316" i="8"/>
  <c r="BM317" i="8"/>
  <c r="BM318" i="8"/>
  <c r="BM319" i="8"/>
  <c r="BM320" i="8"/>
  <c r="BM321" i="8"/>
  <c r="BM322" i="8"/>
  <c r="BM323" i="8"/>
  <c r="BM324" i="8"/>
  <c r="BM325" i="8"/>
  <c r="BM326" i="8"/>
  <c r="BM327" i="8"/>
  <c r="BM328" i="8"/>
  <c r="BM329" i="8"/>
  <c r="BM330" i="8"/>
  <c r="BM331" i="8"/>
  <c r="BM332" i="8"/>
  <c r="BM333" i="8"/>
  <c r="BM334" i="8"/>
  <c r="BM335" i="8"/>
  <c r="BM336" i="8"/>
  <c r="BM337" i="8"/>
  <c r="BM338" i="8"/>
  <c r="BM339" i="8"/>
  <c r="BM340" i="8"/>
  <c r="BM341" i="8"/>
  <c r="BM342" i="8"/>
  <c r="BM343" i="8"/>
  <c r="BM344" i="8"/>
  <c r="BM345" i="8"/>
  <c r="BM346" i="8"/>
  <c r="BM347" i="8"/>
  <c r="BM348" i="8"/>
  <c r="BM349" i="8"/>
  <c r="BM350" i="8"/>
  <c r="BM351" i="8"/>
  <c r="BM352" i="8"/>
  <c r="BM353" i="8"/>
  <c r="BM354" i="8"/>
  <c r="BM355" i="8"/>
  <c r="BM356" i="8"/>
  <c r="BM357" i="8"/>
  <c r="BM358" i="8"/>
  <c r="BM359" i="8"/>
  <c r="BM360" i="8"/>
  <c r="BM361" i="8"/>
  <c r="BM362" i="8"/>
  <c r="BM363" i="8"/>
  <c r="BM364" i="8"/>
  <c r="BM365" i="8"/>
  <c r="BM366" i="8"/>
  <c r="BM367" i="8"/>
  <c r="BM368" i="8"/>
  <c r="BM369" i="8"/>
  <c r="BM370" i="8"/>
  <c r="BM371" i="8"/>
  <c r="BM372" i="8"/>
  <c r="BM373" i="8"/>
  <c r="BM374" i="8"/>
  <c r="BM375" i="8"/>
  <c r="BM376" i="8"/>
  <c r="BM377" i="8"/>
  <c r="BM378" i="8"/>
  <c r="BM379" i="8"/>
  <c r="BM380" i="8"/>
  <c r="BM381" i="8"/>
  <c r="BM382" i="8"/>
  <c r="BM383" i="8"/>
  <c r="BM384" i="8"/>
  <c r="BM385" i="8"/>
  <c r="BM386" i="8"/>
  <c r="BM387" i="8"/>
  <c r="BM388" i="8"/>
  <c r="BM389" i="8"/>
  <c r="BM390" i="8"/>
  <c r="BM391" i="8"/>
  <c r="BM392" i="8"/>
  <c r="BM393" i="8"/>
  <c r="BM394" i="8"/>
  <c r="BM395" i="8"/>
  <c r="BM396" i="8"/>
  <c r="BM397" i="8"/>
  <c r="BM398" i="8"/>
  <c r="BM399" i="8"/>
  <c r="BM400" i="8"/>
  <c r="BM401" i="8"/>
  <c r="BM402" i="8"/>
  <c r="BM403" i="8"/>
  <c r="BM404" i="8"/>
  <c r="BM405" i="8"/>
  <c r="BM406" i="8"/>
  <c r="BM407" i="8"/>
  <c r="BM408" i="8"/>
  <c r="BM409" i="8"/>
  <c r="BM410" i="8"/>
  <c r="BM411" i="8"/>
  <c r="BM412" i="8"/>
  <c r="BM413" i="8"/>
  <c r="BM414" i="8"/>
  <c r="BM415" i="8"/>
  <c r="BM416" i="8"/>
  <c r="BM417" i="8"/>
  <c r="BM418" i="8"/>
  <c r="BM419" i="8"/>
  <c r="BM420" i="8"/>
  <c r="BM421" i="8"/>
  <c r="BM422" i="8"/>
  <c r="BM423" i="8"/>
  <c r="BM424" i="8"/>
  <c r="BM425" i="8"/>
  <c r="BM426" i="8"/>
  <c r="BM427" i="8"/>
  <c r="BM428" i="8"/>
  <c r="BM429" i="8"/>
  <c r="BM430" i="8"/>
  <c r="BM431" i="8"/>
  <c r="BM432" i="8"/>
  <c r="BM433" i="8"/>
  <c r="BM434" i="8"/>
  <c r="BM435" i="8"/>
  <c r="BM4" i="8"/>
  <c r="O125" i="9"/>
  <c r="V104" i="9"/>
  <c r="J125" i="9"/>
  <c r="N103" i="9"/>
  <c r="T145" i="9"/>
  <c r="W211" i="9"/>
  <c r="O211" i="9"/>
  <c r="V210" i="9"/>
  <c r="N210" i="9"/>
  <c r="U209" i="9"/>
  <c r="M209" i="9"/>
  <c r="T208" i="9"/>
  <c r="L208" i="9"/>
  <c r="S190" i="9"/>
  <c r="K190" i="9"/>
  <c r="R189" i="9"/>
  <c r="J189" i="9"/>
  <c r="Q188" i="9"/>
  <c r="I188" i="9"/>
  <c r="P187" i="9"/>
  <c r="W169" i="9"/>
  <c r="T168" i="9"/>
  <c r="V166" i="9"/>
  <c r="N169" i="9"/>
  <c r="P167" i="9"/>
  <c r="K166" i="9"/>
  <c r="M168" i="9"/>
  <c r="I166" i="9"/>
  <c r="I168" i="9"/>
  <c r="P168" i="9"/>
  <c r="K167" i="9"/>
  <c r="J188" i="9"/>
  <c r="N166" i="9"/>
  <c r="V211" i="9"/>
  <c r="N211" i="9"/>
  <c r="U210" i="9"/>
  <c r="M210" i="9"/>
  <c r="T209" i="9"/>
  <c r="L209" i="9"/>
  <c r="S208" i="9"/>
  <c r="K208" i="9"/>
  <c r="R190" i="9"/>
  <c r="J190" i="9"/>
  <c r="Q189" i="9"/>
  <c r="I189" i="9"/>
  <c r="P188" i="9"/>
  <c r="W187" i="9"/>
  <c r="O187" i="9"/>
  <c r="V169" i="9"/>
  <c r="S168" i="9"/>
  <c r="U166" i="9"/>
  <c r="R168" i="9"/>
  <c r="O167" i="9"/>
  <c r="L166" i="9"/>
  <c r="K169" i="9"/>
  <c r="I167" i="9"/>
  <c r="S166" i="9"/>
  <c r="I169" i="9"/>
  <c r="Q187" i="9"/>
  <c r="J166" i="9"/>
  <c r="U211" i="9"/>
  <c r="M211" i="9"/>
  <c r="T210" i="9"/>
  <c r="L210" i="9"/>
  <c r="S209" i="9"/>
  <c r="K209" i="9"/>
  <c r="R208" i="9"/>
  <c r="J208" i="9"/>
  <c r="Q190" i="9"/>
  <c r="I190" i="9"/>
  <c r="P189" i="9"/>
  <c r="W188" i="9"/>
  <c r="O188" i="9"/>
  <c r="V187" i="9"/>
  <c r="N187" i="9"/>
  <c r="U169" i="9"/>
  <c r="W167" i="9"/>
  <c r="T166" i="9"/>
  <c r="Q168" i="9"/>
  <c r="N167" i="9"/>
  <c r="M166" i="9"/>
  <c r="L169" i="9"/>
  <c r="V167" i="9"/>
  <c r="R166" i="9"/>
  <c r="S189" i="9"/>
  <c r="O169" i="9"/>
  <c r="T211" i="9"/>
  <c r="L211" i="9"/>
  <c r="S210" i="9"/>
  <c r="K210" i="9"/>
  <c r="R209" i="9"/>
  <c r="J209" i="9"/>
  <c r="Q208" i="9"/>
  <c r="I208" i="9"/>
  <c r="P190" i="9"/>
  <c r="W189" i="9"/>
  <c r="O189" i="9"/>
  <c r="V188" i="9"/>
  <c r="N188" i="9"/>
  <c r="U187" i="9"/>
  <c r="M187" i="9"/>
  <c r="T169" i="9"/>
  <c r="M169" i="9"/>
  <c r="U168" i="9"/>
  <c r="S211" i="9"/>
  <c r="K211" i="9"/>
  <c r="R210" i="9"/>
  <c r="J210" i="9"/>
  <c r="Q209" i="9"/>
  <c r="I209" i="9"/>
  <c r="P208" i="9"/>
  <c r="W190" i="9"/>
  <c r="O190" i="9"/>
  <c r="V189" i="9"/>
  <c r="N189" i="9"/>
  <c r="U188" i="9"/>
  <c r="M188" i="9"/>
  <c r="T187" i="9"/>
  <c r="L187" i="9"/>
  <c r="S169" i="9"/>
  <c r="U167" i="9"/>
  <c r="R169" i="9"/>
  <c r="O168" i="9"/>
  <c r="Q166" i="9"/>
  <c r="L167" i="9"/>
  <c r="J169" i="9"/>
  <c r="O210" i="9"/>
  <c r="U208" i="9"/>
  <c r="K189" i="9"/>
  <c r="W166" i="9"/>
  <c r="R211" i="9"/>
  <c r="J211" i="9"/>
  <c r="Q210" i="9"/>
  <c r="I210" i="9"/>
  <c r="P209" i="9"/>
  <c r="W208" i="9"/>
  <c r="O208" i="9"/>
  <c r="V190" i="9"/>
  <c r="N190" i="9"/>
  <c r="U189" i="9"/>
  <c r="M189" i="9"/>
  <c r="T188" i="9"/>
  <c r="L188" i="9"/>
  <c r="S187" i="9"/>
  <c r="K187" i="9"/>
  <c r="W168" i="9"/>
  <c r="T167" i="9"/>
  <c r="Q169" i="9"/>
  <c r="N168" i="9"/>
  <c r="P166" i="9"/>
  <c r="M167" i="9"/>
  <c r="J168" i="9"/>
  <c r="W210" i="9"/>
  <c r="N209" i="9"/>
  <c r="T190" i="9"/>
  <c r="R188" i="9"/>
  <c r="Q167" i="9"/>
  <c r="Q211" i="9"/>
  <c r="I211" i="9"/>
  <c r="P210" i="9"/>
  <c r="W209" i="9"/>
  <c r="O209" i="9"/>
  <c r="V208" i="9"/>
  <c r="N208" i="9"/>
  <c r="U190" i="9"/>
  <c r="M190" i="9"/>
  <c r="T189" i="9"/>
  <c r="L189" i="9"/>
  <c r="S188" i="9"/>
  <c r="K188" i="9"/>
  <c r="R187" i="9"/>
  <c r="J187" i="9"/>
  <c r="V168" i="9"/>
  <c r="S167" i="9"/>
  <c r="P169" i="9"/>
  <c r="R167" i="9"/>
  <c r="O166" i="9"/>
  <c r="K168" i="9"/>
  <c r="J167" i="9"/>
  <c r="P211" i="9"/>
  <c r="V209" i="9"/>
  <c r="M208" i="9"/>
  <c r="L190" i="9"/>
  <c r="I187" i="9"/>
  <c r="L168" i="9"/>
  <c r="M102" i="9"/>
  <c r="I142" i="9"/>
  <c r="R103" i="9"/>
  <c r="I146" i="9"/>
  <c r="S142" i="9"/>
  <c r="J101" i="9"/>
  <c r="O102" i="9"/>
  <c r="T103" i="9"/>
  <c r="W123" i="9"/>
  <c r="L103" i="9"/>
  <c r="Q104" i="9"/>
  <c r="P101" i="9"/>
  <c r="U102" i="9"/>
  <c r="K122" i="9"/>
  <c r="M121" i="9"/>
  <c r="K124" i="9"/>
  <c r="N122" i="9"/>
  <c r="N142" i="9"/>
  <c r="N146" i="9"/>
  <c r="K104" i="9"/>
  <c r="L123" i="9"/>
  <c r="S146" i="9"/>
  <c r="K100" i="9"/>
  <c r="L104" i="9"/>
  <c r="M103" i="9"/>
  <c r="I103" i="9"/>
  <c r="J102" i="9"/>
  <c r="K101" i="9"/>
  <c r="R104" i="9"/>
  <c r="N104" i="9"/>
  <c r="O103" i="9"/>
  <c r="P102" i="9"/>
  <c r="Q101" i="9"/>
  <c r="U100" i="9"/>
  <c r="T101" i="9"/>
  <c r="U103" i="9"/>
  <c r="V102" i="9"/>
  <c r="W104" i="9"/>
  <c r="S104" i="9"/>
  <c r="I121" i="9"/>
  <c r="J121" i="9"/>
  <c r="K125" i="9"/>
  <c r="L124" i="9"/>
  <c r="M123" i="9"/>
  <c r="I123" i="9"/>
  <c r="R122" i="9"/>
  <c r="V124" i="9"/>
  <c r="T100" i="9"/>
  <c r="M146" i="9"/>
  <c r="L143" i="9"/>
  <c r="R146" i="9"/>
  <c r="Q143" i="9"/>
  <c r="W146" i="9"/>
  <c r="J104" i="9"/>
  <c r="K103" i="9"/>
  <c r="L102" i="9"/>
  <c r="M101" i="9"/>
  <c r="I101" i="9"/>
  <c r="P104" i="9"/>
  <c r="Q103" i="9"/>
  <c r="R102" i="9"/>
  <c r="N102" i="9"/>
  <c r="O101" i="9"/>
  <c r="V101" i="9"/>
  <c r="W103" i="9"/>
  <c r="S103" i="9"/>
  <c r="T102" i="9"/>
  <c r="U104" i="9"/>
  <c r="L121" i="9"/>
  <c r="M125" i="9"/>
  <c r="I125" i="9"/>
  <c r="J124" i="9"/>
  <c r="K123" i="9"/>
  <c r="R121" i="9"/>
  <c r="P124" i="9"/>
  <c r="U121" i="9"/>
  <c r="S123" i="9"/>
  <c r="U142" i="9"/>
  <c r="P142" i="9"/>
  <c r="K142" i="9"/>
  <c r="V142" i="9"/>
  <c r="Q142" i="9"/>
  <c r="L142" i="9"/>
  <c r="W142" i="9"/>
  <c r="R142" i="9"/>
  <c r="M142" i="9"/>
  <c r="J142" i="9"/>
  <c r="J145" i="9"/>
  <c r="O142" i="9"/>
  <c r="O145" i="9"/>
  <c r="T142" i="9"/>
  <c r="S143" i="9"/>
  <c r="W143" i="9"/>
  <c r="V144" i="9"/>
  <c r="U145" i="9"/>
  <c r="T146" i="9"/>
  <c r="N143" i="9"/>
  <c r="R143" i="9"/>
  <c r="Q144" i="9"/>
  <c r="P145" i="9"/>
  <c r="O146" i="9"/>
  <c r="I143" i="9"/>
  <c r="M143" i="9"/>
  <c r="L144" i="9"/>
  <c r="K145" i="9"/>
  <c r="J146" i="9"/>
  <c r="U125" i="9"/>
  <c r="T123" i="9"/>
  <c r="S124" i="9"/>
  <c r="W124" i="9"/>
  <c r="V122" i="9"/>
  <c r="O122" i="9"/>
  <c r="N123" i="9"/>
  <c r="R123" i="9"/>
  <c r="Q124" i="9"/>
  <c r="P125" i="9"/>
  <c r="L122" i="9"/>
  <c r="T143" i="9"/>
  <c r="S144" i="9"/>
  <c r="W144" i="9"/>
  <c r="V145" i="9"/>
  <c r="U146" i="9"/>
  <c r="O143" i="9"/>
  <c r="N144" i="9"/>
  <c r="R144" i="9"/>
  <c r="Q145" i="9"/>
  <c r="P146" i="9"/>
  <c r="J143" i="9"/>
  <c r="I144" i="9"/>
  <c r="M144" i="9"/>
  <c r="L145" i="9"/>
  <c r="K146" i="9"/>
  <c r="V125" i="9"/>
  <c r="U123" i="9"/>
  <c r="T124" i="9"/>
  <c r="S122" i="9"/>
  <c r="W122" i="9"/>
  <c r="P122" i="9"/>
  <c r="O123" i="9"/>
  <c r="N124" i="9"/>
  <c r="R124" i="9"/>
  <c r="Q125" i="9"/>
  <c r="I122" i="9"/>
  <c r="M122" i="9"/>
  <c r="U143" i="9"/>
  <c r="T144" i="9"/>
  <c r="S145" i="9"/>
  <c r="W145" i="9"/>
  <c r="V146" i="9"/>
  <c r="P143" i="9"/>
  <c r="O144" i="9"/>
  <c r="N145" i="9"/>
  <c r="R145" i="9"/>
  <c r="Q146" i="9"/>
  <c r="K143" i="9"/>
  <c r="J144" i="9"/>
  <c r="I145" i="9"/>
  <c r="M145" i="9"/>
  <c r="L146" i="9"/>
  <c r="S125" i="9"/>
  <c r="W125" i="9"/>
  <c r="V123" i="9"/>
  <c r="U124" i="9"/>
  <c r="T122" i="9"/>
  <c r="Q122" i="9"/>
  <c r="P123" i="9"/>
  <c r="O124" i="9"/>
  <c r="N125" i="9"/>
  <c r="R125" i="9"/>
  <c r="J122" i="9"/>
  <c r="V143" i="9"/>
  <c r="I100" i="9"/>
  <c r="M104" i="9"/>
  <c r="I104" i="9"/>
  <c r="J103" i="9"/>
  <c r="K102" i="9"/>
  <c r="L101" i="9"/>
  <c r="P100" i="9"/>
  <c r="O104" i="9"/>
  <c r="P103" i="9"/>
  <c r="Q102" i="9"/>
  <c r="R101" i="9"/>
  <c r="N101" i="9"/>
  <c r="U101" i="9"/>
  <c r="V103" i="9"/>
  <c r="W102" i="9"/>
  <c r="S102" i="9"/>
  <c r="T104" i="9"/>
  <c r="K121" i="9"/>
  <c r="L125" i="9"/>
  <c r="M124" i="9"/>
  <c r="I124" i="9"/>
  <c r="J123" i="9"/>
  <c r="Q123" i="9"/>
  <c r="U122" i="9"/>
  <c r="T125" i="9"/>
  <c r="V121" i="9"/>
  <c r="O121" i="9"/>
  <c r="N121" i="9"/>
  <c r="W121" i="9"/>
  <c r="P121" i="9"/>
  <c r="T121" i="9"/>
  <c r="S121" i="9"/>
  <c r="Q121" i="9"/>
  <c r="K144" i="9"/>
  <c r="P144" i="9"/>
  <c r="U144" i="9"/>
  <c r="N100" i="9"/>
  <c r="S100" i="9"/>
  <c r="M100" i="9"/>
  <c r="R100" i="9"/>
  <c r="W100" i="9"/>
  <c r="L100" i="9"/>
  <c r="Q100" i="9"/>
  <c r="V100" i="9"/>
  <c r="O100" i="9"/>
  <c r="J100" i="9"/>
  <c r="G2" i="12"/>
  <c r="B1" i="9"/>
  <c r="A90" i="9" s="1"/>
  <c r="B2" i="9"/>
  <c r="H14" i="9" s="1"/>
  <c r="B63" i="9"/>
  <c r="O66" i="9"/>
  <c r="G63" i="12"/>
  <c r="N2" i="12"/>
  <c r="G4" i="12"/>
  <c r="A84" i="9"/>
  <c r="A201" i="9"/>
  <c r="A83" i="9"/>
  <c r="A221" i="9"/>
  <c r="A82" i="9"/>
  <c r="A178" i="9"/>
  <c r="A81" i="9"/>
  <c r="A177" i="9"/>
  <c r="A80" i="9"/>
  <c r="A79" i="9"/>
  <c r="A217" i="9"/>
  <c r="A78" i="9"/>
  <c r="B78" i="9"/>
  <c r="A77" i="9"/>
  <c r="A215" i="9"/>
  <c r="A76" i="9"/>
  <c r="A172" i="9"/>
  <c r="A75" i="9"/>
  <c r="A213" i="9"/>
  <c r="A74" i="9"/>
  <c r="A207" i="9"/>
  <c r="A205" i="9"/>
  <c r="A200" i="9"/>
  <c r="B200" i="9"/>
  <c r="A186" i="9"/>
  <c r="A184" i="9"/>
  <c r="A180" i="9"/>
  <c r="A165" i="9"/>
  <c r="L10" i="9"/>
  <c r="L8" i="9"/>
  <c r="L6" i="9"/>
  <c r="A119" i="9"/>
  <c r="A140" i="9"/>
  <c r="A63" i="9"/>
  <c r="D13" i="12"/>
  <c r="D12" i="12"/>
  <c r="D11" i="12"/>
  <c r="D10" i="12"/>
  <c r="D9" i="12"/>
  <c r="D8" i="12"/>
  <c r="D7" i="12"/>
  <c r="D6" i="12"/>
  <c r="D5" i="12"/>
  <c r="D4" i="12"/>
  <c r="F94" i="9"/>
  <c r="F92" i="9"/>
  <c r="F90" i="9"/>
  <c r="G2" i="7"/>
  <c r="F10" i="9"/>
  <c r="F8" i="9"/>
  <c r="F6" i="9"/>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V186" i="9"/>
  <c r="N186" i="9"/>
  <c r="U186" i="9"/>
  <c r="M186" i="9"/>
  <c r="T186" i="9"/>
  <c r="L186" i="9"/>
  <c r="S186" i="9"/>
  <c r="K186" i="9"/>
  <c r="R186" i="9"/>
  <c r="J186" i="9"/>
  <c r="Q186" i="9"/>
  <c r="I186" i="9"/>
  <c r="P186" i="9"/>
  <c r="W186" i="9"/>
  <c r="O186" i="9"/>
  <c r="S207" i="9"/>
  <c r="K207" i="9"/>
  <c r="R207" i="9"/>
  <c r="J207" i="9"/>
  <c r="Q207" i="9"/>
  <c r="I207" i="9"/>
  <c r="P207" i="9"/>
  <c r="W207" i="9"/>
  <c r="O207" i="9"/>
  <c r="V207" i="9"/>
  <c r="N207" i="9"/>
  <c r="U207" i="9"/>
  <c r="M207" i="9"/>
  <c r="T207" i="9"/>
  <c r="L207" i="9"/>
  <c r="K165" i="9"/>
  <c r="I165" i="9"/>
  <c r="L165" i="9"/>
  <c r="S165" i="9"/>
  <c r="W165" i="9"/>
  <c r="M165" i="9"/>
  <c r="V165" i="9"/>
  <c r="R165" i="9"/>
  <c r="J165" i="9"/>
  <c r="O165" i="9"/>
  <c r="U165" i="9"/>
  <c r="Q165" i="9"/>
  <c r="T165" i="9"/>
  <c r="P165" i="9"/>
  <c r="N165" i="9"/>
  <c r="B79" i="9"/>
  <c r="B84" i="9"/>
  <c r="A194" i="9"/>
  <c r="K194" i="9"/>
  <c r="B77" i="9"/>
  <c r="A173" i="9"/>
  <c r="B82" i="9"/>
  <c r="C163" i="9"/>
  <c r="D163" i="9"/>
  <c r="C140" i="9"/>
  <c r="D140" i="9"/>
  <c r="C184" i="9"/>
  <c r="D184" i="9"/>
  <c r="B215" i="9"/>
  <c r="P215" i="9"/>
  <c r="W215" i="9"/>
  <c r="O215" i="9"/>
  <c r="V215" i="9"/>
  <c r="N215" i="9"/>
  <c r="U215" i="9"/>
  <c r="M215" i="9"/>
  <c r="T215" i="9"/>
  <c r="L215" i="9"/>
  <c r="S215" i="9"/>
  <c r="K215" i="9"/>
  <c r="Q215" i="9"/>
  <c r="I215" i="9"/>
  <c r="R215" i="9"/>
  <c r="J215" i="9"/>
  <c r="B221" i="9"/>
  <c r="V221" i="9"/>
  <c r="N221" i="9"/>
  <c r="U221" i="9"/>
  <c r="M221" i="9"/>
  <c r="T221" i="9"/>
  <c r="L221" i="9"/>
  <c r="S221" i="9"/>
  <c r="K221" i="9"/>
  <c r="R221" i="9"/>
  <c r="J221" i="9"/>
  <c r="Q221" i="9"/>
  <c r="I221" i="9"/>
  <c r="W221" i="9"/>
  <c r="O221" i="9"/>
  <c r="P221" i="9"/>
  <c r="A171" i="9"/>
  <c r="B171" i="9"/>
  <c r="A198" i="9"/>
  <c r="B201" i="9"/>
  <c r="R201" i="9"/>
  <c r="J201" i="9"/>
  <c r="Q201" i="9"/>
  <c r="I201" i="9"/>
  <c r="P201" i="9"/>
  <c r="W201" i="9"/>
  <c r="O201" i="9"/>
  <c r="S201" i="9"/>
  <c r="K201" i="9"/>
  <c r="V201" i="9"/>
  <c r="N201" i="9"/>
  <c r="U201" i="9"/>
  <c r="M201" i="9"/>
  <c r="T201" i="9"/>
  <c r="L201" i="9"/>
  <c r="B81" i="9"/>
  <c r="A193" i="9"/>
  <c r="B177" i="9"/>
  <c r="T177" i="9"/>
  <c r="P177" i="9"/>
  <c r="S177" i="9"/>
  <c r="O177" i="9"/>
  <c r="U177" i="9"/>
  <c r="N177" i="9"/>
  <c r="J177" i="9"/>
  <c r="K177" i="9"/>
  <c r="L177" i="9"/>
  <c r="I177" i="9"/>
  <c r="W177" i="9"/>
  <c r="M177" i="9"/>
  <c r="V177" i="9"/>
  <c r="R177" i="9"/>
  <c r="Q177" i="9"/>
  <c r="B178" i="9"/>
  <c r="W178" i="9"/>
  <c r="M178" i="9"/>
  <c r="V178" i="9"/>
  <c r="R178" i="9"/>
  <c r="J178" i="9"/>
  <c r="L178" i="9"/>
  <c r="U178" i="9"/>
  <c r="Q178" i="9"/>
  <c r="T178" i="9"/>
  <c r="P178" i="9"/>
  <c r="S178" i="9"/>
  <c r="O178" i="9"/>
  <c r="N178" i="9"/>
  <c r="I178" i="9"/>
  <c r="K178" i="9"/>
  <c r="A65" i="9"/>
  <c r="A175" i="9"/>
  <c r="C98" i="9"/>
  <c r="D98" i="9"/>
  <c r="E210" i="9"/>
  <c r="B180" i="9"/>
  <c r="U180" i="9"/>
  <c r="Q180" i="9"/>
  <c r="I180" i="9"/>
  <c r="T180" i="9"/>
  <c r="P180" i="9"/>
  <c r="V180" i="9"/>
  <c r="J180" i="9"/>
  <c r="S180" i="9"/>
  <c r="O180" i="9"/>
  <c r="N180" i="9"/>
  <c r="K180" i="9"/>
  <c r="L180" i="9"/>
  <c r="W180" i="9"/>
  <c r="M180" i="9"/>
  <c r="R180" i="9"/>
  <c r="B89" i="9"/>
  <c r="C92" i="9"/>
  <c r="C205" i="9"/>
  <c r="D205" i="9"/>
  <c r="B173" i="9"/>
  <c r="L173" i="9"/>
  <c r="I173" i="9"/>
  <c r="W173" i="9"/>
  <c r="M173" i="9"/>
  <c r="K173" i="9"/>
  <c r="V173" i="9"/>
  <c r="R173" i="9"/>
  <c r="U173" i="9"/>
  <c r="Q173" i="9"/>
  <c r="T173" i="9"/>
  <c r="P173" i="9"/>
  <c r="S173" i="9"/>
  <c r="O173" i="9"/>
  <c r="N173" i="9"/>
  <c r="J173" i="9"/>
  <c r="Q200" i="9"/>
  <c r="I200" i="9"/>
  <c r="P200" i="9"/>
  <c r="W200" i="9"/>
  <c r="O200" i="9"/>
  <c r="V200" i="9"/>
  <c r="N200" i="9"/>
  <c r="R200" i="9"/>
  <c r="J200" i="9"/>
  <c r="U200" i="9"/>
  <c r="M200" i="9"/>
  <c r="T200" i="9"/>
  <c r="L200" i="9"/>
  <c r="S200" i="9"/>
  <c r="K200" i="9"/>
  <c r="B75" i="9"/>
  <c r="B76" i="9"/>
  <c r="B217" i="9"/>
  <c r="R217" i="9"/>
  <c r="J217" i="9"/>
  <c r="Q217" i="9"/>
  <c r="I217" i="9"/>
  <c r="P217" i="9"/>
  <c r="W217" i="9"/>
  <c r="O217" i="9"/>
  <c r="V217" i="9"/>
  <c r="N217" i="9"/>
  <c r="K217" i="9"/>
  <c r="U217" i="9"/>
  <c r="M217" i="9"/>
  <c r="S217" i="9"/>
  <c r="T217" i="9"/>
  <c r="L217" i="9"/>
  <c r="B83" i="9"/>
  <c r="C119" i="9"/>
  <c r="D119" i="9"/>
  <c r="A219" i="9"/>
  <c r="A44" i="9"/>
  <c r="B44" i="9" s="1"/>
  <c r="B193" i="9"/>
  <c r="U193" i="9"/>
  <c r="Q193" i="9"/>
  <c r="M193" i="9"/>
  <c r="I193" i="9"/>
  <c r="W193" i="9"/>
  <c r="K193" i="9"/>
  <c r="T193" i="9"/>
  <c r="P193" i="9"/>
  <c r="L193" i="9"/>
  <c r="O193" i="9"/>
  <c r="V193" i="9"/>
  <c r="R193" i="9"/>
  <c r="N193" i="9"/>
  <c r="J193" i="9"/>
  <c r="S193" i="9"/>
  <c r="B172" i="9"/>
  <c r="W172" i="9"/>
  <c r="S172" i="9"/>
  <c r="P172" i="9"/>
  <c r="L172" i="9"/>
  <c r="R172" i="9"/>
  <c r="J172" i="9"/>
  <c r="V172" i="9"/>
  <c r="O172" i="9"/>
  <c r="M172" i="9"/>
  <c r="N172" i="9"/>
  <c r="T172" i="9"/>
  <c r="Q172" i="9"/>
  <c r="K172" i="9"/>
  <c r="I172" i="9"/>
  <c r="U172" i="9"/>
  <c r="B213" i="9"/>
  <c r="V213" i="9"/>
  <c r="R213" i="9"/>
  <c r="N213" i="9"/>
  <c r="J213" i="9"/>
  <c r="L213" i="9"/>
  <c r="U213" i="9"/>
  <c r="Q213" i="9"/>
  <c r="M213" i="9"/>
  <c r="I213" i="9"/>
  <c r="P213" i="9"/>
  <c r="W213" i="9"/>
  <c r="S213" i="9"/>
  <c r="O213" i="9"/>
  <c r="K213" i="9"/>
  <c r="T213" i="9"/>
  <c r="B5" i="9"/>
  <c r="C8" i="9" s="1"/>
  <c r="A20" i="9"/>
  <c r="A18" i="9" s="1"/>
  <c r="A108" i="9"/>
  <c r="B108" i="9"/>
  <c r="A150" i="9"/>
  <c r="A129" i="9"/>
  <c r="T129" i="9"/>
  <c r="A197" i="9"/>
  <c r="A153" i="9"/>
  <c r="A132" i="9"/>
  <c r="A196" i="9"/>
  <c r="A148" i="9"/>
  <c r="A127" i="9"/>
  <c r="M127" i="9"/>
  <c r="A106" i="9"/>
  <c r="A151" i="9"/>
  <c r="A130" i="9"/>
  <c r="P130" i="9"/>
  <c r="A109" i="9"/>
  <c r="A156" i="9"/>
  <c r="A135" i="9"/>
  <c r="J135" i="9"/>
  <c r="A114" i="9"/>
  <c r="A174" i="9"/>
  <c r="A179" i="9"/>
  <c r="A192" i="9"/>
  <c r="A214" i="9"/>
  <c r="A149" i="9"/>
  <c r="A128" i="9"/>
  <c r="A107" i="9"/>
  <c r="A112" i="9"/>
  <c r="A154" i="9"/>
  <c r="A133" i="9"/>
  <c r="O133" i="9"/>
  <c r="A222" i="9"/>
  <c r="A157" i="9"/>
  <c r="B157" i="9"/>
  <c r="A136" i="9"/>
  <c r="W136" i="9"/>
  <c r="A115" i="9"/>
  <c r="A170" i="9"/>
  <c r="K170" i="9" s="1"/>
  <c r="E170" i="9" s="1"/>
  <c r="A147" i="9"/>
  <c r="A126" i="9"/>
  <c r="A105" i="9"/>
  <c r="A152" i="9"/>
  <c r="B152" i="9"/>
  <c r="A131" i="9"/>
  <c r="B131" i="9"/>
  <c r="A110" i="9"/>
  <c r="A113" i="9"/>
  <c r="A155" i="9"/>
  <c r="A134" i="9"/>
  <c r="B80" i="9"/>
  <c r="A176" i="9"/>
  <c r="A218" i="9"/>
  <c r="A111" i="9"/>
  <c r="P136" i="9"/>
  <c r="B74" i="9"/>
  <c r="A212" i="9"/>
  <c r="A191" i="9"/>
  <c r="A220" i="9"/>
  <c r="A199" i="9"/>
  <c r="A216" i="9"/>
  <c r="A195" i="9"/>
  <c r="M171" i="9"/>
  <c r="I133" i="9"/>
  <c r="E144" i="9"/>
  <c r="E180" i="9"/>
  <c r="C188" i="9"/>
  <c r="E100" i="9"/>
  <c r="O129" i="9"/>
  <c r="Q194" i="9"/>
  <c r="F123" i="9"/>
  <c r="D207" i="9"/>
  <c r="L130" i="9"/>
  <c r="F217" i="9"/>
  <c r="I131" i="9"/>
  <c r="C131" i="9"/>
  <c r="T131" i="9"/>
  <c r="G210" i="9"/>
  <c r="N131" i="9"/>
  <c r="L131" i="9"/>
  <c r="S129" i="9"/>
  <c r="S194" i="9"/>
  <c r="Q135" i="9"/>
  <c r="O130" i="9"/>
  <c r="N136" i="9"/>
  <c r="J136" i="9"/>
  <c r="A182" i="9"/>
  <c r="A162" i="9"/>
  <c r="R131" i="9"/>
  <c r="Q136" i="9"/>
  <c r="L194" i="9"/>
  <c r="C186" i="9"/>
  <c r="D201" i="9"/>
  <c r="F213" i="9"/>
  <c r="E102" i="9"/>
  <c r="F121" i="9"/>
  <c r="D200" i="9"/>
  <c r="D144" i="9"/>
  <c r="F178" i="9"/>
  <c r="C207" i="9"/>
  <c r="E123" i="9"/>
  <c r="E173" i="9"/>
  <c r="T127" i="9"/>
  <c r="N194" i="9"/>
  <c r="T194" i="9"/>
  <c r="B194" i="9"/>
  <c r="G83" i="9"/>
  <c r="G77" i="9"/>
  <c r="U129" i="9"/>
  <c r="B92" i="9"/>
  <c r="F81" i="9"/>
  <c r="R129" i="9"/>
  <c r="V129" i="9"/>
  <c r="Q129" i="9"/>
  <c r="Q131" i="9"/>
  <c r="W133" i="9"/>
  <c r="W129" i="9"/>
  <c r="I129" i="9"/>
  <c r="O131" i="9"/>
  <c r="U133" i="9"/>
  <c r="M135" i="9"/>
  <c r="V136" i="9"/>
  <c r="P129" i="9"/>
  <c r="M131" i="9"/>
  <c r="G131" i="9"/>
  <c r="P133" i="9"/>
  <c r="O135" i="9"/>
  <c r="T136" i="9"/>
  <c r="B93" i="9"/>
  <c r="I80" i="9"/>
  <c r="L129" i="9"/>
  <c r="J133" i="9"/>
  <c r="I135" i="9"/>
  <c r="B133" i="9"/>
  <c r="K129" i="9"/>
  <c r="W131" i="9"/>
  <c r="S131" i="9"/>
  <c r="T133" i="9"/>
  <c r="N135" i="9"/>
  <c r="S136" i="9"/>
  <c r="N133" i="9"/>
  <c r="K133" i="9"/>
  <c r="M133" i="9"/>
  <c r="G133" i="9"/>
  <c r="J129" i="9"/>
  <c r="R133" i="9"/>
  <c r="R136" i="9"/>
  <c r="D129" i="9"/>
  <c r="J171" i="9"/>
  <c r="O171" i="9"/>
  <c r="E213" i="9"/>
  <c r="M194" i="9"/>
  <c r="P194" i="9"/>
  <c r="E165" i="9"/>
  <c r="D193" i="9"/>
  <c r="M130" i="9"/>
  <c r="N171" i="9"/>
  <c r="U171" i="9"/>
  <c r="U194" i="9"/>
  <c r="I194" i="9"/>
  <c r="C194" i="9"/>
  <c r="C213" i="9"/>
  <c r="F207" i="9"/>
  <c r="D123" i="9"/>
  <c r="G167" i="9"/>
  <c r="C210" i="9"/>
  <c r="C100" i="9"/>
  <c r="D121" i="9"/>
  <c r="F180" i="9"/>
  <c r="U130" i="9"/>
  <c r="K171" i="9"/>
  <c r="T171" i="9"/>
  <c r="C215" i="9"/>
  <c r="E177" i="9"/>
  <c r="G145" i="9"/>
  <c r="D124" i="9"/>
  <c r="G103" i="9"/>
  <c r="E168" i="9"/>
  <c r="F189" i="9"/>
  <c r="D167" i="9"/>
  <c r="D189" i="9"/>
  <c r="G193" i="9"/>
  <c r="E215" i="9"/>
  <c r="C201" i="9"/>
  <c r="C172" i="9"/>
  <c r="Q171" i="9"/>
  <c r="I171" i="9"/>
  <c r="D172" i="9"/>
  <c r="V194" i="9"/>
  <c r="F194" i="9"/>
  <c r="J194" i="9"/>
  <c r="G213" i="9"/>
  <c r="D145" i="9"/>
  <c r="F145" i="9"/>
  <c r="C144" i="9"/>
  <c r="D188" i="9"/>
  <c r="E178" i="9"/>
  <c r="G201" i="9"/>
  <c r="D180" i="9"/>
  <c r="I130" i="9"/>
  <c r="K130" i="9"/>
  <c r="E221" i="9"/>
  <c r="F215" i="9"/>
  <c r="C200" i="9"/>
  <c r="C177" i="9"/>
  <c r="F165" i="9"/>
  <c r="G102" i="9"/>
  <c r="E145" i="9"/>
  <c r="E103" i="9"/>
  <c r="C168" i="9"/>
  <c r="C189" i="9"/>
  <c r="F188" i="9"/>
  <c r="D210" i="9"/>
  <c r="F100" i="9"/>
  <c r="E193" i="9"/>
  <c r="G121" i="9"/>
  <c r="E186" i="9"/>
  <c r="G172" i="9"/>
  <c r="B130" i="9"/>
  <c r="E133" i="9"/>
  <c r="S171" i="9"/>
  <c r="L171" i="9"/>
  <c r="O194" i="9"/>
  <c r="R194" i="9"/>
  <c r="G200" i="9"/>
  <c r="C217" i="9"/>
  <c r="F186" i="9"/>
  <c r="D177" i="9"/>
  <c r="C173" i="9"/>
  <c r="F102" i="9"/>
  <c r="C123" i="9"/>
  <c r="G144" i="9"/>
  <c r="F209" i="9"/>
  <c r="G178" i="9"/>
  <c r="F201" i="9"/>
  <c r="G124" i="9"/>
  <c r="T130" i="9"/>
  <c r="D217" i="9"/>
  <c r="D186" i="9"/>
  <c r="F177" i="9"/>
  <c r="D102" i="9"/>
  <c r="E167" i="9"/>
  <c r="D209" i="9"/>
  <c r="E217" i="9"/>
  <c r="E200" i="9"/>
  <c r="G177" i="9"/>
  <c r="C165" i="9"/>
  <c r="E124" i="9"/>
  <c r="F124" i="9"/>
  <c r="F168" i="9"/>
  <c r="G168" i="9"/>
  <c r="C167" i="9"/>
  <c r="F167" i="9"/>
  <c r="G189" i="9"/>
  <c r="F193" i="9"/>
  <c r="C178" i="9"/>
  <c r="E201" i="9"/>
  <c r="F172" i="9"/>
  <c r="D133" i="9"/>
  <c r="G221" i="9"/>
  <c r="F200" i="9"/>
  <c r="G165" i="9"/>
  <c r="N130" i="9"/>
  <c r="Q130" i="9"/>
  <c r="C221" i="9"/>
  <c r="D215" i="9"/>
  <c r="E207" i="9"/>
  <c r="F173" i="9"/>
  <c r="D173" i="9"/>
  <c r="D165" i="9"/>
  <c r="C124" i="9"/>
  <c r="F103" i="9"/>
  <c r="C103" i="9"/>
  <c r="F210" i="9"/>
  <c r="G209" i="9"/>
  <c r="E189" i="9"/>
  <c r="G188" i="9"/>
  <c r="D100" i="9"/>
  <c r="C193" i="9"/>
  <c r="E121" i="9"/>
  <c r="C180" i="9"/>
  <c r="E172" i="9"/>
  <c r="I127" i="9"/>
  <c r="W130" i="9"/>
  <c r="S130" i="9"/>
  <c r="S133" i="9"/>
  <c r="C133" i="9"/>
  <c r="V133" i="9"/>
  <c r="W171" i="9"/>
  <c r="P171" i="9"/>
  <c r="W194" i="9"/>
  <c r="D221" i="9"/>
  <c r="D213" i="9"/>
  <c r="G217" i="9"/>
  <c r="G215" i="9"/>
  <c r="G186" i="9"/>
  <c r="G207" i="9"/>
  <c r="F221" i="9"/>
  <c r="G173" i="9"/>
  <c r="D168" i="9"/>
  <c r="C145" i="9"/>
  <c r="D103" i="9"/>
  <c r="G123" i="9"/>
  <c r="F144" i="9"/>
  <c r="C209" i="9"/>
  <c r="E209" i="9"/>
  <c r="E188" i="9"/>
  <c r="G100" i="9"/>
  <c r="D178" i="9"/>
  <c r="C121" i="9"/>
  <c r="C102" i="9"/>
  <c r="G180" i="9"/>
  <c r="E129" i="9"/>
  <c r="V130" i="9"/>
  <c r="J130" i="9"/>
  <c r="R171" i="9"/>
  <c r="V171" i="9"/>
  <c r="R135" i="9"/>
  <c r="W135" i="9"/>
  <c r="L136" i="9"/>
  <c r="B136" i="9"/>
  <c r="F82" i="9"/>
  <c r="V131" i="9"/>
  <c r="K131" i="9"/>
  <c r="K127" i="9"/>
  <c r="N129" i="9"/>
  <c r="C129" i="9"/>
  <c r="P131" i="9"/>
  <c r="L133" i="9"/>
  <c r="Q133" i="9"/>
  <c r="S135" i="9"/>
  <c r="C135" i="9"/>
  <c r="V135" i="9"/>
  <c r="K136" i="9"/>
  <c r="L135" i="9"/>
  <c r="U135" i="9"/>
  <c r="I136" i="9"/>
  <c r="K135" i="9"/>
  <c r="M136" i="9"/>
  <c r="U136" i="9"/>
  <c r="I79" i="9"/>
  <c r="T195" i="9"/>
  <c r="L195" i="9"/>
  <c r="S195" i="9"/>
  <c r="K195" i="9"/>
  <c r="R195" i="9"/>
  <c r="J195" i="9"/>
  <c r="D195" i="9"/>
  <c r="Q195" i="9"/>
  <c r="I195" i="9"/>
  <c r="U195" i="9"/>
  <c r="M195" i="9"/>
  <c r="P195" i="9"/>
  <c r="W195" i="9"/>
  <c r="O195" i="9"/>
  <c r="V195" i="9"/>
  <c r="N195" i="9"/>
  <c r="U220" i="9"/>
  <c r="M220" i="9"/>
  <c r="T220" i="9"/>
  <c r="L220" i="9"/>
  <c r="S220" i="9"/>
  <c r="K220" i="9"/>
  <c r="R220" i="9"/>
  <c r="J220" i="9"/>
  <c r="Q220" i="9"/>
  <c r="I220" i="9"/>
  <c r="C220" i="9"/>
  <c r="P220" i="9"/>
  <c r="V220" i="9"/>
  <c r="N220" i="9"/>
  <c r="W220" i="9"/>
  <c r="O220" i="9"/>
  <c r="P135" i="9"/>
  <c r="T135" i="9"/>
  <c r="D135" i="9"/>
  <c r="B129" i="9"/>
  <c r="M129" i="9"/>
  <c r="G129" i="9"/>
  <c r="R130" i="9"/>
  <c r="U131" i="9"/>
  <c r="J131" i="9"/>
  <c r="D131" i="9"/>
  <c r="B135" i="9"/>
  <c r="O136" i="9"/>
  <c r="D136" i="9"/>
  <c r="B218" i="9"/>
  <c r="S218" i="9"/>
  <c r="K218" i="9"/>
  <c r="R218" i="9"/>
  <c r="J218" i="9"/>
  <c r="Q218" i="9"/>
  <c r="I218" i="9"/>
  <c r="P218" i="9"/>
  <c r="W218" i="9"/>
  <c r="O218" i="9"/>
  <c r="V218" i="9"/>
  <c r="N218" i="9"/>
  <c r="T218" i="9"/>
  <c r="D218" i="9"/>
  <c r="L218" i="9"/>
  <c r="U218" i="9"/>
  <c r="M218" i="9"/>
  <c r="G82" i="9"/>
  <c r="B179" i="9"/>
  <c r="N179" i="9"/>
  <c r="J179" i="9"/>
  <c r="K179" i="9"/>
  <c r="L179" i="9"/>
  <c r="S179" i="9"/>
  <c r="W179" i="9"/>
  <c r="M179" i="9"/>
  <c r="V179" i="9"/>
  <c r="R179" i="9"/>
  <c r="U179" i="9"/>
  <c r="Q179" i="9"/>
  <c r="I179" i="9"/>
  <c r="T179" i="9"/>
  <c r="P179" i="9"/>
  <c r="O179" i="9"/>
  <c r="B176" i="9"/>
  <c r="K176" i="9"/>
  <c r="L176" i="9"/>
  <c r="I176" i="9"/>
  <c r="W176" i="9"/>
  <c r="M176" i="9"/>
  <c r="V176" i="9"/>
  <c r="R176" i="9"/>
  <c r="J176" i="9"/>
  <c r="U176" i="9"/>
  <c r="Q176" i="9"/>
  <c r="T176" i="9"/>
  <c r="P176" i="9"/>
  <c r="S176" i="9"/>
  <c r="O176" i="9"/>
  <c r="N176" i="9"/>
  <c r="G79" i="9"/>
  <c r="B222" i="9"/>
  <c r="W222" i="9"/>
  <c r="O222" i="9"/>
  <c r="V222" i="9"/>
  <c r="N222" i="9"/>
  <c r="U222" i="9"/>
  <c r="M222" i="9"/>
  <c r="T222" i="9"/>
  <c r="L222" i="9"/>
  <c r="S222" i="9"/>
  <c r="K222" i="9"/>
  <c r="R222" i="9"/>
  <c r="J222" i="9"/>
  <c r="P222" i="9"/>
  <c r="Q222" i="9"/>
  <c r="I222" i="9"/>
  <c r="B174" i="9"/>
  <c r="S174" i="9"/>
  <c r="O174" i="9"/>
  <c r="N174" i="9"/>
  <c r="I174" i="9"/>
  <c r="K174" i="9"/>
  <c r="T174" i="9"/>
  <c r="L174" i="9"/>
  <c r="W174" i="9"/>
  <c r="M174" i="9"/>
  <c r="V174" i="9"/>
  <c r="R174" i="9"/>
  <c r="J174" i="9"/>
  <c r="U174" i="9"/>
  <c r="E174" i="9"/>
  <c r="Q174" i="9"/>
  <c r="P174" i="9"/>
  <c r="B197" i="9"/>
  <c r="V197" i="9"/>
  <c r="N197" i="9"/>
  <c r="U197" i="9"/>
  <c r="M197" i="9"/>
  <c r="T197" i="9"/>
  <c r="L197" i="9"/>
  <c r="S197" i="9"/>
  <c r="K197" i="9"/>
  <c r="W197" i="9"/>
  <c r="O197" i="9"/>
  <c r="R197" i="9"/>
  <c r="J197" i="9"/>
  <c r="Q197" i="9"/>
  <c r="I197" i="9"/>
  <c r="P197" i="9"/>
  <c r="G81" i="9"/>
  <c r="B91" i="9"/>
  <c r="C91" i="9"/>
  <c r="C93" i="9"/>
  <c r="G78" i="9"/>
  <c r="W198" i="9"/>
  <c r="O198" i="9"/>
  <c r="V198" i="9"/>
  <c r="N198" i="9"/>
  <c r="U198" i="9"/>
  <c r="M198" i="9"/>
  <c r="T198" i="9"/>
  <c r="L198" i="9"/>
  <c r="P198" i="9"/>
  <c r="S198" i="9"/>
  <c r="K198" i="9"/>
  <c r="R198" i="9"/>
  <c r="J198" i="9"/>
  <c r="Q198" i="9"/>
  <c r="I198" i="9"/>
  <c r="B198" i="9"/>
  <c r="P199" i="9"/>
  <c r="W199" i="9"/>
  <c r="O199" i="9"/>
  <c r="V199" i="9"/>
  <c r="N199" i="9"/>
  <c r="U199" i="9"/>
  <c r="M199" i="9"/>
  <c r="Q199" i="9"/>
  <c r="I199" i="9"/>
  <c r="T199" i="9"/>
  <c r="L199" i="9"/>
  <c r="F199" i="9"/>
  <c r="S199" i="9"/>
  <c r="K199" i="9"/>
  <c r="R199" i="9"/>
  <c r="J199" i="9"/>
  <c r="G80" i="9"/>
  <c r="G84" i="9"/>
  <c r="T219" i="9"/>
  <c r="L219" i="9"/>
  <c r="S219" i="9"/>
  <c r="K219" i="9"/>
  <c r="R219" i="9"/>
  <c r="J219" i="9"/>
  <c r="Q219" i="9"/>
  <c r="I219" i="9"/>
  <c r="P219" i="9"/>
  <c r="W219" i="9"/>
  <c r="O219" i="9"/>
  <c r="U219" i="9"/>
  <c r="M219" i="9"/>
  <c r="V219" i="9"/>
  <c r="N219" i="9"/>
  <c r="B219" i="9"/>
  <c r="Q216" i="9"/>
  <c r="I216" i="9"/>
  <c r="C216" i="9"/>
  <c r="P216" i="9"/>
  <c r="W216" i="9"/>
  <c r="O216" i="9"/>
  <c r="V216" i="9"/>
  <c r="N216" i="9"/>
  <c r="U216" i="9"/>
  <c r="M216" i="9"/>
  <c r="T216" i="9"/>
  <c r="L216" i="9"/>
  <c r="R216" i="9"/>
  <c r="J216" i="9"/>
  <c r="S216" i="9"/>
  <c r="K216" i="9"/>
  <c r="E216" i="9"/>
  <c r="B175" i="9"/>
  <c r="V175" i="9"/>
  <c r="R175" i="9"/>
  <c r="U175" i="9"/>
  <c r="Q175" i="9"/>
  <c r="W175" i="9"/>
  <c r="M175" i="9"/>
  <c r="T175" i="9"/>
  <c r="P175" i="9"/>
  <c r="I175" i="9"/>
  <c r="S175" i="9"/>
  <c r="O175" i="9"/>
  <c r="N175" i="9"/>
  <c r="J175" i="9"/>
  <c r="K175" i="9"/>
  <c r="L175" i="9"/>
  <c r="B196" i="9"/>
  <c r="U196" i="9"/>
  <c r="M196" i="9"/>
  <c r="T196" i="9"/>
  <c r="L196" i="9"/>
  <c r="S196" i="9"/>
  <c r="K196" i="9"/>
  <c r="R196" i="9"/>
  <c r="J196" i="9"/>
  <c r="V196" i="9"/>
  <c r="N196" i="9"/>
  <c r="Q196" i="9"/>
  <c r="I196" i="9"/>
  <c r="P196" i="9"/>
  <c r="W196" i="9"/>
  <c r="O196" i="9"/>
  <c r="B9" i="9"/>
  <c r="B7" i="9"/>
  <c r="B214" i="9"/>
  <c r="W214" i="9"/>
  <c r="S214" i="9"/>
  <c r="O214" i="9"/>
  <c r="K214" i="9"/>
  <c r="Q214" i="9"/>
  <c r="V214" i="9"/>
  <c r="R214" i="9"/>
  <c r="N214" i="9"/>
  <c r="J214" i="9"/>
  <c r="U214" i="9"/>
  <c r="I214" i="9"/>
  <c r="T214" i="9"/>
  <c r="P214" i="9"/>
  <c r="L214" i="9"/>
  <c r="M214" i="9"/>
  <c r="V127" i="9"/>
  <c r="P127" i="9"/>
  <c r="S127" i="9"/>
  <c r="L127" i="9"/>
  <c r="B192" i="9"/>
  <c r="W192" i="9"/>
  <c r="S192" i="9"/>
  <c r="O192" i="9"/>
  <c r="K192" i="9"/>
  <c r="U192" i="9"/>
  <c r="V192" i="9"/>
  <c r="R192" i="9"/>
  <c r="N192" i="9"/>
  <c r="J192" i="9"/>
  <c r="Q192" i="9"/>
  <c r="I192" i="9"/>
  <c r="T192" i="9"/>
  <c r="D192" i="9"/>
  <c r="P192" i="9"/>
  <c r="L192" i="9"/>
  <c r="M192" i="9"/>
  <c r="B127" i="9"/>
  <c r="J127" i="9"/>
  <c r="Q127" i="9"/>
  <c r="W127" i="9"/>
  <c r="N127" i="9"/>
  <c r="R127" i="9"/>
  <c r="U127" i="9"/>
  <c r="O127" i="9"/>
  <c r="D127" i="9"/>
  <c r="V191" i="9"/>
  <c r="R191" i="9"/>
  <c r="N191" i="9"/>
  <c r="J191" i="9"/>
  <c r="D191" i="9" s="1"/>
  <c r="U191" i="9"/>
  <c r="Q191" i="9"/>
  <c r="M191" i="9"/>
  <c r="I191" i="9"/>
  <c r="T191" i="9"/>
  <c r="P191" i="9"/>
  <c r="L191" i="9"/>
  <c r="F191" i="9" s="1"/>
  <c r="W191" i="9"/>
  <c r="S191" i="9"/>
  <c r="O191" i="9"/>
  <c r="K191" i="9"/>
  <c r="B170" i="9"/>
  <c r="V170" i="9"/>
  <c r="Q170" i="9"/>
  <c r="P170" i="9"/>
  <c r="I170" i="9"/>
  <c r="T170" i="9"/>
  <c r="O170" i="9"/>
  <c r="M170" i="9"/>
  <c r="R170" i="9"/>
  <c r="J170" i="9"/>
  <c r="V212" i="9"/>
  <c r="R212" i="9"/>
  <c r="N212" i="9"/>
  <c r="J212" i="9"/>
  <c r="U212" i="9"/>
  <c r="Q212" i="9"/>
  <c r="M212" i="9"/>
  <c r="I212" i="9"/>
  <c r="T212" i="9"/>
  <c r="P212" i="9"/>
  <c r="L212" i="9"/>
  <c r="F212" i="9" s="1"/>
  <c r="W212" i="9"/>
  <c r="S212" i="9"/>
  <c r="O212" i="9"/>
  <c r="K212" i="9"/>
  <c r="E212" i="9" s="1"/>
  <c r="C7" i="9"/>
  <c r="S155" i="9"/>
  <c r="W155" i="9"/>
  <c r="N155" i="9"/>
  <c r="R155" i="9"/>
  <c r="I155" i="9"/>
  <c r="M155" i="9"/>
  <c r="T155" i="9"/>
  <c r="O155" i="9"/>
  <c r="J155" i="9"/>
  <c r="U155" i="9"/>
  <c r="P155" i="9"/>
  <c r="K155" i="9"/>
  <c r="V155" i="9"/>
  <c r="L155" i="9"/>
  <c r="Q155" i="9"/>
  <c r="S110" i="9"/>
  <c r="O110" i="9"/>
  <c r="I110" i="9"/>
  <c r="M110" i="9"/>
  <c r="T110" i="9"/>
  <c r="P110" i="9"/>
  <c r="J110" i="9"/>
  <c r="V110" i="9"/>
  <c r="N110" i="9"/>
  <c r="R110" i="9"/>
  <c r="L110" i="9"/>
  <c r="U110" i="9"/>
  <c r="K110" i="9"/>
  <c r="Q110" i="9"/>
  <c r="W110" i="9"/>
  <c r="B110" i="9"/>
  <c r="U149" i="9"/>
  <c r="P149" i="9"/>
  <c r="K149" i="9"/>
  <c r="V149" i="9"/>
  <c r="Q149" i="9"/>
  <c r="L149" i="9"/>
  <c r="S149" i="9"/>
  <c r="W149" i="9"/>
  <c r="N149" i="9"/>
  <c r="R149" i="9"/>
  <c r="I149" i="9"/>
  <c r="M149" i="9"/>
  <c r="T149" i="9"/>
  <c r="O149" i="9"/>
  <c r="J149" i="9"/>
  <c r="W109" i="9"/>
  <c r="V109" i="9"/>
  <c r="N109" i="9"/>
  <c r="U109" i="9"/>
  <c r="J109" i="9"/>
  <c r="O109" i="9"/>
  <c r="I109" i="9"/>
  <c r="L109" i="9"/>
  <c r="P109" i="9"/>
  <c r="R109" i="9"/>
  <c r="K109" i="9"/>
  <c r="T109" i="9"/>
  <c r="Q109" i="9"/>
  <c r="S109" i="9"/>
  <c r="M109" i="9"/>
  <c r="B109" i="9"/>
  <c r="U106" i="9"/>
  <c r="P106" i="9"/>
  <c r="I106" i="9"/>
  <c r="M106" i="9"/>
  <c r="V106" i="9"/>
  <c r="Q106" i="9"/>
  <c r="J106" i="9"/>
  <c r="T106" i="9"/>
  <c r="O106" i="9"/>
  <c r="L106" i="9"/>
  <c r="N106" i="9"/>
  <c r="S106" i="9"/>
  <c r="K106" i="9"/>
  <c r="R106" i="9"/>
  <c r="W106" i="9"/>
  <c r="B106" i="9"/>
  <c r="T150" i="9"/>
  <c r="O150" i="9"/>
  <c r="J150" i="9"/>
  <c r="U150" i="9"/>
  <c r="P150" i="9"/>
  <c r="K150" i="9"/>
  <c r="V150" i="9"/>
  <c r="Q150" i="9"/>
  <c r="L150" i="9"/>
  <c r="F150" i="9"/>
  <c r="W150" i="9"/>
  <c r="R150" i="9"/>
  <c r="M150" i="9"/>
  <c r="S150" i="9"/>
  <c r="N150" i="9"/>
  <c r="I150" i="9"/>
  <c r="T113" i="9"/>
  <c r="N113" i="9"/>
  <c r="R113" i="9"/>
  <c r="I113" i="9"/>
  <c r="M113" i="9"/>
  <c r="U113" i="9"/>
  <c r="O113" i="9"/>
  <c r="J113" i="9"/>
  <c r="S113" i="9"/>
  <c r="W113" i="9"/>
  <c r="Q113" i="9"/>
  <c r="L113" i="9"/>
  <c r="P113" i="9"/>
  <c r="V113" i="9"/>
  <c r="K113" i="9"/>
  <c r="B113" i="9"/>
  <c r="S147" i="9"/>
  <c r="W147" i="9"/>
  <c r="N147" i="9"/>
  <c r="R147" i="9"/>
  <c r="I147" i="9"/>
  <c r="M147" i="9"/>
  <c r="T147" i="9"/>
  <c r="O147" i="9"/>
  <c r="J147" i="9"/>
  <c r="U147" i="9"/>
  <c r="P147" i="9"/>
  <c r="K147" i="9"/>
  <c r="V147" i="9"/>
  <c r="Q147" i="9"/>
  <c r="L147" i="9"/>
  <c r="T115" i="9"/>
  <c r="S115" i="9"/>
  <c r="P115" i="9"/>
  <c r="W115" i="9"/>
  <c r="L115" i="9"/>
  <c r="O115" i="9"/>
  <c r="M115" i="9"/>
  <c r="U115" i="9"/>
  <c r="N115" i="9"/>
  <c r="R115" i="9"/>
  <c r="Q115" i="9"/>
  <c r="K115" i="9"/>
  <c r="V115" i="9"/>
  <c r="J115" i="9"/>
  <c r="I115" i="9"/>
  <c r="B115" i="9"/>
  <c r="T154" i="9"/>
  <c r="O154" i="9"/>
  <c r="J154" i="9"/>
  <c r="D154" i="9"/>
  <c r="U154" i="9"/>
  <c r="P154" i="9"/>
  <c r="K154" i="9"/>
  <c r="V154" i="9"/>
  <c r="Q154" i="9"/>
  <c r="L154" i="9"/>
  <c r="S154" i="9"/>
  <c r="N154" i="9"/>
  <c r="C154" i="9"/>
  <c r="I154" i="9"/>
  <c r="W154" i="9"/>
  <c r="R154" i="9"/>
  <c r="M154" i="9"/>
  <c r="W112" i="9"/>
  <c r="S112" i="9"/>
  <c r="N112" i="9"/>
  <c r="U112" i="9"/>
  <c r="O112" i="9"/>
  <c r="J112" i="9"/>
  <c r="R112" i="9"/>
  <c r="M112" i="9"/>
  <c r="V112" i="9"/>
  <c r="L112" i="9"/>
  <c r="Q112" i="9"/>
  <c r="P112" i="9"/>
  <c r="I112" i="9"/>
  <c r="T112" i="9"/>
  <c r="D112" i="9"/>
  <c r="K112" i="9"/>
  <c r="B112" i="9"/>
  <c r="I69" i="9"/>
  <c r="I71" i="9"/>
  <c r="I75" i="9"/>
  <c r="I76" i="9"/>
  <c r="I74" i="9"/>
  <c r="I72" i="9"/>
  <c r="I78" i="9"/>
  <c r="U153" i="9"/>
  <c r="P153" i="9"/>
  <c r="K153" i="9"/>
  <c r="V153" i="9"/>
  <c r="Q153" i="9"/>
  <c r="L153" i="9"/>
  <c r="S153" i="9"/>
  <c r="W153" i="9"/>
  <c r="N153" i="9"/>
  <c r="R153" i="9"/>
  <c r="I153" i="9"/>
  <c r="M153" i="9"/>
  <c r="T153" i="9"/>
  <c r="O153" i="9"/>
  <c r="J153" i="9"/>
  <c r="S108" i="9"/>
  <c r="P108" i="9"/>
  <c r="L108" i="9"/>
  <c r="U108" i="9"/>
  <c r="M108" i="9"/>
  <c r="O108" i="9"/>
  <c r="I108" i="9"/>
  <c r="V108" i="9"/>
  <c r="R108" i="9"/>
  <c r="K108" i="9"/>
  <c r="Q108" i="9"/>
  <c r="N108" i="9"/>
  <c r="T108" i="9"/>
  <c r="W108" i="9"/>
  <c r="J108" i="9"/>
  <c r="V152" i="9"/>
  <c r="Q152" i="9"/>
  <c r="L152" i="9"/>
  <c r="S152" i="9"/>
  <c r="W152" i="9"/>
  <c r="N152" i="9"/>
  <c r="R152" i="9"/>
  <c r="I152" i="9"/>
  <c r="M152" i="9"/>
  <c r="T152" i="9"/>
  <c r="O152" i="9"/>
  <c r="J152" i="9"/>
  <c r="U152" i="9"/>
  <c r="P152" i="9"/>
  <c r="K152" i="9"/>
  <c r="V107" i="9"/>
  <c r="U107" i="9"/>
  <c r="L107" i="9"/>
  <c r="T107" i="9"/>
  <c r="M107" i="9"/>
  <c r="K107" i="9"/>
  <c r="O107" i="9"/>
  <c r="P107" i="9"/>
  <c r="R107" i="9"/>
  <c r="Q107" i="9"/>
  <c r="S107" i="9"/>
  <c r="W107" i="9"/>
  <c r="N107" i="9"/>
  <c r="J107" i="9"/>
  <c r="I107" i="9"/>
  <c r="B107" i="9"/>
  <c r="S114" i="9"/>
  <c r="W114" i="9"/>
  <c r="Q114" i="9"/>
  <c r="L114" i="9"/>
  <c r="T114" i="9"/>
  <c r="N114" i="9"/>
  <c r="R114" i="9"/>
  <c r="I114" i="9"/>
  <c r="M114" i="9"/>
  <c r="V114" i="9"/>
  <c r="P114" i="9"/>
  <c r="K114" i="9"/>
  <c r="O114" i="9"/>
  <c r="U114" i="9"/>
  <c r="J114" i="9"/>
  <c r="B114" i="9"/>
  <c r="V156" i="9"/>
  <c r="Q156" i="9"/>
  <c r="L156" i="9"/>
  <c r="S156" i="9"/>
  <c r="W156" i="9"/>
  <c r="N156" i="9"/>
  <c r="R156" i="9"/>
  <c r="G156" i="9"/>
  <c r="I156" i="9"/>
  <c r="M156" i="9"/>
  <c r="T156" i="9"/>
  <c r="O156" i="9"/>
  <c r="J156" i="9"/>
  <c r="U156" i="9"/>
  <c r="P156" i="9"/>
  <c r="K156" i="9"/>
  <c r="V148" i="9"/>
  <c r="Q148" i="9"/>
  <c r="L148" i="9"/>
  <c r="S148" i="9"/>
  <c r="W148" i="9"/>
  <c r="N148" i="9"/>
  <c r="R148" i="9"/>
  <c r="I148" i="9"/>
  <c r="C148" i="9"/>
  <c r="M148" i="9"/>
  <c r="T148" i="9"/>
  <c r="O148" i="9"/>
  <c r="J148" i="9"/>
  <c r="U148" i="9"/>
  <c r="P148" i="9"/>
  <c r="K148" i="9"/>
  <c r="G74" i="9"/>
  <c r="G76" i="9"/>
  <c r="G69" i="9"/>
  <c r="G72" i="9"/>
  <c r="G71" i="9"/>
  <c r="G75" i="9"/>
  <c r="S105" i="9"/>
  <c r="U105" i="9"/>
  <c r="P105" i="9"/>
  <c r="V105" i="9"/>
  <c r="Q105" i="9"/>
  <c r="J105" i="9"/>
  <c r="L105" i="9"/>
  <c r="K105" i="9"/>
  <c r="I105" i="9"/>
  <c r="C105" i="9" s="1"/>
  <c r="T105" i="9"/>
  <c r="O105" i="9"/>
  <c r="R105" i="9"/>
  <c r="M105" i="9"/>
  <c r="G105" i="9" s="1"/>
  <c r="W105" i="9"/>
  <c r="N105" i="9"/>
  <c r="U157" i="9"/>
  <c r="P157" i="9"/>
  <c r="K157" i="9"/>
  <c r="V157" i="9"/>
  <c r="Q157" i="9"/>
  <c r="L157" i="9"/>
  <c r="S157" i="9"/>
  <c r="W157" i="9"/>
  <c r="N157" i="9"/>
  <c r="R157" i="9"/>
  <c r="I157" i="9"/>
  <c r="M157" i="9"/>
  <c r="T157" i="9"/>
  <c r="O157" i="9"/>
  <c r="J157" i="9"/>
  <c r="V128" i="9"/>
  <c r="T128" i="9"/>
  <c r="O128" i="9"/>
  <c r="W128" i="9"/>
  <c r="U128" i="9"/>
  <c r="P128" i="9"/>
  <c r="Q128" i="9"/>
  <c r="R128" i="9"/>
  <c r="K128" i="9"/>
  <c r="L128" i="9"/>
  <c r="N128" i="9"/>
  <c r="J128" i="9"/>
  <c r="I128" i="9"/>
  <c r="M128" i="9"/>
  <c r="S128" i="9"/>
  <c r="I83" i="9"/>
  <c r="S151" i="9"/>
  <c r="W151" i="9"/>
  <c r="N151" i="9"/>
  <c r="R151" i="9"/>
  <c r="I151" i="9"/>
  <c r="M151" i="9"/>
  <c r="T151" i="9"/>
  <c r="O151" i="9"/>
  <c r="J151" i="9"/>
  <c r="U151" i="9"/>
  <c r="P151" i="9"/>
  <c r="K151" i="9"/>
  <c r="V151" i="9"/>
  <c r="Q151" i="9"/>
  <c r="L151" i="9"/>
  <c r="F74" i="9"/>
  <c r="F69" i="9"/>
  <c r="F71" i="9"/>
  <c r="F76" i="9"/>
  <c r="F75" i="9"/>
  <c r="F72" i="9"/>
  <c r="S111" i="9"/>
  <c r="T111" i="9"/>
  <c r="U111" i="9"/>
  <c r="N111" i="9"/>
  <c r="V111" i="9"/>
  <c r="O111" i="9"/>
  <c r="I111" i="9"/>
  <c r="W111" i="9"/>
  <c r="P111" i="9"/>
  <c r="J111" i="9"/>
  <c r="Q111" i="9"/>
  <c r="K111" i="9"/>
  <c r="R111" i="9"/>
  <c r="L111" i="9"/>
  <c r="M111" i="9"/>
  <c r="B111" i="9"/>
  <c r="F176" i="9"/>
  <c r="U134" i="9"/>
  <c r="O134" i="9"/>
  <c r="M134" i="9"/>
  <c r="T134" i="9"/>
  <c r="N134" i="9"/>
  <c r="L134" i="9"/>
  <c r="V134" i="9"/>
  <c r="P134" i="9"/>
  <c r="W134" i="9"/>
  <c r="Q134" i="9"/>
  <c r="R134" i="9"/>
  <c r="I134" i="9"/>
  <c r="J134" i="9"/>
  <c r="S134" i="9"/>
  <c r="K134" i="9"/>
  <c r="B105" i="9"/>
  <c r="D199" i="9"/>
  <c r="C199" i="9"/>
  <c r="G199" i="9"/>
  <c r="E199" i="9"/>
  <c r="B199" i="9"/>
  <c r="G212" i="9"/>
  <c r="D212" i="9"/>
  <c r="B212" i="9"/>
  <c r="D150" i="9"/>
  <c r="E150" i="9"/>
  <c r="B150" i="9"/>
  <c r="E220" i="9"/>
  <c r="G220" i="9"/>
  <c r="D220" i="9"/>
  <c r="B220" i="9"/>
  <c r="B148" i="9"/>
  <c r="F148" i="9"/>
  <c r="B134" i="9"/>
  <c r="G154" i="9"/>
  <c r="B154" i="9"/>
  <c r="B151" i="9"/>
  <c r="F195" i="9"/>
  <c r="E195" i="9"/>
  <c r="G195" i="9"/>
  <c r="C195" i="9"/>
  <c r="B195" i="9"/>
  <c r="G216" i="9"/>
  <c r="D216" i="9"/>
  <c r="B216" i="9"/>
  <c r="B191" i="9"/>
  <c r="B128" i="9"/>
  <c r="B156" i="9"/>
  <c r="E136" i="9"/>
  <c r="E156" i="9"/>
  <c r="D130" i="9"/>
  <c r="E171" i="9"/>
  <c r="E130" i="9"/>
  <c r="G113" i="9"/>
  <c r="E106" i="9"/>
  <c r="G109" i="9"/>
  <c r="C196" i="9"/>
  <c r="G175" i="9"/>
  <c r="G136" i="9"/>
  <c r="G148" i="9"/>
  <c r="C156" i="9"/>
  <c r="G214" i="9"/>
  <c r="G151" i="9"/>
  <c r="E151" i="9"/>
  <c r="E148" i="9"/>
  <c r="D194" i="9"/>
  <c r="F128" i="9"/>
  <c r="C191" i="9"/>
  <c r="D156" i="9"/>
  <c r="F114" i="9"/>
  <c r="F152" i="9"/>
  <c r="E154" i="9"/>
  <c r="G150" i="9"/>
  <c r="C212" i="9"/>
  <c r="E191" i="9"/>
  <c r="G191" i="9"/>
  <c r="F196" i="9"/>
  <c r="F216" i="9"/>
  <c r="C198" i="9"/>
  <c r="F220" i="9"/>
  <c r="F131" i="9"/>
  <c r="E134" i="9"/>
  <c r="D151" i="9"/>
  <c r="C136" i="9"/>
  <c r="F136" i="9"/>
  <c r="F78" i="9"/>
  <c r="H78" i="9"/>
  <c r="F135" i="9"/>
  <c r="E108" i="9"/>
  <c r="G106" i="9"/>
  <c r="C171" i="9"/>
  <c r="D171" i="9"/>
  <c r="E111" i="9"/>
  <c r="C192" i="9"/>
  <c r="F171" i="9"/>
  <c r="C152" i="9"/>
  <c r="F112" i="9"/>
  <c r="F133" i="9"/>
  <c r="G114" i="9"/>
  <c r="E107" i="9"/>
  <c r="F115" i="9"/>
  <c r="D105" i="9"/>
  <c r="E152" i="9"/>
  <c r="C112" i="9"/>
  <c r="E131" i="9"/>
  <c r="C107" i="9"/>
  <c r="D152" i="9"/>
  <c r="D109" i="9"/>
  <c r="G170" i="9"/>
  <c r="C175" i="9"/>
  <c r="C218" i="9"/>
  <c r="C157" i="9"/>
  <c r="F108" i="9"/>
  <c r="E196" i="9"/>
  <c r="F175" i="9"/>
  <c r="D219" i="9"/>
  <c r="D174" i="9"/>
  <c r="G218" i="9"/>
  <c r="C130" i="9"/>
  <c r="G134" i="9"/>
  <c r="D111" i="9"/>
  <c r="C111" i="9"/>
  <c r="F109" i="9"/>
  <c r="G198" i="9"/>
  <c r="D197" i="9"/>
  <c r="G179" i="9"/>
  <c r="F134" i="9"/>
  <c r="G111" i="9"/>
  <c r="F151" i="9"/>
  <c r="D157" i="9"/>
  <c r="G108" i="9"/>
  <c r="F110" i="9"/>
  <c r="D175" i="9"/>
  <c r="C176" i="9"/>
  <c r="D179" i="9"/>
  <c r="C179" i="9"/>
  <c r="E218" i="9"/>
  <c r="F130" i="9"/>
  <c r="C214" i="9"/>
  <c r="C128" i="9"/>
  <c r="D148" i="9"/>
  <c r="F156" i="9"/>
  <c r="C114" i="9"/>
  <c r="F107" i="9"/>
  <c r="G115" i="9"/>
  <c r="C110" i="9"/>
  <c r="D214" i="9"/>
  <c r="E222" i="9"/>
  <c r="F129" i="9"/>
  <c r="E112" i="9"/>
  <c r="C134" i="9"/>
  <c r="E128" i="9"/>
  <c r="F157" i="9"/>
  <c r="D108" i="9"/>
  <c r="C115" i="9"/>
  <c r="C113" i="9"/>
  <c r="D113" i="9"/>
  <c r="D106" i="9"/>
  <c r="G110" i="9"/>
  <c r="E127" i="9"/>
  <c r="F192" i="9"/>
  <c r="C127" i="9"/>
  <c r="E214" i="9"/>
  <c r="G196" i="9"/>
  <c r="F219" i="9"/>
  <c r="D198" i="9"/>
  <c r="E197" i="9"/>
  <c r="F222" i="9"/>
  <c r="G176" i="9"/>
  <c r="G194" i="9"/>
  <c r="G130" i="9"/>
  <c r="E194" i="9"/>
  <c r="G128" i="9"/>
  <c r="E114" i="9"/>
  <c r="G152" i="9"/>
  <c r="D115" i="9"/>
  <c r="E192" i="9"/>
  <c r="F174" i="9"/>
  <c r="D176" i="9"/>
  <c r="D134" i="9"/>
  <c r="F111" i="9"/>
  <c r="D114" i="9"/>
  <c r="G112" i="9"/>
  <c r="E115" i="9"/>
  <c r="C109" i="9"/>
  <c r="D110" i="9"/>
  <c r="F127" i="9"/>
  <c r="E219" i="9"/>
  <c r="E198" i="9"/>
  <c r="G197" i="9"/>
  <c r="F197" i="9"/>
  <c r="C174" i="9"/>
  <c r="C222" i="9"/>
  <c r="G222" i="9"/>
  <c r="E179" i="9"/>
  <c r="E135" i="9"/>
  <c r="G135" i="9"/>
  <c r="G171" i="9"/>
  <c r="C151" i="9"/>
  <c r="D128" i="9"/>
  <c r="E157" i="9"/>
  <c r="G107" i="9"/>
  <c r="D107" i="9"/>
  <c r="F154" i="9"/>
  <c r="F113" i="9"/>
  <c r="E113" i="9"/>
  <c r="C150" i="9"/>
  <c r="F106" i="9"/>
  <c r="E110" i="9"/>
  <c r="C170" i="9"/>
  <c r="G127" i="9"/>
  <c r="D196" i="9"/>
  <c r="E175" i="9"/>
  <c r="C219" i="9"/>
  <c r="G174" i="9"/>
  <c r="E176" i="9"/>
  <c r="F218" i="9"/>
  <c r="G157" i="9"/>
  <c r="C108" i="9"/>
  <c r="C106" i="9"/>
  <c r="E109" i="9"/>
  <c r="F214" i="9"/>
  <c r="G219" i="9"/>
  <c r="F198" i="9"/>
  <c r="C197" i="9"/>
  <c r="D222" i="9"/>
  <c r="F179" i="9"/>
  <c r="G192" i="9"/>
  <c r="F80" i="9"/>
  <c r="H80" i="9"/>
  <c r="I82" i="9"/>
  <c r="H75" i="9"/>
  <c r="H76" i="9"/>
  <c r="F105" i="9"/>
  <c r="D170" i="9"/>
  <c r="E105" i="9"/>
  <c r="H74" i="9"/>
  <c r="H81" i="9"/>
  <c r="I81" i="9"/>
  <c r="H82" i="9"/>
  <c r="I84" i="9"/>
  <c r="I77" i="9"/>
  <c r="F83" i="9"/>
  <c r="H83" i="9"/>
  <c r="F84" i="9"/>
  <c r="H84" i="9"/>
  <c r="F79" i="9"/>
  <c r="H79" i="9"/>
  <c r="F77" i="9"/>
  <c r="H77" i="9"/>
  <c r="H71" i="9"/>
  <c r="H69" i="9"/>
  <c r="J74" i="9"/>
  <c r="K74" i="9"/>
  <c r="J71" i="9"/>
  <c r="K71" i="9"/>
  <c r="J83" i="9"/>
  <c r="K83" i="9"/>
  <c r="J77" i="9"/>
  <c r="J79" i="9"/>
  <c r="K79" i="9"/>
  <c r="J75" i="9"/>
  <c r="K75" i="9"/>
  <c r="J82" i="9"/>
  <c r="J84" i="9"/>
  <c r="K84" i="9"/>
  <c r="J72" i="9"/>
  <c r="K72" i="9"/>
  <c r="J80" i="9"/>
  <c r="K80" i="9"/>
  <c r="J76" i="9"/>
  <c r="K76" i="9"/>
  <c r="J81" i="9"/>
  <c r="K81" i="9"/>
  <c r="J78" i="9"/>
  <c r="K78" i="9"/>
  <c r="J69" i="9"/>
  <c r="K69" i="9"/>
  <c r="D76" i="9"/>
  <c r="D69" i="9"/>
  <c r="D80" i="9"/>
  <c r="D79" i="9"/>
  <c r="D82" i="9"/>
  <c r="D75" i="9"/>
  <c r="D84" i="9"/>
  <c r="D81" i="9"/>
  <c r="D72" i="9"/>
  <c r="D78" i="9"/>
  <c r="D83" i="9"/>
  <c r="D71" i="9"/>
  <c r="D74" i="9"/>
  <c r="D77" i="9"/>
  <c r="C74" i="9"/>
  <c r="C76" i="9"/>
  <c r="C78" i="9"/>
  <c r="C83" i="9"/>
  <c r="C81" i="9"/>
  <c r="C69" i="9"/>
  <c r="C72" i="9"/>
  <c r="C71" i="9"/>
  <c r="C75" i="9"/>
  <c r="C84" i="9"/>
  <c r="C79" i="9"/>
  <c r="C77" i="9"/>
  <c r="C82" i="9"/>
  <c r="C80" i="9"/>
  <c r="H72" i="9"/>
  <c r="G142" i="9"/>
  <c r="D142" i="9"/>
  <c r="F142" i="9"/>
  <c r="E142" i="9"/>
  <c r="C142" i="9"/>
  <c r="B132" i="9"/>
  <c r="Q132" i="9"/>
  <c r="N132" i="9"/>
  <c r="M132" i="9"/>
  <c r="J132" i="9"/>
  <c r="R132" i="9"/>
  <c r="W132" i="9"/>
  <c r="S132" i="9"/>
  <c r="O132" i="9"/>
  <c r="T132" i="9"/>
  <c r="K132" i="9"/>
  <c r="U132" i="9"/>
  <c r="L132" i="9"/>
  <c r="V132" i="9"/>
  <c r="P132" i="9"/>
  <c r="I132" i="9"/>
  <c r="P126" i="9"/>
  <c r="K126" i="9"/>
  <c r="Q126" i="9"/>
  <c r="L126" i="9"/>
  <c r="S126" i="9"/>
  <c r="R126" i="9"/>
  <c r="M126" i="9"/>
  <c r="T126" i="9"/>
  <c r="U126" i="9"/>
  <c r="V126" i="9"/>
  <c r="W126" i="9"/>
  <c r="N126" i="9"/>
  <c r="I126" i="9"/>
  <c r="C126" i="9" s="1"/>
  <c r="O126" i="9"/>
  <c r="J126" i="9"/>
  <c r="B126" i="9"/>
  <c r="C149" i="9"/>
  <c r="E149" i="9"/>
  <c r="G149" i="9"/>
  <c r="D149" i="9"/>
  <c r="F149" i="9"/>
  <c r="B149" i="9"/>
  <c r="D155" i="9"/>
  <c r="F155" i="9"/>
  <c r="C155" i="9"/>
  <c r="E155" i="9"/>
  <c r="G155" i="9"/>
  <c r="B155" i="9"/>
  <c r="D132" i="9"/>
  <c r="K77" i="9"/>
  <c r="K82" i="9"/>
  <c r="G132" i="9"/>
  <c r="G126" i="9"/>
  <c r="E126" i="9"/>
  <c r="E76" i="9"/>
  <c r="F126" i="9"/>
  <c r="E72" i="9"/>
  <c r="F132" i="9"/>
  <c r="E132" i="9"/>
  <c r="D126" i="9"/>
  <c r="C132" i="9"/>
  <c r="E78" i="9"/>
  <c r="E83" i="9"/>
  <c r="E71" i="9"/>
  <c r="E75" i="9"/>
  <c r="E82" i="9"/>
  <c r="E77" i="9"/>
  <c r="E84" i="9"/>
  <c r="E80" i="9"/>
  <c r="E69" i="9"/>
  <c r="E74" i="9"/>
  <c r="E81" i="9"/>
  <c r="E79" i="9"/>
  <c r="G153" i="9"/>
  <c r="E153" i="9"/>
  <c r="D153" i="9"/>
  <c r="F153" i="9"/>
  <c r="B153" i="9"/>
  <c r="C153" i="9"/>
  <c r="G147" i="9"/>
  <c r="D147" i="9"/>
  <c r="F147" i="9"/>
  <c r="C147" i="9"/>
  <c r="B147" i="9"/>
  <c r="E147" i="9"/>
  <c r="A34" i="9" l="1"/>
  <c r="A45" i="9"/>
  <c r="B8" i="9"/>
  <c r="A42" i="9"/>
  <c r="C9" i="9"/>
  <c r="N170" i="9"/>
  <c r="L170" i="9"/>
  <c r="F170" i="9" s="1"/>
  <c r="H170" i="9" s="1"/>
  <c r="S170" i="9"/>
  <c r="U170" i="9"/>
  <c r="W170" i="9"/>
  <c r="A6" i="9"/>
  <c r="B16" i="9" s="1"/>
  <c r="A46" i="9"/>
  <c r="L48" i="9" s="1"/>
  <c r="P48" i="9" s="1"/>
  <c r="A36" i="9"/>
  <c r="I39" i="9" s="1"/>
  <c r="K39" i="9" s="1"/>
  <c r="H144" i="9"/>
  <c r="H167" i="9"/>
  <c r="H165" i="9"/>
  <c r="H102" i="9"/>
  <c r="H172" i="9"/>
  <c r="H156" i="9"/>
  <c r="H191" i="9"/>
  <c r="H199" i="9"/>
  <c r="H180" i="9"/>
  <c r="H194" i="9"/>
  <c r="H148" i="9"/>
  <c r="H154" i="9"/>
  <c r="H218" i="9"/>
  <c r="H103" i="9"/>
  <c r="H178" i="9"/>
  <c r="H213" i="9"/>
  <c r="H121" i="9"/>
  <c r="H153" i="9"/>
  <c r="H219" i="9"/>
  <c r="H128" i="9"/>
  <c r="H131" i="9"/>
  <c r="H200" i="9"/>
  <c r="H147" i="9"/>
  <c r="H126" i="9"/>
  <c r="H221" i="9"/>
  <c r="H173" i="9"/>
  <c r="H124" i="9"/>
  <c r="H177" i="9"/>
  <c r="H123" i="9"/>
  <c r="H129" i="9"/>
  <c r="H207" i="9"/>
  <c r="H198" i="9"/>
  <c r="H176" i="9"/>
  <c r="H192" i="9"/>
  <c r="H174" i="9"/>
  <c r="H115" i="9"/>
  <c r="H179" i="9"/>
  <c r="H134" i="9"/>
  <c r="H112" i="9"/>
  <c r="H197" i="9"/>
  <c r="H127" i="9"/>
  <c r="H108" i="9"/>
  <c r="H110" i="9"/>
  <c r="H130" i="9"/>
  <c r="H157" i="9"/>
  <c r="H111" i="9"/>
  <c r="H196" i="9"/>
  <c r="H107" i="9"/>
  <c r="H105" i="9"/>
  <c r="H151" i="9"/>
  <c r="H132" i="9"/>
  <c r="H222" i="9"/>
  <c r="H109" i="9"/>
  <c r="I36" i="9"/>
  <c r="H195" i="9"/>
  <c r="H135" i="9"/>
  <c r="H100" i="9"/>
  <c r="H152" i="9"/>
  <c r="H106" i="9"/>
  <c r="H212" i="9"/>
  <c r="H150" i="9"/>
  <c r="C14" i="9"/>
  <c r="H133" i="9"/>
  <c r="H168" i="9"/>
  <c r="H209" i="9"/>
  <c r="H201" i="9"/>
  <c r="H186" i="9"/>
  <c r="H189" i="9"/>
  <c r="H193" i="9"/>
  <c r="H188" i="9"/>
  <c r="H210" i="9"/>
  <c r="H142" i="9"/>
  <c r="H216" i="9"/>
  <c r="H114" i="9"/>
  <c r="H113" i="9"/>
  <c r="H220" i="9"/>
  <c r="H215" i="9"/>
  <c r="H217" i="9"/>
  <c r="H145" i="9"/>
  <c r="H155" i="9"/>
  <c r="H149" i="9"/>
  <c r="H214" i="9"/>
  <c r="H175" i="9"/>
  <c r="H171" i="9"/>
  <c r="H136" i="9"/>
  <c r="B34" i="9" l="1"/>
  <c r="A32" i="9"/>
  <c r="B15" i="9"/>
  <c r="D23" i="9" s="1"/>
  <c r="AJ48" i="9"/>
  <c r="AD48" i="9"/>
  <c r="V48" i="9"/>
  <c r="O48" i="9"/>
  <c r="C50" i="9" s="1"/>
  <c r="N39" i="9"/>
  <c r="Q39" i="9"/>
  <c r="AA48" i="9"/>
  <c r="AF48" i="9"/>
  <c r="L46" i="9"/>
  <c r="U48" i="9"/>
  <c r="W48" i="9"/>
  <c r="R48" i="9"/>
  <c r="AK48" i="9"/>
  <c r="AB48" i="9"/>
  <c r="C16" i="9"/>
  <c r="D16" i="9" s="1"/>
  <c r="D29" i="9" s="1"/>
  <c r="C15" i="9"/>
  <c r="B14" i="9"/>
  <c r="D14" i="9" s="1"/>
  <c r="D27" i="9" s="1"/>
  <c r="AC48" i="9"/>
  <c r="S48" i="9"/>
  <c r="Q48" i="9"/>
  <c r="L39" i="9"/>
  <c r="L47" i="9"/>
  <c r="N47" i="9" s="1"/>
  <c r="B49" i="9" s="1"/>
  <c r="I38" i="9"/>
  <c r="Q38" i="9" s="1"/>
  <c r="AN48" i="9"/>
  <c r="AI48" i="9"/>
  <c r="M39" i="9"/>
  <c r="Z48" i="9"/>
  <c r="AE48" i="9"/>
  <c r="X48" i="9"/>
  <c r="AL48" i="9"/>
  <c r="T48" i="9"/>
  <c r="S39" i="9"/>
  <c r="N48" i="9"/>
  <c r="Y48" i="9"/>
  <c r="I37" i="9"/>
  <c r="P39" i="9"/>
  <c r="L49" i="9"/>
  <c r="AE49" i="9" s="1"/>
  <c r="AH48" i="9"/>
  <c r="R39" i="9"/>
  <c r="O39" i="9"/>
  <c r="L50" i="9"/>
  <c r="AH50" i="9" s="1"/>
  <c r="I40" i="9"/>
  <c r="AG48" i="9"/>
  <c r="AM48" i="9"/>
  <c r="D50" i="9"/>
  <c r="J50" i="9"/>
  <c r="O47" i="9"/>
  <c r="C49" i="9" s="1"/>
  <c r="AJ47" i="9"/>
  <c r="U47" i="9"/>
  <c r="I49" i="9" s="1"/>
  <c r="AD47" i="9"/>
  <c r="AN47" i="9"/>
  <c r="AG47" i="9"/>
  <c r="AA47" i="9"/>
  <c r="Q47" i="9"/>
  <c r="E49" i="9" s="1"/>
  <c r="AB47" i="9"/>
  <c r="AI46" i="9"/>
  <c r="AH46" i="9"/>
  <c r="AD46" i="9"/>
  <c r="AK46" i="9"/>
  <c r="AE46" i="9"/>
  <c r="AM46" i="9"/>
  <c r="AJ46" i="9"/>
  <c r="W46" i="9"/>
  <c r="AG46" i="9"/>
  <c r="AA46" i="9"/>
  <c r="Q46" i="9"/>
  <c r="E48" i="9" s="1"/>
  <c r="AL46" i="9"/>
  <c r="X46" i="9"/>
  <c r="O46" i="9"/>
  <c r="C48" i="9" s="1"/>
  <c r="Y46" i="9"/>
  <c r="S46" i="9"/>
  <c r="G48" i="9" s="1"/>
  <c r="AF46" i="9"/>
  <c r="AC46" i="9"/>
  <c r="T46" i="9"/>
  <c r="H48" i="9" s="1"/>
  <c r="AN46" i="9"/>
  <c r="N46" i="9"/>
  <c r="B48" i="9" s="1"/>
  <c r="U46" i="9"/>
  <c r="I48" i="9" s="1"/>
  <c r="R46" i="9"/>
  <c r="F48" i="9" s="1"/>
  <c r="V46" i="9"/>
  <c r="J48" i="9" s="1"/>
  <c r="AB46" i="9"/>
  <c r="Z46" i="9"/>
  <c r="P46" i="9"/>
  <c r="D48" i="9" s="1"/>
  <c r="L37" i="9"/>
  <c r="Q37" i="9"/>
  <c r="S37" i="9"/>
  <c r="M37" i="9"/>
  <c r="K37" i="9"/>
  <c r="N37" i="9"/>
  <c r="R37" i="9"/>
  <c r="O37" i="9"/>
  <c r="P37" i="9"/>
  <c r="D24" i="9"/>
  <c r="N40" i="9"/>
  <c r="Q40" i="9"/>
  <c r="M40" i="9"/>
  <c r="O40" i="9"/>
  <c r="K40" i="9"/>
  <c r="P40" i="9"/>
  <c r="S40" i="9"/>
  <c r="R40" i="9"/>
  <c r="L40" i="9"/>
  <c r="M36" i="9"/>
  <c r="L36" i="9"/>
  <c r="Q36" i="9"/>
  <c r="N36" i="9"/>
  <c r="P36" i="9"/>
  <c r="O36" i="9"/>
  <c r="S36" i="9"/>
  <c r="K36" i="9"/>
  <c r="B37" i="9" s="1"/>
  <c r="R36" i="9"/>
  <c r="Z47" i="9" l="1"/>
  <c r="S47" i="9"/>
  <c r="G49" i="9" s="1"/>
  <c r="B38" i="9"/>
  <c r="B39" i="9"/>
  <c r="C39" i="9"/>
  <c r="C38" i="9"/>
  <c r="C37" i="9"/>
  <c r="D15" i="9"/>
  <c r="D28" i="9" s="1"/>
  <c r="C29" i="9" s="1"/>
  <c r="AF49" i="9"/>
  <c r="R38" i="9"/>
  <c r="L38" i="9"/>
  <c r="D38" i="9" s="1"/>
  <c r="E39" i="9"/>
  <c r="N38" i="9"/>
  <c r="F39" i="9"/>
  <c r="S38" i="9"/>
  <c r="F38" i="9"/>
  <c r="H50" i="9"/>
  <c r="E37" i="9"/>
  <c r="P38" i="9"/>
  <c r="O38" i="9"/>
  <c r="K38" i="9"/>
  <c r="D37" i="9" s="1"/>
  <c r="M38" i="9"/>
  <c r="D39" i="9" s="1"/>
  <c r="F37" i="9"/>
  <c r="AD49" i="9"/>
  <c r="AF47" i="9"/>
  <c r="X47" i="9"/>
  <c r="T47" i="9"/>
  <c r="H49" i="9" s="1"/>
  <c r="F50" i="9"/>
  <c r="E38" i="9"/>
  <c r="V47" i="9"/>
  <c r="J49" i="9" s="1"/>
  <c r="AI47" i="9"/>
  <c r="Y47" i="9"/>
  <c r="E50" i="9"/>
  <c r="W47" i="9"/>
  <c r="P47" i="9"/>
  <c r="D49" i="9" s="1"/>
  <c r="AH47" i="9"/>
  <c r="U49" i="9"/>
  <c r="I51" i="9" s="1"/>
  <c r="G50" i="9"/>
  <c r="R47" i="9"/>
  <c r="F49" i="9" s="1"/>
  <c r="AE47" i="9"/>
  <c r="AL47" i="9"/>
  <c r="I50" i="9"/>
  <c r="AC47" i="9"/>
  <c r="AM47" i="9"/>
  <c r="AK47" i="9"/>
  <c r="B50" i="9"/>
  <c r="E27" i="9"/>
  <c r="F28" i="9" s="1"/>
  <c r="C27" i="9"/>
  <c r="P49" i="9"/>
  <c r="D51" i="9" s="1"/>
  <c r="AK49" i="9"/>
  <c r="Q49" i="9"/>
  <c r="E51" i="9" s="1"/>
  <c r="Q50" i="9"/>
  <c r="E52" i="9" s="1"/>
  <c r="AN49" i="9"/>
  <c r="Y50" i="9"/>
  <c r="X50" i="9"/>
  <c r="AC50" i="9"/>
  <c r="AG49" i="9"/>
  <c r="AA49" i="9"/>
  <c r="R49" i="9"/>
  <c r="F51" i="9" s="1"/>
  <c r="AC49" i="9"/>
  <c r="X49" i="9"/>
  <c r="S49" i="9"/>
  <c r="G51" i="9" s="1"/>
  <c r="N49" i="9"/>
  <c r="B51" i="9" s="1"/>
  <c r="W49" i="9"/>
  <c r="T49" i="9"/>
  <c r="H51" i="9" s="1"/>
  <c r="AH49" i="9"/>
  <c r="C22" i="9"/>
  <c r="C23" i="9" s="1"/>
  <c r="D22" i="9"/>
  <c r="E22" i="9" s="1"/>
  <c r="F23" i="9" s="1"/>
  <c r="Y49" i="9"/>
  <c r="O49" i="9"/>
  <c r="C51" i="9" s="1"/>
  <c r="AB49" i="9"/>
  <c r="AM49" i="9"/>
  <c r="AL49" i="9"/>
  <c r="V49" i="9"/>
  <c r="J51" i="9" s="1"/>
  <c r="AJ49" i="9"/>
  <c r="AI49" i="9"/>
  <c r="Z49" i="9"/>
  <c r="AD50" i="9"/>
  <c r="AF50" i="9"/>
  <c r="Z50" i="9"/>
  <c r="AM50" i="9"/>
  <c r="U50" i="9"/>
  <c r="I52" i="9" s="1"/>
  <c r="AG50" i="9"/>
  <c r="S50" i="9"/>
  <c r="G52" i="9" s="1"/>
  <c r="O50" i="9"/>
  <c r="C52" i="9" s="1"/>
  <c r="AE50" i="9"/>
  <c r="P50" i="9"/>
  <c r="D52" i="9" s="1"/>
  <c r="N50" i="9"/>
  <c r="B52" i="9" s="1"/>
  <c r="T50" i="9"/>
  <c r="H52" i="9" s="1"/>
  <c r="AA50" i="9"/>
  <c r="AB50" i="9"/>
  <c r="V50" i="9"/>
  <c r="J52" i="9" s="1"/>
  <c r="AJ50" i="9"/>
  <c r="AI50" i="9"/>
  <c r="AN50" i="9"/>
  <c r="AL50" i="9"/>
  <c r="W50" i="9"/>
  <c r="R50" i="9"/>
  <c r="F52" i="9" s="1"/>
  <c r="AK50" i="9"/>
  <c r="E30" i="9"/>
  <c r="G29" i="9"/>
  <c r="C24" i="9"/>
  <c r="G24" i="9"/>
  <c r="E25" i="9"/>
  <c r="G23" i="9"/>
  <c r="F24" i="9" s="1"/>
  <c r="C28" i="9" l="1"/>
  <c r="G38" i="9"/>
  <c r="G28" i="9"/>
  <c r="F29" i="9" s="1"/>
  <c r="H23" i="9"/>
  <c r="I53" i="9"/>
  <c r="G39" i="9"/>
  <c r="F53" i="9"/>
  <c r="G37" i="9"/>
  <c r="H53" i="9"/>
  <c r="J53" i="9"/>
  <c r="D53" i="9"/>
  <c r="C53" i="9"/>
  <c r="E53" i="9"/>
  <c r="G53" i="9"/>
  <c r="B53" i="9"/>
  <c r="H29" i="9"/>
  <c r="H24" i="9"/>
  <c r="H28" i="9" l="1"/>
</calcChain>
</file>

<file path=xl/sharedStrings.xml><?xml version="1.0" encoding="utf-8"?>
<sst xmlns="http://schemas.openxmlformats.org/spreadsheetml/2006/main" count="1912" uniqueCount="407">
  <si>
    <t>GDP</t>
  </si>
  <si>
    <t>Employment</t>
  </si>
  <si>
    <t>Exports</t>
  </si>
  <si>
    <t>id</t>
  </si>
  <si>
    <t>country</t>
  </si>
  <si>
    <t>adb_code</t>
  </si>
  <si>
    <t>sector</t>
  </si>
  <si>
    <t>VA_base</t>
  </si>
  <si>
    <t>agg_VA</t>
  </si>
  <si>
    <t>VA_dirind_pct1</t>
  </si>
  <si>
    <t>VA_trdred_pct1</t>
  </si>
  <si>
    <t>VA_net_pct1</t>
  </si>
  <si>
    <t>VA_dirind_pct2</t>
  </si>
  <si>
    <t>VA_trdred_pct2</t>
  </si>
  <si>
    <t>VA_net_pct2</t>
  </si>
  <si>
    <t>VA_dirind_pct3</t>
  </si>
  <si>
    <t>VA_trdred_pct3</t>
  </si>
  <si>
    <t>VA_net_pct3</t>
  </si>
  <si>
    <t>emp_base</t>
  </si>
  <si>
    <t>agg_emp</t>
  </si>
  <si>
    <t>emp_dirind_pct1</t>
  </si>
  <si>
    <t>emp_trdred_pct1</t>
  </si>
  <si>
    <t>emp_net_pct1</t>
  </si>
  <si>
    <t>emp_dirind_pct2</t>
  </si>
  <si>
    <t>emp_trdred_pct2</t>
  </si>
  <si>
    <t>emp_net_pct2</t>
  </si>
  <si>
    <t>emp_dirind_pct3</t>
  </si>
  <si>
    <t>emp_trdred_pct3</t>
  </si>
  <si>
    <t>emp_net_pct3</t>
  </si>
  <si>
    <t>exp_base</t>
  </si>
  <si>
    <t>agg_exp</t>
  </si>
  <si>
    <t>exp_dirind_pct1</t>
  </si>
  <si>
    <t>exp_trdred_pct1</t>
  </si>
  <si>
    <t>exp_net_pct1</t>
  </si>
  <si>
    <t>exp_dirind_pct2</t>
  </si>
  <si>
    <t>exp_trdred_pct2</t>
  </si>
  <si>
    <t>exp_net_pct2</t>
  </si>
  <si>
    <t>exp_dirind_pct3</t>
  </si>
  <si>
    <t>exp_trdred_pct3</t>
  </si>
  <si>
    <t>exp_net_pct3</t>
  </si>
  <si>
    <t>Australia</t>
  </si>
  <si>
    <t>AUS</t>
  </si>
  <si>
    <t>All</t>
  </si>
  <si>
    <t>Austria</t>
  </si>
  <si>
    <t>AUT</t>
  </si>
  <si>
    <t>Bangladesh</t>
  </si>
  <si>
    <t>BAN</t>
  </si>
  <si>
    <t>Belgium</t>
  </si>
  <si>
    <t>BEL</t>
  </si>
  <si>
    <t>Bhutan</t>
  </si>
  <si>
    <t>BHU</t>
  </si>
  <si>
    <t>Brazil</t>
  </si>
  <si>
    <t>BRA</t>
  </si>
  <si>
    <t>Brunei Darussalam</t>
  </si>
  <si>
    <t>BRU</t>
  </si>
  <si>
    <t>Bulgaria</t>
  </si>
  <si>
    <t>BGR</t>
  </si>
  <si>
    <t>Cambodia</t>
  </si>
  <si>
    <t>CAM</t>
  </si>
  <si>
    <t>Canada</t>
  </si>
  <si>
    <t>CAN</t>
  </si>
  <si>
    <t>Croatia</t>
  </si>
  <si>
    <t>HRV</t>
  </si>
  <si>
    <t>Cyprus</t>
  </si>
  <si>
    <t>CYP</t>
  </si>
  <si>
    <t>Czech Republic</t>
  </si>
  <si>
    <t>CZE</t>
  </si>
  <si>
    <t>Denmark</t>
  </si>
  <si>
    <t>DEN</t>
  </si>
  <si>
    <t>Estonia</t>
  </si>
  <si>
    <t>EST</t>
  </si>
  <si>
    <t>Fiji</t>
  </si>
  <si>
    <t>FIJ</t>
  </si>
  <si>
    <t>Finland</t>
  </si>
  <si>
    <t>FIN</t>
  </si>
  <si>
    <t>France</t>
  </si>
  <si>
    <t>FRA</t>
  </si>
  <si>
    <t>Germany</t>
  </si>
  <si>
    <t>GER</t>
  </si>
  <si>
    <t>Greece</t>
  </si>
  <si>
    <t>GRC</t>
  </si>
  <si>
    <t>Hong Kong, China</t>
  </si>
  <si>
    <t>HKG</t>
  </si>
  <si>
    <t>Hungary</t>
  </si>
  <si>
    <t>HUN</t>
  </si>
  <si>
    <t>India</t>
  </si>
  <si>
    <t>IND</t>
  </si>
  <si>
    <t>Indonesia</t>
  </si>
  <si>
    <t>INO</t>
  </si>
  <si>
    <t>Ireland</t>
  </si>
  <si>
    <t>IRE</t>
  </si>
  <si>
    <t>Italy</t>
  </si>
  <si>
    <t>ITA</t>
  </si>
  <si>
    <t>Japan</t>
  </si>
  <si>
    <t>JPN</t>
  </si>
  <si>
    <t>Kazakhstan</t>
  </si>
  <si>
    <t>KAZ</t>
  </si>
  <si>
    <t>Kyrgyz Republic</t>
  </si>
  <si>
    <t>KGZ</t>
  </si>
  <si>
    <t>Lao People's Democratic Republic</t>
  </si>
  <si>
    <t>LAO</t>
  </si>
  <si>
    <t>Latvia</t>
  </si>
  <si>
    <t>LVA</t>
  </si>
  <si>
    <t>Lithuania</t>
  </si>
  <si>
    <t>LTU</t>
  </si>
  <si>
    <t>Luxembourg</t>
  </si>
  <si>
    <t>LUX</t>
  </si>
  <si>
    <t>Malaysia</t>
  </si>
  <si>
    <t>MAL</t>
  </si>
  <si>
    <t>Maldives</t>
  </si>
  <si>
    <t>MLD</t>
  </si>
  <si>
    <t>Malta</t>
  </si>
  <si>
    <t>MLT</t>
  </si>
  <si>
    <t>Mexico</t>
  </si>
  <si>
    <t>MEX</t>
  </si>
  <si>
    <t>Mongolia</t>
  </si>
  <si>
    <t>MON</t>
  </si>
  <si>
    <t>Nepal</t>
  </si>
  <si>
    <t>NEP</t>
  </si>
  <si>
    <t>Netherlands</t>
  </si>
  <si>
    <t>NET</t>
  </si>
  <si>
    <t>Norway</t>
  </si>
  <si>
    <t>NOR</t>
  </si>
  <si>
    <t>Pakistan</t>
  </si>
  <si>
    <t>PAK</t>
  </si>
  <si>
    <t>People's Republic of China</t>
  </si>
  <si>
    <t>PRC</t>
  </si>
  <si>
    <t>Philippines</t>
  </si>
  <si>
    <t>PHI</t>
  </si>
  <si>
    <t>Poland</t>
  </si>
  <si>
    <t>POL</t>
  </si>
  <si>
    <t>Portugal</t>
  </si>
  <si>
    <t>POR</t>
  </si>
  <si>
    <t>Republic of Korea</t>
  </si>
  <si>
    <t>KOR</t>
  </si>
  <si>
    <t>Romania</t>
  </si>
  <si>
    <t>ROM</t>
  </si>
  <si>
    <t>Russia</t>
  </si>
  <si>
    <t>RUS</t>
  </si>
  <si>
    <t>Singapore</t>
  </si>
  <si>
    <t>SIN</t>
  </si>
  <si>
    <t>Slovak Republic</t>
  </si>
  <si>
    <t>SVK</t>
  </si>
  <si>
    <t>Slovenia</t>
  </si>
  <si>
    <t>SVN</t>
  </si>
  <si>
    <t>Spain</t>
  </si>
  <si>
    <t>SPA</t>
  </si>
  <si>
    <t>Sri Lanka</t>
  </si>
  <si>
    <t>SRI</t>
  </si>
  <si>
    <t>Sweden</t>
  </si>
  <si>
    <t>SWE</t>
  </si>
  <si>
    <t>Switzerland</t>
  </si>
  <si>
    <t>SWI</t>
  </si>
  <si>
    <t>Taipei,China</t>
  </si>
  <si>
    <t>TAP</t>
  </si>
  <si>
    <t>Thailand</t>
  </si>
  <si>
    <t>THA</t>
  </si>
  <si>
    <t>Turkey</t>
  </si>
  <si>
    <t>TUR</t>
  </si>
  <si>
    <t>United Kingdom</t>
  </si>
  <si>
    <t>UKG</t>
  </si>
  <si>
    <t>United States</t>
  </si>
  <si>
    <t>USA</t>
  </si>
  <si>
    <t>Viet Nam</t>
  </si>
  <si>
    <t>VIE</t>
  </si>
  <si>
    <t>ASEAN5</t>
  </si>
  <si>
    <t>Developing Asia</t>
  </si>
  <si>
    <t>Developing Asia excl. China</t>
  </si>
  <si>
    <t>Rest of developing Asia</t>
  </si>
  <si>
    <t>G3 economies: USA, EU, JPN</t>
  </si>
  <si>
    <t>NIEs</t>
  </si>
  <si>
    <t>Rest of developing Asia - Other (excl. BAN, CAM, IND, PAK, SRI)</t>
  </si>
  <si>
    <t>World</t>
  </si>
  <si>
    <t>Rest of the World</t>
  </si>
  <si>
    <t>RoW</t>
  </si>
  <si>
    <t>Agriculture, Mining and Quarrying</t>
  </si>
  <si>
    <t>Electronics and Machinery</t>
  </si>
  <si>
    <t>Other</t>
  </si>
  <si>
    <t>Services</t>
  </si>
  <si>
    <t>Textiles, Garments and Leather</t>
  </si>
  <si>
    <t xml:space="preserve">Country </t>
  </si>
  <si>
    <t>Impact on</t>
  </si>
  <si>
    <t>Direct + Indirect</t>
  </si>
  <si>
    <t>Trade redirection</t>
  </si>
  <si>
    <t>Net</t>
  </si>
  <si>
    <t xml:space="preserve">Direct </t>
  </si>
  <si>
    <t>Current</t>
  </si>
  <si>
    <t>Bilateral</t>
  </si>
  <si>
    <t>Worse</t>
  </si>
  <si>
    <t>For chart</t>
  </si>
  <si>
    <t xml:space="preserve">Impact of the Trade Conflict on </t>
  </si>
  <si>
    <t>For Connector</t>
  </si>
  <si>
    <t>For Delta Bars</t>
  </si>
  <si>
    <t>Difference</t>
  </si>
  <si>
    <t>Cumulative</t>
  </si>
  <si>
    <t>Start &amp; End</t>
  </si>
  <si>
    <t xml:space="preserve">Before </t>
  </si>
  <si>
    <t>After</t>
  </si>
  <si>
    <t>Data label position</t>
  </si>
  <si>
    <t>Direct and Indirect Effects</t>
  </si>
  <si>
    <t>Bilateral Escalation</t>
  </si>
  <si>
    <t>Auto Sector Escalation</t>
  </si>
  <si>
    <t>Worse-case</t>
  </si>
  <si>
    <t xml:space="preserve"> </t>
  </si>
  <si>
    <t>Direct, Indirect and Trade Redirection Effects</t>
  </si>
  <si>
    <t xml:space="preserve">Net Impact of the Trade Conflict on </t>
  </si>
  <si>
    <t>Net impact</t>
  </si>
  <si>
    <t>Current scenario</t>
  </si>
  <si>
    <t>Bilateral escalation</t>
  </si>
  <si>
    <t xml:space="preserve">Worse-case </t>
  </si>
  <si>
    <t>2. Select impact of the trade conflict on</t>
  </si>
  <si>
    <r>
      <t xml:space="preserve">3. Set extent of trade redirection </t>
    </r>
    <r>
      <rPr>
        <i/>
        <sz val="11"/>
        <color rgb="FFFF0000"/>
        <rFont val="Calibri"/>
        <family val="2"/>
        <scheme val="minor"/>
      </rPr>
      <t>(optional)</t>
    </r>
  </si>
  <si>
    <r>
      <t xml:space="preserve">4. Set extent of trade redirection </t>
    </r>
    <r>
      <rPr>
        <i/>
        <sz val="11"/>
        <color rgb="FFFF0000"/>
        <rFont val="Calibri"/>
        <family val="2"/>
        <scheme val="minor"/>
      </rPr>
      <t>(optional)</t>
    </r>
  </si>
  <si>
    <t>ctrysec</t>
  </si>
  <si>
    <t>VA1</t>
  </si>
  <si>
    <t>VA2</t>
  </si>
  <si>
    <t>VA3</t>
  </si>
  <si>
    <t>emp1</t>
  </si>
  <si>
    <t>emp2</t>
  </si>
  <si>
    <t>emp3</t>
  </si>
  <si>
    <t>exp1</t>
  </si>
  <si>
    <t>exp2</t>
  </si>
  <si>
    <t>exp3</t>
  </si>
  <si>
    <t>COUNTRY COMPARISONS</t>
  </si>
  <si>
    <t>, Selected Economies</t>
  </si>
  <si>
    <t>Trade Redirection Effects</t>
  </si>
  <si>
    <t>Net Impact (Partial Redirection)</t>
  </si>
  <si>
    <t>3. Select impact of the trade conflict on</t>
  </si>
  <si>
    <t>WLD</t>
  </si>
  <si>
    <t>SECTOR LEVEL</t>
  </si>
  <si>
    <t>Value-added</t>
  </si>
  <si>
    <t>% of GDP</t>
  </si>
  <si>
    <t>% of Exports</t>
  </si>
  <si>
    <t>% of Employment</t>
  </si>
  <si>
    <t>For labels</t>
  </si>
  <si>
    <t>A: Current Scenario</t>
  </si>
  <si>
    <t>B: Bilateral Escalation</t>
  </si>
  <si>
    <t>C: Worse-case Scenario</t>
  </si>
  <si>
    <t xml:space="preserve"> Sectoral GDP</t>
  </si>
  <si>
    <t xml:space="preserve"> Sectoral Employment</t>
  </si>
  <si>
    <t xml:space="preserve"> Sectoral Exports</t>
  </si>
  <si>
    <t>VA_dirind_scpct1</t>
  </si>
  <si>
    <t>VA_trdred_scpct1</t>
  </si>
  <si>
    <t>VA_net_scpct1</t>
  </si>
  <si>
    <t>VA_dirind_scpct2</t>
  </si>
  <si>
    <t>VA_trdred_scpct2</t>
  </si>
  <si>
    <t>VA_net_scpct2</t>
  </si>
  <si>
    <t>VA_dirind_scpct3</t>
  </si>
  <si>
    <t>VA_trdred_scpct3</t>
  </si>
  <si>
    <t>VA_net_scpct3</t>
  </si>
  <si>
    <t>emp_dirind_scpct1</t>
  </si>
  <si>
    <t>emp_trdred_scpct1</t>
  </si>
  <si>
    <t>emp_net_scpct1</t>
  </si>
  <si>
    <t>emp_dirind_scpct2</t>
  </si>
  <si>
    <t>emp_trdred_scpct2</t>
  </si>
  <si>
    <t>emp_net_scpct2</t>
  </si>
  <si>
    <t>emp_dirind_scpct3</t>
  </si>
  <si>
    <t>emp_trdred_scpct3</t>
  </si>
  <si>
    <t>emp_net_scpct3</t>
  </si>
  <si>
    <t>exp_dirind_scpct1</t>
  </si>
  <si>
    <t>exp_trdred_scpct1</t>
  </si>
  <si>
    <t>exp_net_scpct1</t>
  </si>
  <si>
    <t>exp_dirind_scpct2</t>
  </si>
  <si>
    <t>exp_trdred_scpct2</t>
  </si>
  <si>
    <t>exp_net_scpct2</t>
  </si>
  <si>
    <t>exp_dirind_scpct3</t>
  </si>
  <si>
    <t>exp_trdred_scpct3</t>
  </si>
  <si>
    <t>exp_net_scpct3</t>
  </si>
  <si>
    <t>Sectoral GDP</t>
  </si>
  <si>
    <t>Sectoral Employment</t>
  </si>
  <si>
    <t>Sectoral Exports</t>
  </si>
  <si>
    <t>VA1_dirind</t>
  </si>
  <si>
    <t>VA1_trdred</t>
  </si>
  <si>
    <t>VA1_net</t>
  </si>
  <si>
    <t>VA2_dirind</t>
  </si>
  <si>
    <t>VA2_trdred</t>
  </si>
  <si>
    <t>VA2_net</t>
  </si>
  <si>
    <t>VA3_dirind</t>
  </si>
  <si>
    <t>VA3_trdred</t>
  </si>
  <si>
    <t>VA3_net</t>
  </si>
  <si>
    <t>emp1_dirind</t>
  </si>
  <si>
    <t>emp1_trdred</t>
  </si>
  <si>
    <t>emp1_net</t>
  </si>
  <si>
    <t>emp2_dirind</t>
  </si>
  <si>
    <t>emp2_trdred</t>
  </si>
  <si>
    <t>emp2_net</t>
  </si>
  <si>
    <t>emp3_dirind</t>
  </si>
  <si>
    <t>emp3_trdred</t>
  </si>
  <si>
    <t>emp3_net</t>
  </si>
  <si>
    <t>exp1_dirind</t>
  </si>
  <si>
    <t>exp1_trdred</t>
  </si>
  <si>
    <t>exp1_net</t>
  </si>
  <si>
    <t>exp2_dirind</t>
  </si>
  <si>
    <t>exp2_trdred</t>
  </si>
  <si>
    <t>exp2_net</t>
  </si>
  <si>
    <t>exp3_dirind</t>
  </si>
  <si>
    <t>exp3_trdred</t>
  </si>
  <si>
    <t>exp3_net</t>
  </si>
  <si>
    <t>Direct and indirect effects</t>
  </si>
  <si>
    <t>Trade redirection effects</t>
  </si>
  <si>
    <t/>
  </si>
  <si>
    <t>% of Sectoral GDP</t>
  </si>
  <si>
    <t>% of Sectoral Employment</t>
  </si>
  <si>
    <t>% of Sectoral Exports</t>
  </si>
  <si>
    <t>In this page…</t>
  </si>
  <si>
    <r>
      <rPr>
        <b/>
        <sz val="8"/>
        <color theme="1"/>
        <rFont val="Calibri"/>
        <family val="2"/>
        <scheme val="minor"/>
      </rPr>
      <t>Notes:</t>
    </r>
    <r>
      <rPr>
        <sz val="8"/>
        <color theme="1"/>
        <rFont val="Calibri"/>
        <family val="2"/>
        <scheme val="minor"/>
      </rPr>
      <t xml:space="preserve"> 1/ Current scenario includes all trade measures implemented as of 1 September 2019. Bilateral escalation assumes all US-PRC bilateral trade is levied at 30% tariffs. Worse-case scenario includes measures under the bilateral escalation and auto sector escalation (tariffs on all auto and auto parts traded globally). Net impact is the effect of direct, indirect and trade redirection effects, which could take longer to realize. 2/For sectors, “Other” includes other manufacturing, utilities, construction and transport.                                                                                                                                                                                                        </t>
    </r>
    <r>
      <rPr>
        <b/>
        <sz val="8"/>
        <color theme="1"/>
        <rFont val="Calibri"/>
        <family val="2"/>
        <scheme val="minor"/>
      </rPr>
      <t xml:space="preserve">Source: </t>
    </r>
    <r>
      <rPr>
        <sz val="8"/>
        <color theme="1"/>
        <rFont val="Calibri"/>
        <family val="2"/>
        <scheme val="minor"/>
      </rPr>
      <t xml:space="preserve">ADB Staff estimates. </t>
    </r>
  </si>
  <si>
    <t xml:space="preserve">Notes: 1/ Current scenario includes all trade measures implemented as of 1 September 2019. Bilateral escalation assumes all US-PRC bilateral trade is levied at 30% tariffs. Worse-case scenario includes measures under the bilateral escalation and auto sector escalation (tariffs on all auto and auto parts traded globally). Net impact is the effect of direct, indirect and trade redirection effects, which could take longer to realize. 2/For sectors, “Other” includes other manufacturing, utilities, construction and transport.                                                                                                                                                                                                        Source: ADB Staff estimates. </t>
  </si>
  <si>
    <r>
      <rPr>
        <b/>
        <sz val="8"/>
        <color theme="1"/>
        <rFont val="Calibri"/>
        <family val="2"/>
        <scheme val="minor"/>
      </rPr>
      <t xml:space="preserve">Notes: </t>
    </r>
    <r>
      <rPr>
        <sz val="8"/>
        <color theme="1"/>
        <rFont val="Calibri"/>
        <family val="2"/>
        <scheme val="minor"/>
      </rPr>
      <t xml:space="preserve">1/ Current scenario includes all trade measures implemented as of 1 September 2019. Bilateral escalation assumes all US-PRC bilateral trade is levied at 30% tariffs. Worse-case scenario includes measures under the bilateral escalation and auto sector escalation (tariffs on all auto and auto parts traded globally). Net impact is the effect of direct, indirect and trade redirection effects, which could take longer to realize. 2/For sectors, “Other” includes other manufacturing, utilities, construction and transport.                                                                                                                                                                                                        </t>
    </r>
    <r>
      <rPr>
        <b/>
        <sz val="8"/>
        <color theme="1"/>
        <rFont val="Calibri"/>
        <family val="2"/>
        <scheme val="minor"/>
      </rPr>
      <t>Source:</t>
    </r>
    <r>
      <rPr>
        <sz val="8"/>
        <color theme="1"/>
        <rFont val="Calibri"/>
        <family val="2"/>
        <scheme val="minor"/>
      </rPr>
      <t xml:space="preserve"> ADB Staff estimates. </t>
    </r>
  </si>
  <si>
    <r>
      <rPr>
        <b/>
        <sz val="8"/>
        <color theme="1"/>
        <rFont val="Calibri"/>
        <family val="2"/>
        <scheme val="minor"/>
      </rPr>
      <t>Notes:</t>
    </r>
    <r>
      <rPr>
        <sz val="8"/>
        <color theme="1"/>
        <rFont val="Calibri"/>
        <family val="2"/>
        <scheme val="minor"/>
      </rPr>
      <t xml:space="preserve"> 1/ Current scenario includes all trade measures implemented as of 1 September 2019. Bilateral escalation assumes all US-PRC bilateral trade is levied at 30% tariffs. Worse-case scenario includes measures under the bilateral escalation and auto sector escalation (tariffs on all auto and auto parts traded globally). Net impact is the effect of direct, indirect and trade redirection effects, which could take longer to realize.                                                                                                                                                                                                                                                                                             </t>
    </r>
    <r>
      <rPr>
        <b/>
        <sz val="8"/>
        <color theme="1"/>
        <rFont val="Calibri"/>
        <family val="2"/>
        <scheme val="minor"/>
      </rPr>
      <t>Source:</t>
    </r>
    <r>
      <rPr>
        <sz val="8"/>
        <color theme="1"/>
        <rFont val="Calibri"/>
        <family val="2"/>
        <scheme val="minor"/>
      </rPr>
      <t xml:space="preserve"> ADB Staff estimates. </t>
    </r>
  </si>
  <si>
    <r>
      <rPr>
        <b/>
        <sz val="8"/>
        <color theme="1"/>
        <rFont val="Calibri"/>
        <family val="2"/>
        <scheme val="minor"/>
      </rPr>
      <t>Notes:</t>
    </r>
    <r>
      <rPr>
        <sz val="8"/>
        <color theme="1"/>
        <rFont val="Calibri"/>
        <family val="2"/>
        <scheme val="minor"/>
      </rPr>
      <t xml:space="preserve"> 1/ Current scenario includes all trade measures implemented as of 1 September 2019. Bilateral escalation assumes all US-PRC bilateral trade is levied at 30% tariffs. Worse-case scenario includes measures under the bilateral escalation and auto sector escalation (tariffs on all auto and auto parts traded globally). Net impact is the effect of direct, indirect and trade redirection effects, which could take longer to realize. 2/For sectors, “Other” includes other manufacturing, utilities, construction and transport.                                                                                                                                                                                                        </t>
    </r>
    <r>
      <rPr>
        <b/>
        <sz val="8"/>
        <color theme="1"/>
        <rFont val="Calibri"/>
        <family val="2"/>
        <scheme val="minor"/>
      </rPr>
      <t>Source:</t>
    </r>
    <r>
      <rPr>
        <sz val="8"/>
        <color theme="1"/>
        <rFont val="Calibri"/>
        <family val="2"/>
        <scheme val="minor"/>
      </rPr>
      <t xml:space="preserve"> ADB Staff estimates. </t>
    </r>
  </si>
  <si>
    <t>A Short Guide on How to Use the Trade Impact Template</t>
  </si>
  <si>
    <t>1.</t>
  </si>
  <si>
    <t xml:space="preserve">2. </t>
  </si>
  <si>
    <t>3.</t>
  </si>
  <si>
    <t>4.</t>
  </si>
  <si>
    <t>5.</t>
  </si>
  <si>
    <t>6.</t>
  </si>
  <si>
    <t>Suggested citation:
Abiad, A., K. Baris, A. Bernabe, D. Bertulfo, S. Camingue-Romance, P. Feliciano, J. M. Mariasingham, and V. Mercer-Blackman. 2018. “The Impact of Trade Conflict on Developing Asia”. ADB Economics Working Paper Series. Asian Development Bank.</t>
  </si>
  <si>
    <t xml:space="preserve">Table 1. List of Regions and Economies </t>
  </si>
  <si>
    <r>
      <rPr>
        <b/>
        <i/>
        <sz val="11"/>
        <color theme="1"/>
        <rFont val="Calibri"/>
        <family val="2"/>
        <scheme val="minor"/>
      </rPr>
      <t xml:space="preserve">Disclaimer: </t>
    </r>
    <r>
      <rPr>
        <i/>
        <sz val="11"/>
        <color theme="1"/>
        <rFont val="Calibri"/>
        <family val="2"/>
        <scheme val="minor"/>
      </rPr>
      <t>The views expressed are those of the authors and do not necessarily reflect the views and policies of the Asian Development Bank, its Board of Governors, or the governments they represent.
ADB does not guarantee the accuracy of the data included in this worksheet and accepts no responsibility for any consequence of their use. The mention of specific companies or products of manufacturers does not imply that they are endorsed or recommended by ADB in preference ot others of a similar nature that are not mentioned.
By making any designation of or reference to a particualr territory or geographic area, or by using the term "country" in this coument, ADB does not intend to make any judgments as to the legal or other status of any territory or area. 
Please contact pubsmarketing@adb.org if you have questions or comments with respect to content, or if you wish to obtain copyright permission for your intended use that does not fall within these terms, or for permission to use the ADB logo.
Notes:
In this publication, "$" refers to United States dollars.
Corrigenda to ADB publications may be found at http://www.adb.org/publications/corrigenda</t>
    </r>
  </si>
  <si>
    <t>1. Select an economy/region</t>
  </si>
  <si>
    <r>
      <t xml:space="preserve">2. Select </t>
    </r>
    <r>
      <rPr>
        <i/>
        <sz val="11"/>
        <rFont val="Calibri"/>
        <family val="2"/>
        <scheme val="minor"/>
      </rPr>
      <t>comparator economies*</t>
    </r>
  </si>
  <si>
    <t>*World, PRC, USA and country selected in (1) are pre-set</t>
  </si>
  <si>
    <r>
      <t xml:space="preserve">Select economy or regional economy in Cell C2 of </t>
    </r>
    <r>
      <rPr>
        <b/>
        <sz val="11"/>
        <color theme="1"/>
        <rFont val="Calibri"/>
        <family val="2"/>
        <scheme val="minor"/>
      </rPr>
      <t xml:space="preserve">"by Country" </t>
    </r>
    <r>
      <rPr>
        <sz val="11"/>
        <color theme="1"/>
        <rFont val="Calibri"/>
        <family val="2"/>
        <scheme val="minor"/>
      </rPr>
      <t xml:space="preserve">Worksheet. </t>
    </r>
  </si>
  <si>
    <t>Set the extent of trade redirection effects by inputting a value in Cell C7 from zero to 100 percent. The default is 50 percent.</t>
  </si>
  <si>
    <t>Sector value-added[VA]/GDP (in million USD)</t>
  </si>
  <si>
    <t>Sector employment (in thousands)</t>
  </si>
  <si>
    <t>Economy's total exports</t>
  </si>
  <si>
    <t>Economy's total GDP (in million USD)</t>
  </si>
  <si>
    <t>Ecomomy's total employment (in thousands)</t>
  </si>
  <si>
    <t>Ecomomy's total exports</t>
  </si>
  <si>
    <t>Current: Change in value-added[VA] - Dir &amp; Indir (share of economy GDP, %)</t>
  </si>
  <si>
    <t>Current: Change in value-added[VA] - Trade Redirection (share of economy GDP, %)</t>
  </si>
  <si>
    <t>Current: Change in value-added[VA] - Net (share of economy GDP, %)</t>
  </si>
  <si>
    <t>Current: Change in employment - Dir &amp; Indir (share of economy employment, %)</t>
  </si>
  <si>
    <t>Current: Change in employment - Trade Redirection (share of economy employment, %)</t>
  </si>
  <si>
    <t>Current: Change in employment - Net (share of economy employment, %)</t>
  </si>
  <si>
    <t>Current: Change in exports - Dir &amp; Indir (share of economy exports, %)</t>
  </si>
  <si>
    <t>Current: Change in exports - Trade Redirection (share of economy exports, %)</t>
  </si>
  <si>
    <t>Current: Change in exports - Net (share of economy exports, %)</t>
  </si>
  <si>
    <t>Bilateral: Change in value-added[VA] - Dir &amp; Indir (share of economy GDP, %)</t>
  </si>
  <si>
    <t>Bilateral: Change in value-added[VA] - Trade Redirection (share of economy GDP, %)</t>
  </si>
  <si>
    <t>Bilateral: Change in value-added[VA] - Net (share of economy GDP, %)</t>
  </si>
  <si>
    <t>Bilateral: Change in employment - Dir &amp; Indir (share of economy employment, %)</t>
  </si>
  <si>
    <t>Bilateral: Change in employment - Trade Redirection (share of economy employment, %)</t>
  </si>
  <si>
    <t>Bilateral: Change in employment - Net (share of economy employment, %)</t>
  </si>
  <si>
    <t>Bilateral: Change in exports - Dir &amp; Indir (share of economy exports, %)</t>
  </si>
  <si>
    <t>Bilateral: Change in exports - Trade Redirection (share of economy exports, %)</t>
  </si>
  <si>
    <t>Bilateral: Change in exports - Net (share of economy exports, %)</t>
  </si>
  <si>
    <t>Worse-case: Change in value-added[VA] - Dir &amp; Indir (share of economy GDP, %)</t>
  </si>
  <si>
    <t>Worse-case: Change in value-added[VA] - Trade Redirection (share of economy GDP, %)</t>
  </si>
  <si>
    <t>Worse-case: Change in value-added[VA] - Net (share of economy GDP, %)</t>
  </si>
  <si>
    <t>Worse-case: Change in employment - Dir &amp; Indir (share of economy employment, %)</t>
  </si>
  <si>
    <t>Worse-case: Change in employment - Trade Redirection (share of economy employment, %)</t>
  </si>
  <si>
    <t>Worse-case: Change in employment - Net (share of economy employment, %)</t>
  </si>
  <si>
    <t>Worse-case: Change in exports - Dir &amp; Indir (share of economy exports, %)</t>
  </si>
  <si>
    <t>Worse-case: Change in exports - Trade Redirection (share of economy exports, %)</t>
  </si>
  <si>
    <t>Worse-case: Change in exports - Net (share of economy exports, %)</t>
  </si>
  <si>
    <t>7.</t>
  </si>
  <si>
    <t>Current: Change in value-added[VA] - Dir &amp; Indir (share of sectoral GDP, %)</t>
  </si>
  <si>
    <t>Current: Change in value-added[VA] - Trade Redirection (share of sectoral GDP, %)</t>
  </si>
  <si>
    <t>Current: Change in value-added[VA] - Net (share of sectoral GDP, %)</t>
  </si>
  <si>
    <t>Bilateral: Change in value-added[VA] - Dir &amp; Indir (share of sectoral GDP, %)</t>
  </si>
  <si>
    <t>Bilateral: Change in value-added[VA] - Trade Redirection (share of sectoral GDP, %)</t>
  </si>
  <si>
    <t>Bilateral: Change in value-added[VA] - Net (share of sectoral GDP, %)</t>
  </si>
  <si>
    <t>Worse-case: Change in value-added[VA] - Dir &amp; Indir (share of sectoral GDP, %)</t>
  </si>
  <si>
    <t>Worse-case: Change in value-added[VA] - Trade Redirection (share of sectoral GDP, %)</t>
  </si>
  <si>
    <t>Worse-case: Change in value-added[VA] - Net (share of sectoral GDP, %)</t>
  </si>
  <si>
    <t>Current: Change in employment - Dir &amp; Indir (share of sectoral employment, %)</t>
  </si>
  <si>
    <t>Current: Change in employment - Trade Redirection (share of sectoral employment, %)</t>
  </si>
  <si>
    <t>Current: Change in employment - Net (share of sectoral employment, %)</t>
  </si>
  <si>
    <t>Bilateral: Change in employment - Dir &amp; Indir (share of sectoral employment, %)</t>
  </si>
  <si>
    <t>Bilateral: Change in employment - Trade Redirection (share of sectoral employment, %)</t>
  </si>
  <si>
    <t>Bilateral: Change in employment - Net (share of sectoral employment, %)</t>
  </si>
  <si>
    <t>Worse-case: Change in employment - Dir &amp; Indir (share of sectoral employment, %)</t>
  </si>
  <si>
    <t>Worse-case: Change in employment - Trade Redirection (share of sectoral employment, %)</t>
  </si>
  <si>
    <t>Worse-case: Change in employment - Net (share of sectoral employment, %)</t>
  </si>
  <si>
    <t>Current: Change in exports - Dir &amp; Indir (share of sectoral exports, %)</t>
  </si>
  <si>
    <t>Current: Change in exports - Trade Redirection (share of sectoral exports, %)</t>
  </si>
  <si>
    <t>Current: Change in exports - Net (share of sectoral exports, %)</t>
  </si>
  <si>
    <t>Bilateral: Change in exports - Dir &amp; Indir (share of sectoral exports, %)</t>
  </si>
  <si>
    <t>Bilateral: Change in exports - Trade Redirection (share of sectoral exports, %)</t>
  </si>
  <si>
    <t>Bilateral: Change in exports - Net (share of sectoral exports, %)</t>
  </si>
  <si>
    <t>Worse-case: Change in exports - Dir &amp; Indir (share of sectoral exports, %)</t>
  </si>
  <si>
    <t>Worse-case: Change in exports - Trade Redirection (share of sectoral exports, %)</t>
  </si>
  <si>
    <t>Worse-case: Change in exports - Net (share of sectoral exports, %)</t>
  </si>
  <si>
    <t>Country-sector ID</t>
  </si>
  <si>
    <t>ASEAN-5</t>
  </si>
  <si>
    <t>ASIAexcPRC</t>
  </si>
  <si>
    <t>ASIAincPRC</t>
  </si>
  <si>
    <t>Rest of Dev Asia</t>
  </si>
  <si>
    <t>EU</t>
  </si>
  <si>
    <t>European Union</t>
  </si>
  <si>
    <t>G3</t>
  </si>
  <si>
    <t>Rest of Dev Asia-Other</t>
  </si>
  <si>
    <t>UPDATE: As of September 1, 2019</t>
  </si>
  <si>
    <r>
      <t xml:space="preserve">To create charts with country comparisons, go to </t>
    </r>
    <r>
      <rPr>
        <b/>
        <sz val="11"/>
        <color theme="1"/>
        <rFont val="Calibri"/>
        <family val="2"/>
        <scheme val="minor"/>
      </rPr>
      <t xml:space="preserve">"Country comparisons" </t>
    </r>
    <r>
      <rPr>
        <sz val="11"/>
        <color theme="1"/>
        <rFont val="Calibri"/>
        <family val="2"/>
        <scheme val="minor"/>
      </rPr>
      <t xml:space="preserve">Worksheet. This worksheet allows users to choose an economy/region and compare it to a user-defined list of countries/regions. World, PRC, USA and the country selected in Cell C2 are pre-set. </t>
    </r>
  </si>
  <si>
    <t>Impact of the Trade Conflict on Selected Economies, by Scenario</t>
  </si>
  <si>
    <t>Go to top</t>
  </si>
  <si>
    <t>By Country</t>
  </si>
  <si>
    <t>By country</t>
  </si>
  <si>
    <t>Country comparisons</t>
  </si>
  <si>
    <r>
      <t>Hyperlinks of the charts are provided in the "</t>
    </r>
    <r>
      <rPr>
        <b/>
        <sz val="11"/>
        <color theme="1"/>
        <rFont val="Calibri"/>
        <family val="2"/>
        <scheme val="minor"/>
      </rPr>
      <t xml:space="preserve">In this page" </t>
    </r>
    <r>
      <rPr>
        <sz val="11"/>
        <color theme="1"/>
        <rFont val="Calibri"/>
        <family val="2"/>
        <scheme val="minor"/>
      </rPr>
      <t xml:space="preserve">cell in J2 for quick access. </t>
    </r>
  </si>
  <si>
    <t xml:space="preserve">Select the impact of the trade conflict you want to view in Cell C5: (i) GDP; (ii) employment; or (iii) exports. Economy-wide and sectoral charts on GDP, employment, or exports will adjust accordingly. </t>
  </si>
  <si>
    <r>
      <t xml:space="preserve">Note: </t>
    </r>
    <r>
      <rPr>
        <sz val="8"/>
        <rFont val="Calibri"/>
        <family val="2"/>
      </rPr>
      <t xml:space="preserve">The blue bars represent the estimated GDP impact under the current scenario. The first yellow bar represents the incremental impact brought about by the US–PRC trade threats (30% on all bilateral exports) and the second bar is the auto sector escalation (tariffs on all auto and auto parts traded globally). The red bars represent the sum of all the impacts under the worse-case scenario.                                                                                                                                                                                                                                                                                                                                                                                                                                                                                                                                                                                              </t>
    </r>
    <r>
      <rPr>
        <b/>
        <sz val="8"/>
        <rFont val="Calibri"/>
        <family val="2"/>
      </rPr>
      <t xml:space="preserve">Source: </t>
    </r>
    <r>
      <rPr>
        <sz val="8"/>
        <rFont val="Calibri"/>
        <family val="2"/>
      </rPr>
      <t xml:space="preserve">ADB Staff estimates. </t>
    </r>
  </si>
  <si>
    <t>This template reflects the recent developments in the US-PRC Trade Conflict until September 1, 2019. Since the US–PRC negotiations broke down in May, a series of measures on both sides increased number of tariff-affected goods and raised rates on already tariffed goods. If measures are implemented in October and December as they were in September, ADB staff estimates that 99.3% of US imports from PRC and 77.7% of PRC imports from the US will be under tariff, with average tariff rates of 22% and 17%, respectively. The latest calculations under the ‘current scenario’ include an estimated total of $374 billion worth of tariff-affected Chinese goods and around $118 billion worth of tariff-affected US goods effective Sept. 1, 2019. Given the pattern of rising tariff rates, the ‘bilateral escalation’ scenario now assumes a 30% blanket tariffs on all bilateral trade between US and PRC. The ‘worse-case scenario’ adds a 25% tariff on all auto and auto parts traded globally, on top of the ‘bilateral escalation’ scenario. This analysis accounts only for import tariffs on goods, so effects of non-tariff measures are not part of the present analysis.</t>
  </si>
  <si>
    <r>
      <t xml:space="preserve">See table 1 below for the list of regions and economies (and their corresponding abbreviation) included in this template. Raw data is provided in the </t>
    </r>
    <r>
      <rPr>
        <b/>
        <sz val="11"/>
        <color theme="1"/>
        <rFont val="Calibri"/>
        <family val="2"/>
        <scheme val="minor"/>
      </rPr>
      <t xml:space="preserve">"Datasheet" </t>
    </r>
    <r>
      <rPr>
        <sz val="11"/>
        <color theme="1"/>
        <rFont val="Calibri"/>
        <family val="2"/>
        <scheme val="minor"/>
      </rPr>
      <t>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</si>
</sst>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
    <numFmt numFmtId="166" formatCode="0.00000"/>
    <numFmt numFmtId="167" formatCode="0.0000"/>
  </numFmts>
  <fonts count="60">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
    </font>
    <font>
      <b/>
      <sz val="9"/>
      <color theme="0"/>
      <name val="Calibri "/>
    </font>
    <font>
      <sz val="11"/>
      <name val="Calibri"/>
      <family val="2"/>
    </font>
    <font>
      <b/>
      <sz val="11"/>
      <color theme="1"/>
      <name val="Calibri"/>
      <family val="2"/>
      <scheme val="minor"/>
    </font>
    <font>
      <i/>
      <sz val="11"/>
      <color theme="1"/>
      <name val="Calibri"/>
      <family val="2"/>
      <scheme val="minor"/>
    </font>
    <font>
      <b/>
      <sz val="16"/>
      <color theme="3"/>
      <name val="Calibri"/>
      <family val="2"/>
      <scheme val="minor"/>
    </font>
    <font>
      <b/>
      <sz val="10"/>
      <name val="Calibri "/>
    </font>
    <font>
      <sz val="10"/>
      <name val="Calibri "/>
    </font>
    <font>
      <i/>
      <sz val="10"/>
      <name val="Calibri "/>
    </font>
    <font>
      <sz val="11"/>
      <name val="Calibri"/>
      <family val="2"/>
    </font>
    <font>
      <i/>
      <sz val="11"/>
      <color rgb="FFFF0000"/>
      <name val="Calibri"/>
      <family val="2"/>
      <scheme val="minor"/>
    </font>
    <font>
      <sz val="9"/>
      <color rgb="FFFF0000"/>
      <name val="Calibri "/>
    </font>
    <font>
      <b/>
      <i/>
      <sz val="10"/>
      <name val="Calibri "/>
    </font>
    <font>
      <b/>
      <i/>
      <sz val="16"/>
      <color theme="8" tint="-0.249977111117893"/>
      <name val="Calibri"/>
      <family val="2"/>
      <scheme val="minor"/>
    </font>
    <font>
      <sz val="10"/>
      <color rgb="FFFF0000"/>
      <name val="Calibri "/>
    </font>
    <font>
      <b/>
      <sz val="10"/>
      <color rgb="FFFF0000"/>
      <name val="Calibri "/>
    </font>
    <font>
      <b/>
      <sz val="11"/>
      <color rgb="FFFF0000"/>
      <name val="Calibri"/>
      <family val="2"/>
    </font>
    <font>
      <b/>
      <sz val="11"/>
      <name val="Calibri"/>
      <family val="2"/>
    </font>
    <font>
      <sz val="11"/>
      <color rgb="FF008000"/>
      <name val="Calibri"/>
      <family val="2"/>
      <scheme val="minor"/>
    </font>
    <font>
      <sz val="11"/>
      <name val="Calibri"/>
      <family val="2"/>
      <scheme val="minor"/>
    </font>
    <font>
      <b/>
      <sz val="10"/>
      <color theme="0"/>
      <name val="Calibri "/>
    </font>
    <font>
      <sz val="11"/>
      <color rgb="FFFF0000"/>
      <name val="Calibri"/>
      <family val="2"/>
    </font>
    <font>
      <b/>
      <sz val="15"/>
      <color rgb="FF000000"/>
      <name val="Calibri"/>
      <family val="2"/>
    </font>
    <font>
      <i/>
      <sz val="9"/>
      <color theme="1"/>
      <name val="Calibri"/>
      <family val="2"/>
      <scheme val="minor"/>
    </font>
    <font>
      <sz val="11"/>
      <color rgb="FFFF0000"/>
      <name val="Calibri"/>
      <family val="2"/>
      <scheme val="minor"/>
    </font>
    <font>
      <b/>
      <sz val="11"/>
      <color rgb="FF000000"/>
      <name val="Calibri"/>
      <family val="2"/>
    </font>
    <font>
      <b/>
      <sz val="16"/>
      <color theme="1"/>
      <name val="Calibri"/>
      <family val="2"/>
      <scheme val="minor"/>
    </font>
    <font>
      <b/>
      <sz val="8"/>
      <name val="Calibri"/>
      <family val="2"/>
    </font>
    <font>
      <sz val="8"/>
      <name val="Calibri"/>
      <family val="2"/>
    </font>
    <font>
      <sz val="8"/>
      <color theme="1"/>
      <name val="Calibri"/>
      <family val="2"/>
      <scheme val="minor"/>
    </font>
    <font>
      <b/>
      <sz val="8"/>
      <color theme="1"/>
      <name val="Calibri"/>
      <family val="2"/>
      <scheme val="minor"/>
    </font>
    <font>
      <b/>
      <sz val="12"/>
      <color theme="1"/>
      <name val="Calibri"/>
      <family val="2"/>
      <scheme val="minor"/>
    </font>
    <font>
      <sz val="10"/>
      <name val="Calibri"/>
      <family val="2"/>
      <scheme val="minor"/>
    </font>
    <font>
      <u/>
      <sz val="11"/>
      <color theme="10"/>
      <name val="Calibri"/>
      <family val="2"/>
    </font>
    <font>
      <sz val="10"/>
      <color theme="1"/>
      <name val="Calibri"/>
      <family val="2"/>
      <scheme val="minor"/>
    </font>
    <font>
      <b/>
      <i/>
      <sz val="11"/>
      <color theme="1"/>
      <name val="Calibri"/>
      <family val="2"/>
      <scheme val="minor"/>
    </font>
    <font>
      <i/>
      <sz val="11"/>
      <name val="Calibri"/>
      <family val="2"/>
      <scheme val="minor"/>
    </font>
    <font>
      <b/>
      <u/>
      <sz val="11"/>
      <name val="Calibri"/>
      <family val="2"/>
      <scheme val="minor"/>
    </font>
    <font>
      <sz val="8"/>
      <name val="Calibri "/>
    </font>
    <font>
      <sz val="11"/>
      <color rgb="FF000000"/>
      <name val="Calibri"/>
      <family val="2"/>
    </font>
    <font>
      <sz val="9"/>
      <color theme="1"/>
      <name val="Calibri"/>
      <family val="2"/>
      <scheme val="minor"/>
    </font>
    <font>
      <b/>
      <i/>
      <sz val="12"/>
      <color theme="8" tint="-0.249977111117893"/>
      <name val="Calibri"/>
      <family val="2"/>
      <scheme val="minor"/>
    </font>
    <font>
      <i/>
      <sz val="10"/>
      <color theme="0"/>
      <name val="Calibri "/>
    </font>
    <font>
      <sz val="10"/>
      <color theme="0"/>
      <name val="Calibri "/>
    </font>
    <font>
      <sz val="11"/>
      <color theme="0"/>
      <name val="Calibri"/>
      <family val="2"/>
    </font>
    <font>
      <b/>
      <sz val="11"/>
      <color theme="0"/>
      <name val="Calibri"/>
      <family val="2"/>
    </font>
    <font>
      <u/>
      <sz val="9"/>
      <color theme="10"/>
      <name val="Calibri"/>
      <family val="2"/>
    </font>
  </fonts>
  <fills count="17">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7"/>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9" tint="0.39997558519241921"/>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s>
  <cellStyleXfs count="16">
    <xf numFmtId="0" fontId="0" fillId="0" borderId="0"/>
    <xf numFmtId="0" fontId="15" fillId="0" borderId="0"/>
    <xf numFmtId="0" fontId="12" fillId="0" borderId="0"/>
    <xf numFmtId="9" fontId="12" fillId="0" borderId="0" applyFont="0" applyFill="0" applyBorder="0" applyAlignment="0" applyProtection="0"/>
    <xf numFmtId="164" fontId="12" fillId="0" borderId="0" applyFont="0" applyFill="0" applyBorder="0" applyAlignment="0" applyProtection="0"/>
    <xf numFmtId="43" fontId="22"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3" fontId="15" fillId="0" borderId="0" applyFont="0" applyFill="0" applyBorder="0" applyAlignment="0" applyProtection="0"/>
    <xf numFmtId="0" fontId="7" fillId="0" borderId="0"/>
    <xf numFmtId="9" fontId="7" fillId="0" borderId="0" applyFont="0" applyFill="0" applyBorder="0" applyAlignment="0" applyProtection="0"/>
    <xf numFmtId="0" fontId="46" fillId="0" borderId="0" applyNumberFormat="0" applyFill="0" applyBorder="0" applyAlignment="0" applyProtection="0"/>
    <xf numFmtId="0" fontId="6" fillId="0" borderId="0"/>
  </cellStyleXfs>
  <cellXfs count="227">
    <xf numFmtId="0" fontId="0" fillId="0" borderId="0" xfId="0"/>
    <xf numFmtId="0" fontId="13" fillId="0" borderId="0" xfId="1" applyFont="1"/>
    <xf numFmtId="2" fontId="13" fillId="0" borderId="0" xfId="1" applyNumberFormat="1" applyFont="1"/>
    <xf numFmtId="1" fontId="13" fillId="0" borderId="0" xfId="1" applyNumberFormat="1" applyFont="1"/>
    <xf numFmtId="0" fontId="12" fillId="0" borderId="0" xfId="2"/>
    <xf numFmtId="0" fontId="13" fillId="0" borderId="0" xfId="1" applyFont="1" applyAlignment="1">
      <alignment horizontal="left"/>
    </xf>
    <xf numFmtId="165" fontId="13" fillId="0" borderId="0" xfId="1" applyNumberFormat="1" applyFont="1" applyAlignment="1">
      <alignment horizontal="left"/>
    </xf>
    <xf numFmtId="165" fontId="13" fillId="0" borderId="0" xfId="1" applyNumberFormat="1" applyFont="1"/>
    <xf numFmtId="1" fontId="13" fillId="0" borderId="0" xfId="1" quotePrefix="1" applyNumberFormat="1" applyFont="1"/>
    <xf numFmtId="0" fontId="20" fillId="0" borderId="1" xfId="2" applyFont="1" applyBorder="1" applyAlignment="1">
      <alignment horizontal="left" vertical="top"/>
    </xf>
    <xf numFmtId="0" fontId="20" fillId="0" borderId="1" xfId="2" applyFont="1" applyBorder="1" applyAlignment="1">
      <alignment horizontal="left" vertical="top" wrapText="1"/>
    </xf>
    <xf numFmtId="0" fontId="20" fillId="0" borderId="0" xfId="2" applyFont="1" applyAlignment="1">
      <alignment horizontal="left" vertical="top"/>
    </xf>
    <xf numFmtId="10" fontId="20" fillId="0" borderId="0" xfId="3" applyNumberFormat="1" applyFont="1" applyAlignment="1">
      <alignment horizontal="left" vertical="top"/>
    </xf>
    <xf numFmtId="0" fontId="19" fillId="0" borderId="0" xfId="2" applyFont="1" applyAlignment="1">
      <alignment horizontal="left" vertical="top"/>
    </xf>
    <xf numFmtId="0" fontId="19" fillId="5" borderId="0" xfId="2" applyFont="1" applyFill="1" applyAlignment="1">
      <alignment horizontal="left" vertical="top"/>
    </xf>
    <xf numFmtId="0" fontId="19" fillId="6" borderId="0" xfId="2" applyFont="1" applyFill="1" applyAlignment="1">
      <alignment horizontal="left" vertical="top"/>
    </xf>
    <xf numFmtId="0" fontId="19" fillId="0" borderId="1" xfId="2" applyFont="1" applyBorder="1" applyAlignment="1">
      <alignment horizontal="left" vertical="top" wrapText="1"/>
    </xf>
    <xf numFmtId="0" fontId="20" fillId="0" borderId="0" xfId="2" applyFont="1" applyAlignment="1">
      <alignment horizontal="left" vertical="top" wrapText="1"/>
    </xf>
    <xf numFmtId="10" fontId="20" fillId="0" borderId="0" xfId="3" applyNumberFormat="1" applyFont="1" applyAlignment="1">
      <alignment horizontal="left" vertical="top" wrapText="1"/>
    </xf>
    <xf numFmtId="165" fontId="20" fillId="0" borderId="1" xfId="2" applyNumberFormat="1" applyFont="1" applyBorder="1" applyAlignment="1">
      <alignment horizontal="left" vertical="top" wrapText="1"/>
    </xf>
    <xf numFmtId="0" fontId="20" fillId="0" borderId="0" xfId="2" applyFont="1" applyBorder="1" applyAlignment="1">
      <alignment horizontal="left" vertical="top" wrapText="1"/>
    </xf>
    <xf numFmtId="2" fontId="20" fillId="0" borderId="1" xfId="2" applyNumberFormat="1" applyFont="1" applyBorder="1" applyAlignment="1">
      <alignment horizontal="left" vertical="top" wrapText="1"/>
    </xf>
    <xf numFmtId="2" fontId="20" fillId="0" borderId="1" xfId="3" applyNumberFormat="1" applyFont="1" applyBorder="1" applyAlignment="1">
      <alignment horizontal="left" vertical="top" wrapText="1"/>
    </xf>
    <xf numFmtId="0" fontId="17" fillId="0" borderId="0" xfId="2" applyFont="1" applyFill="1" applyAlignment="1">
      <alignment vertical="top"/>
    </xf>
    <xf numFmtId="0" fontId="17" fillId="5" borderId="1" xfId="2" applyFont="1" applyFill="1" applyBorder="1" applyAlignment="1">
      <alignment horizontal="left" vertical="top" wrapText="1"/>
    </xf>
    <xf numFmtId="9" fontId="12" fillId="0" borderId="1" xfId="3" applyBorder="1" applyAlignment="1">
      <alignment horizontal="center" vertical="top" wrapText="1"/>
    </xf>
    <xf numFmtId="166" fontId="20" fillId="0" borderId="1" xfId="2" applyNumberFormat="1" applyFont="1" applyBorder="1" applyAlignment="1">
      <alignment horizontal="left" vertical="top" wrapText="1"/>
    </xf>
    <xf numFmtId="0" fontId="21" fillId="0" borderId="0" xfId="2" applyFont="1" applyAlignment="1">
      <alignment horizontal="left" vertical="top"/>
    </xf>
    <xf numFmtId="166" fontId="20" fillId="0" borderId="0" xfId="2" applyNumberFormat="1" applyFont="1" applyAlignment="1">
      <alignment horizontal="left" vertical="top" wrapText="1"/>
    </xf>
    <xf numFmtId="0" fontId="12" fillId="0" borderId="0" xfId="2" applyBorder="1"/>
    <xf numFmtId="9" fontId="11" fillId="0" borderId="0" xfId="3" applyFont="1" applyBorder="1" applyAlignment="1">
      <alignment horizontal="center" vertical="top" wrapText="1"/>
    </xf>
    <xf numFmtId="0" fontId="24" fillId="0" borderId="0" xfId="1" applyFont="1"/>
    <xf numFmtId="43" fontId="13" fillId="0" borderId="0" xfId="5" applyFont="1"/>
    <xf numFmtId="0" fontId="19" fillId="0" borderId="1" xfId="2" applyFont="1" applyFill="1" applyBorder="1" applyAlignment="1">
      <alignment vertical="top" wrapText="1"/>
    </xf>
    <xf numFmtId="9" fontId="19" fillId="5" borderId="0" xfId="2" applyNumberFormat="1" applyFont="1" applyFill="1" applyAlignment="1">
      <alignment horizontal="left" vertical="top"/>
    </xf>
    <xf numFmtId="9" fontId="19" fillId="0" borderId="1" xfId="2" applyNumberFormat="1" applyFont="1" applyFill="1" applyBorder="1" applyAlignment="1">
      <alignment vertical="top" wrapText="1"/>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19" fillId="4" borderId="0" xfId="2" applyFont="1" applyFill="1" applyAlignment="1">
      <alignment horizontal="left" vertical="top"/>
    </xf>
    <xf numFmtId="0" fontId="20" fillId="4" borderId="0" xfId="2" applyFont="1" applyFill="1" applyAlignment="1">
      <alignment horizontal="left" vertical="top" wrapText="1"/>
    </xf>
    <xf numFmtId="0" fontId="20" fillId="4" borderId="0" xfId="2" applyFont="1" applyFill="1" applyAlignment="1">
      <alignment horizontal="left" vertical="top"/>
    </xf>
    <xf numFmtId="0" fontId="10" fillId="0" borderId="0" xfId="6"/>
    <xf numFmtId="0" fontId="17" fillId="5" borderId="1" xfId="6" applyFont="1" applyFill="1" applyBorder="1" applyAlignment="1">
      <alignment horizontal="left" vertical="top" wrapText="1"/>
    </xf>
    <xf numFmtId="0" fontId="10" fillId="0" borderId="1" xfId="6" applyBorder="1" applyAlignment="1">
      <alignment horizontal="center" vertical="center"/>
    </xf>
    <xf numFmtId="0" fontId="17" fillId="5" borderId="1" xfId="6" applyFont="1" applyFill="1" applyBorder="1" applyAlignment="1">
      <alignment vertical="top"/>
    </xf>
    <xf numFmtId="0" fontId="17" fillId="0" borderId="0" xfId="6" applyFont="1" applyAlignment="1">
      <alignment vertical="top"/>
    </xf>
    <xf numFmtId="9" fontId="10" fillId="0" borderId="1" xfId="7" applyBorder="1" applyAlignment="1">
      <alignment horizontal="center" vertical="top" wrapText="1"/>
    </xf>
    <xf numFmtId="0" fontId="33" fillId="8" borderId="0" xfId="2" applyFont="1" applyFill="1" applyAlignment="1">
      <alignment horizontal="left" vertical="top"/>
    </xf>
    <xf numFmtId="0" fontId="33" fillId="8" borderId="0" xfId="2" applyFont="1" applyFill="1" applyAlignment="1">
      <alignment horizontal="left" vertical="top" wrapText="1"/>
    </xf>
    <xf numFmtId="0" fontId="0" fillId="0" borderId="0" xfId="0" applyAlignment="1">
      <alignment horizontal="center"/>
    </xf>
    <xf numFmtId="0" fontId="30" fillId="0" borderId="0" xfId="0" applyFont="1" applyBorder="1" applyAlignment="1">
      <alignment horizontal="center" wrapText="1"/>
    </xf>
    <xf numFmtId="0" fontId="30" fillId="0" borderId="0" xfId="0" applyFont="1" applyFill="1" applyBorder="1" applyAlignment="1">
      <alignment horizontal="center" wrapText="1"/>
    </xf>
    <xf numFmtId="0" fontId="35" fillId="0" borderId="0" xfId="0" applyFont="1" applyAlignment="1">
      <alignment horizontal="left" vertical="center" readingOrder="1"/>
    </xf>
    <xf numFmtId="9" fontId="20" fillId="0" borderId="0" xfId="2" applyNumberFormat="1" applyFont="1" applyAlignment="1">
      <alignment horizontal="left" vertical="top" wrapText="1"/>
    </xf>
    <xf numFmtId="0" fontId="30" fillId="0" borderId="1" xfId="0" applyFont="1" applyBorder="1" applyAlignment="1">
      <alignment horizontal="center"/>
    </xf>
    <xf numFmtId="0" fontId="0" fillId="0" borderId="1" xfId="0" applyFont="1" applyBorder="1" applyAlignment="1">
      <alignment horizontal="center"/>
    </xf>
    <xf numFmtId="0" fontId="0" fillId="0" borderId="1" xfId="0" applyBorder="1"/>
    <xf numFmtId="0" fontId="30" fillId="0" borderId="1" xfId="0" applyFont="1" applyFill="1" applyBorder="1" applyAlignment="1">
      <alignment horizontal="center"/>
    </xf>
    <xf numFmtId="0" fontId="16" fillId="0" borderId="1" xfId="1" applyFont="1" applyBorder="1" applyAlignment="1">
      <alignment horizontal="center"/>
    </xf>
    <xf numFmtId="0" fontId="9" fillId="0" borderId="1" xfId="1" applyFont="1" applyBorder="1" applyAlignment="1">
      <alignment horizontal="center"/>
    </xf>
    <xf numFmtId="0" fontId="15" fillId="0" borderId="1" xfId="1" applyBorder="1" applyAlignment="1">
      <alignment horizontal="center"/>
    </xf>
    <xf numFmtId="2" fontId="20" fillId="0" borderId="0" xfId="2" applyNumberFormat="1" applyFont="1" applyAlignment="1">
      <alignment horizontal="left" vertical="top"/>
    </xf>
    <xf numFmtId="2" fontId="20" fillId="0" borderId="0" xfId="2" applyNumberFormat="1" applyFont="1" applyAlignment="1">
      <alignment horizontal="left" vertical="top" wrapText="1"/>
    </xf>
    <xf numFmtId="2" fontId="34" fillId="0" borderId="1" xfId="0" applyNumberFormat="1" applyFont="1" applyBorder="1" applyAlignment="1">
      <alignment horizontal="center"/>
    </xf>
    <xf numFmtId="2" fontId="0" fillId="0" borderId="1" xfId="0" applyNumberFormat="1" applyBorder="1"/>
    <xf numFmtId="0" fontId="8" fillId="0" borderId="1" xfId="6" applyFont="1" applyBorder="1" applyAlignment="1">
      <alignment horizontal="center" vertical="center"/>
    </xf>
    <xf numFmtId="0" fontId="38" fillId="0" borderId="0" xfId="0" applyFont="1" applyAlignment="1">
      <alignment horizontal="left" vertical="center" readingOrder="1"/>
    </xf>
    <xf numFmtId="0" fontId="10" fillId="0" borderId="0" xfId="6" applyFill="1"/>
    <xf numFmtId="0" fontId="0" fillId="0" borderId="0" xfId="0"/>
    <xf numFmtId="0" fontId="20" fillId="0" borderId="1" xfId="8" applyFont="1" applyBorder="1" applyAlignment="1">
      <alignment horizontal="left" vertical="top"/>
    </xf>
    <xf numFmtId="0" fontId="20" fillId="0" borderId="1" xfId="8" applyFont="1" applyBorder="1" applyAlignment="1">
      <alignment horizontal="left" vertical="top" wrapText="1"/>
    </xf>
    <xf numFmtId="0" fontId="11" fillId="0" borderId="0" xfId="2" applyFont="1" applyBorder="1"/>
    <xf numFmtId="0" fontId="12" fillId="0" borderId="0" xfId="2" applyFill="1"/>
    <xf numFmtId="0" fontId="40" fillId="0" borderId="0" xfId="0" applyFont="1" applyFill="1" applyAlignment="1">
      <alignment wrapText="1"/>
    </xf>
    <xf numFmtId="0" fontId="17" fillId="0" borderId="0" xfId="2" applyFont="1" applyFill="1" applyBorder="1"/>
    <xf numFmtId="0" fontId="12" fillId="0" borderId="0" xfId="2" applyFill="1" applyBorder="1"/>
    <xf numFmtId="0" fontId="16" fillId="0" borderId="0" xfId="2" applyFont="1" applyFill="1" applyBorder="1"/>
    <xf numFmtId="0" fontId="45" fillId="0" borderId="0" xfId="2" applyFont="1" applyBorder="1"/>
    <xf numFmtId="0" fontId="37" fillId="0" borderId="0" xfId="2" applyFont="1" applyBorder="1"/>
    <xf numFmtId="0" fontId="47" fillId="0" borderId="0" xfId="6" applyFont="1"/>
    <xf numFmtId="0" fontId="47" fillId="0" borderId="0" xfId="6" applyFont="1" applyAlignment="1">
      <alignment horizontal="center" vertical="center"/>
    </xf>
    <xf numFmtId="0" fontId="45" fillId="0" borderId="0" xfId="6" applyFont="1" applyAlignment="1">
      <alignment vertical="top"/>
    </xf>
    <xf numFmtId="9" fontId="47" fillId="0" borderId="0" xfId="7" applyFont="1" applyAlignment="1">
      <alignment horizontal="center" vertical="top" wrapText="1"/>
    </xf>
    <xf numFmtId="0" fontId="47" fillId="0" borderId="0" xfId="6" applyFont="1" applyFill="1"/>
    <xf numFmtId="0" fontId="6" fillId="0" borderId="0" xfId="15"/>
    <xf numFmtId="0" fontId="6" fillId="0" borderId="1" xfId="15" applyBorder="1" applyAlignment="1">
      <alignment vertical="top" wrapText="1"/>
    </xf>
    <xf numFmtId="0" fontId="6" fillId="0" borderId="0" xfId="15" applyAlignment="1">
      <alignment vertical="top" wrapText="1"/>
    </xf>
    <xf numFmtId="0" fontId="6" fillId="0" borderId="0" xfId="15" applyAlignment="1">
      <alignment wrapText="1"/>
    </xf>
    <xf numFmtId="0" fontId="6" fillId="0" borderId="1" xfId="15" quotePrefix="1" applyBorder="1" applyAlignment="1">
      <alignment vertical="top"/>
    </xf>
    <xf numFmtId="0" fontId="6" fillId="0" borderId="0" xfId="15" quotePrefix="1" applyAlignment="1">
      <alignment vertical="top"/>
    </xf>
    <xf numFmtId="0" fontId="6" fillId="0" borderId="0" xfId="15" applyAlignment="1">
      <alignment vertical="top"/>
    </xf>
    <xf numFmtId="0" fontId="16" fillId="0" borderId="0" xfId="15" applyFont="1" applyAlignment="1">
      <alignment vertical="top"/>
    </xf>
    <xf numFmtId="0" fontId="16" fillId="11" borderId="5" xfId="15" applyFont="1" applyFill="1" applyBorder="1" applyAlignment="1">
      <alignment vertical="top"/>
    </xf>
    <xf numFmtId="0" fontId="16" fillId="11" borderId="7" xfId="15" applyFont="1" applyFill="1" applyBorder="1" applyAlignment="1">
      <alignment vertical="top"/>
    </xf>
    <xf numFmtId="0" fontId="50" fillId="12" borderId="8" xfId="15" applyFont="1" applyFill="1" applyBorder="1" applyAlignment="1">
      <alignment vertical="top"/>
    </xf>
    <xf numFmtId="0" fontId="32" fillId="12" borderId="9" xfId="15" applyFont="1" applyFill="1" applyBorder="1" applyAlignment="1">
      <alignment vertical="top"/>
    </xf>
    <xf numFmtId="0" fontId="51" fillId="0" borderId="0" xfId="1" applyFont="1" applyFill="1" applyAlignment="1">
      <alignment horizontal="center" vertical="top" wrapText="1"/>
    </xf>
    <xf numFmtId="0" fontId="52" fillId="0" borderId="0" xfId="0" applyFont="1" applyAlignment="1">
      <alignment wrapText="1"/>
    </xf>
    <xf numFmtId="167" fontId="13" fillId="0" borderId="0" xfId="1" applyNumberFormat="1" applyFont="1"/>
    <xf numFmtId="0" fontId="10" fillId="0" borderId="0" xfId="6" applyBorder="1"/>
    <xf numFmtId="0" fontId="46" fillId="0" borderId="0" xfId="14" applyFill="1" applyBorder="1" applyAlignment="1">
      <alignment vertical="top" wrapText="1"/>
    </xf>
    <xf numFmtId="0" fontId="10" fillId="0" borderId="0" xfId="6" applyFill="1" applyBorder="1"/>
    <xf numFmtId="0" fontId="53" fillId="0" borderId="0" xfId="2" applyFont="1"/>
    <xf numFmtId="0" fontId="46" fillId="0" borderId="0" xfId="14" applyBorder="1" applyAlignment="1">
      <alignment vertical="center"/>
    </xf>
    <xf numFmtId="0" fontId="17" fillId="5" borderId="1" xfId="2" applyFont="1" applyFill="1" applyBorder="1" applyAlignment="1">
      <alignment horizontal="left" vertical="center" wrapText="1"/>
    </xf>
    <xf numFmtId="0" fontId="17" fillId="5" borderId="1" xfId="6" applyFont="1" applyFill="1" applyBorder="1" applyAlignment="1">
      <alignment horizontal="left" vertical="center" wrapText="1"/>
    </xf>
    <xf numFmtId="0" fontId="55" fillId="6" borderId="0" xfId="2" applyFont="1" applyFill="1" applyAlignment="1">
      <alignment horizontal="left" vertical="top"/>
    </xf>
    <xf numFmtId="9" fontId="56" fillId="0" borderId="0" xfId="2" applyNumberFormat="1" applyFont="1" applyAlignment="1">
      <alignment horizontal="left" vertical="top"/>
    </xf>
    <xf numFmtId="0" fontId="55" fillId="0" borderId="0" xfId="2" applyFont="1" applyAlignment="1">
      <alignment horizontal="left" vertical="top"/>
    </xf>
    <xf numFmtId="0" fontId="56" fillId="0" borderId="0" xfId="2" applyFont="1" applyAlignment="1">
      <alignment horizontal="left" vertical="top" wrapText="1"/>
    </xf>
    <xf numFmtId="9" fontId="55" fillId="0" borderId="0" xfId="2" applyNumberFormat="1" applyFont="1" applyAlignment="1">
      <alignment horizontal="left" vertical="top"/>
    </xf>
    <xf numFmtId="0" fontId="56" fillId="0" borderId="0" xfId="2" applyFont="1" applyAlignment="1">
      <alignment horizontal="left" vertical="top"/>
    </xf>
    <xf numFmtId="0" fontId="56" fillId="0" borderId="0" xfId="2" applyFont="1" applyBorder="1" applyAlignment="1">
      <alignment horizontal="left" vertical="top" wrapText="1"/>
    </xf>
    <xf numFmtId="0" fontId="20" fillId="16" borderId="0" xfId="2" applyFont="1" applyFill="1" applyBorder="1" applyAlignment="1">
      <alignment horizontal="left" vertical="top" wrapText="1"/>
    </xf>
    <xf numFmtId="165" fontId="20" fillId="16" borderId="0" xfId="2" applyNumberFormat="1" applyFont="1" applyFill="1" applyBorder="1" applyAlignment="1">
      <alignment horizontal="left" vertical="top" wrapText="1"/>
    </xf>
    <xf numFmtId="0" fontId="20" fillId="16" borderId="0" xfId="2" applyFont="1" applyFill="1" applyAlignment="1">
      <alignment horizontal="left" vertical="top" wrapText="1"/>
    </xf>
    <xf numFmtId="0" fontId="20" fillId="16" borderId="0" xfId="2" applyFont="1" applyFill="1" applyAlignment="1">
      <alignment horizontal="left" vertical="top"/>
    </xf>
    <xf numFmtId="0" fontId="19" fillId="16" borderId="0" xfId="2" applyFont="1" applyFill="1" applyBorder="1" applyAlignment="1">
      <alignment horizontal="left" vertical="top"/>
    </xf>
    <xf numFmtId="0" fontId="55" fillId="0" borderId="0" xfId="8" applyFont="1" applyAlignment="1">
      <alignment horizontal="left" vertical="top"/>
    </xf>
    <xf numFmtId="0" fontId="57" fillId="0" borderId="0" xfId="0" applyFont="1"/>
    <xf numFmtId="0" fontId="56" fillId="0" borderId="0" xfId="8" applyFont="1" applyAlignment="1">
      <alignment horizontal="left" vertical="top" wrapText="1"/>
    </xf>
    <xf numFmtId="0" fontId="56" fillId="0" borderId="0" xfId="8" applyFont="1" applyAlignment="1">
      <alignment horizontal="left" vertical="top"/>
    </xf>
    <xf numFmtId="9" fontId="55" fillId="0" borderId="0" xfId="8" applyNumberFormat="1" applyFont="1" applyAlignment="1">
      <alignment horizontal="left" vertical="top"/>
    </xf>
    <xf numFmtId="0" fontId="56" fillId="0" borderId="0" xfId="8" applyFont="1" applyFill="1" applyAlignment="1">
      <alignment horizontal="left" vertical="top"/>
    </xf>
    <xf numFmtId="0" fontId="56" fillId="0" borderId="0" xfId="8" applyFont="1" applyBorder="1" applyAlignment="1">
      <alignment horizontal="left" vertical="top" wrapText="1"/>
    </xf>
    <xf numFmtId="0" fontId="56" fillId="0" borderId="0" xfId="8" applyFont="1" applyFill="1" applyBorder="1" applyAlignment="1">
      <alignment horizontal="left" vertical="top"/>
    </xf>
    <xf numFmtId="0" fontId="57" fillId="0" borderId="0" xfId="0" applyFont="1" applyBorder="1"/>
    <xf numFmtId="0" fontId="27" fillId="0" borderId="0" xfId="2" applyFont="1" applyFill="1" applyAlignment="1">
      <alignment horizontal="left" vertical="top"/>
    </xf>
    <xf numFmtId="9" fontId="28" fillId="0" borderId="0" xfId="2" applyNumberFormat="1" applyFont="1" applyFill="1" applyAlignment="1">
      <alignment horizontal="left" vertical="top"/>
    </xf>
    <xf numFmtId="0" fontId="20" fillId="0" borderId="0" xfId="2" applyFont="1" applyFill="1" applyAlignment="1">
      <alignment horizontal="left" vertical="top" wrapText="1"/>
    </xf>
    <xf numFmtId="0" fontId="20" fillId="0" borderId="0" xfId="2" applyFont="1" applyFill="1" applyAlignment="1">
      <alignment horizontal="left" vertical="top"/>
    </xf>
    <xf numFmtId="9" fontId="29" fillId="0" borderId="0" xfId="1" applyNumberFormat="1" applyFont="1" applyFill="1"/>
    <xf numFmtId="0" fontId="19" fillId="0" borderId="0" xfId="2" applyFont="1" applyFill="1" applyAlignment="1">
      <alignment horizontal="left" vertical="top"/>
    </xf>
    <xf numFmtId="0" fontId="15" fillId="0" borderId="0" xfId="1" applyFill="1"/>
    <xf numFmtId="0" fontId="16" fillId="0" borderId="0" xfId="1" applyFont="1" applyFill="1"/>
    <xf numFmtId="0" fontId="15" fillId="0" borderId="1" xfId="1" applyFill="1" applyBorder="1" applyAlignment="1">
      <alignment wrapText="1"/>
    </xf>
    <xf numFmtId="0" fontId="30" fillId="0" borderId="1" xfId="1" applyFont="1" applyFill="1" applyBorder="1"/>
    <xf numFmtId="2" fontId="31" fillId="0" borderId="1" xfId="1" applyNumberFormat="1" applyFont="1" applyFill="1" applyBorder="1"/>
    <xf numFmtId="0" fontId="15" fillId="0" borderId="1" xfId="1" applyFill="1" applyBorder="1"/>
    <xf numFmtId="0" fontId="55" fillId="0" borderId="0" xfId="2" applyFont="1" applyFill="1" applyAlignment="1">
      <alignment horizontal="left" vertical="top"/>
    </xf>
    <xf numFmtId="0" fontId="56" fillId="0" borderId="0" xfId="2" applyFont="1" applyFill="1" applyAlignment="1">
      <alignment horizontal="left" vertical="top" wrapText="1"/>
    </xf>
    <xf numFmtId="0" fontId="56" fillId="0" borderId="1" xfId="2" applyFont="1" applyFill="1" applyBorder="1" applyAlignment="1">
      <alignment horizontal="left" vertical="top"/>
    </xf>
    <xf numFmtId="0" fontId="56" fillId="0" borderId="1" xfId="2" applyFont="1" applyFill="1" applyBorder="1" applyAlignment="1">
      <alignment horizontal="left" vertical="top" wrapText="1"/>
    </xf>
    <xf numFmtId="0" fontId="56" fillId="0" borderId="0" xfId="2" applyFont="1" applyFill="1" applyAlignment="1">
      <alignment horizontal="left" vertical="top"/>
    </xf>
    <xf numFmtId="0" fontId="56" fillId="0" borderId="0" xfId="2" applyFont="1" applyFill="1" applyBorder="1" applyAlignment="1">
      <alignment horizontal="left" vertical="top"/>
    </xf>
    <xf numFmtId="0" fontId="55" fillId="0" borderId="0" xfId="2" applyFont="1" applyFill="1" applyBorder="1" applyAlignment="1">
      <alignment horizontal="left" vertical="top"/>
    </xf>
    <xf numFmtId="0" fontId="56" fillId="0" borderId="0" xfId="2" applyFont="1" applyFill="1" applyBorder="1" applyAlignment="1">
      <alignment horizontal="left" vertical="top" wrapText="1"/>
    </xf>
    <xf numFmtId="9" fontId="58" fillId="0" borderId="0" xfId="1" applyNumberFormat="1" applyFont="1" applyFill="1"/>
    <xf numFmtId="9" fontId="56" fillId="0" borderId="0" xfId="2" applyNumberFormat="1" applyFont="1" applyFill="1" applyAlignment="1">
      <alignment horizontal="left" vertical="top"/>
    </xf>
    <xf numFmtId="9" fontId="33" fillId="0" borderId="1" xfId="2" applyNumberFormat="1" applyFont="1" applyFill="1" applyBorder="1" applyAlignment="1">
      <alignment vertical="top" wrapText="1"/>
    </xf>
    <xf numFmtId="0" fontId="33" fillId="0" borderId="1" xfId="2" applyFont="1" applyFill="1" applyBorder="1" applyAlignment="1">
      <alignment vertical="top" wrapText="1"/>
    </xf>
    <xf numFmtId="0" fontId="33" fillId="0" borderId="1" xfId="2" applyFont="1" applyFill="1" applyBorder="1" applyAlignment="1">
      <alignment horizontal="left" vertical="top" wrapText="1"/>
    </xf>
    <xf numFmtId="165" fontId="56" fillId="0" borderId="1" xfId="2" applyNumberFormat="1" applyFont="1" applyFill="1" applyBorder="1" applyAlignment="1">
      <alignment horizontal="left" vertical="top" wrapText="1"/>
    </xf>
    <xf numFmtId="9" fontId="56" fillId="0" borderId="0" xfId="2" applyNumberFormat="1" applyFont="1" applyAlignment="1">
      <alignment horizontal="left" vertical="top" wrapText="1"/>
    </xf>
    <xf numFmtId="0" fontId="58" fillId="0" borderId="0" xfId="0" applyFont="1" applyBorder="1" applyAlignment="1">
      <alignment horizontal="left" wrapText="1"/>
    </xf>
    <xf numFmtId="0" fontId="58" fillId="0" borderId="0" xfId="0" applyFont="1" applyFill="1" applyBorder="1" applyAlignment="1">
      <alignment horizontal="left" wrapText="1"/>
    </xf>
    <xf numFmtId="2" fontId="56" fillId="0" borderId="0" xfId="2" applyNumberFormat="1" applyFont="1" applyAlignment="1">
      <alignment horizontal="left" vertical="top"/>
    </xf>
    <xf numFmtId="0" fontId="19" fillId="0" borderId="0" xfId="2" applyFont="1" applyAlignment="1">
      <alignment horizontal="left" vertical="top" wrapText="1"/>
    </xf>
    <xf numFmtId="0" fontId="19" fillId="0" borderId="0" xfId="2" applyFont="1" applyAlignment="1">
      <alignment horizontal="left" wrapText="1"/>
    </xf>
    <xf numFmtId="0" fontId="19" fillId="0" borderId="0" xfId="2" applyFont="1" applyAlignment="1">
      <alignment horizontal="center" vertical="top" wrapText="1"/>
    </xf>
    <xf numFmtId="0" fontId="30" fillId="0" borderId="0" xfId="0" applyFont="1" applyAlignment="1">
      <alignment horizontal="center"/>
    </xf>
    <xf numFmtId="0" fontId="17" fillId="5" borderId="1" xfId="2" applyFont="1" applyFill="1" applyBorder="1" applyAlignment="1">
      <alignment horizontal="left" vertical="top"/>
    </xf>
    <xf numFmtId="0" fontId="46" fillId="0" borderId="1" xfId="14" applyBorder="1" applyAlignment="1">
      <alignment horizontal="center" vertical="top" wrapText="1"/>
    </xf>
    <xf numFmtId="0" fontId="46" fillId="0" borderId="0" xfId="14" applyFill="1" applyBorder="1" applyAlignment="1">
      <alignment vertical="center"/>
    </xf>
    <xf numFmtId="0" fontId="59" fillId="0" borderId="1" xfId="14" applyFont="1" applyFill="1" applyBorder="1" applyAlignment="1">
      <alignment vertical="center"/>
    </xf>
    <xf numFmtId="0" fontId="5" fillId="0" borderId="1" xfId="15" applyFont="1" applyFill="1" applyBorder="1" applyAlignment="1">
      <alignment vertical="top" wrapText="1"/>
    </xf>
    <xf numFmtId="0" fontId="5" fillId="0" borderId="1" xfId="6" applyFont="1" applyBorder="1" applyAlignment="1">
      <alignment horizontal="center" vertical="center"/>
    </xf>
    <xf numFmtId="0" fontId="4" fillId="0" borderId="1" xfId="15" applyFont="1" applyBorder="1" applyAlignment="1">
      <alignment vertical="top" wrapText="1"/>
    </xf>
    <xf numFmtId="0" fontId="4" fillId="0" borderId="1" xfId="15" quotePrefix="1" applyFont="1" applyBorder="1" applyAlignment="1">
      <alignment vertical="top"/>
    </xf>
    <xf numFmtId="0" fontId="54" fillId="0" borderId="5" xfId="2" applyFont="1" applyFill="1" applyBorder="1" applyAlignment="1">
      <alignment horizontal="center" vertical="center"/>
    </xf>
    <xf numFmtId="0" fontId="3" fillId="0" borderId="1" xfId="15" applyFont="1" applyBorder="1" applyAlignment="1">
      <alignment vertical="top" wrapText="1"/>
    </xf>
    <xf numFmtId="0" fontId="2" fillId="0" borderId="1" xfId="6" applyFont="1" applyBorder="1" applyAlignment="1">
      <alignment horizontal="center" vertical="center" wrapText="1"/>
    </xf>
    <xf numFmtId="9" fontId="2" fillId="0" borderId="1" xfId="3" applyFont="1" applyBorder="1" applyAlignment="1">
      <alignment horizontal="center" vertical="top" wrapText="1"/>
    </xf>
    <xf numFmtId="0" fontId="2" fillId="0" borderId="1" xfId="2" applyFont="1" applyBorder="1" applyAlignment="1">
      <alignment horizontal="center" vertical="center" wrapText="1"/>
    </xf>
    <xf numFmtId="0" fontId="2" fillId="0" borderId="1" xfId="15" applyFont="1" applyBorder="1" applyAlignment="1">
      <alignment vertical="top" wrapText="1"/>
    </xf>
    <xf numFmtId="0" fontId="32" fillId="12" borderId="17" xfId="15" applyFont="1" applyFill="1" applyBorder="1" applyAlignment="1">
      <alignment horizontal="left" vertical="top" wrapText="1"/>
    </xf>
    <xf numFmtId="0" fontId="32" fillId="12" borderId="18" xfId="15" applyFont="1" applyFill="1" applyBorder="1" applyAlignment="1">
      <alignment horizontal="left" vertical="top" wrapText="1"/>
    </xf>
    <xf numFmtId="0" fontId="32" fillId="12" borderId="8" xfId="15" applyFont="1" applyFill="1" applyBorder="1" applyAlignment="1">
      <alignment horizontal="left" vertical="top" wrapText="1"/>
    </xf>
    <xf numFmtId="0" fontId="32" fillId="12" borderId="9" xfId="15" applyFont="1" applyFill="1" applyBorder="1" applyAlignment="1">
      <alignment horizontal="left" vertical="top" wrapText="1"/>
    </xf>
    <xf numFmtId="0" fontId="32" fillId="12" borderId="10" xfId="15" applyFont="1" applyFill="1" applyBorder="1" applyAlignment="1">
      <alignment horizontal="left" vertical="top" wrapText="1"/>
    </xf>
    <xf numFmtId="0" fontId="32" fillId="12" borderId="11" xfId="15" applyFont="1" applyFill="1" applyBorder="1" applyAlignment="1">
      <alignment horizontal="left" vertical="top" wrapText="1"/>
    </xf>
    <xf numFmtId="0" fontId="17" fillId="0" borderId="19" xfId="15" applyFont="1" applyBorder="1" applyAlignment="1">
      <alignment horizontal="left" vertical="top" wrapText="1"/>
    </xf>
    <xf numFmtId="0" fontId="17" fillId="0" borderId="20" xfId="15" applyFont="1" applyBorder="1" applyAlignment="1">
      <alignment horizontal="left" vertical="top" wrapText="1"/>
    </xf>
    <xf numFmtId="0" fontId="17" fillId="0" borderId="13" xfId="15" applyFont="1" applyBorder="1" applyAlignment="1">
      <alignment horizontal="left" vertical="top" wrapText="1"/>
    </xf>
    <xf numFmtId="0" fontId="17" fillId="0" borderId="14" xfId="15" applyFont="1" applyBorder="1" applyAlignment="1">
      <alignment horizontal="left" vertical="top" wrapText="1"/>
    </xf>
    <xf numFmtId="0" fontId="17" fillId="0" borderId="15" xfId="15" applyFont="1" applyBorder="1" applyAlignment="1">
      <alignment horizontal="left" vertical="top" wrapText="1"/>
    </xf>
    <xf numFmtId="0" fontId="17" fillId="0" borderId="16" xfId="15" applyFont="1" applyBorder="1" applyAlignment="1">
      <alignment horizontal="left" vertical="top" wrapText="1"/>
    </xf>
    <xf numFmtId="0" fontId="26" fillId="0" borderId="0" xfId="2" applyFont="1" applyFill="1" applyBorder="1" applyAlignment="1">
      <alignment horizontal="left" vertical="top"/>
    </xf>
    <xf numFmtId="0" fontId="40" fillId="10" borderId="0" xfId="0" applyFont="1" applyFill="1" applyAlignment="1">
      <alignment horizontal="center" wrapText="1"/>
    </xf>
    <xf numFmtId="0" fontId="40" fillId="10" borderId="0" xfId="0" applyFont="1" applyFill="1" applyAlignment="1">
      <alignment vertical="top" wrapText="1"/>
    </xf>
    <xf numFmtId="0" fontId="42" fillId="10" borderId="0" xfId="2" applyFont="1" applyFill="1" applyAlignment="1">
      <alignment horizontal="center" wrapText="1"/>
    </xf>
    <xf numFmtId="0" fontId="44" fillId="10" borderId="0" xfId="2" applyFont="1" applyFill="1" applyAlignment="1">
      <alignment horizontal="center" vertical="top"/>
    </xf>
    <xf numFmtId="0" fontId="42" fillId="10" borderId="0" xfId="2" applyFont="1" applyFill="1" applyAlignment="1">
      <alignment horizontal="left" vertical="top" wrapText="1"/>
    </xf>
    <xf numFmtId="0" fontId="18" fillId="0" borderId="0" xfId="2" applyFont="1" applyAlignment="1">
      <alignment horizontal="left" vertical="top" wrapText="1"/>
    </xf>
    <xf numFmtId="0" fontId="59" fillId="5" borderId="5" xfId="14" applyFont="1" applyFill="1" applyBorder="1" applyAlignment="1">
      <alignment horizontal="center" vertical="center" wrapText="1"/>
    </xf>
    <xf numFmtId="0" fontId="59" fillId="5" borderId="6" xfId="14" applyFont="1" applyFill="1" applyBorder="1" applyAlignment="1">
      <alignment horizontal="center" vertical="center" wrapText="1"/>
    </xf>
    <xf numFmtId="0" fontId="59" fillId="5" borderId="7" xfId="14" applyFont="1" applyFill="1" applyBorder="1" applyAlignment="1">
      <alignment horizontal="center" vertical="center" wrapText="1"/>
    </xf>
    <xf numFmtId="0" fontId="43" fillId="0" borderId="0" xfId="2" applyFont="1" applyFill="1" applyAlignment="1">
      <alignment horizontal="left" vertical="center"/>
    </xf>
    <xf numFmtId="0" fontId="12" fillId="0" borderId="0" xfId="2" applyFill="1" applyAlignment="1">
      <alignment horizontal="left" vertical="center"/>
    </xf>
    <xf numFmtId="0" fontId="39" fillId="9" borderId="0" xfId="6" applyFont="1" applyFill="1" applyAlignment="1">
      <alignment horizontal="center" vertical="top" wrapText="1"/>
    </xf>
    <xf numFmtId="0" fontId="36" fillId="0" borderId="18" xfId="6" applyFont="1" applyBorder="1" applyAlignment="1">
      <alignment vertical="center" wrapText="1"/>
    </xf>
    <xf numFmtId="0" fontId="36" fillId="0" borderId="9" xfId="6" applyFont="1" applyBorder="1" applyAlignment="1">
      <alignment vertical="center" wrapText="1"/>
    </xf>
    <xf numFmtId="0" fontId="42" fillId="9" borderId="0" xfId="6" applyFont="1" applyFill="1" applyAlignment="1">
      <alignment horizontal="left" vertical="top" wrapText="1"/>
    </xf>
    <xf numFmtId="0" fontId="42" fillId="9" borderId="0" xfId="6" applyFont="1" applyFill="1" applyAlignment="1">
      <alignment horizontal="left" vertical="center" wrapText="1"/>
    </xf>
    <xf numFmtId="0" fontId="59" fillId="0" borderId="5" xfId="14" applyFont="1" applyFill="1" applyBorder="1" applyAlignment="1">
      <alignment horizontal="center" vertical="center"/>
    </xf>
    <xf numFmtId="0" fontId="59" fillId="0" borderId="7" xfId="14" applyFont="1" applyFill="1" applyBorder="1" applyAlignment="1">
      <alignment horizontal="center" vertical="center"/>
    </xf>
    <xf numFmtId="0" fontId="18" fillId="0" borderId="0" xfId="6" applyFont="1" applyAlignment="1">
      <alignment horizontal="left" vertical="top" wrapText="1"/>
    </xf>
    <xf numFmtId="0" fontId="13" fillId="15" borderId="0" xfId="1" applyFont="1" applyFill="1" applyAlignment="1">
      <alignment horizontal="center"/>
    </xf>
    <xf numFmtId="0" fontId="14" fillId="2" borderId="0" xfId="1" applyFont="1" applyFill="1" applyAlignment="1">
      <alignment horizontal="center"/>
    </xf>
    <xf numFmtId="0" fontId="14" fillId="3" borderId="0" xfId="1" applyFont="1" applyFill="1" applyAlignment="1">
      <alignment horizontal="center"/>
    </xf>
    <xf numFmtId="0" fontId="14" fillId="4" borderId="0" xfId="1" applyFont="1" applyFill="1" applyAlignment="1">
      <alignment horizontal="center"/>
    </xf>
    <xf numFmtId="0" fontId="13" fillId="13" borderId="0" xfId="1" applyFont="1" applyFill="1" applyAlignment="1">
      <alignment horizontal="center"/>
    </xf>
    <xf numFmtId="0" fontId="13" fillId="14" borderId="0" xfId="1" applyFont="1" applyFill="1" applyAlignment="1">
      <alignment horizontal="center"/>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25" fillId="7" borderId="5" xfId="2" applyFont="1" applyFill="1" applyBorder="1" applyAlignment="1">
      <alignment horizontal="center" vertical="top" wrapText="1"/>
    </xf>
    <xf numFmtId="0" fontId="25" fillId="7" borderId="6" xfId="2" applyFont="1" applyFill="1" applyBorder="1" applyAlignment="1">
      <alignment horizontal="center" vertical="top" wrapText="1"/>
    </xf>
    <xf numFmtId="0" fontId="25" fillId="7" borderId="7" xfId="2" applyFont="1" applyFill="1" applyBorder="1" applyAlignment="1">
      <alignment horizontal="center" vertical="top" wrapText="1"/>
    </xf>
    <xf numFmtId="0" fontId="19" fillId="0" borderId="0" xfId="2" applyFont="1" applyFill="1" applyAlignment="1">
      <alignment horizontal="center" vertical="top" wrapText="1"/>
    </xf>
    <xf numFmtId="0" fontId="19" fillId="0" borderId="12" xfId="2" applyFont="1" applyFill="1" applyBorder="1" applyAlignment="1">
      <alignment horizontal="center" vertical="top" wrapText="1"/>
    </xf>
    <xf numFmtId="0" fontId="20" fillId="0" borderId="1" xfId="2" applyFont="1" applyFill="1" applyBorder="1" applyAlignment="1">
      <alignment horizontal="center" vertical="top" wrapText="1"/>
    </xf>
    <xf numFmtId="0" fontId="56" fillId="0" borderId="1" xfId="2" applyFont="1" applyFill="1" applyBorder="1" applyAlignment="1">
      <alignment horizontal="center" vertical="top" wrapText="1"/>
    </xf>
    <xf numFmtId="0" fontId="20" fillId="0" borderId="1" xfId="2" applyFont="1" applyBorder="1" applyAlignment="1">
      <alignment horizontal="center" vertical="top" wrapText="1"/>
    </xf>
    <xf numFmtId="0" fontId="20" fillId="0" borderId="1" xfId="8" applyFont="1" applyBorder="1" applyAlignment="1">
      <alignment horizontal="center" vertical="top"/>
    </xf>
    <xf numFmtId="0" fontId="20" fillId="0" borderId="1" xfId="8" applyFont="1" applyBorder="1" applyAlignment="1">
      <alignment horizontal="center" vertical="top" wrapText="1"/>
    </xf>
  </cellXfs>
  <cellStyles count="16">
    <cellStyle name="Comma" xfId="5" builtinId="3"/>
    <cellStyle name="Comma 2" xfId="4" xr:uid="{97E45F9A-E124-4C18-AF07-22DDACCF5E20}"/>
    <cellStyle name="Comma 2 2" xfId="10" xr:uid="{F8F79B2C-66B0-4252-A9E8-DF9878A2C7D6}"/>
    <cellStyle name="Comma 3" xfId="11" xr:uid="{17288586-7B60-4019-B8C6-107BDF15419A}"/>
    <cellStyle name="Hyperlink" xfId="14" builtinId="8"/>
    <cellStyle name="Normal" xfId="0" builtinId="0"/>
    <cellStyle name="Normal 2" xfId="1" xr:uid="{F05B41C2-EAB0-486B-9E1F-028B6C6D9F8A}"/>
    <cellStyle name="Normal 3" xfId="2" xr:uid="{DC10B66C-D4D5-484C-878B-5CB4D2685B68}"/>
    <cellStyle name="Normal 3 2" xfId="6" xr:uid="{71A626D3-F09A-472F-931E-B6C2C05484F5}"/>
    <cellStyle name="Normal 3 2 2" xfId="12" xr:uid="{0CDF6963-8FDD-4D16-BD4F-C73FB721D3BA}"/>
    <cellStyle name="Normal 3 3" xfId="8" xr:uid="{C5D48573-2ED1-448B-8174-C46D362C42D1}"/>
    <cellStyle name="Normal 4" xfId="15" xr:uid="{5350BEB7-F154-46BE-BFA3-6A48A663856F}"/>
    <cellStyle name="Percent 2" xfId="3" xr:uid="{4DC83A5D-82E8-4BEE-861B-6ADE0B0C13DA}"/>
    <cellStyle name="Percent 2 2" xfId="7" xr:uid="{56BAECDE-9ACE-4CE0-9EDB-CB364A116FB3}"/>
    <cellStyle name="Percent 2 2 2" xfId="13" xr:uid="{775C571D-8A5C-49D4-A350-7F83245A8582}"/>
    <cellStyle name="Percent 2 3" xfId="9" xr:uid="{BEB0BEA5-3BE9-4B1E-B14D-5460275785A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(hidden)'!$A$18</c:f>
          <c:strCache>
            <c:ptCount val="1"/>
            <c:pt idx="0">
              <c:v>PRC: Impact of the Trade Conflict on GDP, by Scenario</c:v>
            </c:pt>
          </c:strCache>
        </c:strRef>
      </c:tx>
      <c:layout>
        <c:manualLayout>
          <c:xMode val="edge"/>
          <c:yMode val="edge"/>
          <c:x val="1.181172692873809E-2"/>
          <c:y val="1.37165914594237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5787440095831679E-2"/>
          <c:y val="0.24822615942099255"/>
          <c:w val="0.92882974811504904"/>
          <c:h val="0.49025850392911752"/>
        </c:manualLayout>
      </c:layout>
      <c:barChart>
        <c:barDir val="col"/>
        <c:grouping val="clustered"/>
        <c:varyColors val="0"/>
        <c:ser>
          <c:idx val="0"/>
          <c:order val="0"/>
          <c:tx>
            <c:strRef>
              <c:f>'Basefile (hidden)'!$E$21</c:f>
              <c:strCache>
                <c:ptCount val="1"/>
                <c:pt idx="0">
                  <c:v>Start &amp; End</c:v>
                </c:pt>
              </c:strCache>
            </c:strRef>
          </c:tx>
          <c:spPr>
            <a:solidFill>
              <a:schemeClr val="accent1"/>
            </a:solidFill>
            <a:ln>
              <a:solidFill>
                <a:schemeClr val="tx1"/>
              </a:solidFill>
            </a:ln>
            <a:effectLst/>
          </c:spPr>
          <c:invertIfNegative val="0"/>
          <c:dPt>
            <c:idx val="3"/>
            <c:invertIfNegative val="0"/>
            <c:bubble3D val="0"/>
            <c:spPr>
              <a:solidFill>
                <a:srgbClr val="C00000"/>
              </a:solidFill>
              <a:ln>
                <a:solidFill>
                  <a:schemeClr val="tx1"/>
                </a:solidFill>
              </a:ln>
              <a:effectLst/>
            </c:spPr>
            <c:extLst>
              <c:ext xmlns:c16="http://schemas.microsoft.com/office/drawing/2014/chart" uri="{C3380CC4-5D6E-409C-BE32-E72D297353CC}">
                <c16:uniqueId val="{00000001-EEF8-4843-90F8-95E2E938EB89}"/>
              </c:ext>
            </c:extLst>
          </c:dPt>
          <c:dPt>
            <c:idx val="8"/>
            <c:invertIfNegative val="0"/>
            <c:bubble3D val="0"/>
            <c:spPr>
              <a:solidFill>
                <a:srgbClr val="C00000"/>
              </a:solidFill>
              <a:ln>
                <a:solidFill>
                  <a:schemeClr val="tx1"/>
                </a:solidFill>
              </a:ln>
              <a:effectLst/>
            </c:spPr>
            <c:extLst>
              <c:ext xmlns:c16="http://schemas.microsoft.com/office/drawing/2014/chart" uri="{C3380CC4-5D6E-409C-BE32-E72D297353CC}">
                <c16:uniqueId val="{00000003-EEF8-4843-90F8-95E2E938EB89}"/>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'Basefile (hidden)'!$A$22:$B$30</c:f>
              <c:multiLvlStrCache>
                <c:ptCount val="9"/>
                <c:lvl>
                  <c:pt idx="0">
                    <c:v>Current</c:v>
                  </c:pt>
                  <c:pt idx="1">
                    <c:v>Bilateral Escalation</c:v>
                  </c:pt>
                  <c:pt idx="2">
                    <c:v>Auto Sector Escalation</c:v>
                  </c:pt>
                  <c:pt idx="3">
                    <c:v>Worse-case</c:v>
                  </c:pt>
                  <c:pt idx="5">
                    <c:v>Current</c:v>
                  </c:pt>
                  <c:pt idx="6">
                    <c:v>Bilateral Escalation</c:v>
                  </c:pt>
                  <c:pt idx="7">
                    <c:v>Auto Sector Escalation</c:v>
                  </c:pt>
                  <c:pt idx="8">
                    <c:v>Worse-case</c:v>
                  </c:pt>
                </c:lvl>
                <c:lvl>
                  <c:pt idx="0">
                    <c:v>Direct and Indirect Effects</c:v>
                  </c:pt>
                  <c:pt idx="4">
                    <c:v> </c:v>
                  </c:pt>
                  <c:pt idx="5">
                    <c:v>Direct, Indirect and Trade Redirection Effects</c:v>
                  </c:pt>
                </c:lvl>
              </c:multiLvlStrCache>
            </c:multiLvlStrRef>
          </c:cat>
          <c:val>
            <c:numRef>
              <c:f>'Basefile (hidden)'!$E$22:$E$30</c:f>
              <c:numCache>
                <c:formatCode>0.00</c:formatCode>
                <c:ptCount val="9"/>
                <c:pt idx="0">
                  <c:v>-0.67689913511276245</c:v>
                </c:pt>
                <c:pt idx="3">
                  <c:v>-1.3412642478942871</c:v>
                </c:pt>
                <c:pt idx="5">
                  <c:v>-0.64677548967301846</c:v>
                </c:pt>
                <c:pt idx="8">
                  <c:v>-1.2505477890372276</c:v>
                </c:pt>
              </c:numCache>
            </c:numRef>
          </c:val>
          <c:extLst>
            <c:ext xmlns:c16="http://schemas.microsoft.com/office/drawing/2014/chart" uri="{C3380CC4-5D6E-409C-BE32-E72D297353CC}">
              <c16:uniqueId val="{00000004-EEF8-4843-90F8-95E2E938EB89}"/>
            </c:ext>
          </c:extLst>
        </c:ser>
        <c:dLbls>
          <c:showLegendKey val="0"/>
          <c:showVal val="0"/>
          <c:showCatName val="0"/>
          <c:showSerName val="0"/>
          <c:showPercent val="0"/>
          <c:showBubbleSize val="0"/>
        </c:dLbls>
        <c:gapWidth val="100"/>
        <c:overlap val="-27"/>
        <c:axId val="1884339096"/>
        <c:axId val="1884342696"/>
      </c:barChart>
      <c:lineChart>
        <c:grouping val="standard"/>
        <c:varyColors val="0"/>
        <c:ser>
          <c:idx val="1"/>
          <c:order val="1"/>
          <c:tx>
            <c:strRef>
              <c:f>'Basefile (hidden)'!$F$21</c:f>
              <c:strCache>
                <c:ptCount val="1"/>
                <c:pt idx="0">
                  <c:v>Before </c:v>
                </c:pt>
              </c:strCache>
            </c:strRef>
          </c:tx>
          <c:spPr>
            <a:ln w="28575" cap="rnd">
              <a:noFill/>
              <a:round/>
            </a:ln>
            <a:effectLst/>
          </c:spPr>
          <c:marker>
            <c:symbol val="none"/>
          </c:marker>
          <c:cat>
            <c:multiLvlStrRef>
              <c:f>'Basefile (hidden)'!$A$22:$B$30</c:f>
              <c:multiLvlStrCache>
                <c:ptCount val="9"/>
                <c:lvl>
                  <c:pt idx="0">
                    <c:v>Current</c:v>
                  </c:pt>
                  <c:pt idx="1">
                    <c:v>Bilateral Escalation</c:v>
                  </c:pt>
                  <c:pt idx="2">
                    <c:v>Auto Sector Escalation</c:v>
                  </c:pt>
                  <c:pt idx="3">
                    <c:v>Worse-case</c:v>
                  </c:pt>
                  <c:pt idx="5">
                    <c:v>Current</c:v>
                  </c:pt>
                  <c:pt idx="6">
                    <c:v>Bilateral Escalation</c:v>
                  </c:pt>
                  <c:pt idx="7">
                    <c:v>Auto Sector Escalation</c:v>
                  </c:pt>
                  <c:pt idx="8">
                    <c:v>Worse-case</c:v>
                  </c:pt>
                </c:lvl>
                <c:lvl>
                  <c:pt idx="0">
                    <c:v>Direct and Indirect Effects</c:v>
                  </c:pt>
                  <c:pt idx="4">
                    <c:v> </c:v>
                  </c:pt>
                  <c:pt idx="5">
                    <c:v>Direct, Indirect and Trade Redirection Effects</c:v>
                  </c:pt>
                </c:lvl>
              </c:multiLvlStrCache>
            </c:multiLvlStrRef>
          </c:cat>
          <c:val>
            <c:numRef>
              <c:f>'Basefile (hidden)'!$F$22:$F$30</c:f>
              <c:numCache>
                <c:formatCode>0.00</c:formatCode>
                <c:ptCount val="9"/>
                <c:pt idx="1">
                  <c:v>-0.67689913511276245</c:v>
                </c:pt>
                <c:pt idx="2">
                  <c:v>-1.2967323064804077</c:v>
                </c:pt>
                <c:pt idx="6">
                  <c:v>-0.64677548967301846</c:v>
                </c:pt>
                <c:pt idx="7">
                  <c:v>-1.2238340601325035</c:v>
                </c:pt>
              </c:numCache>
            </c:numRef>
          </c:val>
          <c:smooth val="0"/>
          <c:extLst>
            <c:ext xmlns:c16="http://schemas.microsoft.com/office/drawing/2014/chart" uri="{C3380CC4-5D6E-409C-BE32-E72D297353CC}">
              <c16:uniqueId val="{00000005-EEF8-4843-90F8-95E2E938EB89}"/>
            </c:ext>
          </c:extLst>
        </c:ser>
        <c:ser>
          <c:idx val="2"/>
          <c:order val="2"/>
          <c:tx>
            <c:strRef>
              <c:f>'Basefile (hidden)'!$G$21</c:f>
              <c:strCache>
                <c:ptCount val="1"/>
                <c:pt idx="0">
                  <c:v>After</c:v>
                </c:pt>
              </c:strCache>
            </c:strRef>
          </c:tx>
          <c:spPr>
            <a:ln w="28575" cap="rnd">
              <a:noFill/>
              <a:round/>
            </a:ln>
            <a:effectLst/>
          </c:spPr>
          <c:marker>
            <c:symbol val="none"/>
          </c:marker>
          <c:cat>
            <c:multiLvlStrRef>
              <c:f>'Basefile (hidden)'!$A$22:$B$30</c:f>
              <c:multiLvlStrCache>
                <c:ptCount val="9"/>
                <c:lvl>
                  <c:pt idx="0">
                    <c:v>Current</c:v>
                  </c:pt>
                  <c:pt idx="1">
                    <c:v>Bilateral Escalation</c:v>
                  </c:pt>
                  <c:pt idx="2">
                    <c:v>Auto Sector Escalation</c:v>
                  </c:pt>
                  <c:pt idx="3">
                    <c:v>Worse-case</c:v>
                  </c:pt>
                  <c:pt idx="5">
                    <c:v>Current</c:v>
                  </c:pt>
                  <c:pt idx="6">
                    <c:v>Bilateral Escalation</c:v>
                  </c:pt>
                  <c:pt idx="7">
                    <c:v>Auto Sector Escalation</c:v>
                  </c:pt>
                  <c:pt idx="8">
                    <c:v>Worse-case</c:v>
                  </c:pt>
                </c:lvl>
                <c:lvl>
                  <c:pt idx="0">
                    <c:v>Direct and Indirect Effects</c:v>
                  </c:pt>
                  <c:pt idx="4">
                    <c:v> </c:v>
                  </c:pt>
                  <c:pt idx="5">
                    <c:v>Direct, Indirect and Trade Redirection Effects</c:v>
                  </c:pt>
                </c:lvl>
              </c:multiLvlStrCache>
            </c:multiLvlStrRef>
          </c:cat>
          <c:val>
            <c:numRef>
              <c:f>'Basefile (hidden)'!$G$22:$G$30</c:f>
              <c:numCache>
                <c:formatCode>0.00</c:formatCode>
                <c:ptCount val="9"/>
                <c:pt idx="1">
                  <c:v>-1.2967323064804077</c:v>
                </c:pt>
                <c:pt idx="2">
                  <c:v>-1.3412642478942871</c:v>
                </c:pt>
                <c:pt idx="6">
                  <c:v>-1.2238340601325035</c:v>
                </c:pt>
                <c:pt idx="7">
                  <c:v>-1.2505477890372276</c:v>
                </c:pt>
              </c:numCache>
            </c:numRef>
          </c:val>
          <c:smooth val="0"/>
          <c:extLst>
            <c:ext xmlns:c16="http://schemas.microsoft.com/office/drawing/2014/chart" uri="{C3380CC4-5D6E-409C-BE32-E72D297353CC}">
              <c16:uniqueId val="{00000006-EEF8-4843-90F8-95E2E938EB89}"/>
            </c:ext>
          </c:extLst>
        </c:ser>
        <c:dLbls>
          <c:showLegendKey val="0"/>
          <c:showVal val="0"/>
          <c:showCatName val="0"/>
          <c:showSerName val="0"/>
          <c:showPercent val="0"/>
          <c:showBubbleSize val="0"/>
        </c:dLbls>
        <c:upDownBars>
          <c:gapWidth val="100"/>
          <c:upBars>
            <c:spPr>
              <a:solidFill>
                <a:schemeClr val="accent4">
                  <a:lumMod val="40000"/>
                  <a:lumOff val="60000"/>
                </a:schemeClr>
              </a:solidFill>
              <a:ln w="9525">
                <a:solidFill>
                  <a:schemeClr val="tx1"/>
                </a:solidFill>
              </a:ln>
              <a:effectLst/>
            </c:spPr>
          </c:upBars>
          <c:downBars>
            <c:spPr>
              <a:solidFill>
                <a:schemeClr val="accent4">
                  <a:lumMod val="40000"/>
                  <a:lumOff val="60000"/>
                </a:schemeClr>
              </a:solidFill>
              <a:ln w="9525">
                <a:solidFill>
                  <a:schemeClr val="tx1">
                    <a:lumMod val="65000"/>
                    <a:lumOff val="35000"/>
                  </a:schemeClr>
                </a:solidFill>
              </a:ln>
              <a:effectLst/>
            </c:spPr>
          </c:downBars>
        </c:upDownBars>
        <c:marker val="1"/>
        <c:smooth val="0"/>
        <c:axId val="1884339096"/>
        <c:axId val="1884342696"/>
      </c:lineChart>
      <c:scatterChart>
        <c:scatterStyle val="lineMarker"/>
        <c:varyColors val="0"/>
        <c:ser>
          <c:idx val="3"/>
          <c:order val="3"/>
          <c:tx>
            <c:strRef>
              <c:f>'Basefile (hidden)'!$H$21</c:f>
              <c:strCache>
                <c:ptCount val="1"/>
                <c:pt idx="0">
                  <c:v>Data label position</c:v>
                </c:pt>
              </c:strCache>
            </c:strRef>
          </c:tx>
          <c:spPr>
            <a:ln w="25400" cap="rnd">
              <a:noFill/>
              <a:round/>
            </a:ln>
            <a:effectLst/>
          </c:spPr>
          <c:marker>
            <c:symbol val="none"/>
          </c:marker>
          <c:dLbls>
            <c:dLbl>
              <c:idx val="1"/>
              <c:tx>
                <c:strRef>
                  <c:f>'Basefile (hidden)'!$C$23</c:f>
                  <c:strCache>
                    <c:ptCount val="1"/>
                    <c:pt idx="0">
                      <c:v>-0.62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{37878464-6368-4F10-BBFD-769215AF65AA}</c15:txfldGUID>
                      <c15:f>'Basefile (hidden)'!$C$23</c15:f>
                      <c15:dlblFieldTableCache>
                        <c:ptCount val="1"/>
                        <c:pt idx="0">
                          <c:v>-0.62</c:v>
                        </c:pt>
                      </c15:dlblFieldTableCache>
                    </c15:dlblFTEntry>
                  </c15:dlblFieldTable>
                  <c15:showDataLabelsRange val="0"/>
                </c:ext>
                <c:ext xmlns:c16="http://schemas.microsoft.com/office/drawing/2014/chart" uri="{C3380CC4-5D6E-409C-BE32-E72D297353CC}">
                  <c16:uniqueId val="{00000007-EEF8-4843-90F8-95E2E938EB89}"/>
                </c:ext>
              </c:extLst>
            </c:dLbl>
            <c:dLbl>
              <c:idx val="2"/>
              <c:tx>
                <c:strRef>
                  <c:f>'Basefile (hidden)'!$C$24</c:f>
                  <c:strCache>
                    <c:ptCount val="1"/>
                    <c:pt idx="0">
                      <c:v>-0.04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{58FC6AB0-48E8-4ECE-8A52-2BCBFFC3F5BB}</c15:txfldGUID>
                      <c15:f>'Basefile (hidden)'!$C$24</c15:f>
                      <c15:dlblFieldTableCache>
                        <c:ptCount val="1"/>
                        <c:pt idx="0">
                          <c:v>-0.04</c:v>
                        </c:pt>
                      </c15:dlblFieldTableCache>
                    </c15:dlblFTEntry>
                  </c15:dlblFieldTable>
                  <c15:showDataLabelsRange val="0"/>
                </c:ext>
                <c:ext xmlns:c16="http://schemas.microsoft.com/office/drawing/2014/chart" uri="{C3380CC4-5D6E-409C-BE32-E72D297353CC}">
                  <c16:uniqueId val="{00000008-EEF8-4843-90F8-95E2E938EB89}"/>
                </c:ext>
              </c:extLst>
            </c:dLbl>
            <c:dLbl>
              <c:idx val="6"/>
              <c:tx>
                <c:strRef>
                  <c:f>'Basefile (hidden)'!$C$28</c:f>
                  <c:strCache>
                    <c:ptCount val="1"/>
                    <c:pt idx="0">
                      <c:v>-0.58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{91F479E9-7BE9-40FF-BA05-84A4EDBEB08C}</c15:txfldGUID>
                      <c15:f>'Basefile (hidden)'!$C$28</c15:f>
                      <c15:dlblFieldTableCache>
                        <c:ptCount val="1"/>
                        <c:pt idx="0">
                          <c:v>-0.58</c:v>
                        </c:pt>
                      </c15:dlblFieldTableCache>
                    </c15:dlblFTEntry>
                  </c15:dlblFieldTable>
                  <c15:showDataLabelsRange val="0"/>
                </c:ext>
                <c:ext xmlns:c16="http://schemas.microsoft.com/office/drawing/2014/chart" uri="{C3380CC4-5D6E-409C-BE32-E72D297353CC}">
                  <c16:uniqueId val="{00000009-EEF8-4843-90F8-95E2E938EB89}"/>
                </c:ext>
              </c:extLst>
            </c:dLbl>
            <c:dLbl>
              <c:idx val="7"/>
              <c:tx>
                <c:strRef>
                  <c:f>'Basefile (hidden)'!$C$29</c:f>
                  <c:strCache>
                    <c:ptCount val="1"/>
                    <c:pt idx="0">
                      <c:v>-0.03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{0BF32C32-B672-4CB4-B92A-6F0985924EE4}</c15:txfldGUID>
                      <c15:f>'Basefile (hidden)'!$C$29</c15:f>
                      <c15:dlblFieldTableCache>
                        <c:ptCount val="1"/>
                        <c:pt idx="0">
                          <c:v>-0.03</c:v>
                        </c:pt>
                      </c15:dlblFieldTableCache>
                    </c15:dlblFTEntry>
                  </c15:dlblFieldTable>
                  <c15:showDataLabelsRange val="0"/>
                </c:ext>
                <c:ext xmlns:c16="http://schemas.microsoft.com/office/drawing/2014/chart" uri="{C3380CC4-5D6E-409C-BE32-E72D297353CC}">
                  <c16:uniqueId val="{0000000A-EEF8-4843-90F8-95E2E938EB8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'Basefile (hidden)'!$H$22:$H$30</c:f>
              <c:numCache>
                <c:formatCode>0.00</c:formatCode>
                <c:ptCount val="9"/>
                <c:pt idx="1">
                  <c:v>-0.67689913511276245</c:v>
                </c:pt>
                <c:pt idx="2">
                  <c:v>-1.2967323064804077</c:v>
                </c:pt>
                <c:pt idx="6">
                  <c:v>-0.64677548967301846</c:v>
                </c:pt>
                <c:pt idx="7">
                  <c:v>-1.2238340601325035</c:v>
                </c:pt>
              </c:numCache>
            </c:numRef>
          </c:yVal>
          <c:smooth val="0"/>
          <c:extLst>
            <c:ext xmlns:c16="http://schemas.microsoft.com/office/drawing/2014/chart" uri="{C3380CC4-5D6E-409C-BE32-E72D297353CC}">
              <c16:uniqueId val="{0000000B-EEF8-4843-90F8-95E2E938EB89}"/>
            </c:ext>
          </c:extLst>
        </c:ser>
        <c:ser>
          <c:idx val="4"/>
          <c:order val="4"/>
          <c:tx>
            <c:strRef>
              <c:f>'Basefile (hidden)'!$D$21</c:f>
              <c:strCache>
                <c:ptCount val="1"/>
                <c:pt idx="0">
                  <c:v>Cumulative</c:v>
                </c:pt>
              </c:strCache>
            </c:strRef>
          </c:tx>
          <c:spPr>
            <a:ln w="25400" cap="rnd">
              <a:noFill/>
              <a:round/>
            </a:ln>
            <a:effectLst/>
          </c:spPr>
          <c:marker>
            <c:symbol val="none"/>
          </c:marker>
          <c:errBars>
            <c:errDir val="x"/>
            <c:errBarType val="plus"/>
            <c:errValType val="stdErr"/>
            <c:noEndCap val="1"/>
            <c:spPr>
              <a:noFill/>
              <a:ln w="9525" cap="flat" cmpd="sng" algn="ctr">
                <a:solidFill>
                  <a:schemeClr val="tx1">
                    <a:lumMod val="65000"/>
                    <a:lumOff val="35000"/>
                  </a:schemeClr>
                </a:solidFill>
                <a:round/>
              </a:ln>
              <a:effectLst/>
            </c:spPr>
          </c:errBars>
          <c:yVal>
            <c:numRef>
              <c:f>'Basefile (hidden)'!$D$22:$D$30</c:f>
              <c:numCache>
                <c:formatCode>0.00</c:formatCode>
                <c:ptCount val="9"/>
                <c:pt idx="0">
                  <c:v>-0.67689913511276245</c:v>
                </c:pt>
                <c:pt idx="1">
                  <c:v>-1.2967323064804077</c:v>
                </c:pt>
                <c:pt idx="2">
                  <c:v>-1.3412642478942871</c:v>
                </c:pt>
                <c:pt idx="5">
                  <c:v>-0.64677548967301846</c:v>
                </c:pt>
                <c:pt idx="6">
                  <c:v>-1.2238340601325035</c:v>
                </c:pt>
                <c:pt idx="7">
                  <c:v>-1.2505477890372276</c:v>
                </c:pt>
              </c:numCache>
            </c:numRef>
          </c:yVal>
          <c:smooth val="0"/>
          <c:extLst>
            <c:ext xmlns:c16="http://schemas.microsoft.com/office/drawing/2014/chart" uri="{C3380CC4-5D6E-409C-BE32-E72D297353CC}">
              <c16:uniqueId val="{0000000C-EEF8-4843-90F8-95E2E938EB89}"/>
            </c:ext>
          </c:extLst>
        </c:ser>
        <c:dLbls>
          <c:showLegendKey val="0"/>
          <c:showVal val="0"/>
          <c:showCatName val="0"/>
          <c:showSerName val="0"/>
          <c:showPercent val="0"/>
          <c:showBubbleSize val="0"/>
        </c:dLbls>
        <c:axId val="1884339096"/>
        <c:axId val="1884342696"/>
      </c:scatterChart>
      <c:catAx>
        <c:axId val="18843390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84342696"/>
        <c:crosses val="autoZero"/>
        <c:auto val="1"/>
        <c:lblAlgn val="ctr"/>
        <c:lblOffset val="100"/>
        <c:noMultiLvlLbl val="0"/>
      </c:catAx>
      <c:valAx>
        <c:axId val="1884342696"/>
        <c:scaling>
          <c:orientation val="minMax"/>
        </c:scaling>
        <c:delete val="0"/>
        <c:axPos val="l"/>
        <c:title>
          <c:tx>
            <c:strRef>
              <c:f>'Basefile (hidden)'!$H$14</c:f>
              <c:strCache>
                <c:ptCount val="1"/>
                <c:pt idx="0">
                  <c:v>% of GDP</c:v>
                </c:pt>
              </c:strCache>
            </c:strRef>
          </c:tx>
          <c:layout>
            <c:manualLayout>
              <c:xMode val="edge"/>
              <c:yMode val="edge"/>
              <c:x val="1.60297100989782E-2"/>
              <c:y val="0.1328812121174309"/>
            </c:manualLayout>
          </c:layout>
          <c:overlay val="0"/>
          <c:spPr>
            <a:noFill/>
            <a:ln>
              <a:noFill/>
            </a:ln>
            <a:effectLst/>
          </c:spPr>
          <c:txPr>
            <a:bodyPr rot="0" spcFirstLastPara="1" vertOverflow="ellipsis"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84339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'Basefile (hidden)'!$A$119</c:f>
          <c:strCache>
            <c:ptCount val="1"/>
            <c:pt idx="0">
              <c:v>B: Bilateral Escalation</c:v>
            </c:pt>
          </c:strCache>
        </c:strRef>
      </c:tx>
      <c:layout>
        <c:manualLayout>
          <c:xMode val="edge"/>
          <c:yMode val="edge"/>
          <c:x val="1.0184794504458059E-2"/>
          <c:y val="1.9087455967729938E-2"/>
        </c:manualLayout>
      </c:layout>
      <c:overlay val="0"/>
      <c:txPr>
        <a:bodyPr/>
        <a:lstStyle/>
        <a:p>
          <a:pPr>
            <a:defRPr sz="1100"/>
          </a:pPr>
          <a:endParaRPr lang="en-US"/>
        </a:p>
      </c:txPr>
    </c:title>
    <c:autoTitleDeleted val="0"/>
    <c:plotArea>
      <c:layout>
        <c:manualLayout>
          <c:layoutTarget val="inner"/>
          <c:xMode val="edge"/>
          <c:yMode val="edge"/>
          <c:x val="6.0668847315138198E-2"/>
          <c:y val="0.26770318580866997"/>
          <c:w val="0.90352460844355242"/>
          <c:h val="0.61145760673688943"/>
        </c:manualLayout>
      </c:layout>
      <c:barChart>
        <c:barDir val="col"/>
        <c:grouping val="stacked"/>
        <c:varyColors val="0"/>
        <c:ser>
          <c:idx val="2"/>
          <c:order val="0"/>
          <c:tx>
            <c:strRef>
              <c:f>'Basefile (hidden)'!$C$120</c:f>
              <c:strCache>
                <c:ptCount val="1"/>
                <c:pt idx="0">
                  <c:v>Agriculture, Mining and Quarrying</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(hidden)'!$C$121:$C$136</c:f>
              <c:numCache>
                <c:formatCode>0.00</c:formatCode>
                <c:ptCount val="16"/>
                <c:pt idx="0">
                  <c:v>-3.1856984831392765E-2</c:v>
                </c:pt>
                <c:pt idx="2">
                  <c:v>-4.4109857233706862E-2</c:v>
                </c:pt>
                <c:pt idx="3">
                  <c:v>-0.16717491205781698</c:v>
                </c:pt>
                <c:pt idx="5">
                  <c:v>1.8862714932765812E-3</c:v>
                </c:pt>
                <c:pt idx="6">
                  <c:v>7.6613274359260686E-4</c:v>
                </c:pt>
                <c:pt idx="7">
                  <c:v>3.6539803841151297E-3</c:v>
                </c:pt>
                <c:pt idx="8">
                  <c:v>2.8234255965799093E-2</c:v>
                </c:pt>
                <c:pt idx="9">
                  <c:v>1.8862714932765812E-3</c:v>
                </c:pt>
                <c:pt idx="10">
                  <c:v>7.3616544716060162E-2</c:v>
                </c:pt>
                <c:pt idx="11">
                  <c:v>2.5542228671838529E-2</c:v>
                </c:pt>
                <c:pt idx="12">
                  <c:v>0</c:v>
                </c:pt>
                <c:pt idx="13">
                  <c:v>0</c:v>
                </c:pt>
                <c:pt idx="14">
                  <c:v>0</c:v>
                </c:pt>
                <c:pt idx="15">
                  <c:v>0</c:v>
                </c:pt>
              </c:numCache>
            </c:numRef>
          </c:val>
          <c:extLst>
            <c:ext xmlns:c16="http://schemas.microsoft.com/office/drawing/2014/chart" uri="{C3380CC4-5D6E-409C-BE32-E72D297353CC}">
              <c16:uniqueId val="{00000000-7271-49AA-8E99-952A31A532CA}"/>
            </c:ext>
          </c:extLst>
        </c:ser>
        <c:ser>
          <c:idx val="3"/>
          <c:order val="1"/>
          <c:tx>
            <c:strRef>
              <c:f>'Basefile (hidden)'!$D$120</c:f>
              <c:strCache>
                <c:ptCount val="1"/>
                <c:pt idx="0">
                  <c:v>Textiles, Garments and Leather</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(hidden)'!$D$121:$D$136</c:f>
              <c:numCache>
                <c:formatCode>0.00</c:formatCode>
                <c:ptCount val="16"/>
                <c:pt idx="0">
                  <c:v>-9.0178274549543858E-3</c:v>
                </c:pt>
                <c:pt idx="2">
                  <c:v>-4.2957674595527351E-3</c:v>
                </c:pt>
                <c:pt idx="3">
                  <c:v>-0.11260864461655729</c:v>
                </c:pt>
                <c:pt idx="5">
                  <c:v>6.2867696979083121E-3</c:v>
                </c:pt>
                <c:pt idx="6">
                  <c:v>2.9261376100294001E-2</c:v>
                </c:pt>
                <c:pt idx="7">
                  <c:v>1.1822268803371117E-2</c:v>
                </c:pt>
                <c:pt idx="8">
                  <c:v>0.10194569901796058</c:v>
                </c:pt>
                <c:pt idx="9">
                  <c:v>6.2867696979083121E-3</c:v>
                </c:pt>
                <c:pt idx="10">
                  <c:v>0.75080410670489073</c:v>
                </c:pt>
                <c:pt idx="11">
                  <c:v>0.11365570515044965</c:v>
                </c:pt>
                <c:pt idx="12">
                  <c:v>0</c:v>
                </c:pt>
                <c:pt idx="13">
                  <c:v>0</c:v>
                </c:pt>
                <c:pt idx="14">
                  <c:v>0</c:v>
                </c:pt>
                <c:pt idx="15">
                  <c:v>0</c:v>
                </c:pt>
              </c:numCache>
            </c:numRef>
          </c:val>
          <c:extLst>
            <c:ext xmlns:c16="http://schemas.microsoft.com/office/drawing/2014/chart" uri="{C3380CC4-5D6E-409C-BE32-E72D297353CC}">
              <c16:uniqueId val="{00000001-7271-49AA-8E99-952A31A532CA}"/>
            </c:ext>
          </c:extLst>
        </c:ser>
        <c:ser>
          <c:idx val="4"/>
          <c:order val="2"/>
          <c:tx>
            <c:strRef>
              <c:f>'Basefile (hidden)'!$E$120</c:f>
              <c:strCache>
                <c:ptCount val="1"/>
                <c:pt idx="0">
                  <c:v>Electronics and Machinery</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(hidden)'!$E$121:$E$136</c:f>
              <c:numCache>
                <c:formatCode>0.00</c:formatCode>
                <c:ptCount val="16"/>
                <c:pt idx="0">
                  <c:v>-2.3846864700317383E-2</c:v>
                </c:pt>
                <c:pt idx="2">
                  <c:v>-3.5900070564821362E-2</c:v>
                </c:pt>
                <c:pt idx="3">
                  <c:v>-0.23530715378001332</c:v>
                </c:pt>
                <c:pt idx="5">
                  <c:v>3.3380981534719467E-2</c:v>
                </c:pt>
                <c:pt idx="6">
                  <c:v>6.9915793201289489E-3</c:v>
                </c:pt>
                <c:pt idx="7">
                  <c:v>2.3951202165335417E-2</c:v>
                </c:pt>
                <c:pt idx="8">
                  <c:v>0.11396341002546251</c:v>
                </c:pt>
                <c:pt idx="9">
                  <c:v>3.3380981534719467E-2</c:v>
                </c:pt>
                <c:pt idx="10">
                  <c:v>0.69469122402369976</c:v>
                </c:pt>
                <c:pt idx="11">
                  <c:v>2.4196691720135277E-4</c:v>
                </c:pt>
                <c:pt idx="12">
                  <c:v>0</c:v>
                </c:pt>
                <c:pt idx="13">
                  <c:v>0</c:v>
                </c:pt>
                <c:pt idx="14">
                  <c:v>0</c:v>
                </c:pt>
                <c:pt idx="15">
                  <c:v>0</c:v>
                </c:pt>
              </c:numCache>
            </c:numRef>
          </c:val>
          <c:extLst>
            <c:ext xmlns:c16="http://schemas.microsoft.com/office/drawing/2014/chart" uri="{C3380CC4-5D6E-409C-BE32-E72D297353CC}">
              <c16:uniqueId val="{00000002-7271-49AA-8E99-952A31A532CA}"/>
            </c:ext>
          </c:extLst>
        </c:ser>
        <c:ser>
          <c:idx val="0"/>
          <c:order val="3"/>
          <c:tx>
            <c:strRef>
              <c:f>'Basefile (hidden)'!$G$120</c:f>
              <c:strCache>
                <c:ptCount val="1"/>
                <c:pt idx="0">
                  <c:v>Services</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(hidden)'!$G$121:$G$136</c:f>
              <c:numCache>
                <c:formatCode>0.00</c:formatCode>
                <c:ptCount val="16"/>
                <c:pt idx="0">
                  <c:v>-5.3144736262765946E-2</c:v>
                </c:pt>
                <c:pt idx="2">
                  <c:v>-7.3639595057102269E-2</c:v>
                </c:pt>
                <c:pt idx="3">
                  <c:v>-0.36496545038971817</c:v>
                </c:pt>
                <c:pt idx="5">
                  <c:v>3.6611198032915127E-2</c:v>
                </c:pt>
                <c:pt idx="6">
                  <c:v>4.8560932278633118E-2</c:v>
                </c:pt>
                <c:pt idx="7">
                  <c:v>2.695564607211054E-2</c:v>
                </c:pt>
                <c:pt idx="8">
                  <c:v>0.10905433568404987</c:v>
                </c:pt>
                <c:pt idx="9">
                  <c:v>3.6611198032915127E-2</c:v>
                </c:pt>
                <c:pt idx="10">
                  <c:v>0.39417518854679656</c:v>
                </c:pt>
                <c:pt idx="11">
                  <c:v>7.3842057458477939E-2</c:v>
                </c:pt>
                <c:pt idx="12">
                  <c:v>0</c:v>
                </c:pt>
                <c:pt idx="13">
                  <c:v>0</c:v>
                </c:pt>
                <c:pt idx="14">
                  <c:v>0</c:v>
                </c:pt>
                <c:pt idx="15">
                  <c:v>0</c:v>
                </c:pt>
              </c:numCache>
            </c:numRef>
          </c:val>
          <c:extLst>
            <c:ext xmlns:c16="http://schemas.microsoft.com/office/drawing/2014/chart" uri="{C3380CC4-5D6E-409C-BE32-E72D297353CC}">
              <c16:uniqueId val="{00000004-7271-49AA-8E99-952A31A532CA}"/>
            </c:ext>
          </c:extLst>
        </c:ser>
        <c:ser>
          <c:idx val="5"/>
          <c:order val="4"/>
          <c:tx>
            <c:strRef>
              <c:f>'Basefile (hidden)'!$F$120</c:f>
              <c:strCache>
                <c:ptCount val="1"/>
                <c:pt idx="0">
                  <c:v>Other</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(hidden)'!$F$121:$F$136</c:f>
              <c:numCache>
                <c:formatCode>0.00</c:formatCode>
                <c:ptCount val="16"/>
                <c:pt idx="0">
                  <c:v>-5.4002261720597744E-2</c:v>
                </c:pt>
                <c:pt idx="2">
                  <c:v>-8.006138465134427E-2</c:v>
                </c:pt>
                <c:pt idx="3">
                  <c:v>-0.34377789683640003</c:v>
                </c:pt>
                <c:pt idx="5">
                  <c:v>3.5138618040946312E-2</c:v>
                </c:pt>
                <c:pt idx="6">
                  <c:v>1.0267046661056156E-2</c:v>
                </c:pt>
                <c:pt idx="7">
                  <c:v>2.0520117148407735E-2</c:v>
                </c:pt>
                <c:pt idx="8">
                  <c:v>0.1160070700570941</c:v>
                </c:pt>
                <c:pt idx="9">
                  <c:v>3.5138618040946312E-2</c:v>
                </c:pt>
                <c:pt idx="10">
                  <c:v>0.49159022601088509</c:v>
                </c:pt>
                <c:pt idx="11">
                  <c:v>1.451089516990578E-2</c:v>
                </c:pt>
                <c:pt idx="12">
                  <c:v>0</c:v>
                </c:pt>
                <c:pt idx="13">
                  <c:v>0</c:v>
                </c:pt>
                <c:pt idx="14">
                  <c:v>0</c:v>
                </c:pt>
                <c:pt idx="15">
                  <c:v>0</c:v>
                </c:pt>
              </c:numCache>
            </c:numRef>
          </c:val>
          <c:extLst>
            <c:ext xmlns:c16="http://schemas.microsoft.com/office/drawing/2014/chart" uri="{C3380CC4-5D6E-409C-BE32-E72D297353CC}">
              <c16:uniqueId val="{00000003-7271-49AA-8E99-952A31A532CA}"/>
            </c:ext>
          </c:extLst>
        </c:ser>
        <c:dLbls>
          <c:showLegendKey val="0"/>
          <c:showVal val="0"/>
          <c:showCatName val="0"/>
          <c:showSerName val="0"/>
          <c:showPercent val="0"/>
          <c:showBubbleSize val="0"/>
        </c:dLbls>
        <c:gapWidth val="150"/>
        <c:overlap val="100"/>
        <c:axId val="-2027727720"/>
        <c:axId val="-2027724632"/>
      </c:barChart>
      <c:lineChart>
        <c:grouping val="stacked"/>
        <c:varyColors val="0"/>
        <c:ser>
          <c:idx val="1"/>
          <c:order val="5"/>
          <c:tx>
            <c:v>Net impact</c:v>
          </c:tx>
          <c:spPr>
            <a:ln>
              <a:noFill/>
            </a:ln>
          </c:spPr>
          <c:marker>
            <c:symbol val="diamond"/>
            <c:size val="7"/>
            <c:spPr>
              <a:solidFill>
                <a:srgbClr val="FF0000"/>
              </a:solidFill>
              <a:ln>
                <a:noFill/>
              </a:ln>
            </c:spPr>
          </c:marker>
          <c:dPt>
            <c:idx val="1"/>
            <c:marker>
              <c:spPr>
                <a:noFill/>
                <a:ln>
                  <a:noFill/>
                </a:ln>
              </c:spPr>
            </c:marker>
            <c:bubble3D val="0"/>
            <c:extLst>
              <c:ext xmlns:c16="http://schemas.microsoft.com/office/drawing/2014/chart" uri="{C3380CC4-5D6E-409C-BE32-E72D297353CC}">
                <c16:uniqueId val="{00000001-0CC4-4A67-B41A-78AA21C73BE5}"/>
              </c:ext>
            </c:extLst>
          </c:dPt>
          <c:dPt>
            <c:idx val="4"/>
            <c:marker>
              <c:spPr>
                <a:noFill/>
                <a:ln>
                  <a:noFill/>
                </a:ln>
              </c:spPr>
            </c:marker>
            <c:bubble3D val="0"/>
            <c:extLst>
              <c:ext xmlns:c16="http://schemas.microsoft.com/office/drawing/2014/chart" uri="{C3380CC4-5D6E-409C-BE32-E72D297353CC}">
                <c16:uniqueId val="{00000002-0CC4-4A67-B41A-78AA21C73BE5}"/>
              </c:ext>
            </c:extLst>
          </c:dPt>
          <c:dLbls>
            <c:dLbl>
              <c:idx val="1"/>
              <c:delete val="1"/>
              <c:extLst>
                <c:ext xmlns:c15="http://schemas.microsoft.com/office/drawing/2012/chart" uri="{CE6537A1-D6FC-4f65-9D91-7224C49458BB}"/>
                <c:ext xmlns:c16="http://schemas.microsoft.com/office/drawing/2014/chart" uri="{C3380CC4-5D6E-409C-BE32-E72D297353CC}">
                  <c16:uniqueId val="{00000001-0CC4-4A67-B41A-78AA21C73BE5}"/>
                </c:ext>
              </c:extLst>
            </c:dLbl>
            <c:dLbl>
              <c:idx val="4"/>
              <c:delete val="1"/>
              <c:extLst>
                <c:ext xmlns:c15="http://schemas.microsoft.com/office/drawing/2012/chart" uri="{CE6537A1-D6FC-4f65-9D91-7224C49458BB}"/>
                <c:ext xmlns:c16="http://schemas.microsoft.com/office/drawing/2014/chart" uri="{C3380CC4-5D6E-409C-BE32-E72D297353CC}">
                  <c16:uniqueId val="{00000002-0CC4-4A67-B41A-78AA21C73BE5}"/>
                </c:ext>
              </c:extLst>
            </c:dLbl>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'Basefile (hidden)'!$H$121:$H$136</c:f>
              <c:numCache>
                <c:formatCode>0.00</c:formatCode>
                <c:ptCount val="16"/>
                <c:pt idx="0">
                  <c:v>-0.17186867497002822</c:v>
                </c:pt>
                <c:pt idx="2">
                  <c:v>-0.2380066749665275</c:v>
                </c:pt>
                <c:pt idx="3">
                  <c:v>-1.2238340576805058</c:v>
                </c:pt>
                <c:pt idx="5">
                  <c:v>0.1133038387997658</c:v>
                </c:pt>
                <c:pt idx="6">
                  <c:v>9.5847067103704831E-2</c:v>
                </c:pt>
                <c:pt idx="7">
                  <c:v>8.6903214573339937E-2</c:v>
                </c:pt>
                <c:pt idx="8">
                  <c:v>0.46920477075036615</c:v>
                </c:pt>
                <c:pt idx="9">
                  <c:v>0.1133038387997658</c:v>
                </c:pt>
                <c:pt idx="10">
                  <c:v>2.4048772900023323</c:v>
                </c:pt>
                <c:pt idx="11">
                  <c:v>0.22779285336787325</c:v>
                </c:pt>
                <c:pt idx="12">
                  <c:v>0</c:v>
                </c:pt>
                <c:pt idx="13">
                  <c:v>0</c:v>
                </c:pt>
                <c:pt idx="14">
                  <c:v>0</c:v>
                </c:pt>
                <c:pt idx="15">
                  <c:v>0</c:v>
                </c:pt>
              </c:numCache>
            </c:numRef>
          </c:val>
          <c:smooth val="0"/>
          <c:extLst>
            <c:ext xmlns:c16="http://schemas.microsoft.com/office/drawing/2014/chart" uri="{C3380CC4-5D6E-409C-BE32-E72D297353CC}">
              <c16:uniqueId val="{00000000-0CC4-4A67-B41A-78AA21C73BE5}"/>
            </c:ext>
          </c:extLst>
        </c:ser>
        <c:dLbls>
          <c:showLegendKey val="0"/>
          <c:showVal val="0"/>
          <c:showCatName val="0"/>
          <c:showSerName val="0"/>
          <c:showPercent val="0"/>
          <c:showBubbleSize val="0"/>
        </c:dLbls>
        <c:marker val="1"/>
        <c:smooth val="0"/>
        <c:axId val="-2027727720"/>
        <c:axId val="-2027724632"/>
      </c:lineChart>
      <c:catAx>
        <c:axId val="-2027727720"/>
        <c:scaling>
          <c:orientation val="minMax"/>
        </c:scaling>
        <c:delete val="0"/>
        <c:axPos val="b"/>
        <c:numFmt formatCode="General" sourceLinked="0"/>
        <c:majorTickMark val="none"/>
        <c:minorTickMark val="none"/>
        <c:tickLblPos val="low"/>
        <c:txPr>
          <a:bodyPr/>
          <a:lstStyle/>
          <a:p>
            <a:pPr>
              <a:defRPr b="1"/>
            </a:pPr>
            <a:endParaRPr lang="en-US"/>
          </a:p>
        </c:txPr>
        <c:crossAx val="-2027724632"/>
        <c:crosses val="autoZero"/>
        <c:auto val="1"/>
        <c:lblAlgn val="ctr"/>
        <c:lblOffset val="100"/>
        <c:noMultiLvlLbl val="0"/>
      </c:catAx>
      <c:valAx>
        <c:axId val="-2027724632"/>
        <c:scaling>
          <c:orientation val="minMax"/>
        </c:scaling>
        <c:delete val="0"/>
        <c:axPos val="l"/>
        <c:title>
          <c:tx>
            <c:strRef>
              <c:f>'Basefile (hidden)'!$O$66</c:f>
              <c:strCache>
                <c:ptCount val="1"/>
                <c:pt idx="0">
                  <c:v>% of GDP</c:v>
                </c:pt>
              </c:strCache>
            </c:strRef>
          </c:tx>
          <c:layout>
            <c:manualLayout>
              <c:xMode val="edge"/>
              <c:yMode val="edge"/>
              <c:x val="8.4336626645837057E-4"/>
              <c:y val="0.16148250898793684"/>
            </c:manualLayout>
          </c:layout>
          <c:overlay val="0"/>
          <c:txPr>
            <a:bodyPr rot="0" vert="horz"/>
            <a:lstStyle/>
            <a:p>
              <a:pPr>
                <a:defRPr/>
              </a:pPr>
              <a:endParaRPr lang="en-US"/>
            </a:p>
          </c:txPr>
        </c:title>
        <c:numFmt formatCode="General" sourceLinked="0"/>
        <c:majorTickMark val="out"/>
        <c:minorTickMark val="none"/>
        <c:tickLblPos val="nextTo"/>
        <c:crossAx val="-2027727720"/>
        <c:crosses val="autoZero"/>
        <c:crossBetween val="between"/>
      </c:valAx>
    </c:plotArea>
    <c:legend>
      <c:legendPos val="t"/>
      <c:layout>
        <c:manualLayout>
          <c:xMode val="edge"/>
          <c:yMode val="edge"/>
          <c:x val="0.112317279358485"/>
          <c:y val="0.157445922707937"/>
          <c:w val="0.88768271071904992"/>
          <c:h val="6.482379092471767E-2"/>
        </c:manualLayout>
      </c:layout>
      <c:overlay val="0"/>
    </c:legend>
    <c:plotVisOnly val="1"/>
    <c:dispBlanksAs val="gap"/>
    <c:showDLblsOverMax val="0"/>
  </c:chart>
  <c:txPr>
    <a:bodyPr/>
    <a:lstStyle/>
    <a:p>
      <a:pPr>
        <a:defRPr sz="900"/>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'Basefile (hidden)'!$A$140</c:f>
          <c:strCache>
            <c:ptCount val="1"/>
            <c:pt idx="0">
              <c:v>C: Worse-case Scenario</c:v>
            </c:pt>
          </c:strCache>
        </c:strRef>
      </c:tx>
      <c:layout>
        <c:manualLayout>
          <c:xMode val="edge"/>
          <c:yMode val="edge"/>
          <c:x val="1.1785325225321972E-2"/>
          <c:y val="1.9087455967729938E-2"/>
        </c:manualLayout>
      </c:layout>
      <c:overlay val="0"/>
      <c:txPr>
        <a:bodyPr/>
        <a:lstStyle/>
        <a:p>
          <a:pPr>
            <a:defRPr sz="1100"/>
          </a:pPr>
          <a:endParaRPr lang="en-US"/>
        </a:p>
      </c:txPr>
    </c:title>
    <c:autoTitleDeleted val="0"/>
    <c:plotArea>
      <c:layout>
        <c:manualLayout>
          <c:layoutTarget val="inner"/>
          <c:xMode val="edge"/>
          <c:yMode val="edge"/>
          <c:x val="6.0668847315138198E-2"/>
          <c:y val="0.26770318580866997"/>
          <c:w val="0.91053780042200605"/>
          <c:h val="0.62709238231876774"/>
        </c:manualLayout>
      </c:layout>
      <c:barChart>
        <c:barDir val="col"/>
        <c:grouping val="stacked"/>
        <c:varyColors val="0"/>
        <c:ser>
          <c:idx val="2"/>
          <c:order val="0"/>
          <c:tx>
            <c:strRef>
              <c:f>'Basefile (hidden)'!$C$141</c:f>
              <c:strCache>
                <c:ptCount val="1"/>
                <c:pt idx="0">
                  <c:v>Agriculture, Mining and Quarrying</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(hidden)'!$C$142:$C$157</c:f>
              <c:numCache>
                <c:formatCode>0.00</c:formatCode>
                <c:ptCount val="16"/>
                <c:pt idx="0">
                  <c:v>-3.5952101461589336E-2</c:v>
                </c:pt>
                <c:pt idx="2">
                  <c:v>-4.5262671890668571E-2</c:v>
                </c:pt>
                <c:pt idx="3">
                  <c:v>-0.17030619690194726</c:v>
                </c:pt>
                <c:pt idx="5">
                  <c:v>3.8295041304081678E-4</c:v>
                </c:pt>
                <c:pt idx="6">
                  <c:v>7.7081373819964938E-4</c:v>
                </c:pt>
                <c:pt idx="7">
                  <c:v>1.9599127117544413E-3</c:v>
                </c:pt>
                <c:pt idx="8">
                  <c:v>2.0300389267504215E-2</c:v>
                </c:pt>
                <c:pt idx="9">
                  <c:v>3.8295041304081678E-4</c:v>
                </c:pt>
                <c:pt idx="10">
                  <c:v>6.6728254780173302E-2</c:v>
                </c:pt>
                <c:pt idx="11">
                  <c:v>2.5383944506756961E-2</c:v>
                </c:pt>
                <c:pt idx="12">
                  <c:v>0</c:v>
                </c:pt>
                <c:pt idx="13">
                  <c:v>0</c:v>
                </c:pt>
                <c:pt idx="14">
                  <c:v>0</c:v>
                </c:pt>
                <c:pt idx="15">
                  <c:v>0</c:v>
                </c:pt>
              </c:numCache>
            </c:numRef>
          </c:val>
          <c:extLst>
            <c:ext xmlns:c16="http://schemas.microsoft.com/office/drawing/2014/chart" uri="{C3380CC4-5D6E-409C-BE32-E72D297353CC}">
              <c16:uniqueId val="{00000000-AAA1-484F-BD49-7C550E8B9A89}"/>
            </c:ext>
          </c:extLst>
        </c:ser>
        <c:ser>
          <c:idx val="3"/>
          <c:order val="1"/>
          <c:tx>
            <c:strRef>
              <c:f>'Basefile (hidden)'!$D$141</c:f>
              <c:strCache>
                <c:ptCount val="1"/>
                <c:pt idx="0">
                  <c:v>Textiles, Garments and Leather</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(hidden)'!$D$142:$D$157</c:f>
              <c:numCache>
                <c:formatCode>0.00</c:formatCode>
                <c:ptCount val="16"/>
                <c:pt idx="0">
                  <c:v>-9.6519896760582924E-3</c:v>
                </c:pt>
                <c:pt idx="2">
                  <c:v>-4.7705844044685364E-3</c:v>
                </c:pt>
                <c:pt idx="3">
                  <c:v>-0.11317301902454346</c:v>
                </c:pt>
                <c:pt idx="5">
                  <c:v>5.0627946184249595E-3</c:v>
                </c:pt>
                <c:pt idx="6">
                  <c:v>2.9350047670050117E-2</c:v>
                </c:pt>
                <c:pt idx="7">
                  <c:v>1.1397156049497426E-2</c:v>
                </c:pt>
                <c:pt idx="8">
                  <c:v>0.10128220682963729</c:v>
                </c:pt>
                <c:pt idx="9">
                  <c:v>5.0627946184249595E-3</c:v>
                </c:pt>
                <c:pt idx="10">
                  <c:v>0.74793640617281199</c:v>
                </c:pt>
                <c:pt idx="11">
                  <c:v>0.11299163041985594</c:v>
                </c:pt>
                <c:pt idx="12">
                  <c:v>0</c:v>
                </c:pt>
                <c:pt idx="13">
                  <c:v>0</c:v>
                </c:pt>
                <c:pt idx="14">
                  <c:v>0</c:v>
                </c:pt>
                <c:pt idx="15">
                  <c:v>0</c:v>
                </c:pt>
              </c:numCache>
            </c:numRef>
          </c:val>
          <c:extLst>
            <c:ext xmlns:c16="http://schemas.microsoft.com/office/drawing/2014/chart" uri="{C3380CC4-5D6E-409C-BE32-E72D297353CC}">
              <c16:uniqueId val="{00000001-AAA1-484F-BD49-7C550E8B9A89}"/>
            </c:ext>
          </c:extLst>
        </c:ser>
        <c:ser>
          <c:idx val="4"/>
          <c:order val="2"/>
          <c:tx>
            <c:strRef>
              <c:f>'Basefile (hidden)'!$E$141</c:f>
              <c:strCache>
                <c:ptCount val="1"/>
                <c:pt idx="0">
                  <c:v>Electronics and Machinery</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(hidden)'!$E$142:$E$157</c:f>
              <c:numCache>
                <c:formatCode>0.00</c:formatCode>
                <c:ptCount val="16"/>
                <c:pt idx="0">
                  <c:v>-4.7904449515044689E-2</c:v>
                </c:pt>
                <c:pt idx="2">
                  <c:v>-7.0671932771801949E-2</c:v>
                </c:pt>
                <c:pt idx="3">
                  <c:v>-0.24096838850528002</c:v>
                </c:pt>
                <c:pt idx="5">
                  <c:v>-1.0299905203282833E-2</c:v>
                </c:pt>
                <c:pt idx="6">
                  <c:v>7.0370919966080692E-3</c:v>
                </c:pt>
                <c:pt idx="7">
                  <c:v>9.7005688585340977E-3</c:v>
                </c:pt>
                <c:pt idx="8">
                  <c:v>0.10068336548283696</c:v>
                </c:pt>
                <c:pt idx="9">
                  <c:v>-1.0299905203282833E-2</c:v>
                </c:pt>
                <c:pt idx="10">
                  <c:v>0.6575920507311821</c:v>
                </c:pt>
                <c:pt idx="11">
                  <c:v>3.9623897805540764E-4</c:v>
                </c:pt>
                <c:pt idx="12">
                  <c:v>0</c:v>
                </c:pt>
                <c:pt idx="13">
                  <c:v>0</c:v>
                </c:pt>
                <c:pt idx="14">
                  <c:v>0</c:v>
                </c:pt>
                <c:pt idx="15">
                  <c:v>0</c:v>
                </c:pt>
              </c:numCache>
            </c:numRef>
          </c:val>
          <c:extLst>
            <c:ext xmlns:c16="http://schemas.microsoft.com/office/drawing/2014/chart" uri="{C3380CC4-5D6E-409C-BE32-E72D297353CC}">
              <c16:uniqueId val="{00000002-AAA1-484F-BD49-7C550E8B9A89}"/>
            </c:ext>
          </c:extLst>
        </c:ser>
        <c:ser>
          <c:idx val="0"/>
          <c:order val="3"/>
          <c:tx>
            <c:strRef>
              <c:f>'Basefile (hidden)'!$G$141</c:f>
              <c:strCache>
                <c:ptCount val="1"/>
                <c:pt idx="0">
                  <c:v>Services</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(hidden)'!$G$142:$G$157</c:f>
              <c:numCache>
                <c:formatCode>0.00</c:formatCode>
                <c:ptCount val="16"/>
                <c:pt idx="0">
                  <c:v>-8.5942277888534591E-2</c:v>
                </c:pt>
                <c:pt idx="2">
                  <c:v>-7.9246308996516746E-2</c:v>
                </c:pt>
                <c:pt idx="3">
                  <c:v>-0.37361448464798741</c:v>
                </c:pt>
                <c:pt idx="5">
                  <c:v>-5.4141246306244284E-2</c:v>
                </c:pt>
                <c:pt idx="6">
                  <c:v>3.8486492674564943E-2</c:v>
                </c:pt>
                <c:pt idx="7">
                  <c:v>7.1690001141178072E-3</c:v>
                </c:pt>
                <c:pt idx="8">
                  <c:v>8.9672435591637623E-2</c:v>
                </c:pt>
                <c:pt idx="9">
                  <c:v>-5.4141246306244284E-2</c:v>
                </c:pt>
                <c:pt idx="10">
                  <c:v>0.37329123365634587</c:v>
                </c:pt>
                <c:pt idx="11">
                  <c:v>7.2004107012617169E-2</c:v>
                </c:pt>
                <c:pt idx="12">
                  <c:v>0</c:v>
                </c:pt>
                <c:pt idx="13">
                  <c:v>0</c:v>
                </c:pt>
                <c:pt idx="14">
                  <c:v>0</c:v>
                </c:pt>
                <c:pt idx="15">
                  <c:v>0</c:v>
                </c:pt>
              </c:numCache>
            </c:numRef>
          </c:val>
          <c:extLst>
            <c:ext xmlns:c16="http://schemas.microsoft.com/office/drawing/2014/chart" uri="{C3380CC4-5D6E-409C-BE32-E72D297353CC}">
              <c16:uniqueId val="{00000004-AAA1-484F-BD49-7C550E8B9A89}"/>
            </c:ext>
          </c:extLst>
        </c:ser>
        <c:ser>
          <c:idx val="5"/>
          <c:order val="4"/>
          <c:tx>
            <c:strRef>
              <c:f>'Basefile (hidden)'!$F$141</c:f>
              <c:strCache>
                <c:ptCount val="1"/>
                <c:pt idx="0">
                  <c:v>Other</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(hidden)'!$F$142:$F$157</c:f>
              <c:numCache>
                <c:formatCode>0.00</c:formatCode>
                <c:ptCount val="16"/>
                <c:pt idx="0">
                  <c:v>-9.7005362389609218E-2</c:v>
                </c:pt>
                <c:pt idx="2">
                  <c:v>-7.0844405388925225E-2</c:v>
                </c:pt>
                <c:pt idx="3">
                  <c:v>-0.35248565417714417</c:v>
                </c:pt>
                <c:pt idx="5">
                  <c:v>-0.12885466613806784</c:v>
                </c:pt>
                <c:pt idx="6">
                  <c:v>1.0095620956235507E-2</c:v>
                </c:pt>
                <c:pt idx="7">
                  <c:v>1.0044820955954492E-3</c:v>
                </c:pt>
                <c:pt idx="8">
                  <c:v>9.3933372118044645E-2</c:v>
                </c:pt>
                <c:pt idx="9">
                  <c:v>-0.12885466613806784</c:v>
                </c:pt>
                <c:pt idx="10">
                  <c:v>0.46125289727933705</c:v>
                </c:pt>
                <c:pt idx="11">
                  <c:v>1.4448299870537085E-2</c:v>
                </c:pt>
                <c:pt idx="12">
                  <c:v>0</c:v>
                </c:pt>
                <c:pt idx="13">
                  <c:v>0</c:v>
                </c:pt>
                <c:pt idx="14">
                  <c:v>0</c:v>
                </c:pt>
                <c:pt idx="15">
                  <c:v>0</c:v>
                </c:pt>
              </c:numCache>
            </c:numRef>
          </c:val>
          <c:extLst>
            <c:ext xmlns:c16="http://schemas.microsoft.com/office/drawing/2014/chart" uri="{C3380CC4-5D6E-409C-BE32-E72D297353CC}">
              <c16:uniqueId val="{00000003-AAA1-484F-BD49-7C550E8B9A89}"/>
            </c:ext>
          </c:extLst>
        </c:ser>
        <c:dLbls>
          <c:showLegendKey val="0"/>
          <c:showVal val="0"/>
          <c:showCatName val="0"/>
          <c:showSerName val="0"/>
          <c:showPercent val="0"/>
          <c:showBubbleSize val="0"/>
        </c:dLbls>
        <c:gapWidth val="150"/>
        <c:overlap val="100"/>
        <c:axId val="-2113003032"/>
        <c:axId val="2121692488"/>
      </c:barChart>
      <c:lineChart>
        <c:grouping val="stacked"/>
        <c:varyColors val="0"/>
        <c:ser>
          <c:idx val="1"/>
          <c:order val="5"/>
          <c:tx>
            <c:v>Net impact</c:v>
          </c:tx>
          <c:spPr>
            <a:ln>
              <a:noFill/>
            </a:ln>
          </c:spPr>
          <c:marker>
            <c:symbol val="diamond"/>
            <c:size val="7"/>
            <c:spPr>
              <a:solidFill>
                <a:srgbClr val="FF0000"/>
              </a:solidFill>
              <a:ln>
                <a:noFill/>
              </a:ln>
            </c:spPr>
          </c:marker>
          <c:dPt>
            <c:idx val="1"/>
            <c:marker>
              <c:spPr>
                <a:noFill/>
                <a:ln>
                  <a:noFill/>
                </a:ln>
              </c:spPr>
            </c:marker>
            <c:bubble3D val="0"/>
            <c:extLst>
              <c:ext xmlns:c16="http://schemas.microsoft.com/office/drawing/2014/chart" uri="{C3380CC4-5D6E-409C-BE32-E72D297353CC}">
                <c16:uniqueId val="{00000001-8ACA-40E4-9F67-B6F353BF77C1}"/>
              </c:ext>
            </c:extLst>
          </c:dPt>
          <c:dPt>
            <c:idx val="4"/>
            <c:marker>
              <c:spPr>
                <a:noFill/>
                <a:ln>
                  <a:noFill/>
                </a:ln>
              </c:spPr>
            </c:marker>
            <c:bubble3D val="0"/>
            <c:extLst>
              <c:ext xmlns:c16="http://schemas.microsoft.com/office/drawing/2014/chart" uri="{C3380CC4-5D6E-409C-BE32-E72D297353CC}">
                <c16:uniqueId val="{00000002-8ACA-40E4-9F67-B6F353BF77C1}"/>
              </c:ext>
            </c:extLst>
          </c:dPt>
          <c:dLbls>
            <c:dLbl>
              <c:idx val="1"/>
              <c:delete val="1"/>
              <c:extLst>
                <c:ext xmlns:c15="http://schemas.microsoft.com/office/drawing/2012/chart" uri="{CE6537A1-D6FC-4f65-9D91-7224C49458BB}"/>
                <c:ext xmlns:c16="http://schemas.microsoft.com/office/drawing/2014/chart" uri="{C3380CC4-5D6E-409C-BE32-E72D297353CC}">
                  <c16:uniqueId val="{00000001-8ACA-40E4-9F67-B6F353BF77C1}"/>
                </c:ext>
              </c:extLst>
            </c:dLbl>
            <c:dLbl>
              <c:idx val="4"/>
              <c:delete val="1"/>
              <c:extLst>
                <c:ext xmlns:c15="http://schemas.microsoft.com/office/drawing/2012/chart" uri="{CE6537A1-D6FC-4f65-9D91-7224C49458BB}"/>
                <c:ext xmlns:c16="http://schemas.microsoft.com/office/drawing/2014/chart" uri="{C3380CC4-5D6E-409C-BE32-E72D297353CC}">
                  <c16:uniqueId val="{00000002-8ACA-40E4-9F67-B6F353BF77C1}"/>
                </c:ext>
              </c:extLst>
            </c:dLbl>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'Basefile (hidden)'!$H$142:$H$157</c:f>
              <c:numCache>
                <c:formatCode>0.00</c:formatCode>
                <c:ptCount val="16"/>
                <c:pt idx="0">
                  <c:v>-0.27645618093083613</c:v>
                </c:pt>
                <c:pt idx="2">
                  <c:v>-0.27079590345238103</c:v>
                </c:pt>
                <c:pt idx="3">
                  <c:v>-1.2505477432569023</c:v>
                </c:pt>
                <c:pt idx="5">
                  <c:v>-0.18785007261612918</c:v>
                </c:pt>
                <c:pt idx="6">
                  <c:v>8.5740067035658285E-2</c:v>
                </c:pt>
                <c:pt idx="7">
                  <c:v>3.1231119829499221E-2</c:v>
                </c:pt>
                <c:pt idx="8">
                  <c:v>0.40587176928966073</c:v>
                </c:pt>
                <c:pt idx="9">
                  <c:v>-0.18785007261612918</c:v>
                </c:pt>
                <c:pt idx="10">
                  <c:v>2.3068008426198503</c:v>
                </c:pt>
                <c:pt idx="11">
                  <c:v>0.22522422078782256</c:v>
                </c:pt>
                <c:pt idx="12">
                  <c:v>0</c:v>
                </c:pt>
                <c:pt idx="13">
                  <c:v>0</c:v>
                </c:pt>
                <c:pt idx="14">
                  <c:v>0</c:v>
                </c:pt>
                <c:pt idx="15">
                  <c:v>0</c:v>
                </c:pt>
              </c:numCache>
            </c:numRef>
          </c:val>
          <c:smooth val="0"/>
          <c:extLst>
            <c:ext xmlns:c16="http://schemas.microsoft.com/office/drawing/2014/chart" uri="{C3380CC4-5D6E-409C-BE32-E72D297353CC}">
              <c16:uniqueId val="{00000000-8ACA-40E4-9F67-B6F353BF77C1}"/>
            </c:ext>
          </c:extLst>
        </c:ser>
        <c:dLbls>
          <c:showLegendKey val="0"/>
          <c:showVal val="0"/>
          <c:showCatName val="0"/>
          <c:showSerName val="0"/>
          <c:showPercent val="0"/>
          <c:showBubbleSize val="0"/>
        </c:dLbls>
        <c:marker val="1"/>
        <c:smooth val="0"/>
        <c:axId val="-2113003032"/>
        <c:axId val="2121692488"/>
      </c:lineChart>
      <c:catAx>
        <c:axId val="-2113003032"/>
        <c:scaling>
          <c:orientation val="minMax"/>
        </c:scaling>
        <c:delete val="0"/>
        <c:axPos val="b"/>
        <c:numFmt formatCode="General" sourceLinked="0"/>
        <c:majorTickMark val="none"/>
        <c:minorTickMark val="none"/>
        <c:tickLblPos val="low"/>
        <c:txPr>
          <a:bodyPr/>
          <a:lstStyle/>
          <a:p>
            <a:pPr>
              <a:defRPr b="1"/>
            </a:pPr>
            <a:endParaRPr lang="en-US"/>
          </a:p>
        </c:txPr>
        <c:crossAx val="2121692488"/>
        <c:crosses val="autoZero"/>
        <c:auto val="1"/>
        <c:lblAlgn val="ctr"/>
        <c:lblOffset val="100"/>
        <c:noMultiLvlLbl val="0"/>
      </c:catAx>
      <c:valAx>
        <c:axId val="2121692488"/>
        <c:scaling>
          <c:orientation val="minMax"/>
        </c:scaling>
        <c:delete val="0"/>
        <c:axPos val="l"/>
        <c:title>
          <c:tx>
            <c:strRef>
              <c:f>'Basefile (hidden)'!$O$66</c:f>
              <c:strCache>
                <c:ptCount val="1"/>
                <c:pt idx="0">
                  <c:v>% of GDP</c:v>
                </c:pt>
              </c:strCache>
            </c:strRef>
          </c:tx>
          <c:layout>
            <c:manualLayout>
              <c:xMode val="edge"/>
              <c:yMode val="edge"/>
              <c:x val="8.4336626645837057E-4"/>
              <c:y val="0.17300666828388023"/>
            </c:manualLayout>
          </c:layout>
          <c:overlay val="0"/>
          <c:txPr>
            <a:bodyPr rot="0" vert="horz"/>
            <a:lstStyle/>
            <a:p>
              <a:pPr>
                <a:defRPr/>
              </a:pPr>
              <a:endParaRPr lang="en-US"/>
            </a:p>
          </c:txPr>
        </c:title>
        <c:numFmt formatCode="General" sourceLinked="0"/>
        <c:majorTickMark val="out"/>
        <c:minorTickMark val="none"/>
        <c:tickLblPos val="nextTo"/>
        <c:crossAx val="-2113003032"/>
        <c:crosses val="autoZero"/>
        <c:crossBetween val="between"/>
      </c:valAx>
    </c:plotArea>
    <c:legend>
      <c:legendPos val="t"/>
      <c:layout>
        <c:manualLayout>
          <c:xMode val="edge"/>
          <c:yMode val="edge"/>
          <c:x val="0.112317279358485"/>
          <c:y val="0.157445922707937"/>
          <c:w val="0.88768271071904992"/>
          <c:h val="6.482379092471767E-2"/>
        </c:manualLayout>
      </c:layout>
      <c:overlay val="0"/>
    </c:legend>
    <c:plotVisOnly val="1"/>
    <c:dispBlanksAs val="gap"/>
    <c:showDLblsOverMax val="0"/>
  </c:chart>
  <c:txPr>
    <a:bodyPr/>
    <a:lstStyle/>
    <a:p>
      <a:pPr>
        <a:defRPr sz="900"/>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(hidden)'!$A$98</c:f>
          <c:strCache>
            <c:ptCount val="1"/>
            <c:pt idx="0">
              <c:v>A: Current Scenario</c:v>
            </c:pt>
          </c:strCache>
        </c:strRef>
      </c:tx>
      <c:layout>
        <c:manualLayout>
          <c:xMode val="edge"/>
          <c:yMode val="edge"/>
          <c:x val="1.0184794504458059E-2"/>
          <c:y val="1.524606953574879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6.0668847315138198E-2"/>
          <c:y val="0.24946771231556358"/>
          <c:w val="0.90447755305096667"/>
          <c:h val="0.63907413968355153"/>
        </c:manualLayout>
      </c:layout>
      <c:barChart>
        <c:barDir val="col"/>
        <c:grouping val="stacked"/>
        <c:varyColors val="0"/>
        <c:ser>
          <c:idx val="2"/>
          <c:order val="0"/>
          <c:tx>
            <c:strRef>
              <c:f>'Basefile (hidden)'!$C$164</c:f>
              <c:strCache>
                <c:ptCount val="1"/>
                <c:pt idx="0">
                  <c:v>Agriculture, Mining and Quarrying</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(hidden)'!$C$165:$C$180</c:f>
              <c:numCache>
                <c:formatCode>0.00</c:formatCode>
                <c:ptCount val="16"/>
                <c:pt idx="0">
                  <c:v>-0.24251861412973982</c:v>
                </c:pt>
                <c:pt idx="2">
                  <c:v>-1.3846117974274705</c:v>
                </c:pt>
                <c:pt idx="3">
                  <c:v>-0.69997114546711026</c:v>
                </c:pt>
                <c:pt idx="5">
                  <c:v>6.564746891811378E-2</c:v>
                </c:pt>
                <c:pt idx="6">
                  <c:v>0.33009182771465995</c:v>
                </c:pt>
                <c:pt idx="7">
                  <c:v>4.0929502806553462E-2</c:v>
                </c:pt>
                <c:pt idx="8">
                  <c:v>8.6425692397819706E-2</c:v>
                </c:pt>
                <c:pt idx="9">
                  <c:v>6.564746891811378E-2</c:v>
                </c:pt>
                <c:pt idx="10">
                  <c:v>8.8309600259056265E-2</c:v>
                </c:pt>
                <c:pt idx="11">
                  <c:v>7.6774467780063166E-2</c:v>
                </c:pt>
                <c:pt idx="12">
                  <c:v>0</c:v>
                </c:pt>
                <c:pt idx="13">
                  <c:v>0</c:v>
                </c:pt>
                <c:pt idx="14">
                  <c:v>0</c:v>
                </c:pt>
                <c:pt idx="15">
                  <c:v>0</c:v>
                </c:pt>
              </c:numCache>
            </c:numRef>
          </c:val>
          <c:extLst>
            <c:ext xmlns:c16="http://schemas.microsoft.com/office/drawing/2014/chart" uri="{C3380CC4-5D6E-409C-BE32-E72D297353CC}">
              <c16:uniqueId val="{00000000-DCDE-4AA2-BDA9-F348E25FF3F8}"/>
            </c:ext>
          </c:extLst>
        </c:ser>
        <c:ser>
          <c:idx val="3"/>
          <c:order val="1"/>
          <c:tx>
            <c:strRef>
              <c:f>'Basefile (hidden)'!$D$164</c:f>
              <c:strCache>
                <c:ptCount val="1"/>
                <c:pt idx="0">
                  <c:v>Textiles, Garments and Leather</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(hidden)'!$D$165:$D$180</c:f>
              <c:numCache>
                <c:formatCode>0.00</c:formatCode>
                <c:ptCount val="16"/>
                <c:pt idx="0">
                  <c:v>-0.44620269217856723</c:v>
                </c:pt>
                <c:pt idx="2">
                  <c:v>-1.6428042365699755</c:v>
                </c:pt>
                <c:pt idx="3">
                  <c:v>-2.1309285467330925</c:v>
                </c:pt>
                <c:pt idx="5">
                  <c:v>0.93074634225560104</c:v>
                </c:pt>
                <c:pt idx="6">
                  <c:v>6.8429650262835366</c:v>
                </c:pt>
                <c:pt idx="7">
                  <c:v>0.28411578448805563</c:v>
                </c:pt>
                <c:pt idx="8">
                  <c:v>2.453109241981084</c:v>
                </c:pt>
                <c:pt idx="9">
                  <c:v>0.93074634225560104</c:v>
                </c:pt>
                <c:pt idx="10">
                  <c:v>3.7305414503051817</c:v>
                </c:pt>
                <c:pt idx="11">
                  <c:v>0.69517583440948238</c:v>
                </c:pt>
                <c:pt idx="12">
                  <c:v>0</c:v>
                </c:pt>
                <c:pt idx="13">
                  <c:v>0</c:v>
                </c:pt>
                <c:pt idx="14">
                  <c:v>0</c:v>
                </c:pt>
                <c:pt idx="15">
                  <c:v>0</c:v>
                </c:pt>
              </c:numCache>
            </c:numRef>
          </c:val>
          <c:extLst>
            <c:ext xmlns:c16="http://schemas.microsoft.com/office/drawing/2014/chart" uri="{C3380CC4-5D6E-409C-BE32-E72D297353CC}">
              <c16:uniqueId val="{00000001-DCDE-4AA2-BDA9-F348E25FF3F8}"/>
            </c:ext>
          </c:extLst>
        </c:ser>
        <c:ser>
          <c:idx val="4"/>
          <c:order val="2"/>
          <c:tx>
            <c:strRef>
              <c:f>'Basefile (hidden)'!$E$164</c:f>
              <c:strCache>
                <c:ptCount val="1"/>
                <c:pt idx="0">
                  <c:v>Electronics and Machinery</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(hidden)'!$E$165:$E$180</c:f>
              <c:numCache>
                <c:formatCode>0.00</c:formatCode>
                <c:ptCount val="16"/>
                <c:pt idx="0">
                  <c:v>-0.27612113122383874</c:v>
                </c:pt>
                <c:pt idx="2">
                  <c:v>-0.21911449264083749</c:v>
                </c:pt>
                <c:pt idx="3">
                  <c:v>-1.6710209126354314</c:v>
                </c:pt>
                <c:pt idx="5">
                  <c:v>0.36563740388840504</c:v>
                </c:pt>
                <c:pt idx="6">
                  <c:v>2.981978874757774</c:v>
                </c:pt>
                <c:pt idx="7">
                  <c:v>0.3798892616518138</c:v>
                </c:pt>
                <c:pt idx="8">
                  <c:v>1.1752905846349098</c:v>
                </c:pt>
                <c:pt idx="9">
                  <c:v>0.36563740388840504</c:v>
                </c:pt>
                <c:pt idx="10">
                  <c:v>0.60672956325317218</c:v>
                </c:pt>
                <c:pt idx="11">
                  <c:v>6.9471701239931058E-2</c:v>
                </c:pt>
                <c:pt idx="12">
                  <c:v>0</c:v>
                </c:pt>
                <c:pt idx="13">
                  <c:v>0</c:v>
                </c:pt>
                <c:pt idx="14">
                  <c:v>0</c:v>
                </c:pt>
                <c:pt idx="15">
                  <c:v>0</c:v>
                </c:pt>
              </c:numCache>
            </c:numRef>
          </c:val>
          <c:extLst>
            <c:ext xmlns:c16="http://schemas.microsoft.com/office/drawing/2014/chart" uri="{C3380CC4-5D6E-409C-BE32-E72D297353CC}">
              <c16:uniqueId val="{00000002-DCDE-4AA2-BDA9-F348E25FF3F8}"/>
            </c:ext>
          </c:extLst>
        </c:ser>
        <c:ser>
          <c:idx val="0"/>
          <c:order val="3"/>
          <c:tx>
            <c:strRef>
              <c:f>'Basefile (hidden)'!$G$164</c:f>
              <c:strCache>
                <c:ptCount val="1"/>
                <c:pt idx="0">
                  <c:v>Services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(hidden)'!$G$165:$G$180</c:f>
              <c:numCache>
                <c:formatCode>0.00</c:formatCode>
                <c:ptCount val="16"/>
                <c:pt idx="0">
                  <c:v>-4.2796899899392969E-2</c:v>
                </c:pt>
                <c:pt idx="2">
                  <c:v>-4.8856383931352311E-2</c:v>
                </c:pt>
                <c:pt idx="3">
                  <c:v>-0.38879867920239297</c:v>
                </c:pt>
                <c:pt idx="5">
                  <c:v>2.424771285431622E-2</c:v>
                </c:pt>
                <c:pt idx="6">
                  <c:v>5.991569963567131E-3</c:v>
                </c:pt>
                <c:pt idx="7">
                  <c:v>2.5579778478621355E-2</c:v>
                </c:pt>
                <c:pt idx="8">
                  <c:v>9.3351697938904465E-2</c:v>
                </c:pt>
                <c:pt idx="9">
                  <c:v>2.424771285431622E-2</c:v>
                </c:pt>
                <c:pt idx="10">
                  <c:v>0.22758960587835009</c:v>
                </c:pt>
                <c:pt idx="11">
                  <c:v>6.3582585171041997E-2</c:v>
                </c:pt>
                <c:pt idx="12">
                  <c:v>0</c:v>
                </c:pt>
                <c:pt idx="13">
                  <c:v>0</c:v>
                </c:pt>
                <c:pt idx="14">
                  <c:v>0</c:v>
                </c:pt>
                <c:pt idx="15">
                  <c:v>0</c:v>
                </c:pt>
              </c:numCache>
            </c:numRef>
          </c:val>
          <c:extLst>
            <c:ext xmlns:c16="http://schemas.microsoft.com/office/drawing/2014/chart" uri="{C3380CC4-5D6E-409C-BE32-E72D297353CC}">
              <c16:uniqueId val="{00000003-DCDE-4AA2-BDA9-F348E25FF3F8}"/>
            </c:ext>
          </c:extLst>
        </c:ser>
        <c:ser>
          <c:idx val="5"/>
          <c:order val="4"/>
          <c:tx>
            <c:strRef>
              <c:f>'Basefile (hidden)'!$F$164</c:f>
              <c:strCache>
                <c:ptCount val="1"/>
                <c:pt idx="0">
                  <c:v>Other</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(hidden)'!$F$165:$F$180</c:f>
              <c:numCache>
                <c:formatCode>0.00</c:formatCode>
                <c:ptCount val="16"/>
                <c:pt idx="0">
                  <c:v>-0.15452204624268862</c:v>
                </c:pt>
                <c:pt idx="2">
                  <c:v>-0.29283663944202815</c:v>
                </c:pt>
                <c:pt idx="3">
                  <c:v>-0.70390052754721588</c:v>
                </c:pt>
                <c:pt idx="5">
                  <c:v>8.9752731682830586E-2</c:v>
                </c:pt>
                <c:pt idx="6">
                  <c:v>6.5419736214752278E-2</c:v>
                </c:pt>
                <c:pt idx="7">
                  <c:v>5.2368417876569574E-2</c:v>
                </c:pt>
                <c:pt idx="8">
                  <c:v>0.18699553705895666</c:v>
                </c:pt>
                <c:pt idx="9">
                  <c:v>8.9752731682830586E-2</c:v>
                </c:pt>
                <c:pt idx="10">
                  <c:v>0.44558001339876474</c:v>
                </c:pt>
                <c:pt idx="11">
                  <c:v>3.5429105200254205E-2</c:v>
                </c:pt>
                <c:pt idx="12">
                  <c:v>0</c:v>
                </c:pt>
                <c:pt idx="13">
                  <c:v>0</c:v>
                </c:pt>
                <c:pt idx="14">
                  <c:v>0</c:v>
                </c:pt>
                <c:pt idx="15">
                  <c:v>0</c:v>
                </c:pt>
              </c:numCache>
            </c:numRef>
          </c:val>
          <c:extLst>
            <c:ext xmlns:c16="http://schemas.microsoft.com/office/drawing/2014/chart" uri="{C3380CC4-5D6E-409C-BE32-E72D297353CC}">
              <c16:uniqueId val="{00000004-DCDE-4AA2-BDA9-F348E25FF3F8}"/>
            </c:ext>
          </c:extLst>
        </c:ser>
        <c:dLbls>
          <c:showLegendKey val="0"/>
          <c:showVal val="0"/>
          <c:showCatName val="0"/>
          <c:showSerName val="0"/>
          <c:showPercent val="0"/>
          <c:showBubbleSize val="0"/>
        </c:dLbls>
        <c:gapWidth val="150"/>
        <c:overlap val="100"/>
        <c:axId val="-2027784872"/>
        <c:axId val="-2027781784"/>
      </c:barChart>
      <c:lineChart>
        <c:grouping val="stacked"/>
        <c:varyColors val="0"/>
        <c:ser>
          <c:idx val="1"/>
          <c:order val="5"/>
          <c:tx>
            <c:v>Net impact</c:v>
          </c:tx>
          <c:spPr>
            <a:ln w="31750" cap="rnd" cmpd="sng" algn="ctr">
              <a:noFill/>
              <a:prstDash val="solid"/>
              <a:round/>
            </a:ln>
            <a:effectLst/>
          </c:spPr>
          <c:marker>
            <c:symbol val="diamond"/>
            <c:size val="7"/>
            <c:spPr>
              <a:solidFill>
                <a:srgbClr val="FF0000"/>
              </a:solidFill>
              <a:ln w="6350" cap="flat" cmpd="sng" algn="ctr">
                <a:noFill/>
                <a:prstDash val="solid"/>
                <a:round/>
              </a:ln>
              <a:effectLst/>
            </c:spPr>
          </c:marker>
          <c:dPt>
            <c:idx val="1"/>
            <c:marker>
              <c:spPr>
                <a:noFill/>
                <a:ln w="6350" cap="flat" cmpd="sng" algn="ctr">
                  <a:noFill/>
                  <a:prstDash val="solid"/>
                  <a:round/>
                </a:ln>
                <a:effectLst/>
              </c:spPr>
            </c:marker>
            <c:bubble3D val="0"/>
            <c:extLst>
              <c:ext xmlns:c16="http://schemas.microsoft.com/office/drawing/2014/chart" uri="{C3380CC4-5D6E-409C-BE32-E72D297353CC}">
                <c16:uniqueId val="{00000001-909E-4A34-95A5-92A339FE2B7F}"/>
              </c:ext>
            </c:extLst>
          </c:dPt>
          <c:dPt>
            <c:idx val="4"/>
            <c:marker>
              <c:spPr>
                <a:noFill/>
                <a:ln w="6350" cap="flat" cmpd="sng" algn="ctr">
                  <a:noFill/>
                  <a:prstDash val="solid"/>
                  <a:round/>
                </a:ln>
                <a:effectLst/>
              </c:spPr>
            </c:marker>
            <c:bubble3D val="0"/>
            <c:extLst>
              <c:ext xmlns:c16="http://schemas.microsoft.com/office/drawing/2014/chart" uri="{C3380CC4-5D6E-409C-BE32-E72D297353CC}">
                <c16:uniqueId val="{00000002-909E-4A34-95A5-92A339FE2B7F}"/>
              </c:ext>
            </c:extLst>
          </c:dPt>
          <c:dLbls>
            <c:dLbl>
              <c:idx val="1"/>
              <c:delete val="1"/>
              <c:extLst>
                <c:ext xmlns:c15="http://schemas.microsoft.com/office/drawing/2012/chart" uri="{CE6537A1-D6FC-4f65-9D91-7224C49458BB}"/>
                <c:ext xmlns:c16="http://schemas.microsoft.com/office/drawing/2014/chart" uri="{C3380CC4-5D6E-409C-BE32-E72D297353CC}">
                  <c16:uniqueId val="{00000001-909E-4A34-95A5-92A339FE2B7F}"/>
                </c:ext>
              </c:extLst>
            </c:dLbl>
            <c:dLbl>
              <c:idx val="4"/>
              <c:delete val="1"/>
              <c:extLst>
                <c:ext xmlns:c15="http://schemas.microsoft.com/office/drawing/2012/chart" uri="{CE6537A1-D6FC-4f65-9D91-7224C49458BB}"/>
                <c:ext xmlns:c16="http://schemas.microsoft.com/office/drawing/2014/chart" uri="{C3380CC4-5D6E-409C-BE32-E72D297353CC}">
                  <c16:uniqueId val="{00000002-909E-4A34-95A5-92A339FE2B7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val>
            <c:numRef>
              <c:f>'Basefile (hidden)'!$H$165:$H$180</c:f>
              <c:numCache>
                <c:formatCode>0.00</c:formatCode>
                <c:ptCount val="16"/>
                <c:pt idx="0">
                  <c:v>-1.1621613836742275</c:v>
                </c:pt>
                <c:pt idx="2">
                  <c:v>-3.5882235500116644</c:v>
                </c:pt>
                <c:pt idx="3">
                  <c:v>-5.5946198115852432</c:v>
                </c:pt>
                <c:pt idx="5">
                  <c:v>1.4760316595992666</c:v>
                </c:pt>
                <c:pt idx="6">
                  <c:v>10.22644703493429</c:v>
                </c:pt>
                <c:pt idx="7">
                  <c:v>0.78288274530161384</c:v>
                </c:pt>
                <c:pt idx="8">
                  <c:v>3.995172754011675</c:v>
                </c:pt>
                <c:pt idx="9">
                  <c:v>1.4760316595992666</c:v>
                </c:pt>
                <c:pt idx="10">
                  <c:v>5.0987502330945249</c:v>
                </c:pt>
                <c:pt idx="11">
                  <c:v>0.9404336938007728</c:v>
                </c:pt>
                <c:pt idx="12">
                  <c:v>0</c:v>
                </c:pt>
                <c:pt idx="13">
                  <c:v>0</c:v>
                </c:pt>
                <c:pt idx="14">
                  <c:v>0</c:v>
                </c:pt>
                <c:pt idx="15">
                  <c:v>0</c:v>
                </c:pt>
              </c:numCache>
            </c:numRef>
          </c:val>
          <c:smooth val="0"/>
          <c:extLst>
            <c:ext xmlns:c16="http://schemas.microsoft.com/office/drawing/2014/chart" uri="{C3380CC4-5D6E-409C-BE32-E72D297353CC}">
              <c16:uniqueId val="{00000000-909E-4A34-95A5-92A339FE2B7F}"/>
            </c:ext>
          </c:extLst>
        </c:ser>
        <c:dLbls>
          <c:showLegendKey val="0"/>
          <c:showVal val="0"/>
          <c:showCatName val="0"/>
          <c:showSerName val="0"/>
          <c:showPercent val="0"/>
          <c:showBubbleSize val="0"/>
        </c:dLbls>
        <c:marker val="1"/>
        <c:smooth val="0"/>
        <c:axId val="-2027784872"/>
        <c:axId val="-2027781784"/>
      </c:lineChart>
      <c:catAx>
        <c:axId val="-2027784872"/>
        <c:scaling>
          <c:orientation val="minMax"/>
        </c:scaling>
        <c:delete val="0"/>
        <c:axPos val="b"/>
        <c:numFmt formatCode="General" sourceLinked="0"/>
        <c:majorTickMark val="none"/>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2027781784"/>
        <c:crosses val="autoZero"/>
        <c:auto val="1"/>
        <c:lblAlgn val="ctr"/>
        <c:lblOffset val="100"/>
        <c:noMultiLvlLbl val="0"/>
      </c:catAx>
      <c:valAx>
        <c:axId val="-2027781784"/>
        <c:scaling>
          <c:orientation val="minMax"/>
        </c:scaling>
        <c:delete val="0"/>
        <c:axPos val="l"/>
        <c:title>
          <c:tx>
            <c:strRef>
              <c:f>'Basefile (hidden)'!$A$182</c:f>
              <c:strCache>
                <c:ptCount val="1"/>
                <c:pt idx="0">
                  <c:v>% of Sector Value-added</c:v>
                </c:pt>
              </c:strCache>
            </c:strRef>
          </c:tx>
          <c:layout>
            <c:manualLayout>
              <c:xMode val="edge"/>
              <c:yMode val="edge"/>
              <c:x val="5.6449584290501117E-3"/>
              <c:y val="0.12691003110010654"/>
            </c:manualLayout>
          </c:layout>
          <c:overlay val="0"/>
          <c:spPr>
            <a:noFill/>
            <a:ln>
              <a:noFill/>
            </a:ln>
            <a:effectLst/>
          </c:spPr>
          <c:txPr>
            <a:bodyPr rot="0" spcFirstLastPara="1" vertOverflow="ellipsis" wrap="square" anchor="ctr" anchorCtr="1"/>
            <a:lstStyle/>
            <a:p>
              <a:pPr>
                <a:defRPr sz="900" b="1" i="0" u="none" strike="noStrike" kern="1200" baseline="0">
                  <a:solidFill>
                    <a:schemeClr val="tx1"/>
                  </a:solidFill>
                  <a:latin typeface="+mn-lt"/>
                  <a:ea typeface="+mn-ea"/>
                  <a:cs typeface="+mn-cs"/>
                </a:defRPr>
              </a:pPr>
              <a:endParaRPr lang="en-US"/>
            </a:p>
          </c:txPr>
        </c:title>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27784872"/>
        <c:crosses val="autoZero"/>
        <c:crossBetween val="between"/>
      </c:valAx>
      <c:spPr>
        <a:solidFill>
          <a:schemeClr val="bg1"/>
        </a:solidFill>
        <a:ln>
          <a:noFill/>
        </a:ln>
        <a:effectLst/>
      </c:spPr>
    </c:plotArea>
    <c:legend>
      <c:legendPos val="t"/>
      <c:layout>
        <c:manualLayout>
          <c:xMode val="edge"/>
          <c:yMode val="edge"/>
          <c:x val="0.112317279358485"/>
          <c:y val="0.157445922707937"/>
          <c:w val="0.88768271071904992"/>
          <c:h val="6.4823810532046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900"/>
      </a:pPr>
      <a:endParaRPr lang="en-US"/>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'Basefile (hidden)'!$A$119</c:f>
          <c:strCache>
            <c:ptCount val="1"/>
            <c:pt idx="0">
              <c:v>B: Bilateral Escalation</c:v>
            </c:pt>
          </c:strCache>
        </c:strRef>
      </c:tx>
      <c:layout>
        <c:manualLayout>
          <c:xMode val="edge"/>
          <c:yMode val="edge"/>
          <c:x val="1.0184794504458059E-2"/>
          <c:y val="1.9087455967729938E-2"/>
        </c:manualLayout>
      </c:layout>
      <c:overlay val="0"/>
      <c:txPr>
        <a:bodyPr/>
        <a:lstStyle/>
        <a:p>
          <a:pPr>
            <a:defRPr sz="1100"/>
          </a:pPr>
          <a:endParaRPr lang="en-US"/>
        </a:p>
      </c:txPr>
    </c:title>
    <c:autoTitleDeleted val="0"/>
    <c:plotArea>
      <c:layout>
        <c:manualLayout>
          <c:layoutTarget val="inner"/>
          <c:xMode val="edge"/>
          <c:yMode val="edge"/>
          <c:x val="6.0668847315138198E-2"/>
          <c:y val="0.26770318580866997"/>
          <c:w val="0.90352460844355242"/>
          <c:h val="0.61145760673688943"/>
        </c:manualLayout>
      </c:layout>
      <c:barChart>
        <c:barDir val="col"/>
        <c:grouping val="stacked"/>
        <c:varyColors val="0"/>
        <c:ser>
          <c:idx val="2"/>
          <c:order val="0"/>
          <c:tx>
            <c:strRef>
              <c:f>'Basefile (hidden)'!$C$185</c:f>
              <c:strCache>
                <c:ptCount val="1"/>
                <c:pt idx="0">
                  <c:v>Agriculture, Mining and Quarrying</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(hidden)'!$C$186:$C$201</c:f>
              <c:numCache>
                <c:formatCode>0.00</c:formatCode>
                <c:ptCount val="16"/>
                <c:pt idx="0">
                  <c:v>-0.39620834650483594</c:v>
                </c:pt>
                <c:pt idx="2">
                  <c:v>-1.7159251516070684</c:v>
                </c:pt>
                <c:pt idx="3">
                  <c:v>-1.2321783944676545</c:v>
                </c:pt>
                <c:pt idx="5">
                  <c:v>0.12721502872759213</c:v>
                </c:pt>
                <c:pt idx="6">
                  <c:v>0.97599700761761388</c:v>
                </c:pt>
                <c:pt idx="7">
                  <c:v>6.0855582847557876E-2</c:v>
                </c:pt>
                <c:pt idx="8">
                  <c:v>0.16896148326618315</c:v>
                </c:pt>
                <c:pt idx="9">
                  <c:v>0.12721502872759213</c:v>
                </c:pt>
                <c:pt idx="10">
                  <c:v>0.44656156467601316</c:v>
                </c:pt>
                <c:pt idx="11">
                  <c:v>0.15932320566254143</c:v>
                </c:pt>
                <c:pt idx="12">
                  <c:v>0</c:v>
                </c:pt>
                <c:pt idx="13">
                  <c:v>0</c:v>
                </c:pt>
                <c:pt idx="14">
                  <c:v>0</c:v>
                </c:pt>
                <c:pt idx="15">
                  <c:v>0</c:v>
                </c:pt>
              </c:numCache>
            </c:numRef>
          </c:val>
          <c:extLst>
            <c:ext xmlns:c16="http://schemas.microsoft.com/office/drawing/2014/chart" uri="{C3380CC4-5D6E-409C-BE32-E72D297353CC}">
              <c16:uniqueId val="{00000000-F4C2-4DC2-A860-154F3C8860E2}"/>
            </c:ext>
          </c:extLst>
        </c:ser>
        <c:ser>
          <c:idx val="3"/>
          <c:order val="1"/>
          <c:tx>
            <c:strRef>
              <c:f>'Basefile (hidden)'!$D$185</c:f>
              <c:strCache>
                <c:ptCount val="1"/>
                <c:pt idx="0">
                  <c:v>Textiles, Garments and Leather</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(hidden)'!$D$186:$D$201</c:f>
              <c:numCache>
                <c:formatCode>0.00</c:formatCode>
                <c:ptCount val="16"/>
                <c:pt idx="0">
                  <c:v>-0.94636938901155365</c:v>
                </c:pt>
                <c:pt idx="2">
                  <c:v>-2.9388640782653033</c:v>
                </c:pt>
                <c:pt idx="3">
                  <c:v>-4.6685519626297154</c:v>
                </c:pt>
                <c:pt idx="5">
                  <c:v>1.7647003462954665</c:v>
                </c:pt>
                <c:pt idx="6">
                  <c:v>24.496328112910813</c:v>
                </c:pt>
                <c:pt idx="7">
                  <c:v>0.60943931372452131</c:v>
                </c:pt>
                <c:pt idx="8">
                  <c:v>5.5803351409347872</c:v>
                </c:pt>
                <c:pt idx="9">
                  <c:v>1.7647003462954665</c:v>
                </c:pt>
                <c:pt idx="10">
                  <c:v>8.7817870877157702</c:v>
                </c:pt>
                <c:pt idx="11">
                  <c:v>1.4235877609654231</c:v>
                </c:pt>
                <c:pt idx="12">
                  <c:v>0</c:v>
                </c:pt>
                <c:pt idx="13">
                  <c:v>0</c:v>
                </c:pt>
                <c:pt idx="14">
                  <c:v>0</c:v>
                </c:pt>
                <c:pt idx="15">
                  <c:v>0</c:v>
                </c:pt>
              </c:numCache>
            </c:numRef>
          </c:val>
          <c:extLst>
            <c:ext xmlns:c16="http://schemas.microsoft.com/office/drawing/2014/chart" uri="{C3380CC4-5D6E-409C-BE32-E72D297353CC}">
              <c16:uniqueId val="{00000001-F4C2-4DC2-A860-154F3C8860E2}"/>
            </c:ext>
          </c:extLst>
        </c:ser>
        <c:ser>
          <c:idx val="4"/>
          <c:order val="2"/>
          <c:tx>
            <c:strRef>
              <c:f>'Basefile (hidden)'!$E$185</c:f>
              <c:strCache>
                <c:ptCount val="1"/>
                <c:pt idx="0">
                  <c:v>Electronics and Machinery</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(hidden)'!$E$186:$E$201</c:f>
              <c:numCache>
                <c:formatCode>0.00</c:formatCode>
                <c:ptCount val="16"/>
                <c:pt idx="0">
                  <c:v>-0.62047608544545496</c:v>
                </c:pt>
                <c:pt idx="2">
                  <c:v>-1.325328018535034</c:v>
                </c:pt>
                <c:pt idx="3">
                  <c:v>-3.5962676569734917</c:v>
                </c:pt>
                <c:pt idx="5">
                  <c:v>0.79880713443139917</c:v>
                </c:pt>
                <c:pt idx="6">
                  <c:v>12.759362931624553</c:v>
                </c:pt>
                <c:pt idx="7">
                  <c:v>0.60383394079496067</c:v>
                </c:pt>
                <c:pt idx="8">
                  <c:v>4.5415302819468764</c:v>
                </c:pt>
                <c:pt idx="9">
                  <c:v>0.79880713443139917</c:v>
                </c:pt>
                <c:pt idx="10">
                  <c:v>15.676064677082023</c:v>
                </c:pt>
                <c:pt idx="11">
                  <c:v>0.14358653734042295</c:v>
                </c:pt>
                <c:pt idx="12">
                  <c:v>0</c:v>
                </c:pt>
                <c:pt idx="13">
                  <c:v>0</c:v>
                </c:pt>
                <c:pt idx="14">
                  <c:v>0</c:v>
                </c:pt>
                <c:pt idx="15">
                  <c:v>0</c:v>
                </c:pt>
              </c:numCache>
            </c:numRef>
          </c:val>
          <c:extLst>
            <c:ext xmlns:c16="http://schemas.microsoft.com/office/drawing/2014/chart" uri="{C3380CC4-5D6E-409C-BE32-E72D297353CC}">
              <c16:uniqueId val="{00000002-F4C2-4DC2-A860-154F3C8860E2}"/>
            </c:ext>
          </c:extLst>
        </c:ser>
        <c:ser>
          <c:idx val="0"/>
          <c:order val="3"/>
          <c:tx>
            <c:strRef>
              <c:f>'Basefile (hidden)'!$G$185</c:f>
              <c:strCache>
                <c:ptCount val="1"/>
                <c:pt idx="0">
                  <c:v>Services</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(hidden)'!$G$186:$G$201</c:f>
              <c:numCache>
                <c:formatCode>0.00</c:formatCode>
                <c:ptCount val="16"/>
                <c:pt idx="0">
                  <c:v>-7.9800356374596967E-2</c:v>
                </c:pt>
                <c:pt idx="2">
                  <c:v>-9.3508771293212389E-2</c:v>
                </c:pt>
                <c:pt idx="3">
                  <c:v>-0.74534641800618684</c:v>
                </c:pt>
                <c:pt idx="5">
                  <c:v>5.0586338458198106E-2</c:v>
                </c:pt>
                <c:pt idx="6">
                  <c:v>5.2649493261487559E-2</c:v>
                </c:pt>
                <c:pt idx="7">
                  <c:v>4.4761707178289589E-2</c:v>
                </c:pt>
                <c:pt idx="8">
                  <c:v>0.21345022074131428</c:v>
                </c:pt>
                <c:pt idx="9">
                  <c:v>5.0586338458198106E-2</c:v>
                </c:pt>
                <c:pt idx="10">
                  <c:v>0.93390784651291203</c:v>
                </c:pt>
                <c:pt idx="11">
                  <c:v>0.13089507891082139</c:v>
                </c:pt>
                <c:pt idx="12">
                  <c:v>0</c:v>
                </c:pt>
                <c:pt idx="13">
                  <c:v>0</c:v>
                </c:pt>
                <c:pt idx="14">
                  <c:v>0</c:v>
                </c:pt>
                <c:pt idx="15">
                  <c:v>0</c:v>
                </c:pt>
              </c:numCache>
            </c:numRef>
          </c:val>
          <c:extLst>
            <c:ext xmlns:c16="http://schemas.microsoft.com/office/drawing/2014/chart" uri="{C3380CC4-5D6E-409C-BE32-E72D297353CC}">
              <c16:uniqueId val="{00000003-F4C2-4DC2-A860-154F3C8860E2}"/>
            </c:ext>
          </c:extLst>
        </c:ser>
        <c:ser>
          <c:idx val="5"/>
          <c:order val="4"/>
          <c:tx>
            <c:strRef>
              <c:f>'Basefile (hidden)'!$F$185</c:f>
              <c:strCache>
                <c:ptCount val="1"/>
                <c:pt idx="0">
                  <c:v>Other</c:v>
                </c:pt>
              </c:strCache>
            </c:strRef>
          </c:tx>
          <c:invertIfNegative val="0"/>
          <c:cat>
            <c:strRef>
              <c:f>'Basefile (hidden)'!$B$121:$B$136</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(hidden)'!$F$186:$F$201</c:f>
              <c:numCache>
                <c:formatCode>0.00</c:formatCode>
                <c:ptCount val="16"/>
                <c:pt idx="0">
                  <c:v>-0.2625775186622234</c:v>
                </c:pt>
                <c:pt idx="2">
                  <c:v>-0.50598406939285367</c:v>
                </c:pt>
                <c:pt idx="3">
                  <c:v>-1.2057504940069661</c:v>
                </c:pt>
                <c:pt idx="5">
                  <c:v>0.16261505349237329</c:v>
                </c:pt>
                <c:pt idx="6">
                  <c:v>0.13665931233101314</c:v>
                </c:pt>
                <c:pt idx="7">
                  <c:v>7.3630762680720468E-2</c:v>
                </c:pt>
                <c:pt idx="8">
                  <c:v>0.41636200627764985</c:v>
                </c:pt>
                <c:pt idx="9">
                  <c:v>0.16261505349237329</c:v>
                </c:pt>
                <c:pt idx="10">
                  <c:v>1.7354349553962014</c:v>
                </c:pt>
                <c:pt idx="11">
                  <c:v>7.4787401781423457E-2</c:v>
                </c:pt>
                <c:pt idx="12">
                  <c:v>0</c:v>
                </c:pt>
                <c:pt idx="13">
                  <c:v>0</c:v>
                </c:pt>
                <c:pt idx="14">
                  <c:v>0</c:v>
                </c:pt>
                <c:pt idx="15">
                  <c:v>0</c:v>
                </c:pt>
              </c:numCache>
            </c:numRef>
          </c:val>
          <c:extLst>
            <c:ext xmlns:c16="http://schemas.microsoft.com/office/drawing/2014/chart" uri="{C3380CC4-5D6E-409C-BE32-E72D297353CC}">
              <c16:uniqueId val="{00000004-F4C2-4DC2-A860-154F3C8860E2}"/>
            </c:ext>
          </c:extLst>
        </c:ser>
        <c:dLbls>
          <c:showLegendKey val="0"/>
          <c:showVal val="0"/>
          <c:showCatName val="0"/>
          <c:showSerName val="0"/>
          <c:showPercent val="0"/>
          <c:showBubbleSize val="0"/>
        </c:dLbls>
        <c:gapWidth val="150"/>
        <c:overlap val="100"/>
        <c:axId val="-2027727720"/>
        <c:axId val="-2027724632"/>
      </c:barChart>
      <c:lineChart>
        <c:grouping val="stacked"/>
        <c:varyColors val="0"/>
        <c:ser>
          <c:idx val="1"/>
          <c:order val="5"/>
          <c:tx>
            <c:v>Net impact</c:v>
          </c:tx>
          <c:spPr>
            <a:ln>
              <a:noFill/>
            </a:ln>
          </c:spPr>
          <c:marker>
            <c:symbol val="diamond"/>
            <c:size val="7"/>
            <c:spPr>
              <a:solidFill>
                <a:srgbClr val="FF0000"/>
              </a:solidFill>
            </c:spPr>
          </c:marker>
          <c:dPt>
            <c:idx val="1"/>
            <c:marker>
              <c:spPr>
                <a:noFill/>
                <a:ln>
                  <a:noFill/>
                </a:ln>
              </c:spPr>
            </c:marker>
            <c:bubble3D val="0"/>
            <c:extLst>
              <c:ext xmlns:c16="http://schemas.microsoft.com/office/drawing/2014/chart" uri="{C3380CC4-5D6E-409C-BE32-E72D297353CC}">
                <c16:uniqueId val="{00000001-2CEE-420D-BB07-3C278E0B5773}"/>
              </c:ext>
            </c:extLst>
          </c:dPt>
          <c:dPt>
            <c:idx val="4"/>
            <c:marker>
              <c:spPr>
                <a:noFill/>
                <a:ln>
                  <a:noFill/>
                </a:ln>
              </c:spPr>
            </c:marker>
            <c:bubble3D val="0"/>
            <c:extLst>
              <c:ext xmlns:c16="http://schemas.microsoft.com/office/drawing/2014/chart" uri="{C3380CC4-5D6E-409C-BE32-E72D297353CC}">
                <c16:uniqueId val="{00000002-2CEE-420D-BB07-3C278E0B5773}"/>
              </c:ext>
            </c:extLst>
          </c:dPt>
          <c:dLbls>
            <c:dLbl>
              <c:idx val="1"/>
              <c:delete val="1"/>
              <c:extLst>
                <c:ext xmlns:c15="http://schemas.microsoft.com/office/drawing/2012/chart" uri="{CE6537A1-D6FC-4f65-9D91-7224C49458BB}"/>
                <c:ext xmlns:c16="http://schemas.microsoft.com/office/drawing/2014/chart" uri="{C3380CC4-5D6E-409C-BE32-E72D297353CC}">
                  <c16:uniqueId val="{00000001-2CEE-420D-BB07-3C278E0B5773}"/>
                </c:ext>
              </c:extLst>
            </c:dLbl>
            <c:dLbl>
              <c:idx val="4"/>
              <c:delete val="1"/>
              <c:extLst>
                <c:ext xmlns:c15="http://schemas.microsoft.com/office/drawing/2012/chart" uri="{CE6537A1-D6FC-4f65-9D91-7224C49458BB}"/>
                <c:ext xmlns:c16="http://schemas.microsoft.com/office/drawing/2014/chart" uri="{C3380CC4-5D6E-409C-BE32-E72D297353CC}">
                  <c16:uniqueId val="{00000002-2CEE-420D-BB07-3C278E0B5773}"/>
                </c:ext>
              </c:extLst>
            </c:dLbl>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'Basefile (hidden)'!$H$186:$H$201</c:f>
              <c:numCache>
                <c:formatCode>0.00</c:formatCode>
                <c:ptCount val="16"/>
                <c:pt idx="0">
                  <c:v>-2.3054316959986649</c:v>
                </c:pt>
                <c:pt idx="2">
                  <c:v>-6.5796100890934719</c:v>
                </c:pt>
                <c:pt idx="3">
                  <c:v>-11.448094926084016</c:v>
                </c:pt>
                <c:pt idx="5">
                  <c:v>2.9039239014050291</c:v>
                </c:pt>
                <c:pt idx="6">
                  <c:v>38.420996857745486</c:v>
                </c:pt>
                <c:pt idx="7">
                  <c:v>1.3925213072260498</c:v>
                </c:pt>
                <c:pt idx="8">
                  <c:v>10.92063913316681</c:v>
                </c:pt>
                <c:pt idx="9">
                  <c:v>2.9039239014050291</c:v>
                </c:pt>
                <c:pt idx="10">
                  <c:v>27.573756131382918</c:v>
                </c:pt>
                <c:pt idx="11">
                  <c:v>1.9321799846606322</c:v>
                </c:pt>
                <c:pt idx="12">
                  <c:v>0</c:v>
                </c:pt>
                <c:pt idx="13">
                  <c:v>0</c:v>
                </c:pt>
                <c:pt idx="14">
                  <c:v>0</c:v>
                </c:pt>
                <c:pt idx="15">
                  <c:v>0</c:v>
                </c:pt>
              </c:numCache>
            </c:numRef>
          </c:val>
          <c:smooth val="0"/>
          <c:extLst>
            <c:ext xmlns:c16="http://schemas.microsoft.com/office/drawing/2014/chart" uri="{C3380CC4-5D6E-409C-BE32-E72D297353CC}">
              <c16:uniqueId val="{00000000-2CEE-420D-BB07-3C278E0B5773}"/>
            </c:ext>
          </c:extLst>
        </c:ser>
        <c:dLbls>
          <c:showLegendKey val="0"/>
          <c:showVal val="0"/>
          <c:showCatName val="0"/>
          <c:showSerName val="0"/>
          <c:showPercent val="0"/>
          <c:showBubbleSize val="0"/>
        </c:dLbls>
        <c:marker val="1"/>
        <c:smooth val="0"/>
        <c:axId val="-2027727720"/>
        <c:axId val="-2027724632"/>
      </c:lineChart>
      <c:catAx>
        <c:axId val="-2027727720"/>
        <c:scaling>
          <c:orientation val="minMax"/>
        </c:scaling>
        <c:delete val="0"/>
        <c:axPos val="b"/>
        <c:numFmt formatCode="General" sourceLinked="0"/>
        <c:majorTickMark val="none"/>
        <c:minorTickMark val="none"/>
        <c:tickLblPos val="low"/>
        <c:txPr>
          <a:bodyPr/>
          <a:lstStyle/>
          <a:p>
            <a:pPr>
              <a:defRPr b="1"/>
            </a:pPr>
            <a:endParaRPr lang="en-US"/>
          </a:p>
        </c:txPr>
        <c:crossAx val="-2027724632"/>
        <c:crosses val="autoZero"/>
        <c:auto val="1"/>
        <c:lblAlgn val="ctr"/>
        <c:lblOffset val="100"/>
        <c:noMultiLvlLbl val="0"/>
      </c:catAx>
      <c:valAx>
        <c:axId val="-2027724632"/>
        <c:scaling>
          <c:orientation val="minMax"/>
        </c:scaling>
        <c:delete val="0"/>
        <c:axPos val="l"/>
        <c:title>
          <c:tx>
            <c:strRef>
              <c:f>'Basefile (hidden)'!$A$182</c:f>
              <c:strCache>
                <c:ptCount val="1"/>
                <c:pt idx="0">
                  <c:v>% of Sector Value-added</c:v>
                </c:pt>
              </c:strCache>
            </c:strRef>
          </c:tx>
          <c:layout>
            <c:manualLayout>
              <c:xMode val="edge"/>
              <c:yMode val="edge"/>
              <c:x val="8.4336626645837057E-4"/>
              <c:y val="0.16148250898793684"/>
            </c:manualLayout>
          </c:layout>
          <c:overlay val="0"/>
          <c:txPr>
            <a:bodyPr rot="0" vert="horz"/>
            <a:lstStyle/>
            <a:p>
              <a:pPr>
                <a:defRPr/>
              </a:pPr>
              <a:endParaRPr lang="en-US"/>
            </a:p>
          </c:txPr>
        </c:title>
        <c:numFmt formatCode="General" sourceLinked="0"/>
        <c:majorTickMark val="out"/>
        <c:minorTickMark val="none"/>
        <c:tickLblPos val="nextTo"/>
        <c:crossAx val="-2027727720"/>
        <c:crosses val="autoZero"/>
        <c:crossBetween val="between"/>
      </c:valAx>
    </c:plotArea>
    <c:legend>
      <c:legendPos val="t"/>
      <c:layout>
        <c:manualLayout>
          <c:xMode val="edge"/>
          <c:yMode val="edge"/>
          <c:x val="0.112317279358485"/>
          <c:y val="0.157445922707937"/>
          <c:w val="0.88768271071904992"/>
          <c:h val="6.4823810532046833E-2"/>
        </c:manualLayout>
      </c:layout>
      <c:overlay val="0"/>
    </c:legend>
    <c:plotVisOnly val="1"/>
    <c:dispBlanksAs val="gap"/>
    <c:showDLblsOverMax val="0"/>
  </c:chart>
  <c:txPr>
    <a:bodyPr/>
    <a:lstStyle/>
    <a:p>
      <a:pPr>
        <a:defRPr sz="900"/>
      </a:pPr>
      <a:endParaRPr lang="en-US"/>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'Basefile (hidden)'!$A$140</c:f>
          <c:strCache>
            <c:ptCount val="1"/>
            <c:pt idx="0">
              <c:v>C: Worse-case Scenario</c:v>
            </c:pt>
          </c:strCache>
        </c:strRef>
      </c:tx>
      <c:layout>
        <c:manualLayout>
          <c:xMode val="edge"/>
          <c:yMode val="edge"/>
          <c:x val="1.1785325225321972E-2"/>
          <c:y val="1.9087455967729938E-2"/>
        </c:manualLayout>
      </c:layout>
      <c:overlay val="0"/>
      <c:txPr>
        <a:bodyPr/>
        <a:lstStyle/>
        <a:p>
          <a:pPr>
            <a:defRPr sz="1100"/>
          </a:pPr>
          <a:endParaRPr lang="en-US"/>
        </a:p>
      </c:txPr>
    </c:title>
    <c:autoTitleDeleted val="0"/>
    <c:plotArea>
      <c:layout>
        <c:manualLayout>
          <c:layoutTarget val="inner"/>
          <c:xMode val="edge"/>
          <c:yMode val="edge"/>
          <c:x val="6.0668847315138198E-2"/>
          <c:y val="0.2991405731472041"/>
          <c:w val="0.91053780042200605"/>
          <c:h val="0.5956547502092483"/>
        </c:manualLayout>
      </c:layout>
      <c:barChart>
        <c:barDir val="col"/>
        <c:grouping val="stacked"/>
        <c:varyColors val="0"/>
        <c:ser>
          <c:idx val="2"/>
          <c:order val="0"/>
          <c:tx>
            <c:strRef>
              <c:f>'Basefile (hidden)'!$C$206</c:f>
              <c:strCache>
                <c:ptCount val="1"/>
                <c:pt idx="0">
                  <c:v>Agriculture, Mining and Quarrying</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(hidden)'!$C$207:$C$222</c:f>
              <c:numCache>
                <c:formatCode>0.00</c:formatCode>
                <c:ptCount val="16"/>
                <c:pt idx="0">
                  <c:v>-0.44713970103766559</c:v>
                </c:pt>
                <c:pt idx="2">
                  <c:v>-1.760770993082843</c:v>
                </c:pt>
                <c:pt idx="3">
                  <c:v>-1.2552578235779683</c:v>
                </c:pt>
                <c:pt idx="5">
                  <c:v>2.5827166433823379E-2</c:v>
                </c:pt>
                <c:pt idx="6">
                  <c:v>0.98196025193442005</c:v>
                </c:pt>
                <c:pt idx="7">
                  <c:v>3.2641562861875556E-2</c:v>
                </c:pt>
                <c:pt idx="8">
                  <c:v>0.12148306247819135</c:v>
                </c:pt>
                <c:pt idx="9">
                  <c:v>2.5827166433823379E-2</c:v>
                </c:pt>
                <c:pt idx="10">
                  <c:v>0.40477686065905583</c:v>
                </c:pt>
                <c:pt idx="11">
                  <c:v>0.15833588615685482</c:v>
                </c:pt>
                <c:pt idx="12">
                  <c:v>0</c:v>
                </c:pt>
                <c:pt idx="13">
                  <c:v>0</c:v>
                </c:pt>
                <c:pt idx="14">
                  <c:v>0</c:v>
                </c:pt>
                <c:pt idx="15">
                  <c:v>0</c:v>
                </c:pt>
              </c:numCache>
            </c:numRef>
          </c:val>
          <c:extLst>
            <c:ext xmlns:c16="http://schemas.microsoft.com/office/drawing/2014/chart" uri="{C3380CC4-5D6E-409C-BE32-E72D297353CC}">
              <c16:uniqueId val="{00000000-73CA-4293-90AA-D22BDCD66A0E}"/>
            </c:ext>
          </c:extLst>
        </c:ser>
        <c:ser>
          <c:idx val="3"/>
          <c:order val="1"/>
          <c:tx>
            <c:strRef>
              <c:f>'Basefile (hidden)'!$D$206</c:f>
              <c:strCache>
                <c:ptCount val="1"/>
                <c:pt idx="0">
                  <c:v>Textiles, Garments and Leather</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(hidden)'!$D$207:$D$222</c:f>
              <c:numCache>
                <c:formatCode>0.00</c:formatCode>
                <c:ptCount val="16"/>
                <c:pt idx="0">
                  <c:v>-1.0129210852730062</c:v>
                </c:pt>
                <c:pt idx="2">
                  <c:v>-3.2637006706329004</c:v>
                </c:pt>
                <c:pt idx="3">
                  <c:v>-4.6919499109758096</c:v>
                </c:pt>
                <c:pt idx="5">
                  <c:v>1.4211297447924502</c:v>
                </c:pt>
                <c:pt idx="6">
                  <c:v>24.570560023931936</c:v>
                </c:pt>
                <c:pt idx="7">
                  <c:v>0.58752470246966249</c:v>
                </c:pt>
                <c:pt idx="8">
                  <c:v>5.544016700726889</c:v>
                </c:pt>
                <c:pt idx="9">
                  <c:v>1.4211297447924502</c:v>
                </c:pt>
                <c:pt idx="10">
                  <c:v>8.7482450022647846</c:v>
                </c:pt>
                <c:pt idx="11">
                  <c:v>1.4152699325063218</c:v>
                </c:pt>
                <c:pt idx="12">
                  <c:v>0</c:v>
                </c:pt>
                <c:pt idx="13">
                  <c:v>0</c:v>
                </c:pt>
                <c:pt idx="14">
                  <c:v>0</c:v>
                </c:pt>
                <c:pt idx="15">
                  <c:v>0</c:v>
                </c:pt>
              </c:numCache>
            </c:numRef>
          </c:val>
          <c:extLst>
            <c:ext xmlns:c16="http://schemas.microsoft.com/office/drawing/2014/chart" uri="{C3380CC4-5D6E-409C-BE32-E72D297353CC}">
              <c16:uniqueId val="{00000001-73CA-4293-90AA-D22BDCD66A0E}"/>
            </c:ext>
          </c:extLst>
        </c:ser>
        <c:ser>
          <c:idx val="4"/>
          <c:order val="2"/>
          <c:tx>
            <c:strRef>
              <c:f>'Basefile (hidden)'!$E$206</c:f>
              <c:strCache>
                <c:ptCount val="1"/>
                <c:pt idx="0">
                  <c:v>Electronics and Machinery</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(hidden)'!$E$207:$E$222</c:f>
              <c:numCache>
                <c:formatCode>0.00</c:formatCode>
                <c:ptCount val="16"/>
                <c:pt idx="0">
                  <c:v>-1.2464349374246557</c:v>
                </c:pt>
                <c:pt idx="2">
                  <c:v>-2.6090058084251977</c:v>
                </c:pt>
                <c:pt idx="3">
                  <c:v>-3.6827899535291055</c:v>
                </c:pt>
                <c:pt idx="5">
                  <c:v>-0.24647680751363987</c:v>
                </c:pt>
                <c:pt idx="6">
                  <c:v>12.842421812972693</c:v>
                </c:pt>
                <c:pt idx="7">
                  <c:v>0.24456111561193905</c:v>
                </c:pt>
                <c:pt idx="8">
                  <c:v>4.0123102066397056</c:v>
                </c:pt>
                <c:pt idx="9">
                  <c:v>-0.24647680751363987</c:v>
                </c:pt>
                <c:pt idx="10">
                  <c:v>14.838902755514493</c:v>
                </c:pt>
                <c:pt idx="11">
                  <c:v>0.23513372603304686</c:v>
                </c:pt>
                <c:pt idx="12">
                  <c:v>0</c:v>
                </c:pt>
                <c:pt idx="13">
                  <c:v>0</c:v>
                </c:pt>
                <c:pt idx="14">
                  <c:v>0</c:v>
                </c:pt>
                <c:pt idx="15">
                  <c:v>0</c:v>
                </c:pt>
              </c:numCache>
            </c:numRef>
          </c:val>
          <c:extLst>
            <c:ext xmlns:c16="http://schemas.microsoft.com/office/drawing/2014/chart" uri="{C3380CC4-5D6E-409C-BE32-E72D297353CC}">
              <c16:uniqueId val="{00000002-73CA-4293-90AA-D22BDCD66A0E}"/>
            </c:ext>
          </c:extLst>
        </c:ser>
        <c:ser>
          <c:idx val="0"/>
          <c:order val="3"/>
          <c:tx>
            <c:strRef>
              <c:f>'Basefile (hidden)'!$G$206</c:f>
              <c:strCache>
                <c:ptCount val="1"/>
                <c:pt idx="0">
                  <c:v>Services</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(hidden)'!$G$207:$G$222</c:f>
              <c:numCache>
                <c:formatCode>0.00</c:formatCode>
                <c:ptCount val="16"/>
                <c:pt idx="0">
                  <c:v>-0.12904804662573305</c:v>
                </c:pt>
                <c:pt idx="2">
                  <c:v>-0.10062826904521163</c:v>
                </c:pt>
                <c:pt idx="3">
                  <c:v>-0.76300980695637388</c:v>
                </c:pt>
                <c:pt idx="5">
                  <c:v>-7.4807915538137523E-2</c:v>
                </c:pt>
                <c:pt idx="6">
                  <c:v>4.1726841756276778E-2</c:v>
                </c:pt>
                <c:pt idx="7">
                  <c:v>1.1904618535605385E-2</c:v>
                </c:pt>
                <c:pt idx="8">
                  <c:v>0.17551435301848173</c:v>
                </c:pt>
                <c:pt idx="9">
                  <c:v>-7.4807915538137523E-2</c:v>
                </c:pt>
                <c:pt idx="10">
                  <c:v>0.88442809764714059</c:v>
                </c:pt>
                <c:pt idx="11">
                  <c:v>0.1276370620444793</c:v>
                </c:pt>
                <c:pt idx="12">
                  <c:v>0</c:v>
                </c:pt>
                <c:pt idx="13">
                  <c:v>0</c:v>
                </c:pt>
                <c:pt idx="14">
                  <c:v>0</c:v>
                </c:pt>
                <c:pt idx="15">
                  <c:v>0</c:v>
                </c:pt>
              </c:numCache>
            </c:numRef>
          </c:val>
          <c:extLst>
            <c:ext xmlns:c16="http://schemas.microsoft.com/office/drawing/2014/chart" uri="{C3380CC4-5D6E-409C-BE32-E72D297353CC}">
              <c16:uniqueId val="{00000003-73CA-4293-90AA-D22BDCD66A0E}"/>
            </c:ext>
          </c:extLst>
        </c:ser>
        <c:ser>
          <c:idx val="5"/>
          <c:order val="4"/>
          <c:tx>
            <c:strRef>
              <c:f>'Basefile (hidden)'!$F$206</c:f>
              <c:strCache>
                <c:ptCount val="1"/>
                <c:pt idx="0">
                  <c:v>Other</c:v>
                </c:pt>
              </c:strCache>
            </c:strRef>
          </c:tx>
          <c:invertIfNegative val="0"/>
          <c:cat>
            <c:strRef>
              <c:f>'Basefile (hidden)'!$B$142:$B$157</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(hidden)'!$F$207:$F$222</c:f>
              <c:numCache>
                <c:formatCode>0.00</c:formatCode>
                <c:ptCount val="16"/>
                <c:pt idx="0">
                  <c:v>-0.47167334370141667</c:v>
                </c:pt>
                <c:pt idx="2">
                  <c:v>-0.44773320731973509</c:v>
                </c:pt>
                <c:pt idx="3">
                  <c:v>-1.2362916742629253</c:v>
                </c:pt>
                <c:pt idx="5">
                  <c:v>-0.59631566620994814</c:v>
                </c:pt>
                <c:pt idx="6">
                  <c:v>0.13437755403088678</c:v>
                </c:pt>
                <c:pt idx="7">
                  <c:v>3.6043060701317908E-3</c:v>
                </c:pt>
                <c:pt idx="8">
                  <c:v>0.33713710080123199</c:v>
                </c:pt>
                <c:pt idx="9">
                  <c:v>-0.59631566620994814</c:v>
                </c:pt>
                <c:pt idx="10">
                  <c:v>1.6283366895065374</c:v>
                </c:pt>
                <c:pt idx="11">
                  <c:v>7.4464793165710794E-2</c:v>
                </c:pt>
                <c:pt idx="12">
                  <c:v>0</c:v>
                </c:pt>
                <c:pt idx="13">
                  <c:v>0</c:v>
                </c:pt>
                <c:pt idx="14">
                  <c:v>0</c:v>
                </c:pt>
                <c:pt idx="15">
                  <c:v>0</c:v>
                </c:pt>
              </c:numCache>
            </c:numRef>
          </c:val>
          <c:extLst>
            <c:ext xmlns:c16="http://schemas.microsoft.com/office/drawing/2014/chart" uri="{C3380CC4-5D6E-409C-BE32-E72D297353CC}">
              <c16:uniqueId val="{00000004-73CA-4293-90AA-D22BDCD66A0E}"/>
            </c:ext>
          </c:extLst>
        </c:ser>
        <c:dLbls>
          <c:showLegendKey val="0"/>
          <c:showVal val="0"/>
          <c:showCatName val="0"/>
          <c:showSerName val="0"/>
          <c:showPercent val="0"/>
          <c:showBubbleSize val="0"/>
        </c:dLbls>
        <c:gapWidth val="150"/>
        <c:overlap val="100"/>
        <c:axId val="-2113003032"/>
        <c:axId val="2121692488"/>
      </c:barChart>
      <c:lineChart>
        <c:grouping val="stacked"/>
        <c:varyColors val="0"/>
        <c:ser>
          <c:idx val="1"/>
          <c:order val="5"/>
          <c:tx>
            <c:v>Net impact</c:v>
          </c:tx>
          <c:spPr>
            <a:ln>
              <a:noFill/>
            </a:ln>
          </c:spPr>
          <c:marker>
            <c:symbol val="diamond"/>
            <c:size val="7"/>
            <c:spPr>
              <a:solidFill>
                <a:srgbClr val="FF0000"/>
              </a:solidFill>
              <a:ln>
                <a:noFill/>
              </a:ln>
            </c:spPr>
          </c:marker>
          <c:dPt>
            <c:idx val="1"/>
            <c:marker>
              <c:spPr>
                <a:noFill/>
                <a:ln>
                  <a:noFill/>
                </a:ln>
              </c:spPr>
            </c:marker>
            <c:bubble3D val="0"/>
            <c:extLst>
              <c:ext xmlns:c16="http://schemas.microsoft.com/office/drawing/2014/chart" uri="{C3380CC4-5D6E-409C-BE32-E72D297353CC}">
                <c16:uniqueId val="{00000001-9733-4CFC-A3A7-50306BDA3C66}"/>
              </c:ext>
            </c:extLst>
          </c:dPt>
          <c:dPt>
            <c:idx val="4"/>
            <c:marker>
              <c:spPr>
                <a:noFill/>
                <a:ln>
                  <a:noFill/>
                </a:ln>
              </c:spPr>
            </c:marker>
            <c:bubble3D val="0"/>
            <c:extLst>
              <c:ext xmlns:c16="http://schemas.microsoft.com/office/drawing/2014/chart" uri="{C3380CC4-5D6E-409C-BE32-E72D297353CC}">
                <c16:uniqueId val="{00000002-9733-4CFC-A3A7-50306BDA3C66}"/>
              </c:ext>
            </c:extLst>
          </c:dPt>
          <c:dLbls>
            <c:dLbl>
              <c:idx val="1"/>
              <c:delete val="1"/>
              <c:extLst>
                <c:ext xmlns:c15="http://schemas.microsoft.com/office/drawing/2012/chart" uri="{CE6537A1-D6FC-4f65-9D91-7224C49458BB}"/>
                <c:ext xmlns:c16="http://schemas.microsoft.com/office/drawing/2014/chart" uri="{C3380CC4-5D6E-409C-BE32-E72D297353CC}">
                  <c16:uniqueId val="{00000001-9733-4CFC-A3A7-50306BDA3C66}"/>
                </c:ext>
              </c:extLst>
            </c:dLbl>
            <c:dLbl>
              <c:idx val="4"/>
              <c:delete val="1"/>
              <c:extLst>
                <c:ext xmlns:c15="http://schemas.microsoft.com/office/drawing/2012/chart" uri="{CE6537A1-D6FC-4f65-9D91-7224C49458BB}"/>
                <c:ext xmlns:c16="http://schemas.microsoft.com/office/drawing/2014/chart" uri="{C3380CC4-5D6E-409C-BE32-E72D297353CC}">
                  <c16:uniqueId val="{00000002-9733-4CFC-A3A7-50306BDA3C66}"/>
                </c:ext>
              </c:extLst>
            </c:dLbl>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'Basefile (hidden)'!$H$207:$H$222</c:f>
              <c:numCache>
                <c:formatCode>0.00</c:formatCode>
                <c:ptCount val="16"/>
                <c:pt idx="0">
                  <c:v>-3.3072171140624773</c:v>
                </c:pt>
                <c:pt idx="2">
                  <c:v>-8.181838948505888</c:v>
                </c:pt>
                <c:pt idx="3">
                  <c:v>-11.629299169302184</c:v>
                </c:pt>
                <c:pt idx="5">
                  <c:v>0.52935652196454819</c:v>
                </c:pt>
                <c:pt idx="6">
                  <c:v>38.571046484626216</c:v>
                </c:pt>
                <c:pt idx="7">
                  <c:v>0.88023630554921428</c:v>
                </c:pt>
                <c:pt idx="8">
                  <c:v>10.1904614236645</c:v>
                </c:pt>
                <c:pt idx="9">
                  <c:v>0.52935652196454819</c:v>
                </c:pt>
                <c:pt idx="10">
                  <c:v>26.504689405592011</c:v>
                </c:pt>
                <c:pt idx="11">
                  <c:v>2.0108413999064134</c:v>
                </c:pt>
                <c:pt idx="12">
                  <c:v>0</c:v>
                </c:pt>
                <c:pt idx="13">
                  <c:v>0</c:v>
                </c:pt>
                <c:pt idx="14">
                  <c:v>0</c:v>
                </c:pt>
                <c:pt idx="15">
                  <c:v>0</c:v>
                </c:pt>
              </c:numCache>
            </c:numRef>
          </c:val>
          <c:smooth val="0"/>
          <c:extLst>
            <c:ext xmlns:c16="http://schemas.microsoft.com/office/drawing/2014/chart" uri="{C3380CC4-5D6E-409C-BE32-E72D297353CC}">
              <c16:uniqueId val="{00000000-9733-4CFC-A3A7-50306BDA3C66}"/>
            </c:ext>
          </c:extLst>
        </c:ser>
        <c:dLbls>
          <c:showLegendKey val="0"/>
          <c:showVal val="0"/>
          <c:showCatName val="0"/>
          <c:showSerName val="0"/>
          <c:showPercent val="0"/>
          <c:showBubbleSize val="0"/>
        </c:dLbls>
        <c:marker val="1"/>
        <c:smooth val="0"/>
        <c:axId val="-2113003032"/>
        <c:axId val="2121692488"/>
      </c:lineChart>
      <c:catAx>
        <c:axId val="-2113003032"/>
        <c:scaling>
          <c:orientation val="minMax"/>
        </c:scaling>
        <c:delete val="0"/>
        <c:axPos val="b"/>
        <c:numFmt formatCode="General" sourceLinked="0"/>
        <c:majorTickMark val="none"/>
        <c:minorTickMark val="none"/>
        <c:tickLblPos val="low"/>
        <c:txPr>
          <a:bodyPr/>
          <a:lstStyle/>
          <a:p>
            <a:pPr>
              <a:defRPr b="1"/>
            </a:pPr>
            <a:endParaRPr lang="en-US"/>
          </a:p>
        </c:txPr>
        <c:crossAx val="2121692488"/>
        <c:crosses val="autoZero"/>
        <c:auto val="1"/>
        <c:lblAlgn val="ctr"/>
        <c:lblOffset val="100"/>
        <c:noMultiLvlLbl val="0"/>
      </c:catAx>
      <c:valAx>
        <c:axId val="2121692488"/>
        <c:scaling>
          <c:orientation val="minMax"/>
        </c:scaling>
        <c:delete val="0"/>
        <c:axPos val="l"/>
        <c:title>
          <c:tx>
            <c:strRef>
              <c:f>'Basefile (hidden)'!$A$182</c:f>
              <c:strCache>
                <c:ptCount val="1"/>
                <c:pt idx="0">
                  <c:v>% of Sector Value-added</c:v>
                </c:pt>
              </c:strCache>
            </c:strRef>
          </c:tx>
          <c:layout>
            <c:manualLayout>
              <c:xMode val="edge"/>
              <c:yMode val="edge"/>
              <c:x val="8.4339230621067259E-4"/>
              <c:y val="0.19265518804507076"/>
            </c:manualLayout>
          </c:layout>
          <c:overlay val="0"/>
          <c:txPr>
            <a:bodyPr rot="0" vert="horz"/>
            <a:lstStyle/>
            <a:p>
              <a:pPr>
                <a:defRPr/>
              </a:pPr>
              <a:endParaRPr lang="en-US"/>
            </a:p>
          </c:txPr>
        </c:title>
        <c:numFmt formatCode="General" sourceLinked="0"/>
        <c:majorTickMark val="out"/>
        <c:minorTickMark val="none"/>
        <c:tickLblPos val="nextTo"/>
        <c:crossAx val="-2113003032"/>
        <c:crosses val="autoZero"/>
        <c:crossBetween val="between"/>
      </c:valAx>
    </c:plotArea>
    <c:legend>
      <c:legendPos val="t"/>
      <c:layout>
        <c:manualLayout>
          <c:xMode val="edge"/>
          <c:yMode val="edge"/>
          <c:x val="0.11070904345762481"/>
          <c:y val="0.13386791591695663"/>
          <c:w val="0.88768271071904992"/>
          <c:h val="6.4823810532046833E-2"/>
        </c:manualLayout>
      </c:layout>
      <c:overlay val="0"/>
    </c:legend>
    <c:plotVisOnly val="1"/>
    <c:dispBlanksAs val="gap"/>
    <c:showDLblsOverMax val="0"/>
  </c:chart>
  <c:txPr>
    <a:bodyPr/>
    <a:lstStyle/>
    <a:p>
      <a:pPr>
        <a:defRPr sz="900"/>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(hidden)'!$A$32</c:f>
          <c:strCache>
            <c:ptCount val="1"/>
            <c:pt idx="0">
              <c:v>PRC: Net Impact of the Trade Conflict on GDP, by Sector</c:v>
            </c:pt>
          </c:strCache>
        </c:strRef>
      </c:tx>
      <c:layout>
        <c:manualLayout>
          <c:xMode val="edge"/>
          <c:yMode val="edge"/>
          <c:x val="6.0614516669030283E-3"/>
          <c:y val="1.388888888888888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2496706394190997E-2"/>
          <c:y val="0.25449615619332833"/>
          <c:w val="0.60091550480036582"/>
          <c:h val="0.64897774243629613"/>
        </c:manualLayout>
      </c:layout>
      <c:barChart>
        <c:barDir val="col"/>
        <c:grouping val="stacked"/>
        <c:varyColors val="0"/>
        <c:ser>
          <c:idx val="4"/>
          <c:order val="1"/>
          <c:tx>
            <c:strRef>
              <c:f>'Basefile (hidden)'!$F$36</c:f>
              <c:strCache>
                <c:ptCount val="1"/>
                <c:pt idx="0">
                  <c:v>Other</c:v>
                </c:pt>
              </c:strCache>
            </c:strRef>
          </c:tx>
          <c:spPr>
            <a:solidFill>
              <a:schemeClr val="accent5"/>
            </a:solidFill>
            <a:ln>
              <a:noFill/>
            </a:ln>
            <a:effectLst/>
          </c:spPr>
          <c:invertIfNegative val="0"/>
          <c:cat>
            <c:strRef>
              <c:f>'Basefile (hidden)'!$A$37:$A$39</c:f>
              <c:strCache>
                <c:ptCount val="3"/>
                <c:pt idx="0">
                  <c:v>Current scenario</c:v>
                </c:pt>
                <c:pt idx="1">
                  <c:v>Bilateral escalation</c:v>
                </c:pt>
                <c:pt idx="2">
                  <c:v>Worse-case </c:v>
                </c:pt>
              </c:strCache>
            </c:strRef>
          </c:cat>
          <c:val>
            <c:numRef>
              <c:f>'Basefile (hidden)'!$F$37:$F$39</c:f>
              <c:numCache>
                <c:formatCode>0.00000</c:formatCode>
                <c:ptCount val="3"/>
                <c:pt idx="0">
                  <c:v>-0.20069280016468838</c:v>
                </c:pt>
                <c:pt idx="1">
                  <c:v>-0.34377789683640003</c:v>
                </c:pt>
                <c:pt idx="2">
                  <c:v>-0.35248565417714417</c:v>
                </c:pt>
              </c:numCache>
            </c:numRef>
          </c:val>
          <c:extLst>
            <c:ext xmlns:c16="http://schemas.microsoft.com/office/drawing/2014/chart" uri="{C3380CC4-5D6E-409C-BE32-E72D297353CC}">
              <c16:uniqueId val="{00000007-868C-4EFD-AE58-C499C69897F4}"/>
            </c:ext>
          </c:extLst>
        </c:ser>
        <c:ser>
          <c:idx val="3"/>
          <c:order val="2"/>
          <c:tx>
            <c:strRef>
              <c:f>'Basefile (hidden)'!$E$36</c:f>
              <c:strCache>
                <c:ptCount val="1"/>
                <c:pt idx="0">
                  <c:v>Services</c:v>
                </c:pt>
              </c:strCache>
            </c:strRef>
          </c:tx>
          <c:spPr>
            <a:solidFill>
              <a:schemeClr val="accent4"/>
            </a:solidFill>
            <a:ln>
              <a:noFill/>
            </a:ln>
            <a:effectLst/>
          </c:spPr>
          <c:invertIfNegative val="0"/>
          <c:cat>
            <c:strRef>
              <c:f>'Basefile (hidden)'!$A$37:$A$39</c:f>
              <c:strCache>
                <c:ptCount val="3"/>
                <c:pt idx="0">
                  <c:v>Current scenario</c:v>
                </c:pt>
                <c:pt idx="1">
                  <c:v>Bilateral escalation</c:v>
                </c:pt>
                <c:pt idx="2">
                  <c:v>Worse-case </c:v>
                </c:pt>
              </c:strCache>
            </c:strRef>
          </c:cat>
          <c:val>
            <c:numRef>
              <c:f>'Basefile (hidden)'!$E$37:$E$39</c:f>
              <c:numCache>
                <c:formatCode>0.00000</c:formatCode>
                <c:ptCount val="3"/>
                <c:pt idx="0">
                  <c:v>-0.19037870396641665</c:v>
                </c:pt>
                <c:pt idx="1">
                  <c:v>-0.36496545038971817</c:v>
                </c:pt>
                <c:pt idx="2">
                  <c:v>-0.37361448464798741</c:v>
                </c:pt>
              </c:numCache>
            </c:numRef>
          </c:val>
          <c:extLst>
            <c:ext xmlns:c16="http://schemas.microsoft.com/office/drawing/2014/chart" uri="{C3380CC4-5D6E-409C-BE32-E72D297353CC}">
              <c16:uniqueId val="{00000006-868C-4EFD-AE58-C499C69897F4}"/>
            </c:ext>
          </c:extLst>
        </c:ser>
        <c:ser>
          <c:idx val="2"/>
          <c:order val="3"/>
          <c:tx>
            <c:strRef>
              <c:f>'Basefile (hidden)'!$D$36</c:f>
              <c:strCache>
                <c:ptCount val="1"/>
                <c:pt idx="0">
                  <c:v>Electronics and Machinery</c:v>
                </c:pt>
              </c:strCache>
            </c:strRef>
          </c:tx>
          <c:spPr>
            <a:solidFill>
              <a:schemeClr val="accent3"/>
            </a:solidFill>
            <a:ln>
              <a:noFill/>
            </a:ln>
            <a:effectLst/>
          </c:spPr>
          <c:invertIfNegative val="0"/>
          <c:cat>
            <c:strRef>
              <c:f>'Basefile (hidden)'!$A$37:$A$39</c:f>
              <c:strCache>
                <c:ptCount val="3"/>
                <c:pt idx="0">
                  <c:v>Current scenario</c:v>
                </c:pt>
                <c:pt idx="1">
                  <c:v>Bilateral escalation</c:v>
                </c:pt>
                <c:pt idx="2">
                  <c:v>Worse-case </c:v>
                </c:pt>
              </c:strCache>
            </c:strRef>
          </c:cat>
          <c:val>
            <c:numRef>
              <c:f>'Basefile (hidden)'!$D$37:$D$39</c:f>
              <c:numCache>
                <c:formatCode>0.00000</c:formatCode>
                <c:ptCount val="3"/>
                <c:pt idx="0">
                  <c:v>-0.10933646000921726</c:v>
                </c:pt>
                <c:pt idx="1">
                  <c:v>-0.23530715378001332</c:v>
                </c:pt>
                <c:pt idx="2">
                  <c:v>-0.24096838850528002</c:v>
                </c:pt>
              </c:numCache>
            </c:numRef>
          </c:val>
          <c:extLst>
            <c:ext xmlns:c16="http://schemas.microsoft.com/office/drawing/2014/chart" uri="{C3380CC4-5D6E-409C-BE32-E72D297353CC}">
              <c16:uniqueId val="{00000005-868C-4EFD-AE58-C499C69897F4}"/>
            </c:ext>
          </c:extLst>
        </c:ser>
        <c:ser>
          <c:idx val="1"/>
          <c:order val="4"/>
          <c:tx>
            <c:strRef>
              <c:f>'Basefile (hidden)'!$C$36</c:f>
              <c:strCache>
                <c:ptCount val="1"/>
                <c:pt idx="0">
                  <c:v>Textiles, Garments and Leather</c:v>
                </c:pt>
              </c:strCache>
            </c:strRef>
          </c:tx>
          <c:spPr>
            <a:solidFill>
              <a:schemeClr val="accent2"/>
            </a:solidFill>
            <a:ln>
              <a:noFill/>
            </a:ln>
            <a:effectLst/>
          </c:spPr>
          <c:invertIfNegative val="0"/>
          <c:cat>
            <c:strRef>
              <c:f>'Basefile (hidden)'!$A$37:$A$39</c:f>
              <c:strCache>
                <c:ptCount val="3"/>
                <c:pt idx="0">
                  <c:v>Current scenario</c:v>
                </c:pt>
                <c:pt idx="1">
                  <c:v>Bilateral escalation</c:v>
                </c:pt>
                <c:pt idx="2">
                  <c:v>Worse-case </c:v>
                </c:pt>
              </c:strCache>
            </c:strRef>
          </c:cat>
          <c:val>
            <c:numRef>
              <c:f>'Basefile (hidden)'!$C$37:$C$39</c:f>
              <c:numCache>
                <c:formatCode>0.00000</c:formatCode>
                <c:ptCount val="3"/>
                <c:pt idx="0">
                  <c:v>-5.1399444055277854E-2</c:v>
                </c:pt>
                <c:pt idx="1">
                  <c:v>-0.11260864461655729</c:v>
                </c:pt>
                <c:pt idx="2">
                  <c:v>-0.11317301902454346</c:v>
                </c:pt>
              </c:numCache>
            </c:numRef>
          </c:val>
          <c:extLst>
            <c:ext xmlns:c16="http://schemas.microsoft.com/office/drawing/2014/chart" uri="{C3380CC4-5D6E-409C-BE32-E72D297353CC}">
              <c16:uniqueId val="{00000004-868C-4EFD-AE58-C499C69897F4}"/>
            </c:ext>
          </c:extLst>
        </c:ser>
        <c:ser>
          <c:idx val="0"/>
          <c:order val="5"/>
          <c:tx>
            <c:strRef>
              <c:f>'Basefile (hidden)'!$B$36</c:f>
              <c:strCache>
                <c:ptCount val="1"/>
                <c:pt idx="0">
                  <c:v>Agriculture, Mining and Quarrying</c:v>
                </c:pt>
              </c:strCache>
            </c:strRef>
          </c:tx>
          <c:spPr>
            <a:solidFill>
              <a:schemeClr val="accent1"/>
            </a:solidFill>
            <a:ln>
              <a:noFill/>
            </a:ln>
            <a:effectLst/>
          </c:spPr>
          <c:invertIfNegative val="0"/>
          <c:cat>
            <c:strRef>
              <c:f>'Basefile (hidden)'!$A$37:$A$39</c:f>
              <c:strCache>
                <c:ptCount val="3"/>
                <c:pt idx="0">
                  <c:v>Current scenario</c:v>
                </c:pt>
                <c:pt idx="1">
                  <c:v>Bilateral escalation</c:v>
                </c:pt>
                <c:pt idx="2">
                  <c:v>Worse-case </c:v>
                </c:pt>
              </c:strCache>
            </c:strRef>
          </c:cat>
          <c:val>
            <c:numRef>
              <c:f>'Basefile (hidden)'!$B$37:$B$39</c:f>
              <c:numCache>
                <c:formatCode>0.00000</c:formatCode>
                <c:ptCount val="3"/>
                <c:pt idx="0">
                  <c:v>-9.4968078657984734E-2</c:v>
                </c:pt>
                <c:pt idx="1">
                  <c:v>-0.16717491205781698</c:v>
                </c:pt>
                <c:pt idx="2">
                  <c:v>-0.17030619690194726</c:v>
                </c:pt>
              </c:numCache>
            </c:numRef>
          </c:val>
          <c:extLst>
            <c:ext xmlns:c16="http://schemas.microsoft.com/office/drawing/2014/chart" uri="{C3380CC4-5D6E-409C-BE32-E72D297353CC}">
              <c16:uniqueId val="{00000003-868C-4EFD-AE58-C499C69897F4}"/>
            </c:ext>
          </c:extLst>
        </c:ser>
        <c:dLbls>
          <c:showLegendKey val="0"/>
          <c:showVal val="0"/>
          <c:showCatName val="0"/>
          <c:showSerName val="0"/>
          <c:showPercent val="0"/>
          <c:showBubbleSize val="0"/>
        </c:dLbls>
        <c:gapWidth val="150"/>
        <c:overlap val="100"/>
        <c:axId val="713623392"/>
        <c:axId val="713625688"/>
      </c:barChart>
      <c:lineChart>
        <c:grouping val="stacked"/>
        <c:varyColors val="0"/>
        <c:ser>
          <c:idx val="5"/>
          <c:order val="0"/>
          <c:tx>
            <c:strRef>
              <c:f>'Basefile (hidden)'!$G$36</c:f>
              <c:strCache>
                <c:ptCount val="1"/>
                <c:pt idx="0">
                  <c:v>Net impact</c:v>
                </c:pt>
              </c:strCache>
            </c:strRef>
          </c:tx>
          <c:spPr>
            <a:ln w="28575" cap="rnd">
              <a:noFill/>
              <a:round/>
            </a:ln>
            <a:effectLst/>
          </c:spPr>
          <c:marker>
            <c:symbol val="diamond"/>
            <c:size val="10"/>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'Basefile (hidden)'!$A$37:$A$39</c:f>
              <c:strCache>
                <c:ptCount val="3"/>
                <c:pt idx="0">
                  <c:v>Current scenario</c:v>
                </c:pt>
                <c:pt idx="1">
                  <c:v>Bilateral escalation</c:v>
                </c:pt>
                <c:pt idx="2">
                  <c:v>Worse-case </c:v>
                </c:pt>
              </c:strCache>
            </c:strRef>
          </c:cat>
          <c:val>
            <c:numRef>
              <c:f>'Basefile (hidden)'!$G$37:$G$39</c:f>
              <c:numCache>
                <c:formatCode>0.00</c:formatCode>
                <c:ptCount val="3"/>
                <c:pt idx="0">
                  <c:v>-0.64677548685358488</c:v>
                </c:pt>
                <c:pt idx="1">
                  <c:v>-1.2238340576805058</c:v>
                </c:pt>
                <c:pt idx="2">
                  <c:v>-1.2505477432569023</c:v>
                </c:pt>
              </c:numCache>
            </c:numRef>
          </c:val>
          <c:smooth val="0"/>
          <c:extLst>
            <c:ext xmlns:c16="http://schemas.microsoft.com/office/drawing/2014/chart" uri="{C3380CC4-5D6E-409C-BE32-E72D297353CC}">
              <c16:uniqueId val="{00000009-868C-4EFD-AE58-C499C69897F4}"/>
            </c:ext>
          </c:extLst>
        </c:ser>
        <c:dLbls>
          <c:showLegendKey val="0"/>
          <c:showVal val="0"/>
          <c:showCatName val="0"/>
          <c:showSerName val="0"/>
          <c:showPercent val="0"/>
          <c:showBubbleSize val="0"/>
        </c:dLbls>
        <c:marker val="1"/>
        <c:smooth val="0"/>
        <c:axId val="713623392"/>
        <c:axId val="713625688"/>
      </c:lineChart>
      <c:catAx>
        <c:axId val="71362339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13625688"/>
        <c:crosses val="autoZero"/>
        <c:auto val="1"/>
        <c:lblAlgn val="ctr"/>
        <c:lblOffset val="100"/>
        <c:noMultiLvlLbl val="0"/>
      </c:catAx>
      <c:valAx>
        <c:axId val="713625688"/>
        <c:scaling>
          <c:orientation val="minMax"/>
        </c:scaling>
        <c:delete val="0"/>
        <c:axPos val="l"/>
        <c:title>
          <c:tx>
            <c:strRef>
              <c:f>'Basefile (hidden)'!$H$14</c:f>
              <c:strCache>
                <c:ptCount val="1"/>
                <c:pt idx="0">
                  <c:v>% of GDP</c:v>
                </c:pt>
              </c:strCache>
            </c:strRef>
          </c:tx>
          <c:layout>
            <c:manualLayout>
              <c:xMode val="edge"/>
              <c:yMode val="edge"/>
              <c:x val="1.9455252918287938E-3"/>
              <c:y val="0.14526586554769064"/>
            </c:manualLayout>
          </c:layout>
          <c:overlay val="0"/>
          <c:spPr>
            <a:noFill/>
            <a:ln>
              <a:noFill/>
            </a:ln>
            <a:effectLst/>
          </c:spPr>
          <c:txPr>
            <a:bodyPr rot="0" spcFirstLastPara="1" vertOverflow="ellipsis"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623392"/>
        <c:crosses val="autoZero"/>
        <c:crossBetween val="between"/>
      </c:valAx>
      <c:spPr>
        <a:noFill/>
        <a:ln>
          <a:noFill/>
        </a:ln>
        <a:effectLst/>
      </c:spPr>
    </c:plotArea>
    <c:legend>
      <c:legendPos val="r"/>
      <c:legendEntry>
        <c:idx val="5"/>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76727197524433943"/>
          <c:y val="0.24455203890991389"/>
          <c:w val="0.23272818895674288"/>
          <c:h val="0.470161778029983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(hidden)'!$A$163</c:f>
          <c:strCache>
            <c:ptCount val="1"/>
            <c:pt idx="0">
              <c:v>A: Current Scenario</c:v>
            </c:pt>
          </c:strCache>
        </c:strRef>
      </c:tx>
      <c:layout>
        <c:manualLayout>
          <c:xMode val="edge"/>
          <c:yMode val="edge"/>
          <c:x val="6.0614516669030283E-3"/>
          <c:y val="1.38888888888888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5922131248582377E-2"/>
          <c:y val="0.35096977296858156"/>
          <c:w val="0.93575187001370763"/>
          <c:h val="0.49066787962965669"/>
        </c:manualLayout>
      </c:layout>
      <c:barChart>
        <c:barDir val="col"/>
        <c:grouping val="stacked"/>
        <c:varyColors val="0"/>
        <c:ser>
          <c:idx val="1"/>
          <c:order val="0"/>
          <c:tx>
            <c:strRef>
              <c:f>'Basefile (hidden)'!$B$47</c:f>
              <c:strCache>
                <c:ptCount val="1"/>
                <c:pt idx="0">
                  <c:v>Direct and indirect effects</c:v>
                </c:pt>
              </c:strCache>
            </c:strRef>
          </c:tx>
          <c:spPr>
            <a:solidFill>
              <a:schemeClr val="accent2"/>
            </a:solidFill>
            <a:ln>
              <a:noFill/>
            </a:ln>
            <a:effectLst/>
          </c:spPr>
          <c:invertIfNegative val="0"/>
          <c:cat>
            <c:strRef>
              <c:f>'Basefile (hidden)'!$A$48:$A$52</c:f>
              <c:strCache>
                <c:ptCount val="5"/>
                <c:pt idx="0">
                  <c:v>Agriculture, Mining and Quarrying</c:v>
                </c:pt>
                <c:pt idx="1">
                  <c:v>Textiles, Garments and Leather</c:v>
                </c:pt>
                <c:pt idx="2">
                  <c:v>Electronics and Machinery</c:v>
                </c:pt>
                <c:pt idx="3">
                  <c:v>Services</c:v>
                </c:pt>
                <c:pt idx="4">
                  <c:v>Other</c:v>
                </c:pt>
              </c:strCache>
            </c:strRef>
          </c:cat>
          <c:val>
            <c:numRef>
              <c:f>'Basefile (hidden)'!$B$48:$B$52</c:f>
              <c:numCache>
                <c:formatCode>0.00000</c:formatCode>
                <c:ptCount val="5"/>
                <c:pt idx="0">
                  <c:v>-0.73213908549607487</c:v>
                </c:pt>
                <c:pt idx="1">
                  <c:v>-2.1889773904287062</c:v>
                </c:pt>
                <c:pt idx="2">
                  <c:v>-1.7447140788003106</c:v>
                </c:pt>
                <c:pt idx="3">
                  <c:v>-0.40996860543668168</c:v>
                </c:pt>
                <c:pt idx="4">
                  <c:v>-0.73606734509577976</c:v>
                </c:pt>
              </c:numCache>
            </c:numRef>
          </c:val>
          <c:extLst>
            <c:ext xmlns:c16="http://schemas.microsoft.com/office/drawing/2014/chart" uri="{C3380CC4-5D6E-409C-BE32-E72D297353CC}">
              <c16:uniqueId val="{00000000-8EDC-4F01-A81A-E48B94516D7E}"/>
            </c:ext>
          </c:extLst>
        </c:ser>
        <c:ser>
          <c:idx val="2"/>
          <c:order val="1"/>
          <c:tx>
            <c:strRef>
              <c:f>'Basefile (hidden)'!$C$47</c:f>
              <c:strCache>
                <c:ptCount val="1"/>
                <c:pt idx="0">
                  <c:v>Trade redirection effects</c:v>
                </c:pt>
              </c:strCache>
            </c:strRef>
          </c:tx>
          <c:spPr>
            <a:solidFill>
              <a:schemeClr val="accent6"/>
            </a:solidFill>
            <a:ln>
              <a:noFill/>
            </a:ln>
            <a:effectLst/>
          </c:spPr>
          <c:invertIfNegative val="0"/>
          <c:cat>
            <c:strRef>
              <c:f>'Basefile (hidden)'!$A$48:$A$52</c:f>
              <c:strCache>
                <c:ptCount val="5"/>
                <c:pt idx="0">
                  <c:v>Agriculture, Mining and Quarrying</c:v>
                </c:pt>
                <c:pt idx="1">
                  <c:v>Textiles, Garments and Leather</c:v>
                </c:pt>
                <c:pt idx="2">
                  <c:v>Electronics and Machinery</c:v>
                </c:pt>
                <c:pt idx="3">
                  <c:v>Services</c:v>
                </c:pt>
                <c:pt idx="4">
                  <c:v>Other</c:v>
                </c:pt>
              </c:strCache>
            </c:strRef>
          </c:cat>
          <c:val>
            <c:numRef>
              <c:f>'Basefile (hidden)'!$C$48:$C$52</c:f>
              <c:numCache>
                <c:formatCode>0.00000</c:formatCode>
                <c:ptCount val="5"/>
                <c:pt idx="0">
                  <c:v>3.2167940028964656E-2</c:v>
                </c:pt>
                <c:pt idx="1">
                  <c:v>5.804884369561359E-2</c:v>
                </c:pt>
                <c:pt idx="2">
                  <c:v>7.3693166164879198E-2</c:v>
                </c:pt>
                <c:pt idx="3">
                  <c:v>2.1169926234288726E-2</c:v>
                </c:pt>
                <c:pt idx="4">
                  <c:v>3.2166817548563889E-2</c:v>
                </c:pt>
              </c:numCache>
            </c:numRef>
          </c:val>
          <c:extLst>
            <c:ext xmlns:c16="http://schemas.microsoft.com/office/drawing/2014/chart" uri="{C3380CC4-5D6E-409C-BE32-E72D297353CC}">
              <c16:uniqueId val="{00000001-8EDC-4F01-A81A-E48B94516D7E}"/>
            </c:ext>
          </c:extLst>
        </c:ser>
        <c:dLbls>
          <c:showLegendKey val="0"/>
          <c:showVal val="0"/>
          <c:showCatName val="0"/>
          <c:showSerName val="0"/>
          <c:showPercent val="0"/>
          <c:showBubbleSize val="0"/>
        </c:dLbls>
        <c:gapWidth val="150"/>
        <c:overlap val="100"/>
        <c:axId val="713623392"/>
        <c:axId val="713625688"/>
      </c:barChart>
      <c:lineChart>
        <c:grouping val="stacked"/>
        <c:varyColors val="0"/>
        <c:ser>
          <c:idx val="3"/>
          <c:order val="2"/>
          <c:tx>
            <c:strRef>
              <c:f>'Basefile (hidden)'!$D$47</c:f>
              <c:strCache>
                <c:ptCount val="1"/>
                <c:pt idx="0">
                  <c:v>Net impact</c:v>
                </c:pt>
              </c:strCache>
            </c:strRef>
          </c:tx>
          <c:spPr>
            <a:ln w="28575" cap="rnd">
              <a:noFill/>
              <a:round/>
            </a:ln>
            <a:effectLst/>
          </c:spPr>
          <c:marker>
            <c:symbol val="diamond"/>
            <c:size val="5"/>
            <c:spPr>
              <a:solidFill>
                <a:srgbClr val="FF0000"/>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'Basefile (hidden)'!$A$48:$A$52</c:f>
              <c:strCache>
                <c:ptCount val="5"/>
                <c:pt idx="0">
                  <c:v>Agriculture, Mining and Quarrying</c:v>
                </c:pt>
                <c:pt idx="1">
                  <c:v>Textiles, Garments and Leather</c:v>
                </c:pt>
                <c:pt idx="2">
                  <c:v>Electronics and Machinery</c:v>
                </c:pt>
                <c:pt idx="3">
                  <c:v>Services</c:v>
                </c:pt>
                <c:pt idx="4">
                  <c:v>Other</c:v>
                </c:pt>
              </c:strCache>
            </c:strRef>
          </c:cat>
          <c:val>
            <c:numRef>
              <c:f>'Basefile (hidden)'!$D$48:$D$52</c:f>
              <c:numCache>
                <c:formatCode>0.00000</c:formatCode>
                <c:ptCount val="5"/>
                <c:pt idx="0">
                  <c:v>-0.69997114546711026</c:v>
                </c:pt>
                <c:pt idx="1">
                  <c:v>-2.1309285467330925</c:v>
                </c:pt>
                <c:pt idx="2">
                  <c:v>-1.6710209126354314</c:v>
                </c:pt>
                <c:pt idx="3">
                  <c:v>-0.38879867920239297</c:v>
                </c:pt>
                <c:pt idx="4">
                  <c:v>-0.70390052754721588</c:v>
                </c:pt>
              </c:numCache>
            </c:numRef>
          </c:val>
          <c:smooth val="0"/>
          <c:extLst>
            <c:ext xmlns:c16="http://schemas.microsoft.com/office/drawing/2014/chart" uri="{C3380CC4-5D6E-409C-BE32-E72D297353CC}">
              <c16:uniqueId val="{00000002-8EDC-4F01-A81A-E48B94516D7E}"/>
            </c:ext>
          </c:extLst>
        </c:ser>
        <c:dLbls>
          <c:showLegendKey val="0"/>
          <c:showVal val="0"/>
          <c:showCatName val="0"/>
          <c:showSerName val="0"/>
          <c:showPercent val="0"/>
          <c:showBubbleSize val="0"/>
        </c:dLbls>
        <c:marker val="1"/>
        <c:smooth val="0"/>
        <c:axId val="713623392"/>
        <c:axId val="713625688"/>
      </c:lineChart>
      <c:catAx>
        <c:axId val="7136233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800" b="0" i="0" u="none" strike="noStrike" kern="1200" baseline="0">
                <a:solidFill>
                  <a:schemeClr val="tx1">
                    <a:lumMod val="65000"/>
                    <a:lumOff val="35000"/>
                  </a:schemeClr>
                </a:solidFill>
                <a:latin typeface="+mn-lt"/>
                <a:ea typeface="+mn-ea"/>
                <a:cs typeface="+mn-cs"/>
              </a:defRPr>
            </a:pPr>
            <a:endParaRPr lang="en-US"/>
          </a:p>
        </c:txPr>
        <c:crossAx val="713625688"/>
        <c:crosses val="autoZero"/>
        <c:auto val="0"/>
        <c:lblAlgn val="ctr"/>
        <c:lblOffset val="100"/>
        <c:noMultiLvlLbl val="0"/>
      </c:catAx>
      <c:valAx>
        <c:axId val="713625688"/>
        <c:scaling>
          <c:orientation val="minMax"/>
        </c:scaling>
        <c:delete val="0"/>
        <c:axPos val="l"/>
        <c:title>
          <c:tx>
            <c:strRef>
              <c:f>'Basefile (hidden)'!$A$45</c:f>
              <c:strCache>
                <c:ptCount val="1"/>
                <c:pt idx="0">
                  <c:v>% of Sector GDP</c:v>
                </c:pt>
              </c:strCache>
            </c:strRef>
          </c:tx>
          <c:layout>
            <c:manualLayout>
              <c:xMode val="edge"/>
              <c:yMode val="edge"/>
              <c:x val="8.2955465568379863E-3"/>
              <c:y val="0.1614256990364801"/>
            </c:manualLayout>
          </c:layout>
          <c:overlay val="0"/>
          <c:spPr>
            <a:noFill/>
            <a:ln>
              <a:noFill/>
            </a:ln>
            <a:effectLst/>
          </c:spPr>
          <c:txPr>
            <a:bodyPr rot="0" spcFirstLastPara="1" vertOverflow="ellipsis"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623392"/>
        <c:crosses val="autoZero"/>
        <c:crossBetween val="between"/>
      </c:valAx>
      <c:spPr>
        <a:noFill/>
        <a:ln>
          <a:noFill/>
        </a:ln>
        <a:effectLst/>
      </c:spPr>
    </c:plotArea>
    <c:legend>
      <c:legendPos val="t"/>
      <c:layout>
        <c:manualLayout>
          <c:xMode val="edge"/>
          <c:yMode val="edge"/>
          <c:x val="0.69236672976944291"/>
          <c:y val="4.8579303408084411E-2"/>
          <c:w val="0.30558791406565883"/>
          <c:h val="0.186675660571884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(hidden)'!$A$184</c:f>
          <c:strCache>
            <c:ptCount val="1"/>
            <c:pt idx="0">
              <c:v>B: Bilateral Escalation</c:v>
            </c:pt>
          </c:strCache>
        </c:strRef>
      </c:tx>
      <c:layout>
        <c:manualLayout>
          <c:xMode val="edge"/>
          <c:yMode val="edge"/>
          <c:x val="6.0614516669030283E-3"/>
          <c:y val="1.38888888888888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5922131248582377E-2"/>
          <c:y val="0.35096977296858156"/>
          <c:w val="0.93575187001370763"/>
          <c:h val="0.49066787962965669"/>
        </c:manualLayout>
      </c:layout>
      <c:barChart>
        <c:barDir val="col"/>
        <c:grouping val="stacked"/>
        <c:varyColors val="0"/>
        <c:ser>
          <c:idx val="1"/>
          <c:order val="0"/>
          <c:tx>
            <c:strRef>
              <c:f>'Basefile (hidden)'!$E$47</c:f>
              <c:strCache>
                <c:ptCount val="1"/>
                <c:pt idx="0">
                  <c:v>Direct and indirect effects</c:v>
                </c:pt>
              </c:strCache>
            </c:strRef>
          </c:tx>
          <c:spPr>
            <a:solidFill>
              <a:schemeClr val="accent2"/>
            </a:solidFill>
            <a:ln>
              <a:noFill/>
            </a:ln>
            <a:effectLst/>
          </c:spPr>
          <c:invertIfNegative val="0"/>
          <c:cat>
            <c:strRef>
              <c:f>[1]Basefile!$A$48:$A$52</c:f>
              <c:strCache>
                <c:ptCount val="5"/>
                <c:pt idx="0">
                  <c:v>Agriculture, Mining and Quarrying</c:v>
                </c:pt>
                <c:pt idx="1">
                  <c:v>Textiles, Garments and Leather</c:v>
                </c:pt>
                <c:pt idx="2">
                  <c:v>Electronics and Machinery</c:v>
                </c:pt>
                <c:pt idx="3">
                  <c:v>Services</c:v>
                </c:pt>
                <c:pt idx="4">
                  <c:v>Other</c:v>
                </c:pt>
              </c:strCache>
            </c:strRef>
          </c:cat>
          <c:val>
            <c:numRef>
              <c:f>'Basefile (hidden)'!$E$48:$E$52</c:f>
              <c:numCache>
                <c:formatCode>0.00000</c:formatCode>
                <c:ptCount val="5"/>
                <c:pt idx="0">
                  <c:v>-1.3046474702548505</c:v>
                </c:pt>
                <c:pt idx="1">
                  <c:v>-4.789743445516728</c:v>
                </c:pt>
                <c:pt idx="2">
                  <c:v>-3.7702398657185574</c:v>
                </c:pt>
                <c:pt idx="3">
                  <c:v>-0.80375754182178827</c:v>
                </c:pt>
                <c:pt idx="4">
                  <c:v>-1.2764522557973614</c:v>
                </c:pt>
              </c:numCache>
            </c:numRef>
          </c:val>
          <c:extLst>
            <c:ext xmlns:c16="http://schemas.microsoft.com/office/drawing/2014/chart" uri="{C3380CC4-5D6E-409C-BE32-E72D297353CC}">
              <c16:uniqueId val="{00000000-EF8F-426E-A50A-37407795A2C5}"/>
            </c:ext>
          </c:extLst>
        </c:ser>
        <c:ser>
          <c:idx val="2"/>
          <c:order val="1"/>
          <c:tx>
            <c:strRef>
              <c:f>'Basefile (hidden)'!$F$47</c:f>
              <c:strCache>
                <c:ptCount val="1"/>
                <c:pt idx="0">
                  <c:v>Trade redirection effects</c:v>
                </c:pt>
              </c:strCache>
            </c:strRef>
          </c:tx>
          <c:spPr>
            <a:solidFill>
              <a:schemeClr val="accent6"/>
            </a:solidFill>
            <a:ln>
              <a:noFill/>
            </a:ln>
            <a:effectLst/>
          </c:spPr>
          <c:invertIfNegative val="0"/>
          <c:cat>
            <c:strRef>
              <c:f>[1]Basefile!$A$48:$A$52</c:f>
              <c:strCache>
                <c:ptCount val="5"/>
                <c:pt idx="0">
                  <c:v>Agriculture, Mining and Quarrying</c:v>
                </c:pt>
                <c:pt idx="1">
                  <c:v>Textiles, Garments and Leather</c:v>
                </c:pt>
                <c:pt idx="2">
                  <c:v>Electronics and Machinery</c:v>
                </c:pt>
                <c:pt idx="3">
                  <c:v>Services</c:v>
                </c:pt>
                <c:pt idx="4">
                  <c:v>Other</c:v>
                </c:pt>
              </c:strCache>
            </c:strRef>
          </c:cat>
          <c:val>
            <c:numRef>
              <c:f>'Basefile (hidden)'!$F$48:$F$52</c:f>
              <c:numCache>
                <c:formatCode>0.00000</c:formatCode>
                <c:ptCount val="5"/>
                <c:pt idx="0">
                  <c:v>7.2469075787196066E-2</c:v>
                </c:pt>
                <c:pt idx="1">
                  <c:v>0.12119148288701227</c:v>
                </c:pt>
                <c:pt idx="2">
                  <c:v>0.17397220874506578</c:v>
                </c:pt>
                <c:pt idx="3">
                  <c:v>5.841112381560145E-2</c:v>
                </c:pt>
                <c:pt idx="4">
                  <c:v>7.070176179039532E-2</c:v>
                </c:pt>
              </c:numCache>
            </c:numRef>
          </c:val>
          <c:extLst>
            <c:ext xmlns:c16="http://schemas.microsoft.com/office/drawing/2014/chart" uri="{C3380CC4-5D6E-409C-BE32-E72D297353CC}">
              <c16:uniqueId val="{00000001-EF8F-426E-A50A-37407795A2C5}"/>
            </c:ext>
          </c:extLst>
        </c:ser>
        <c:dLbls>
          <c:showLegendKey val="0"/>
          <c:showVal val="0"/>
          <c:showCatName val="0"/>
          <c:showSerName val="0"/>
          <c:showPercent val="0"/>
          <c:showBubbleSize val="0"/>
        </c:dLbls>
        <c:gapWidth val="150"/>
        <c:overlap val="100"/>
        <c:axId val="713623392"/>
        <c:axId val="713625688"/>
      </c:barChart>
      <c:lineChart>
        <c:grouping val="stacked"/>
        <c:varyColors val="0"/>
        <c:ser>
          <c:idx val="3"/>
          <c:order val="2"/>
          <c:tx>
            <c:strRef>
              <c:f>'Basefile (hidden)'!$G$47</c:f>
              <c:strCache>
                <c:ptCount val="1"/>
                <c:pt idx="0">
                  <c:v>Net impact</c:v>
                </c:pt>
              </c:strCache>
            </c:strRef>
          </c:tx>
          <c:spPr>
            <a:ln w="25400" cap="rnd">
              <a:noFill/>
              <a:round/>
            </a:ln>
            <a:effectLst/>
          </c:spPr>
          <c:marker>
            <c:symbol val="diamond"/>
            <c:size val="5"/>
            <c:spPr>
              <a:solidFill>
                <a:srgbClr val="FF0000"/>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'Basefile (hidden)'!$A$48:$A$52</c:f>
              <c:strCache>
                <c:ptCount val="5"/>
                <c:pt idx="0">
                  <c:v>Agriculture, Mining and Quarrying</c:v>
                </c:pt>
                <c:pt idx="1">
                  <c:v>Textiles, Garments and Leather</c:v>
                </c:pt>
                <c:pt idx="2">
                  <c:v>Electronics and Machinery</c:v>
                </c:pt>
                <c:pt idx="3">
                  <c:v>Services</c:v>
                </c:pt>
                <c:pt idx="4">
                  <c:v>Other</c:v>
                </c:pt>
              </c:strCache>
            </c:strRef>
          </c:cat>
          <c:val>
            <c:numRef>
              <c:f>'Basefile (hidden)'!$G$48:$G$52</c:f>
              <c:numCache>
                <c:formatCode>0.00000</c:formatCode>
                <c:ptCount val="5"/>
                <c:pt idx="0">
                  <c:v>-1.2321783944676545</c:v>
                </c:pt>
                <c:pt idx="1">
                  <c:v>-4.6685519626297154</c:v>
                </c:pt>
                <c:pt idx="2">
                  <c:v>-3.5962676569734917</c:v>
                </c:pt>
                <c:pt idx="3">
                  <c:v>-0.74534641800618684</c:v>
                </c:pt>
                <c:pt idx="4">
                  <c:v>-1.2057504940069661</c:v>
                </c:pt>
              </c:numCache>
            </c:numRef>
          </c:val>
          <c:smooth val="0"/>
          <c:extLst>
            <c:ext xmlns:c16="http://schemas.microsoft.com/office/drawing/2014/chart" uri="{C3380CC4-5D6E-409C-BE32-E72D297353CC}">
              <c16:uniqueId val="{00000002-EF8F-426E-A50A-37407795A2C5}"/>
            </c:ext>
          </c:extLst>
        </c:ser>
        <c:dLbls>
          <c:showLegendKey val="0"/>
          <c:showVal val="0"/>
          <c:showCatName val="0"/>
          <c:showSerName val="0"/>
          <c:showPercent val="0"/>
          <c:showBubbleSize val="0"/>
        </c:dLbls>
        <c:marker val="1"/>
        <c:smooth val="0"/>
        <c:axId val="713623392"/>
        <c:axId val="713625688"/>
      </c:lineChart>
      <c:catAx>
        <c:axId val="7136233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800" b="0" i="0" u="none" strike="noStrike" kern="1200" baseline="0">
                <a:solidFill>
                  <a:schemeClr val="tx1">
                    <a:lumMod val="65000"/>
                    <a:lumOff val="35000"/>
                  </a:schemeClr>
                </a:solidFill>
                <a:latin typeface="+mn-lt"/>
                <a:ea typeface="+mn-ea"/>
                <a:cs typeface="+mn-cs"/>
              </a:defRPr>
            </a:pPr>
            <a:endParaRPr lang="en-US"/>
          </a:p>
        </c:txPr>
        <c:crossAx val="713625688"/>
        <c:crosses val="autoZero"/>
        <c:auto val="0"/>
        <c:lblAlgn val="ctr"/>
        <c:lblOffset val="100"/>
        <c:noMultiLvlLbl val="0"/>
      </c:catAx>
      <c:valAx>
        <c:axId val="713625688"/>
        <c:scaling>
          <c:orientation val="minMax"/>
        </c:scaling>
        <c:delete val="0"/>
        <c:axPos val="l"/>
        <c:title>
          <c:tx>
            <c:strRef>
              <c:f>'Basefile (hidden)'!$A$45</c:f>
              <c:strCache>
                <c:ptCount val="1"/>
                <c:pt idx="0">
                  <c:v>% of Sector GDP</c:v>
                </c:pt>
              </c:strCache>
            </c:strRef>
          </c:tx>
          <c:layout>
            <c:manualLayout>
              <c:xMode val="edge"/>
              <c:yMode val="edge"/>
              <c:x val="8.2955465568379863E-3"/>
              <c:y val="0.1614256990364801"/>
            </c:manualLayout>
          </c:layout>
          <c:overlay val="0"/>
          <c:spPr>
            <a:noFill/>
            <a:ln>
              <a:noFill/>
            </a:ln>
            <a:effectLst/>
          </c:spPr>
          <c:txPr>
            <a:bodyPr rot="0" spcFirstLastPara="1" vertOverflow="ellipsis"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623392"/>
        <c:crosses val="autoZero"/>
        <c:crossBetween val="between"/>
      </c:valAx>
      <c:spPr>
        <a:noFill/>
        <a:ln>
          <a:noFill/>
        </a:ln>
        <a:effectLst/>
      </c:spPr>
    </c:plotArea>
    <c:legend>
      <c:legendPos val="t"/>
      <c:layout>
        <c:manualLayout>
          <c:xMode val="edge"/>
          <c:yMode val="edge"/>
          <c:x val="0.69236672976944291"/>
          <c:y val="4.2523297065736085E-2"/>
          <c:w val="0.30558791406565883"/>
          <c:h val="0.186675660571884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(hidden)'!$A$205</c:f>
          <c:strCache>
            <c:ptCount val="1"/>
            <c:pt idx="0">
              <c:v>C: Worse-case Scenario</c:v>
            </c:pt>
          </c:strCache>
        </c:strRef>
      </c:tx>
      <c:layout>
        <c:manualLayout>
          <c:xMode val="edge"/>
          <c:yMode val="edge"/>
          <c:x val="6.0614516669030283E-3"/>
          <c:y val="1.38888888888888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5922131248582377E-2"/>
          <c:y val="0.35096977296858156"/>
          <c:w val="0.93575187001370763"/>
          <c:h val="0.49066787962965669"/>
        </c:manualLayout>
      </c:layout>
      <c:barChart>
        <c:barDir val="col"/>
        <c:grouping val="stacked"/>
        <c:varyColors val="0"/>
        <c:ser>
          <c:idx val="1"/>
          <c:order val="0"/>
          <c:tx>
            <c:strRef>
              <c:f>'Basefile (hidden)'!$H$47</c:f>
              <c:strCache>
                <c:ptCount val="1"/>
                <c:pt idx="0">
                  <c:v>Direct and indirect effects</c:v>
                </c:pt>
              </c:strCache>
            </c:strRef>
          </c:tx>
          <c:spPr>
            <a:solidFill>
              <a:schemeClr val="accent2"/>
            </a:solidFill>
            <a:ln>
              <a:noFill/>
            </a:ln>
            <a:effectLst/>
          </c:spPr>
          <c:invertIfNegative val="0"/>
          <c:cat>
            <c:strRef>
              <c:extLst>
                <c:ext xmlns:c15="http://schemas.microsoft.com/office/drawing/2012/chart" uri="{02D57815-91ED-43cb-92C2-25804820EDAC}">
                  <c15:fullRef>
                    <c15:sqref>[1]Basefile!$A$48:$A$52</c15:sqref>
                  </c15:fullRef>
                </c:ext>
              </c:extLst>
              <c:f>[1]Basefile!$A$48:$A$52</c:f>
              <c:strCache>
                <c:ptCount val="5"/>
                <c:pt idx="0">
                  <c:v>Agriculture, Mining and Quarrying</c:v>
                </c:pt>
                <c:pt idx="1">
                  <c:v>Textiles, Garments and Leather</c:v>
                </c:pt>
                <c:pt idx="2">
                  <c:v>Electronics and Machinery</c:v>
                </c:pt>
                <c:pt idx="3">
                  <c:v>Services</c:v>
                </c:pt>
                <c:pt idx="4">
                  <c:v>Other</c:v>
                </c:pt>
              </c:strCache>
            </c:strRef>
          </c:cat>
          <c:val>
            <c:numRef>
              <c:extLst>
                <c:ext xmlns:c15="http://schemas.microsoft.com/office/drawing/2012/chart" uri="{02D57815-91ED-43cb-92C2-25804820EDAC}">
                  <c15:fullRef>
                    <c15:sqref>'Basefile (hidden)'!$H$48:$H$53</c15:sqref>
                  </c15:fullRef>
                </c:ext>
              </c:extLst>
              <c:f>'Basefile (hidden)'!$H$48:$H$52</c:f>
              <c:numCache>
                <c:formatCode>0.00000</c:formatCode>
                <c:ptCount val="5"/>
                <c:pt idx="0">
                  <c:v>-1.3412149006842899</c:v>
                </c:pt>
                <c:pt idx="1">
                  <c:v>-4.8221936404452084</c:v>
                </c:pt>
                <c:pt idx="2">
                  <c:v>-3.9140821840935676</c:v>
                </c:pt>
                <c:pt idx="3">
                  <c:v>-0.83434813498772409</c:v>
                </c:pt>
                <c:pt idx="4">
                  <c:v>-1.326948404748806</c:v>
                </c:pt>
              </c:numCache>
            </c:numRef>
          </c:val>
          <c:extLst>
            <c:ext xmlns:c16="http://schemas.microsoft.com/office/drawing/2014/chart" uri="{C3380CC4-5D6E-409C-BE32-E72D297353CC}">
              <c16:uniqueId val="{00000000-23C2-4133-9050-BCF0976A331C}"/>
            </c:ext>
          </c:extLst>
        </c:ser>
        <c:ser>
          <c:idx val="2"/>
          <c:order val="1"/>
          <c:tx>
            <c:strRef>
              <c:f>'Basefile (hidden)'!$I$47</c:f>
              <c:strCache>
                <c:ptCount val="1"/>
                <c:pt idx="0">
                  <c:v>Trade redirection effects</c:v>
                </c:pt>
              </c:strCache>
            </c:strRef>
          </c:tx>
          <c:spPr>
            <a:solidFill>
              <a:schemeClr val="accent6"/>
            </a:solidFill>
            <a:ln>
              <a:noFill/>
            </a:ln>
            <a:effectLst/>
          </c:spPr>
          <c:invertIfNegative val="0"/>
          <c:cat>
            <c:strRef>
              <c:extLst>
                <c:ext xmlns:c15="http://schemas.microsoft.com/office/drawing/2012/chart" uri="{02D57815-91ED-43cb-92C2-25804820EDAC}">
                  <c15:fullRef>
                    <c15:sqref>[1]Basefile!$A$48:$A$52</c15:sqref>
                  </c15:fullRef>
                </c:ext>
              </c:extLst>
              <c:f>[1]Basefile!$A$48:$A$52</c:f>
              <c:strCache>
                <c:ptCount val="5"/>
                <c:pt idx="0">
                  <c:v>Agriculture, Mining and Quarrying</c:v>
                </c:pt>
                <c:pt idx="1">
                  <c:v>Textiles, Garments and Leather</c:v>
                </c:pt>
                <c:pt idx="2">
                  <c:v>Electronics and Machinery</c:v>
                </c:pt>
                <c:pt idx="3">
                  <c:v>Services</c:v>
                </c:pt>
                <c:pt idx="4">
                  <c:v>Other</c:v>
                </c:pt>
              </c:strCache>
            </c:strRef>
          </c:cat>
          <c:val>
            <c:numRef>
              <c:extLst>
                <c:ext xmlns:c15="http://schemas.microsoft.com/office/drawing/2012/chart" uri="{02D57815-91ED-43cb-92C2-25804820EDAC}">
                  <c15:fullRef>
                    <c15:sqref>'Basefile (hidden)'!$I$48:$I$52</c15:sqref>
                  </c15:fullRef>
                </c:ext>
              </c:extLst>
              <c:f>'Basefile (hidden)'!$I$48:$I$52</c:f>
              <c:numCache>
                <c:formatCode>0.00000</c:formatCode>
                <c:ptCount val="5"/>
                <c:pt idx="0">
                  <c:v>8.5957077106321569E-2</c:v>
                </c:pt>
                <c:pt idx="1">
                  <c:v>0.13024372946939844</c:v>
                </c:pt>
                <c:pt idx="2">
                  <c:v>0.23129223056446199</c:v>
                </c:pt>
                <c:pt idx="3">
                  <c:v>7.1338328031350165E-2</c:v>
                </c:pt>
                <c:pt idx="4">
                  <c:v>9.0656730485880813E-2</c:v>
                </c:pt>
              </c:numCache>
            </c:numRef>
          </c:val>
          <c:extLst>
            <c:ext xmlns:c16="http://schemas.microsoft.com/office/drawing/2014/chart" uri="{C3380CC4-5D6E-409C-BE32-E72D297353CC}">
              <c16:uniqueId val="{00000001-23C2-4133-9050-BCF0976A331C}"/>
            </c:ext>
          </c:extLst>
        </c:ser>
        <c:dLbls>
          <c:showLegendKey val="0"/>
          <c:showVal val="0"/>
          <c:showCatName val="0"/>
          <c:showSerName val="0"/>
          <c:showPercent val="0"/>
          <c:showBubbleSize val="0"/>
        </c:dLbls>
        <c:gapWidth val="150"/>
        <c:overlap val="100"/>
        <c:axId val="713623392"/>
        <c:axId val="713625688"/>
      </c:barChart>
      <c:lineChart>
        <c:grouping val="stacked"/>
        <c:varyColors val="0"/>
        <c:ser>
          <c:idx val="3"/>
          <c:order val="2"/>
          <c:tx>
            <c:strRef>
              <c:f>'Basefile (hidden)'!$J$47</c:f>
              <c:strCache>
                <c:ptCount val="1"/>
                <c:pt idx="0">
                  <c:v>Net impact</c:v>
                </c:pt>
              </c:strCache>
            </c:strRef>
          </c:tx>
          <c:spPr>
            <a:ln w="25400" cap="rnd">
              <a:noFill/>
              <a:round/>
            </a:ln>
            <a:effectLst/>
          </c:spPr>
          <c:marker>
            <c:symbol val="diamond"/>
            <c:size val="5"/>
            <c:spPr>
              <a:solidFill>
                <a:srgbClr val="FF0000"/>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'Basefile (hidden)'!$A$48:$A$52</c15:sqref>
                  </c15:fullRef>
                </c:ext>
              </c:extLst>
              <c:f>'Basefile (hidden)'!$A$48:$A$52</c:f>
              <c:strCache>
                <c:ptCount val="5"/>
                <c:pt idx="0">
                  <c:v>Agriculture, Mining and Quarrying</c:v>
                </c:pt>
                <c:pt idx="1">
                  <c:v>Textiles, Garments and Leather</c:v>
                </c:pt>
                <c:pt idx="2">
                  <c:v>Electronics and Machinery</c:v>
                </c:pt>
                <c:pt idx="3">
                  <c:v>Services</c:v>
                </c:pt>
                <c:pt idx="4">
                  <c:v>Other</c:v>
                </c:pt>
              </c:strCache>
            </c:strRef>
          </c:cat>
          <c:val>
            <c:numRef>
              <c:extLst>
                <c:ext xmlns:c15="http://schemas.microsoft.com/office/drawing/2012/chart" uri="{02D57815-91ED-43cb-92C2-25804820EDAC}">
                  <c15:fullRef>
                    <c15:sqref>'Basefile (hidden)'!$J$48:$J$52</c15:sqref>
                  </c15:fullRef>
                </c:ext>
              </c:extLst>
              <c:f>'Basefile (hidden)'!$J$48:$J$52</c:f>
              <c:numCache>
                <c:formatCode>0.00000</c:formatCode>
                <c:ptCount val="5"/>
                <c:pt idx="0">
                  <c:v>-1.2552578235779683</c:v>
                </c:pt>
                <c:pt idx="1">
                  <c:v>-4.6919499109758096</c:v>
                </c:pt>
                <c:pt idx="2">
                  <c:v>-3.6827899535291055</c:v>
                </c:pt>
                <c:pt idx="3">
                  <c:v>-0.76300980695637388</c:v>
                </c:pt>
                <c:pt idx="4">
                  <c:v>-1.2362916742629253</c:v>
                </c:pt>
              </c:numCache>
            </c:numRef>
          </c:val>
          <c:smooth val="0"/>
          <c:extLst>
            <c:ext xmlns:c16="http://schemas.microsoft.com/office/drawing/2014/chart" uri="{C3380CC4-5D6E-409C-BE32-E72D297353CC}">
              <c16:uniqueId val="{00000002-23C2-4133-9050-BCF0976A331C}"/>
            </c:ext>
          </c:extLst>
        </c:ser>
        <c:dLbls>
          <c:showLegendKey val="0"/>
          <c:showVal val="0"/>
          <c:showCatName val="0"/>
          <c:showSerName val="0"/>
          <c:showPercent val="0"/>
          <c:showBubbleSize val="0"/>
        </c:dLbls>
        <c:marker val="1"/>
        <c:smooth val="0"/>
        <c:axId val="713623392"/>
        <c:axId val="713625688"/>
      </c:lineChart>
      <c:catAx>
        <c:axId val="7136233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800" b="0" i="0" u="none" strike="noStrike" kern="1200" baseline="0">
                <a:solidFill>
                  <a:schemeClr val="tx1">
                    <a:lumMod val="65000"/>
                    <a:lumOff val="35000"/>
                  </a:schemeClr>
                </a:solidFill>
                <a:latin typeface="+mn-lt"/>
                <a:ea typeface="+mn-ea"/>
                <a:cs typeface="+mn-cs"/>
              </a:defRPr>
            </a:pPr>
            <a:endParaRPr lang="en-US"/>
          </a:p>
        </c:txPr>
        <c:crossAx val="713625688"/>
        <c:crosses val="autoZero"/>
        <c:auto val="0"/>
        <c:lblAlgn val="ctr"/>
        <c:lblOffset val="100"/>
        <c:noMultiLvlLbl val="0"/>
      </c:catAx>
      <c:valAx>
        <c:axId val="713625688"/>
        <c:scaling>
          <c:orientation val="minMax"/>
        </c:scaling>
        <c:delete val="0"/>
        <c:axPos val="l"/>
        <c:title>
          <c:tx>
            <c:strRef>
              <c:f>'Basefile (hidden)'!$A$45</c:f>
              <c:strCache>
                <c:ptCount val="1"/>
                <c:pt idx="0">
                  <c:v>% of Sector GDP</c:v>
                </c:pt>
              </c:strCache>
            </c:strRef>
          </c:tx>
          <c:layout>
            <c:manualLayout>
              <c:xMode val="edge"/>
              <c:yMode val="edge"/>
              <c:x val="8.2955465568379863E-3"/>
              <c:y val="0.1614256990364801"/>
            </c:manualLayout>
          </c:layout>
          <c:overlay val="0"/>
          <c:spPr>
            <a:noFill/>
            <a:ln>
              <a:noFill/>
            </a:ln>
            <a:effectLst/>
          </c:spPr>
          <c:txPr>
            <a:bodyPr rot="0" spcFirstLastPara="1" vertOverflow="ellipsis"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623392"/>
        <c:crosses val="autoZero"/>
        <c:crossBetween val="between"/>
      </c:valAx>
      <c:spPr>
        <a:noFill/>
        <a:ln>
          <a:noFill/>
        </a:ln>
        <a:effectLst/>
      </c:spPr>
    </c:plotArea>
    <c:legend>
      <c:legendPos val="t"/>
      <c:layout>
        <c:manualLayout>
          <c:xMode val="edge"/>
          <c:yMode val="edge"/>
          <c:x val="0.69236672976944291"/>
          <c:y val="4.2523297065736085E-2"/>
          <c:w val="0.30558791406565883"/>
          <c:h val="0.186675660571884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(hidden)'!$C$65</c:f>
          <c:strCache>
            <c:ptCount val="1"/>
            <c:pt idx="0">
              <c:v>A: Current Scenario</c:v>
            </c:pt>
          </c:strCache>
        </c:strRef>
      </c:tx>
      <c:layout>
        <c:manualLayout>
          <c:xMode val="edge"/>
          <c:yMode val="edge"/>
          <c:x val="1.1541131004618906E-2"/>
          <c:y val="1.1905995387413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876106924250004E-2"/>
          <c:y val="0.25403906070963622"/>
          <c:w val="0.92803149606299196"/>
          <c:h val="0.51503600840602459"/>
        </c:manualLayout>
      </c:layout>
      <c:barChart>
        <c:barDir val="col"/>
        <c:grouping val="stacked"/>
        <c:varyColors val="0"/>
        <c:ser>
          <c:idx val="0"/>
          <c:order val="0"/>
          <c:tx>
            <c:strRef>
              <c:f>'Basefile (hidden)'!$C$68</c:f>
              <c:strCache>
                <c:ptCount val="1"/>
                <c:pt idx="0">
                  <c:v>Direct and Indirect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(hidden)'!$C$69:$C$84</c:f>
              <c:numCache>
                <c:formatCode>0.00</c:formatCode>
                <c:ptCount val="16"/>
                <c:pt idx="0">
                  <c:v>-0.18573319911956787</c:v>
                </c:pt>
                <c:pt idx="2">
                  <c:v>-0.67689913511276245</c:v>
                </c:pt>
                <c:pt idx="3">
                  <c:v>-0.17280092835426331</c:v>
                </c:pt>
                <c:pt idx="5">
                  <c:v>-4.0582966059446335E-2</c:v>
                </c:pt>
                <c:pt idx="6">
                  <c:v>-4.0685608983039856E-2</c:v>
                </c:pt>
                <c:pt idx="7">
                  <c:v>-2.8938181698322296E-2</c:v>
                </c:pt>
                <c:pt idx="8">
                  <c:v>-7.9661808907985687E-2</c:v>
                </c:pt>
                <c:pt idx="9">
                  <c:v>-4.0582966059446335E-2</c:v>
                </c:pt>
                <c:pt idx="10">
                  <c:v>-0.18979640305042267</c:v>
                </c:pt>
                <c:pt idx="11">
                  <c:v>-5.4281540215015411E-3</c:v>
                </c:pt>
                <c:pt idx="12">
                  <c:v>0</c:v>
                </c:pt>
                <c:pt idx="13">
                  <c:v>0</c:v>
                </c:pt>
                <c:pt idx="14">
                  <c:v>0</c:v>
                </c:pt>
                <c:pt idx="15">
                  <c:v>0</c:v>
                </c:pt>
              </c:numCache>
            </c:numRef>
          </c:val>
          <c:extLst>
            <c:ext xmlns:c16="http://schemas.microsoft.com/office/drawing/2014/chart" uri="{C3380CC4-5D6E-409C-BE32-E72D297353CC}">
              <c16:uniqueId val="{00000000-056C-4DC4-BF54-3175EA6CA43F}"/>
            </c:ext>
          </c:extLst>
        </c:ser>
        <c:ser>
          <c:idx val="1"/>
          <c:order val="1"/>
          <c:tx>
            <c:strRef>
              <c:f>'Basefile (hidden)'!$D$68</c:f>
              <c:strCache>
                <c:ptCount val="1"/>
                <c:pt idx="0">
                  <c:v>Trade Redirection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(hidden)'!$D$69:$D$84</c:f>
              <c:numCache>
                <c:formatCode>0.00</c:formatCode>
                <c:ptCount val="16"/>
                <c:pt idx="0">
                  <c:v>9.1088719666004181E-2</c:v>
                </c:pt>
                <c:pt idx="2">
                  <c:v>3.0123645439743996E-2</c:v>
                </c:pt>
                <c:pt idx="3">
                  <c:v>4.4060833752155304E-2</c:v>
                </c:pt>
                <c:pt idx="5">
                  <c:v>9.709475189447403E-2</c:v>
                </c:pt>
                <c:pt idx="6">
                  <c:v>6.1193972826004028E-2</c:v>
                </c:pt>
                <c:pt idx="7">
                  <c:v>8.1974320113658905E-2</c:v>
                </c:pt>
                <c:pt idx="8">
                  <c:v>0.26820680499076843</c:v>
                </c:pt>
                <c:pt idx="9">
                  <c:v>9.709475189447403E-2</c:v>
                </c:pt>
                <c:pt idx="10">
                  <c:v>0.77246344089508057</c:v>
                </c:pt>
                <c:pt idx="11">
                  <c:v>0.11609780043363571</c:v>
                </c:pt>
                <c:pt idx="12">
                  <c:v>0</c:v>
                </c:pt>
                <c:pt idx="13">
                  <c:v>0</c:v>
                </c:pt>
                <c:pt idx="14">
                  <c:v>0</c:v>
                </c:pt>
                <c:pt idx="15">
                  <c:v>0</c:v>
                </c:pt>
              </c:numCache>
            </c:numRef>
          </c:val>
          <c:extLst>
            <c:ext xmlns:c16="http://schemas.microsoft.com/office/drawing/2014/chart" uri="{C3380CC4-5D6E-409C-BE32-E72D297353CC}">
              <c16:uniqueId val="{00000001-056C-4DC4-BF54-3175EA6CA43F}"/>
            </c:ext>
          </c:extLst>
        </c:ser>
        <c:dLbls>
          <c:showLegendKey val="0"/>
          <c:showVal val="0"/>
          <c:showCatName val="0"/>
          <c:showSerName val="0"/>
          <c:showPercent val="0"/>
          <c:showBubbleSize val="0"/>
        </c:dLbls>
        <c:gapWidth val="150"/>
        <c:overlap val="100"/>
        <c:axId val="-2055093944"/>
        <c:axId val="-2050378312"/>
      </c:barChart>
      <c:lineChart>
        <c:grouping val="standard"/>
        <c:varyColors val="0"/>
        <c:ser>
          <c:idx val="2"/>
          <c:order val="2"/>
          <c:tx>
            <c:strRef>
              <c:f>'Basefile (hidden)'!$E$68</c:f>
              <c:strCache>
                <c:ptCount val="1"/>
                <c:pt idx="0">
                  <c:v>Net Impact (Partial Redirection)</c:v>
                </c:pt>
              </c:strCache>
            </c:strRef>
          </c:tx>
          <c:spPr>
            <a:ln w="19050">
              <a:noFill/>
            </a:ln>
          </c:spPr>
          <c:marker>
            <c:symbol val="diamond"/>
            <c:size val="5"/>
            <c:spPr>
              <a:solidFill>
                <a:srgbClr val="C00000"/>
              </a:solidFill>
              <a:ln w="9525">
                <a:solidFill>
                  <a:srgbClr val="C00000"/>
                </a:solidFill>
              </a:ln>
              <a:effectLst/>
            </c:spPr>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(hidden)'!$E$69:$E$84</c:f>
              <c:numCache>
                <c:formatCode>0.00</c:formatCode>
                <c:ptCount val="16"/>
                <c:pt idx="0">
                  <c:v>-9.464447945356369E-2</c:v>
                </c:pt>
                <c:pt idx="2">
                  <c:v>-0.64677548967301846</c:v>
                </c:pt>
                <c:pt idx="3">
                  <c:v>-0.128740094602108</c:v>
                </c:pt>
                <c:pt idx="5">
                  <c:v>5.6511785835027695E-2</c:v>
                </c:pt>
                <c:pt idx="6">
                  <c:v>2.0508363842964172E-2</c:v>
                </c:pt>
                <c:pt idx="7">
                  <c:v>5.3036138415336609E-2</c:v>
                </c:pt>
                <c:pt idx="8">
                  <c:v>0.18854499608278275</c:v>
                </c:pt>
                <c:pt idx="9">
                  <c:v>5.6511785835027695E-2</c:v>
                </c:pt>
                <c:pt idx="10">
                  <c:v>0.5826670378446579</c:v>
                </c:pt>
                <c:pt idx="11">
                  <c:v>0.11066964641213417</c:v>
                </c:pt>
                <c:pt idx="12">
                  <c:v>0</c:v>
                </c:pt>
                <c:pt idx="13">
                  <c:v>0</c:v>
                </c:pt>
                <c:pt idx="14">
                  <c:v>0</c:v>
                </c:pt>
                <c:pt idx="15">
                  <c:v>0</c:v>
                </c:pt>
              </c:numCache>
            </c:numRef>
          </c:val>
          <c:smooth val="0"/>
          <c:extLst>
            <c:ext xmlns:c16="http://schemas.microsoft.com/office/drawing/2014/chart" uri="{C3380CC4-5D6E-409C-BE32-E72D297353CC}">
              <c16:uniqueId val="{00000002-056C-4DC4-BF54-3175EA6CA43F}"/>
            </c:ext>
          </c:extLst>
        </c:ser>
        <c:dLbls>
          <c:showLegendKey val="0"/>
          <c:showVal val="0"/>
          <c:showCatName val="0"/>
          <c:showSerName val="0"/>
          <c:showPercent val="0"/>
          <c:showBubbleSize val="0"/>
        </c:dLbls>
        <c:marker val="1"/>
        <c:smooth val="0"/>
        <c:axId val="-2055093944"/>
        <c:axId val="-2050378312"/>
      </c:lineChart>
      <c:catAx>
        <c:axId val="-2055093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050378312"/>
        <c:crosses val="autoZero"/>
        <c:auto val="1"/>
        <c:lblAlgn val="ctr"/>
        <c:lblOffset val="100"/>
        <c:noMultiLvlLbl val="0"/>
      </c:catAx>
      <c:valAx>
        <c:axId val="-2050378312"/>
        <c:scaling>
          <c:orientation val="minMax"/>
        </c:scaling>
        <c:delete val="0"/>
        <c:axPos val="l"/>
        <c:title>
          <c:tx>
            <c:strRef>
              <c:f>'Basefile (hidden)'!$O$66</c:f>
              <c:strCache>
                <c:ptCount val="1"/>
                <c:pt idx="0">
                  <c:v>% of GDP</c:v>
                </c:pt>
              </c:strCache>
            </c:strRef>
          </c:tx>
          <c:layout>
            <c:manualLayout>
              <c:xMode val="edge"/>
              <c:yMode val="edge"/>
              <c:x val="2.0022644597554172E-2"/>
              <c:y val="0.1484648887566982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55093944"/>
        <c:crosses val="autoZero"/>
        <c:crossBetween val="between"/>
        <c:majorUnit val="1"/>
      </c:valAx>
      <c:spPr>
        <a:noFill/>
        <a:ln>
          <a:noFill/>
        </a:ln>
        <a:effectLst/>
      </c:spPr>
    </c:plotArea>
    <c:legend>
      <c:legendPos val="b"/>
      <c:layout>
        <c:manualLayout>
          <c:xMode val="edge"/>
          <c:yMode val="edge"/>
          <c:x val="0.10449751743063201"/>
          <c:y val="0.14805044726723804"/>
          <c:w val="0.78885047136951703"/>
          <c:h val="7.812554680664919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(hidden)'!$F$65</c:f>
          <c:strCache>
            <c:ptCount val="1"/>
            <c:pt idx="0">
              <c:v>B: Bilateral Escalation</c:v>
            </c:pt>
          </c:strCache>
        </c:strRef>
      </c:tx>
      <c:layout>
        <c:manualLayout>
          <c:xMode val="edge"/>
          <c:yMode val="edge"/>
          <c:x val="1.1541131004618906E-2"/>
          <c:y val="1.1905995387413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876106924250004E-2"/>
          <c:y val="0.25403906070963622"/>
          <c:w val="0.92803149606299196"/>
          <c:h val="0.51503600840602459"/>
        </c:manualLayout>
      </c:layout>
      <c:barChart>
        <c:barDir val="col"/>
        <c:grouping val="stacked"/>
        <c:varyColors val="0"/>
        <c:ser>
          <c:idx val="0"/>
          <c:order val="0"/>
          <c:tx>
            <c:strRef>
              <c:f>'Basefile (hidden)'!$F$68</c:f>
              <c:strCache>
                <c:ptCount val="1"/>
                <c:pt idx="0">
                  <c:v>Direct and Indirect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(hidden)'!$F$69:$F$84</c:f>
              <c:numCache>
                <c:formatCode>0.00</c:formatCode>
                <c:ptCount val="16"/>
                <c:pt idx="0">
                  <c:v>-0.33666735887527466</c:v>
                </c:pt>
                <c:pt idx="2">
                  <c:v>-1.2967323064804077</c:v>
                </c:pt>
                <c:pt idx="3">
                  <c:v>-0.3032376766204834</c:v>
                </c:pt>
                <c:pt idx="5">
                  <c:v>-6.7419052124023438E-2</c:v>
                </c:pt>
                <c:pt idx="6">
                  <c:v>-8.025427907705307E-2</c:v>
                </c:pt>
                <c:pt idx="7">
                  <c:v>-3.9692681282758713E-2</c:v>
                </c:pt>
                <c:pt idx="8">
                  <c:v>-0.11167670786380768</c:v>
                </c:pt>
                <c:pt idx="9">
                  <c:v>-6.7419052124023438E-2</c:v>
                </c:pt>
                <c:pt idx="10">
                  <c:v>-0.24327240884304047</c:v>
                </c:pt>
                <c:pt idx="11">
                  <c:v>-1.0950937867164612E-2</c:v>
                </c:pt>
                <c:pt idx="12">
                  <c:v>0</c:v>
                </c:pt>
                <c:pt idx="13">
                  <c:v>0</c:v>
                </c:pt>
                <c:pt idx="14">
                  <c:v>0</c:v>
                </c:pt>
                <c:pt idx="15">
                  <c:v>0</c:v>
                </c:pt>
              </c:numCache>
            </c:numRef>
          </c:val>
          <c:extLst>
            <c:ext xmlns:c16="http://schemas.microsoft.com/office/drawing/2014/chart" uri="{C3380CC4-5D6E-409C-BE32-E72D297353CC}">
              <c16:uniqueId val="{00000000-BA86-4F77-81B2-6101BE7B6901}"/>
            </c:ext>
          </c:extLst>
        </c:ser>
        <c:ser>
          <c:idx val="1"/>
          <c:order val="1"/>
          <c:tx>
            <c:strRef>
              <c:f>'Basefile (hidden)'!$G$68</c:f>
              <c:strCache>
                <c:ptCount val="1"/>
                <c:pt idx="0">
                  <c:v>Trade Redirection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(hidden)'!$G$69:$G$84</c:f>
              <c:numCache>
                <c:formatCode>0.00</c:formatCode>
                <c:ptCount val="16"/>
                <c:pt idx="0">
                  <c:v>0.16479869186878204</c:v>
                </c:pt>
                <c:pt idx="2">
                  <c:v>7.2898246347904205E-2</c:v>
                </c:pt>
                <c:pt idx="3">
                  <c:v>6.5231002867221832E-2</c:v>
                </c:pt>
                <c:pt idx="5">
                  <c:v>0.18072289228439331</c:v>
                </c:pt>
                <c:pt idx="6">
                  <c:v>0.17610134184360504</c:v>
                </c:pt>
                <c:pt idx="7">
                  <c:v>0.12659589946269989</c:v>
                </c:pt>
                <c:pt idx="8">
                  <c:v>0.58088147640228271</c:v>
                </c:pt>
                <c:pt idx="9">
                  <c:v>0.18072289228439331</c:v>
                </c:pt>
                <c:pt idx="10">
                  <c:v>2.6481497287750244</c:v>
                </c:pt>
                <c:pt idx="11">
                  <c:v>0.23874379694461823</c:v>
                </c:pt>
                <c:pt idx="12">
                  <c:v>0</c:v>
                </c:pt>
                <c:pt idx="13">
                  <c:v>0</c:v>
                </c:pt>
                <c:pt idx="14">
                  <c:v>0</c:v>
                </c:pt>
                <c:pt idx="15">
                  <c:v>0</c:v>
                </c:pt>
              </c:numCache>
            </c:numRef>
          </c:val>
          <c:extLst>
            <c:ext xmlns:c16="http://schemas.microsoft.com/office/drawing/2014/chart" uri="{C3380CC4-5D6E-409C-BE32-E72D297353CC}">
              <c16:uniqueId val="{00000001-BA86-4F77-81B2-6101BE7B6901}"/>
            </c:ext>
          </c:extLst>
        </c:ser>
        <c:dLbls>
          <c:showLegendKey val="0"/>
          <c:showVal val="0"/>
          <c:showCatName val="0"/>
          <c:showSerName val="0"/>
          <c:showPercent val="0"/>
          <c:showBubbleSize val="0"/>
        </c:dLbls>
        <c:gapWidth val="150"/>
        <c:overlap val="100"/>
        <c:axId val="-2055093944"/>
        <c:axId val="-2050378312"/>
      </c:barChart>
      <c:lineChart>
        <c:grouping val="standard"/>
        <c:varyColors val="0"/>
        <c:ser>
          <c:idx val="2"/>
          <c:order val="2"/>
          <c:tx>
            <c:strRef>
              <c:f>'Basefile (hidden)'!$H$68</c:f>
              <c:strCache>
                <c:ptCount val="1"/>
                <c:pt idx="0">
                  <c:v>Net Impact (Partial Redirection)</c:v>
                </c:pt>
              </c:strCache>
            </c:strRef>
          </c:tx>
          <c:spPr>
            <a:ln w="19050">
              <a:noFill/>
            </a:ln>
          </c:spPr>
          <c:marker>
            <c:symbol val="diamond"/>
            <c:size val="5"/>
            <c:spPr>
              <a:solidFill>
                <a:srgbClr val="C00000"/>
              </a:solidFill>
              <a:ln w="9525">
                <a:solidFill>
                  <a:srgbClr val="C00000"/>
                </a:solidFill>
              </a:ln>
              <a:effectLst/>
            </c:spPr>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6"/>
              <c:pt idx="0">
                <c:v>World</c:v>
              </c:pt>
              <c:pt idx="2">
                <c:v>PRC</c:v>
              </c:pt>
              <c:pt idx="3">
                <c:v>USA</c:v>
              </c:pt>
              <c:pt idx="5">
                <c:v>AUS</c:v>
              </c:pt>
            </c:strLit>
          </c:cat>
          <c:val>
            <c:numRef>
              <c:f>'Basefile (hidden)'!$H$69:$H$84</c:f>
              <c:numCache>
                <c:formatCode>0.00</c:formatCode>
                <c:ptCount val="16"/>
                <c:pt idx="0">
                  <c:v>-0.17186866700649261</c:v>
                </c:pt>
                <c:pt idx="2">
                  <c:v>-1.2238340601325035</c:v>
                </c:pt>
                <c:pt idx="3">
                  <c:v>-0.23800667375326157</c:v>
                </c:pt>
                <c:pt idx="5">
                  <c:v>0.11330384016036987</c:v>
                </c:pt>
                <c:pt idx="6">
                  <c:v>9.5847062766551971E-2</c:v>
                </c:pt>
                <c:pt idx="7">
                  <c:v>8.6903218179941177E-2</c:v>
                </c:pt>
                <c:pt idx="8">
                  <c:v>0.46920476853847504</c:v>
                </c:pt>
                <c:pt idx="9">
                  <c:v>0.11330384016036987</c:v>
                </c:pt>
                <c:pt idx="10">
                  <c:v>2.4048773199319839</c:v>
                </c:pt>
                <c:pt idx="11">
                  <c:v>0.22779285907745361</c:v>
                </c:pt>
                <c:pt idx="12">
                  <c:v>0</c:v>
                </c:pt>
                <c:pt idx="13">
                  <c:v>0</c:v>
                </c:pt>
                <c:pt idx="14">
                  <c:v>0</c:v>
                </c:pt>
                <c:pt idx="15">
                  <c:v>0</c:v>
                </c:pt>
              </c:numCache>
            </c:numRef>
          </c:val>
          <c:smooth val="0"/>
          <c:extLst>
            <c:ext xmlns:c16="http://schemas.microsoft.com/office/drawing/2014/chart" uri="{C3380CC4-5D6E-409C-BE32-E72D297353CC}">
              <c16:uniqueId val="{00000002-BA86-4F77-81B2-6101BE7B6901}"/>
            </c:ext>
          </c:extLst>
        </c:ser>
        <c:dLbls>
          <c:showLegendKey val="0"/>
          <c:showVal val="0"/>
          <c:showCatName val="0"/>
          <c:showSerName val="0"/>
          <c:showPercent val="0"/>
          <c:showBubbleSize val="0"/>
        </c:dLbls>
        <c:marker val="1"/>
        <c:smooth val="0"/>
        <c:axId val="-2055093944"/>
        <c:axId val="-2050378312"/>
      </c:lineChart>
      <c:catAx>
        <c:axId val="-2055093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050378312"/>
        <c:crosses val="autoZero"/>
        <c:auto val="1"/>
        <c:lblAlgn val="ctr"/>
        <c:lblOffset val="100"/>
        <c:noMultiLvlLbl val="0"/>
      </c:catAx>
      <c:valAx>
        <c:axId val="-2050378312"/>
        <c:scaling>
          <c:orientation val="minMax"/>
        </c:scaling>
        <c:delete val="0"/>
        <c:axPos val="l"/>
        <c:title>
          <c:tx>
            <c:strRef>
              <c:f>'Basefile (hidden)'!$O$66</c:f>
              <c:strCache>
                <c:ptCount val="1"/>
                <c:pt idx="0">
                  <c:v>% of GDP</c:v>
                </c:pt>
              </c:strCache>
            </c:strRef>
          </c:tx>
          <c:layout>
            <c:manualLayout>
              <c:xMode val="edge"/>
              <c:yMode val="edge"/>
              <c:x val="2.0022644597554172E-2"/>
              <c:y val="0.1484648887566982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55093944"/>
        <c:crosses val="autoZero"/>
        <c:crossBetween val="between"/>
      </c:valAx>
      <c:spPr>
        <a:noFill/>
        <a:ln>
          <a:noFill/>
        </a:ln>
        <a:effectLst/>
      </c:spPr>
    </c:plotArea>
    <c:legend>
      <c:legendPos val="b"/>
      <c:layout>
        <c:manualLayout>
          <c:xMode val="edge"/>
          <c:yMode val="edge"/>
          <c:x val="0.12210123527188914"/>
          <c:y val="0.10511719813007815"/>
          <c:w val="0.78885047136951703"/>
          <c:h val="7.812554680664919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(hidden)'!$I$65</c:f>
          <c:strCache>
            <c:ptCount val="1"/>
            <c:pt idx="0">
              <c:v>C: Worse-case Scenario</c:v>
            </c:pt>
          </c:strCache>
        </c:strRef>
      </c:tx>
      <c:layout>
        <c:manualLayout>
          <c:xMode val="edge"/>
          <c:yMode val="edge"/>
          <c:x val="1.1541131004618906E-2"/>
          <c:y val="1.1905995387413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876106924250004E-2"/>
          <c:y val="0.25403906070963622"/>
          <c:w val="0.92803149606299196"/>
          <c:h val="0.51503600840602459"/>
        </c:manualLayout>
      </c:layout>
      <c:barChart>
        <c:barDir val="col"/>
        <c:grouping val="stacked"/>
        <c:varyColors val="0"/>
        <c:ser>
          <c:idx val="0"/>
          <c:order val="0"/>
          <c:tx>
            <c:strRef>
              <c:f>'Basefile (hidden)'!$I$68</c:f>
              <c:strCache>
                <c:ptCount val="1"/>
                <c:pt idx="0">
                  <c:v>Direct and Indirect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(hidden)'!$I$69:$I$84</c:f>
              <c:numCache>
                <c:formatCode>0.00</c:formatCode>
                <c:ptCount val="16"/>
                <c:pt idx="0">
                  <c:v>-0.54626494646072388</c:v>
                </c:pt>
                <c:pt idx="2">
                  <c:v>-1.3412642478942871</c:v>
                </c:pt>
                <c:pt idx="3">
                  <c:v>-0.65284490585327148</c:v>
                </c:pt>
                <c:pt idx="5">
                  <c:v>-0.40309780836105347</c:v>
                </c:pt>
                <c:pt idx="6">
                  <c:v>-0.10362912714481354</c:v>
                </c:pt>
                <c:pt idx="7">
                  <c:v>-0.12268602848052979</c:v>
                </c:pt>
                <c:pt idx="8">
                  <c:v>-0.2015644907951355</c:v>
                </c:pt>
                <c:pt idx="9">
                  <c:v>-0.40309780836105347</c:v>
                </c:pt>
                <c:pt idx="10">
                  <c:v>-0.36330798268318176</c:v>
                </c:pt>
                <c:pt idx="11">
                  <c:v>-1.605590246617794E-2</c:v>
                </c:pt>
                <c:pt idx="12">
                  <c:v>0</c:v>
                </c:pt>
                <c:pt idx="13">
                  <c:v>0</c:v>
                </c:pt>
                <c:pt idx="14">
                  <c:v>0</c:v>
                </c:pt>
                <c:pt idx="15">
                  <c:v>0</c:v>
                </c:pt>
              </c:numCache>
            </c:numRef>
          </c:val>
          <c:extLst>
            <c:ext xmlns:c16="http://schemas.microsoft.com/office/drawing/2014/chart" uri="{C3380CC4-5D6E-409C-BE32-E72D297353CC}">
              <c16:uniqueId val="{00000000-8167-41F2-8E87-E424FCAFDBA5}"/>
            </c:ext>
          </c:extLst>
        </c:ser>
        <c:ser>
          <c:idx val="1"/>
          <c:order val="1"/>
          <c:tx>
            <c:strRef>
              <c:f>'Basefile (hidden)'!$J$68</c:f>
              <c:strCache>
                <c:ptCount val="1"/>
                <c:pt idx="0">
                  <c:v>Trade Redirection Effects</c:v>
                </c:pt>
              </c:strCache>
            </c:strRef>
          </c:tx>
          <c:invertIfNegative val="0"/>
          <c:cat>
            <c:strRef>
              <c:f>'Basefile (hidden)'!$B$69:$B$84</c:f>
              <c:strCache>
                <c:ptCount val="12"/>
                <c:pt idx="0">
                  <c:v>World</c:v>
                </c:pt>
                <c:pt idx="2">
                  <c:v>PRC</c:v>
                </c:pt>
                <c:pt idx="3">
                  <c:v>USA</c:v>
                </c:pt>
                <c:pt idx="5">
                  <c:v>JPN</c:v>
                </c:pt>
                <c:pt idx="6">
                  <c:v>HKG</c:v>
                </c:pt>
                <c:pt idx="7">
                  <c:v>ROM</c:v>
                </c:pt>
                <c:pt idx="8">
                  <c:v>ASEAN-5</c:v>
                </c:pt>
                <c:pt idx="9">
                  <c:v>JPN</c:v>
                </c:pt>
                <c:pt idx="10">
                  <c:v>VIE</c:v>
                </c:pt>
                <c:pt idx="11">
                  <c:v>BAN</c:v>
                </c:pt>
              </c:strCache>
            </c:strRef>
          </c:cat>
          <c:val>
            <c:numRef>
              <c:f>'Basefile (hidden)'!$J$69:$J$84</c:f>
              <c:numCache>
                <c:formatCode>0.00</c:formatCode>
                <c:ptCount val="16"/>
                <c:pt idx="0">
                  <c:v>0.26980876922607422</c:v>
                </c:pt>
                <c:pt idx="2">
                  <c:v>9.0716458857059479E-2</c:v>
                </c:pt>
                <c:pt idx="3">
                  <c:v>0.38204902410507202</c:v>
                </c:pt>
                <c:pt idx="5">
                  <c:v>0.21524772047996521</c:v>
                </c:pt>
                <c:pt idx="6">
                  <c:v>0.18936918675899506</c:v>
                </c:pt>
                <c:pt idx="7">
                  <c:v>0.15391714870929718</c:v>
                </c:pt>
                <c:pt idx="8">
                  <c:v>0.60743623971939087</c:v>
                </c:pt>
                <c:pt idx="9">
                  <c:v>0.21524772047996521</c:v>
                </c:pt>
                <c:pt idx="10">
                  <c:v>2.6701087951660156</c:v>
                </c:pt>
                <c:pt idx="11">
                  <c:v>0.24128012359142303</c:v>
                </c:pt>
                <c:pt idx="12">
                  <c:v>0</c:v>
                </c:pt>
                <c:pt idx="13">
                  <c:v>0</c:v>
                </c:pt>
                <c:pt idx="14">
                  <c:v>0</c:v>
                </c:pt>
                <c:pt idx="15">
                  <c:v>0</c:v>
                </c:pt>
              </c:numCache>
            </c:numRef>
          </c:val>
          <c:extLst>
            <c:ext xmlns:c16="http://schemas.microsoft.com/office/drawing/2014/chart" uri="{C3380CC4-5D6E-409C-BE32-E72D297353CC}">
              <c16:uniqueId val="{00000001-8167-41F2-8E87-E424FCAFDBA5}"/>
            </c:ext>
          </c:extLst>
        </c:ser>
        <c:dLbls>
          <c:showLegendKey val="0"/>
          <c:showVal val="0"/>
          <c:showCatName val="0"/>
          <c:showSerName val="0"/>
          <c:showPercent val="0"/>
          <c:showBubbleSize val="0"/>
        </c:dLbls>
        <c:gapWidth val="150"/>
        <c:overlap val="100"/>
        <c:axId val="-2055093944"/>
        <c:axId val="-2050378312"/>
      </c:barChart>
      <c:lineChart>
        <c:grouping val="standard"/>
        <c:varyColors val="0"/>
        <c:ser>
          <c:idx val="2"/>
          <c:order val="2"/>
          <c:tx>
            <c:strRef>
              <c:f>'Basefile (hidden)'!$K$68</c:f>
              <c:strCache>
                <c:ptCount val="1"/>
                <c:pt idx="0">
                  <c:v>Net Impact (Partial Redirection)</c:v>
                </c:pt>
              </c:strCache>
            </c:strRef>
          </c:tx>
          <c:spPr>
            <a:ln w="19050">
              <a:noFill/>
            </a:ln>
          </c:spPr>
          <c:marker>
            <c:symbol val="diamond"/>
            <c:size val="5"/>
            <c:spPr>
              <a:solidFill>
                <a:srgbClr val="C00000"/>
              </a:solidFill>
              <a:ln w="9525">
                <a:solidFill>
                  <a:srgbClr val="C00000"/>
                </a:solidFill>
              </a:ln>
              <a:effectLst/>
            </c:spPr>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6"/>
              <c:pt idx="0">
                <c:v>World</c:v>
              </c:pt>
              <c:pt idx="2">
                <c:v>PRC</c:v>
              </c:pt>
              <c:pt idx="3">
                <c:v>USA</c:v>
              </c:pt>
              <c:pt idx="5">
                <c:v>AUS</c:v>
              </c:pt>
            </c:strLit>
          </c:cat>
          <c:val>
            <c:numRef>
              <c:f>'Basefile (hidden)'!$K$69:$K$84</c:f>
              <c:numCache>
                <c:formatCode>0.00</c:formatCode>
                <c:ptCount val="16"/>
                <c:pt idx="0">
                  <c:v>-0.27645617723464966</c:v>
                </c:pt>
                <c:pt idx="2">
                  <c:v>-1.2505477890372276</c:v>
                </c:pt>
                <c:pt idx="3">
                  <c:v>-0.27079588174819946</c:v>
                </c:pt>
                <c:pt idx="5">
                  <c:v>-0.18785008788108826</c:v>
                </c:pt>
                <c:pt idx="6">
                  <c:v>8.5740059614181519E-2</c:v>
                </c:pt>
                <c:pt idx="7">
                  <c:v>3.1231120228767395E-2</c:v>
                </c:pt>
                <c:pt idx="8">
                  <c:v>0.40587174892425537</c:v>
                </c:pt>
                <c:pt idx="9">
                  <c:v>-0.18785008788108826</c:v>
                </c:pt>
                <c:pt idx="10">
                  <c:v>2.3068008124828339</c:v>
                </c:pt>
                <c:pt idx="11">
                  <c:v>0.22522422112524509</c:v>
                </c:pt>
                <c:pt idx="12">
                  <c:v>0</c:v>
                </c:pt>
                <c:pt idx="13">
                  <c:v>0</c:v>
                </c:pt>
                <c:pt idx="14">
                  <c:v>0</c:v>
                </c:pt>
                <c:pt idx="15">
                  <c:v>0</c:v>
                </c:pt>
              </c:numCache>
            </c:numRef>
          </c:val>
          <c:smooth val="0"/>
          <c:extLst>
            <c:ext xmlns:c16="http://schemas.microsoft.com/office/drawing/2014/chart" uri="{C3380CC4-5D6E-409C-BE32-E72D297353CC}">
              <c16:uniqueId val="{00000002-8167-41F2-8E87-E424FCAFDBA5}"/>
            </c:ext>
          </c:extLst>
        </c:ser>
        <c:dLbls>
          <c:showLegendKey val="0"/>
          <c:showVal val="0"/>
          <c:showCatName val="0"/>
          <c:showSerName val="0"/>
          <c:showPercent val="0"/>
          <c:showBubbleSize val="0"/>
        </c:dLbls>
        <c:marker val="1"/>
        <c:smooth val="0"/>
        <c:axId val="-2055093944"/>
        <c:axId val="-2050378312"/>
      </c:lineChart>
      <c:catAx>
        <c:axId val="-2055093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050378312"/>
        <c:crosses val="autoZero"/>
        <c:auto val="1"/>
        <c:lblAlgn val="ctr"/>
        <c:lblOffset val="100"/>
        <c:noMultiLvlLbl val="0"/>
      </c:catAx>
      <c:valAx>
        <c:axId val="-2050378312"/>
        <c:scaling>
          <c:orientation val="minMax"/>
        </c:scaling>
        <c:delete val="0"/>
        <c:axPos val="l"/>
        <c:title>
          <c:tx>
            <c:strRef>
              <c:f>'Basefile (hidden)'!$O$66</c:f>
              <c:strCache>
                <c:ptCount val="1"/>
                <c:pt idx="0">
                  <c:v>% of GDP</c:v>
                </c:pt>
              </c:strCache>
            </c:strRef>
          </c:tx>
          <c:layout>
            <c:manualLayout>
              <c:xMode val="edge"/>
              <c:yMode val="edge"/>
              <c:x val="2.0022644597554172E-2"/>
              <c:y val="0.1484648887566982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55093944"/>
        <c:crosses val="autoZero"/>
        <c:crossBetween val="between"/>
      </c:valAx>
      <c:spPr>
        <a:noFill/>
        <a:ln>
          <a:noFill/>
        </a:ln>
        <a:effectLst/>
      </c:spPr>
    </c:plotArea>
    <c:legend>
      <c:legendPos val="b"/>
      <c:layout>
        <c:manualLayout>
          <c:xMode val="edge"/>
          <c:yMode val="edge"/>
          <c:x val="0.12210123527188914"/>
          <c:y val="0.13983225741789407"/>
          <c:w val="0.78885047136951703"/>
          <c:h val="7.812554680664919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'Basefile (hidden)'!$A$98</c:f>
          <c:strCache>
            <c:ptCount val="1"/>
            <c:pt idx="0">
              <c:v>A: Current Scenario</c:v>
            </c:pt>
          </c:strCache>
        </c:strRef>
      </c:tx>
      <c:layout>
        <c:manualLayout>
          <c:xMode val="edge"/>
          <c:yMode val="edge"/>
          <c:x val="1.0184794504458059E-2"/>
          <c:y val="1.524606953574879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6.0668847315138198E-2"/>
          <c:y val="0.24946992858115385"/>
          <c:w val="0.90447755305096667"/>
          <c:h val="0.63907180255226437"/>
        </c:manualLayout>
      </c:layout>
      <c:barChart>
        <c:barDir val="col"/>
        <c:grouping val="stacked"/>
        <c:varyColors val="0"/>
        <c:ser>
          <c:idx val="2"/>
          <c:order val="0"/>
          <c:tx>
            <c:strRef>
              <c:f>'Basefile (hidden)'!$C$99</c:f>
              <c:strCache>
                <c:ptCount val="1"/>
                <c:pt idx="0">
                  <c:v>Agriculture, Mining and Quarrying</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(hidden)'!$C$100:$C$115</c:f>
              <c:numCache>
                <c:formatCode>0.00</c:formatCode>
                <c:ptCount val="16"/>
                <c:pt idx="0">
                  <c:v>-1.9499619025737047E-2</c:v>
                </c:pt>
                <c:pt idx="2">
                  <c:v>-3.5593061067629606E-2</c:v>
                </c:pt>
                <c:pt idx="3">
                  <c:v>-9.4968078657984734E-2</c:v>
                </c:pt>
                <c:pt idx="5">
                  <c:v>9.7338302293792367E-4</c:v>
                </c:pt>
                <c:pt idx="6">
                  <c:v>2.5911366083164467E-4</c:v>
                </c:pt>
                <c:pt idx="7">
                  <c:v>2.4575493880547583E-3</c:v>
                </c:pt>
                <c:pt idx="8">
                  <c:v>1.4442138373851776E-2</c:v>
                </c:pt>
                <c:pt idx="9">
                  <c:v>9.7338302293792367E-4</c:v>
                </c:pt>
                <c:pt idx="10">
                  <c:v>1.4558009803295135E-2</c:v>
                </c:pt>
                <c:pt idx="11">
                  <c:v>1.2308257319091354E-2</c:v>
                </c:pt>
                <c:pt idx="12">
                  <c:v>0</c:v>
                </c:pt>
                <c:pt idx="13">
                  <c:v>0</c:v>
                </c:pt>
                <c:pt idx="14">
                  <c:v>0</c:v>
                </c:pt>
                <c:pt idx="15">
                  <c:v>0</c:v>
                </c:pt>
              </c:numCache>
            </c:numRef>
          </c:val>
          <c:extLst>
            <c:ext xmlns:c16="http://schemas.microsoft.com/office/drawing/2014/chart" uri="{C3380CC4-5D6E-409C-BE32-E72D297353CC}">
              <c16:uniqueId val="{00000000-67D0-4985-98FE-B8DE6AFC00E5}"/>
            </c:ext>
          </c:extLst>
        </c:ser>
        <c:ser>
          <c:idx val="3"/>
          <c:order val="1"/>
          <c:tx>
            <c:strRef>
              <c:f>'Basefile (hidden)'!$D$99</c:f>
              <c:strCache>
                <c:ptCount val="1"/>
                <c:pt idx="0">
                  <c:v>Textiles, Garments and Leather</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(hidden)'!$D$100:$D$115</c:f>
              <c:numCache>
                <c:formatCode>0.00</c:formatCode>
                <c:ptCount val="16"/>
                <c:pt idx="0">
                  <c:v>-4.2518058326095343E-3</c:v>
                </c:pt>
                <c:pt idx="2">
                  <c:v>-2.4013036309042946E-3</c:v>
                </c:pt>
                <c:pt idx="3">
                  <c:v>-5.1399444055277854E-2</c:v>
                </c:pt>
                <c:pt idx="5">
                  <c:v>3.3157968791783787E-3</c:v>
                </c:pt>
                <c:pt idx="6">
                  <c:v>8.1740647966626057E-3</c:v>
                </c:pt>
                <c:pt idx="7">
                  <c:v>5.5114481456257636E-3</c:v>
                </c:pt>
                <c:pt idx="8">
                  <c:v>4.4815218105213717E-2</c:v>
                </c:pt>
                <c:pt idx="9">
                  <c:v>3.3157968791783787E-3</c:v>
                </c:pt>
                <c:pt idx="10">
                  <c:v>0.31894485861994326</c:v>
                </c:pt>
                <c:pt idx="11">
                  <c:v>5.5501109120086767E-2</c:v>
                </c:pt>
                <c:pt idx="12">
                  <c:v>0</c:v>
                </c:pt>
                <c:pt idx="13">
                  <c:v>0</c:v>
                </c:pt>
                <c:pt idx="14">
                  <c:v>0</c:v>
                </c:pt>
                <c:pt idx="15">
                  <c:v>0</c:v>
                </c:pt>
              </c:numCache>
            </c:numRef>
          </c:val>
          <c:extLst>
            <c:ext xmlns:c16="http://schemas.microsoft.com/office/drawing/2014/chart" uri="{C3380CC4-5D6E-409C-BE32-E72D297353CC}">
              <c16:uniqueId val="{00000001-67D0-4985-98FE-B8DE6AFC00E5}"/>
            </c:ext>
          </c:extLst>
        </c:ser>
        <c:ser>
          <c:idx val="4"/>
          <c:order val="2"/>
          <c:tx>
            <c:strRef>
              <c:f>'Basefile (hidden)'!$E$99</c:f>
              <c:strCache>
                <c:ptCount val="1"/>
                <c:pt idx="0">
                  <c:v>Electronics and Machinery</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(hidden)'!$E$100:$E$115</c:f>
              <c:numCache>
                <c:formatCode>0.00</c:formatCode>
                <c:ptCount val="16"/>
                <c:pt idx="0">
                  <c:v>-1.0612211190164089E-2</c:v>
                </c:pt>
                <c:pt idx="2">
                  <c:v>-5.9353047981858253E-3</c:v>
                </c:pt>
                <c:pt idx="3">
                  <c:v>-0.10933646000921726</c:v>
                </c:pt>
                <c:pt idx="5">
                  <c:v>1.5279452200047672E-2</c:v>
                </c:pt>
                <c:pt idx="6">
                  <c:v>1.6339955172952614E-3</c:v>
                </c:pt>
                <c:pt idx="7">
                  <c:v>1.5068388660438359E-2</c:v>
                </c:pt>
                <c:pt idx="8">
                  <c:v>2.9492288827896118E-2</c:v>
                </c:pt>
                <c:pt idx="9">
                  <c:v>1.5279452200047672E-2</c:v>
                </c:pt>
                <c:pt idx="10">
                  <c:v>2.6887468993663788E-2</c:v>
                </c:pt>
                <c:pt idx="11">
                  <c:v>1.1707123587711976E-4</c:v>
                </c:pt>
                <c:pt idx="12">
                  <c:v>0</c:v>
                </c:pt>
                <c:pt idx="13">
                  <c:v>0</c:v>
                </c:pt>
                <c:pt idx="14">
                  <c:v>0</c:v>
                </c:pt>
                <c:pt idx="15">
                  <c:v>0</c:v>
                </c:pt>
              </c:numCache>
            </c:numRef>
          </c:val>
          <c:extLst>
            <c:ext xmlns:c16="http://schemas.microsoft.com/office/drawing/2014/chart" uri="{C3380CC4-5D6E-409C-BE32-E72D297353CC}">
              <c16:uniqueId val="{00000002-67D0-4985-98FE-B8DE6AFC00E5}"/>
            </c:ext>
          </c:extLst>
        </c:ser>
        <c:ser>
          <c:idx val="0"/>
          <c:order val="3"/>
          <c:tx>
            <c:strRef>
              <c:f>'Basefile (hidden)'!$G$99</c:f>
              <c:strCache>
                <c:ptCount val="1"/>
                <c:pt idx="0">
                  <c:v>Services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(hidden)'!$G$100:$G$115</c:f>
              <c:numCache>
                <c:formatCode>0.00</c:formatCode>
                <c:ptCount val="16"/>
                <c:pt idx="0">
                  <c:v>-2.8501501263235696E-2</c:v>
                </c:pt>
                <c:pt idx="2">
                  <c:v>-3.8475153495255654E-2</c:v>
                </c:pt>
                <c:pt idx="3">
                  <c:v>-0.19037870396641665</c:v>
                </c:pt>
                <c:pt idx="5">
                  <c:v>1.7548963696754072E-2</c:v>
                </c:pt>
                <c:pt idx="6">
                  <c:v>5.5262872483581305E-3</c:v>
                </c:pt>
                <c:pt idx="7">
                  <c:v>1.5404226039152036E-2</c:v>
                </c:pt>
                <c:pt idx="8">
                  <c:v>4.7694527409475995E-2</c:v>
                </c:pt>
                <c:pt idx="9">
                  <c:v>1.7548963696754072E-2</c:v>
                </c:pt>
                <c:pt idx="10">
                  <c:v>9.605891645878728E-2</c:v>
                </c:pt>
                <c:pt idx="11">
                  <c:v>3.5868948982852089E-2</c:v>
                </c:pt>
                <c:pt idx="12">
                  <c:v>0</c:v>
                </c:pt>
                <c:pt idx="13">
                  <c:v>0</c:v>
                </c:pt>
                <c:pt idx="14">
                  <c:v>0</c:v>
                </c:pt>
                <c:pt idx="15">
                  <c:v>0</c:v>
                </c:pt>
              </c:numCache>
            </c:numRef>
          </c:val>
          <c:extLst>
            <c:ext xmlns:c16="http://schemas.microsoft.com/office/drawing/2014/chart" uri="{C3380CC4-5D6E-409C-BE32-E72D297353CC}">
              <c16:uniqueId val="{00000004-67D0-4985-98FE-B8DE6AFC00E5}"/>
            </c:ext>
          </c:extLst>
        </c:ser>
        <c:ser>
          <c:idx val="5"/>
          <c:order val="4"/>
          <c:tx>
            <c:strRef>
              <c:f>'Basefile (hidden)'!$F$99</c:f>
              <c:strCache>
                <c:ptCount val="1"/>
                <c:pt idx="0">
                  <c:v>Other</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'Basefile (hidden)'!$B$100:$B$115</c:f>
              <c:strCache>
                <c:ptCount val="12"/>
                <c:pt idx="0">
                  <c:v>World</c:v>
                </c:pt>
                <c:pt idx="2">
                  <c:v>USA</c:v>
                </c:pt>
                <c:pt idx="3">
                  <c:v>PRC</c:v>
                </c:pt>
                <c:pt idx="5">
                  <c:v>JPN</c:v>
                </c:pt>
                <c:pt idx="6">
                  <c:v>HKG</c:v>
                </c:pt>
                <c:pt idx="7">
                  <c:v>ROM</c:v>
                </c:pt>
                <c:pt idx="8">
                  <c:v>ASEAN-5</c:v>
                </c:pt>
                <c:pt idx="9">
                  <c:v>JPN</c:v>
                </c:pt>
                <c:pt idx="10">
                  <c:v>VIE</c:v>
                </c:pt>
                <c:pt idx="11">
                  <c:v>BAN</c:v>
                </c:pt>
              </c:strCache>
            </c:strRef>
          </c:cat>
          <c:val>
            <c:numRef>
              <c:f>'Basefile (hidden)'!$F$100:$F$115</c:f>
              <c:numCache>
                <c:formatCode>0.00</c:formatCode>
                <c:ptCount val="16"/>
                <c:pt idx="0">
                  <c:v>-3.177933901315555E-2</c:v>
                </c:pt>
                <c:pt idx="2">
                  <c:v>-4.6335266757523641E-2</c:v>
                </c:pt>
                <c:pt idx="3">
                  <c:v>-0.20069280016468838</c:v>
                </c:pt>
                <c:pt idx="5">
                  <c:v>1.939418823167216E-2</c:v>
                </c:pt>
                <c:pt idx="6">
                  <c:v>4.9149046107004324E-3</c:v>
                </c:pt>
                <c:pt idx="7">
                  <c:v>1.4594525855500251E-2</c:v>
                </c:pt>
                <c:pt idx="8">
                  <c:v>5.2100825821980834E-2</c:v>
                </c:pt>
                <c:pt idx="9">
                  <c:v>1.939418823167216E-2</c:v>
                </c:pt>
                <c:pt idx="10">
                  <c:v>0.12621779848996084</c:v>
                </c:pt>
                <c:pt idx="11">
                  <c:v>6.874259825565332E-3</c:v>
                </c:pt>
                <c:pt idx="12">
                  <c:v>0</c:v>
                </c:pt>
                <c:pt idx="13">
                  <c:v>0</c:v>
                </c:pt>
                <c:pt idx="14">
                  <c:v>0</c:v>
                </c:pt>
                <c:pt idx="15">
                  <c:v>0</c:v>
                </c:pt>
              </c:numCache>
            </c:numRef>
          </c:val>
          <c:extLst>
            <c:ext xmlns:c16="http://schemas.microsoft.com/office/drawing/2014/chart" uri="{C3380CC4-5D6E-409C-BE32-E72D297353CC}">
              <c16:uniqueId val="{00000003-67D0-4985-98FE-B8DE6AFC00E5}"/>
            </c:ext>
          </c:extLst>
        </c:ser>
        <c:dLbls>
          <c:showLegendKey val="0"/>
          <c:showVal val="0"/>
          <c:showCatName val="0"/>
          <c:showSerName val="0"/>
          <c:showPercent val="0"/>
          <c:showBubbleSize val="0"/>
        </c:dLbls>
        <c:gapWidth val="150"/>
        <c:overlap val="100"/>
        <c:axId val="-2027784872"/>
        <c:axId val="-2027781784"/>
      </c:barChart>
      <c:lineChart>
        <c:grouping val="stacked"/>
        <c:varyColors val="0"/>
        <c:ser>
          <c:idx val="1"/>
          <c:order val="5"/>
          <c:tx>
            <c:strRef>
              <c:f>'Basefile (hidden)'!$H$99</c:f>
              <c:strCache>
                <c:ptCount val="1"/>
                <c:pt idx="0">
                  <c:v>Net impact</c:v>
                </c:pt>
              </c:strCache>
            </c:strRef>
          </c:tx>
          <c:spPr>
            <a:ln w="31750" cap="rnd" cmpd="sng" algn="ctr">
              <a:noFill/>
              <a:prstDash val="solid"/>
              <a:round/>
            </a:ln>
            <a:effectLst/>
          </c:spPr>
          <c:marker>
            <c:symbol val="diamond"/>
            <c:size val="7"/>
            <c:spPr>
              <a:solidFill>
                <a:srgbClr val="FF0000"/>
              </a:solidFill>
              <a:ln w="6350" cap="flat" cmpd="sng" algn="ctr">
                <a:noFill/>
                <a:prstDash val="solid"/>
                <a:round/>
              </a:ln>
              <a:effectLst/>
            </c:spPr>
          </c:marker>
          <c:dPt>
            <c:idx val="1"/>
            <c:marker>
              <c:spPr>
                <a:noFill/>
                <a:ln w="6350" cap="flat" cmpd="sng" algn="ctr">
                  <a:noFill/>
                  <a:prstDash val="solid"/>
                  <a:round/>
                </a:ln>
                <a:effectLst/>
              </c:spPr>
            </c:marker>
            <c:bubble3D val="0"/>
            <c:extLst>
              <c:ext xmlns:c16="http://schemas.microsoft.com/office/drawing/2014/chart" uri="{C3380CC4-5D6E-409C-BE32-E72D297353CC}">
                <c16:uniqueId val="{00000002-1721-463E-942C-26E094CEC1AD}"/>
              </c:ext>
            </c:extLst>
          </c:dPt>
          <c:dPt>
            <c:idx val="4"/>
            <c:marker>
              <c:spPr>
                <a:noFill/>
                <a:ln w="6350" cap="flat" cmpd="sng" algn="ctr">
                  <a:noFill/>
                  <a:prstDash val="solid"/>
                  <a:round/>
                </a:ln>
                <a:effectLst/>
              </c:spPr>
            </c:marker>
            <c:bubble3D val="0"/>
            <c:extLst>
              <c:ext xmlns:c16="http://schemas.microsoft.com/office/drawing/2014/chart" uri="{C3380CC4-5D6E-409C-BE32-E72D297353CC}">
                <c16:uniqueId val="{00000003-1721-463E-942C-26E094CEC1AD}"/>
              </c:ext>
            </c:extLst>
          </c:dPt>
          <c:dLbls>
            <c:dLbl>
              <c:idx val="1"/>
              <c:delete val="1"/>
              <c:extLst>
                <c:ext xmlns:c15="http://schemas.microsoft.com/office/drawing/2012/chart" uri="{CE6537A1-D6FC-4f65-9D91-7224C49458BB}"/>
                <c:ext xmlns:c16="http://schemas.microsoft.com/office/drawing/2014/chart" uri="{C3380CC4-5D6E-409C-BE32-E72D297353CC}">
                  <c16:uniqueId val="{00000002-1721-463E-942C-26E094CEC1AD}"/>
                </c:ext>
              </c:extLst>
            </c:dLbl>
            <c:dLbl>
              <c:idx val="4"/>
              <c:delete val="1"/>
              <c:extLst>
                <c:ext xmlns:c15="http://schemas.microsoft.com/office/drawing/2012/chart" uri="{CE6537A1-D6FC-4f65-9D91-7224C49458BB}"/>
                <c:ext xmlns:c16="http://schemas.microsoft.com/office/drawing/2014/chart" uri="{C3380CC4-5D6E-409C-BE32-E72D297353CC}">
                  <c16:uniqueId val="{00000003-1721-463E-942C-26E094CEC1A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'Basefile (hidden)'!$A$100:$A$115</c:f>
              <c:strCache>
                <c:ptCount val="16"/>
                <c:pt idx="0">
                  <c:v>WLD</c:v>
                </c:pt>
                <c:pt idx="2">
                  <c:v>USA</c:v>
                </c:pt>
                <c:pt idx="3">
                  <c:v>PRC</c:v>
                </c:pt>
                <c:pt idx="5">
                  <c:v>JPN</c:v>
                </c:pt>
                <c:pt idx="6">
                  <c:v>HKG</c:v>
                </c:pt>
                <c:pt idx="7">
                  <c:v>ROM</c:v>
                </c:pt>
                <c:pt idx="8">
                  <c:v>ASEAN-5</c:v>
                </c:pt>
                <c:pt idx="9">
                  <c:v>JPN</c:v>
                </c:pt>
                <c:pt idx="10">
                  <c:v>VIE</c:v>
                </c:pt>
                <c:pt idx="11">
                  <c:v>BAN</c:v>
                </c:pt>
                <c:pt idx="12">
                  <c:v>0</c:v>
                </c:pt>
                <c:pt idx="13">
                  <c:v>0</c:v>
                </c:pt>
                <c:pt idx="14">
                  <c:v>0</c:v>
                </c:pt>
                <c:pt idx="15">
                  <c:v>0</c:v>
                </c:pt>
              </c:strCache>
            </c:strRef>
          </c:cat>
          <c:val>
            <c:numRef>
              <c:f>'Basefile (hidden)'!$H$100:$H$115</c:f>
              <c:numCache>
                <c:formatCode>0.00</c:formatCode>
                <c:ptCount val="16"/>
                <c:pt idx="0">
                  <c:v>-9.4644476324901916E-2</c:v>
                </c:pt>
                <c:pt idx="2">
                  <c:v>-0.12874008974949902</c:v>
                </c:pt>
                <c:pt idx="3">
                  <c:v>-0.64677548685358488</c:v>
                </c:pt>
                <c:pt idx="5">
                  <c:v>5.6511784030590206E-2</c:v>
                </c:pt>
                <c:pt idx="6">
                  <c:v>2.0508365833848075E-2</c:v>
                </c:pt>
                <c:pt idx="7">
                  <c:v>5.3036138088771168E-2</c:v>
                </c:pt>
                <c:pt idx="8">
                  <c:v>0.18854499853841844</c:v>
                </c:pt>
                <c:pt idx="9">
                  <c:v>5.6511784030590206E-2</c:v>
                </c:pt>
                <c:pt idx="10">
                  <c:v>0.58266705236565031</c:v>
                </c:pt>
                <c:pt idx="11">
                  <c:v>0.11066964648347266</c:v>
                </c:pt>
                <c:pt idx="12">
                  <c:v>0</c:v>
                </c:pt>
                <c:pt idx="13">
                  <c:v>0</c:v>
                </c:pt>
                <c:pt idx="14">
                  <c:v>0</c:v>
                </c:pt>
                <c:pt idx="15">
                  <c:v>0</c:v>
                </c:pt>
              </c:numCache>
            </c:numRef>
          </c:val>
          <c:smooth val="0"/>
          <c:extLst>
            <c:ext xmlns:c16="http://schemas.microsoft.com/office/drawing/2014/chart" uri="{C3380CC4-5D6E-409C-BE32-E72D297353CC}">
              <c16:uniqueId val="{00000001-1721-463E-942C-26E094CEC1AD}"/>
            </c:ext>
          </c:extLst>
        </c:ser>
        <c:dLbls>
          <c:showLegendKey val="0"/>
          <c:showVal val="0"/>
          <c:showCatName val="0"/>
          <c:showSerName val="0"/>
          <c:showPercent val="0"/>
          <c:showBubbleSize val="0"/>
        </c:dLbls>
        <c:marker val="1"/>
        <c:smooth val="0"/>
        <c:axId val="-2027784872"/>
        <c:axId val="-2027781784"/>
      </c:lineChart>
      <c:catAx>
        <c:axId val="-2027784872"/>
        <c:scaling>
          <c:orientation val="minMax"/>
        </c:scaling>
        <c:delete val="0"/>
        <c:axPos val="b"/>
        <c:numFmt formatCode="General" sourceLinked="0"/>
        <c:majorTickMark val="none"/>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2027781784"/>
        <c:crosses val="autoZero"/>
        <c:auto val="1"/>
        <c:lblAlgn val="ctr"/>
        <c:lblOffset val="100"/>
        <c:noMultiLvlLbl val="0"/>
      </c:catAx>
      <c:valAx>
        <c:axId val="-2027781784"/>
        <c:scaling>
          <c:orientation val="minMax"/>
        </c:scaling>
        <c:delete val="0"/>
        <c:axPos val="l"/>
        <c:title>
          <c:tx>
            <c:strRef>
              <c:f>'Basefile (hidden)'!$O$66</c:f>
              <c:strCache>
                <c:ptCount val="1"/>
                <c:pt idx="0">
                  <c:v>% of GDP</c:v>
                </c:pt>
              </c:strCache>
            </c:strRef>
          </c:tx>
          <c:layout>
            <c:manualLayout>
              <c:xMode val="edge"/>
              <c:yMode val="edge"/>
              <c:x val="5.6449584290501117E-3"/>
              <c:y val="0.12691003110010654"/>
            </c:manualLayout>
          </c:layout>
          <c:overlay val="0"/>
          <c:spPr>
            <a:noFill/>
            <a:ln>
              <a:noFill/>
            </a:ln>
            <a:effectLst/>
          </c:spPr>
          <c:txPr>
            <a:bodyPr rot="0" spcFirstLastPara="1" vertOverflow="ellipsis" wrap="square" anchor="ctr" anchorCtr="1"/>
            <a:lstStyle/>
            <a:p>
              <a:pPr>
                <a:defRPr sz="900" b="1" i="0" u="none" strike="noStrike" kern="1200" baseline="0">
                  <a:solidFill>
                    <a:schemeClr val="tx1"/>
                  </a:solidFill>
                  <a:latin typeface="+mn-lt"/>
                  <a:ea typeface="+mn-ea"/>
                  <a:cs typeface="+mn-cs"/>
                </a:defRPr>
              </a:pPr>
              <a:endParaRPr lang="en-US"/>
            </a:p>
          </c:txPr>
        </c:title>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27784872"/>
        <c:crosses val="autoZero"/>
        <c:crossBetween val="between"/>
      </c:valAx>
      <c:spPr>
        <a:solidFill>
          <a:schemeClr val="bg1"/>
        </a:solidFill>
        <a:ln>
          <a:noFill/>
        </a:ln>
        <a:effectLst/>
      </c:spPr>
    </c:plotArea>
    <c:legend>
      <c:legendPos val="t"/>
      <c:layout>
        <c:manualLayout>
          <c:xMode val="edge"/>
          <c:yMode val="edge"/>
          <c:x val="0.112317279358485"/>
          <c:y val="0.157445922707937"/>
          <c:w val="0.88768271071904992"/>
          <c:h val="6.4823790924717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900"/>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3302001</xdr:colOff>
      <xdr:row>4</xdr:row>
      <xdr:rowOff>168088</xdr:rowOff>
    </xdr:to>
    <xdr:pic>
      <xdr:nvPicPr>
        <xdr:cNvPr id="2" name="Picture 1">
          <a:extLst>
            <a:ext uri="{FF2B5EF4-FFF2-40B4-BE49-F238E27FC236}">
              <a16:creationId xmlns:a16="http://schemas.microsoft.com/office/drawing/2014/main" id="{59423A07-4FBE-4BB7-9B25-84556B064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651" y="0"/>
          <a:ext cx="3511550" cy="9046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78442</xdr:colOff>
      <xdr:row>21</xdr:row>
      <xdr:rowOff>112059</xdr:rowOff>
    </xdr:from>
    <xdr:to>
      <xdr:col>2</xdr:col>
      <xdr:colOff>4745692</xdr:colOff>
      <xdr:row>57</xdr:row>
      <xdr:rowOff>102536</xdr:rowOff>
    </xdr:to>
    <xdr:pic>
      <xdr:nvPicPr>
        <xdr:cNvPr id="3" name="Picture 2">
          <a:extLst>
            <a:ext uri="{FF2B5EF4-FFF2-40B4-BE49-F238E27FC236}">
              <a16:creationId xmlns:a16="http://schemas.microsoft.com/office/drawing/2014/main" id="{D039071D-D357-4E36-9DFB-51BB43EE7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030" y="5214471"/>
          <a:ext cx="4876427" cy="67364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124757</xdr:colOff>
      <xdr:row>3</xdr:row>
      <xdr:rowOff>63875</xdr:rowOff>
    </xdr:from>
    <xdr:to>
      <xdr:col>15</xdr:col>
      <xdr:colOff>0</xdr:colOff>
      <xdr:row>16</xdr:row>
      <xdr:rowOff>128782</xdr:rowOff>
    </xdr:to>
    <xdr:graphicFrame macro="">
      <xdr:nvGraphicFramePr>
        <xdr:cNvPr id="23" name="Chart 22">
          <a:extLst>
            <a:ext uri="{FF2B5EF4-FFF2-40B4-BE49-F238E27FC236}">
              <a16:creationId xmlns:a16="http://schemas.microsoft.com/office/drawing/2014/main" id="{B46A47E6-08FB-4E2B-AE69-7C8B8648B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126999</xdr:colOff>
      <xdr:row>22</xdr:row>
      <xdr:rowOff>114308</xdr:rowOff>
    </xdr:from>
    <xdr:to>
      <xdr:col>14</xdr:col>
      <xdr:colOff>611149</xdr:colOff>
      <xdr:row>39</xdr:row>
      <xdr:rowOff>114300</xdr:rowOff>
    </xdr:to>
    <xdr:graphicFrame macro="">
      <xdr:nvGraphicFramePr>
        <xdr:cNvPr id="2" name="Chart 1">
          <a:extLst>
            <a:ext uri="{FF2B5EF4-FFF2-40B4-BE49-F238E27FC236}">
              <a16:creationId xmlns:a16="http://schemas.microsoft.com/office/drawing/2014/main" id="{FD45EE64-48A6-474D-B7F8-5E30296139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45</xdr:row>
      <xdr:rowOff>234045</xdr:rowOff>
    </xdr:from>
    <xdr:to>
      <xdr:col>14</xdr:col>
      <xdr:colOff>573849</xdr:colOff>
      <xdr:row>60</xdr:row>
      <xdr:rowOff>14188</xdr:rowOff>
    </xdr:to>
    <xdr:graphicFrame macro="">
      <xdr:nvGraphicFramePr>
        <xdr:cNvPr id="8" name="Chart 7">
          <a:extLst>
            <a:ext uri="{FF2B5EF4-FFF2-40B4-BE49-F238E27FC236}">
              <a16:creationId xmlns:a16="http://schemas.microsoft.com/office/drawing/2014/main" id="{7F0D2E9F-E741-433A-AA98-139A98911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60</xdr:row>
      <xdr:rowOff>110682</xdr:rowOff>
    </xdr:from>
    <xdr:to>
      <xdr:col>14</xdr:col>
      <xdr:colOff>573849</xdr:colOff>
      <xdr:row>74</xdr:row>
      <xdr:rowOff>162682</xdr:rowOff>
    </xdr:to>
    <xdr:graphicFrame macro="">
      <xdr:nvGraphicFramePr>
        <xdr:cNvPr id="10" name="Chart 9">
          <a:extLst>
            <a:ext uri="{FF2B5EF4-FFF2-40B4-BE49-F238E27FC236}">
              <a16:creationId xmlns:a16="http://schemas.microsoft.com/office/drawing/2014/main" id="{184C29F1-57DF-4A66-A4F8-C82054343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75</xdr:row>
      <xdr:rowOff>80751</xdr:rowOff>
    </xdr:from>
    <xdr:to>
      <xdr:col>14</xdr:col>
      <xdr:colOff>573849</xdr:colOff>
      <xdr:row>89</xdr:row>
      <xdr:rowOff>132751</xdr:rowOff>
    </xdr:to>
    <xdr:graphicFrame macro="">
      <xdr:nvGraphicFramePr>
        <xdr:cNvPr id="11" name="Chart 10">
          <a:extLst>
            <a:ext uri="{FF2B5EF4-FFF2-40B4-BE49-F238E27FC236}">
              <a16:creationId xmlns:a16="http://schemas.microsoft.com/office/drawing/2014/main" id="{C0A9E6AB-8325-46C8-B388-2B6588627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173334</xdr:colOff>
      <xdr:row>4</xdr:row>
      <xdr:rowOff>132137</xdr:rowOff>
    </xdr:from>
    <xdr:to>
      <xdr:col>17</xdr:col>
      <xdr:colOff>107285</xdr:colOff>
      <xdr:row>56</xdr:row>
      <xdr:rowOff>121208</xdr:rowOff>
    </xdr:to>
    <xdr:grpSp>
      <xdr:nvGrpSpPr>
        <xdr:cNvPr id="8" name="Group 7">
          <a:extLst>
            <a:ext uri="{FF2B5EF4-FFF2-40B4-BE49-F238E27FC236}">
              <a16:creationId xmlns:a16="http://schemas.microsoft.com/office/drawing/2014/main" id="{6C32D2A9-6F6F-49CC-BE2A-E635833A4187}"/>
            </a:ext>
          </a:extLst>
        </xdr:cNvPr>
        <xdr:cNvGrpSpPr/>
      </xdr:nvGrpSpPr>
      <xdr:grpSpPr>
        <a:xfrm>
          <a:off x="4797628" y="1178019"/>
          <a:ext cx="8114245" cy="10141601"/>
          <a:chOff x="5015546" y="677956"/>
          <a:chExt cx="7957399" cy="10061314"/>
        </a:xfrm>
      </xdr:grpSpPr>
      <xdr:graphicFrame macro="">
        <xdr:nvGraphicFramePr>
          <xdr:cNvPr id="3" name="Chart 2">
            <a:extLst>
              <a:ext uri="{FF2B5EF4-FFF2-40B4-BE49-F238E27FC236}">
                <a16:creationId xmlns:a16="http://schemas.microsoft.com/office/drawing/2014/main" id="{3819DBD4-5FF6-423A-B3AE-6456DEDE3A3B}"/>
              </a:ext>
            </a:extLst>
          </xdr:cNvPr>
          <xdr:cNvGraphicFramePr>
            <a:graphicFrameLocks/>
          </xdr:cNvGraphicFramePr>
        </xdr:nvGraphicFramePr>
        <xdr:xfrm>
          <a:off x="5015546" y="677956"/>
          <a:ext cx="7939758" cy="330563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91174AC5-6B46-41C2-9BE5-FCB35C46FDF0}"/>
              </a:ext>
            </a:extLst>
          </xdr:cNvPr>
          <xdr:cNvGraphicFramePr>
            <a:graphicFrameLocks/>
          </xdr:cNvGraphicFramePr>
        </xdr:nvGraphicFramePr>
        <xdr:xfrm>
          <a:off x="5039307" y="4064066"/>
          <a:ext cx="7933638" cy="329254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a:extLst>
              <a:ext uri="{FF2B5EF4-FFF2-40B4-BE49-F238E27FC236}">
                <a16:creationId xmlns:a16="http://schemas.microsoft.com/office/drawing/2014/main" id="{6BD262B7-1EE6-4F3E-88A8-D24636E8767A}"/>
              </a:ext>
            </a:extLst>
          </xdr:cNvPr>
          <xdr:cNvGraphicFramePr>
            <a:graphicFrameLocks/>
          </xdr:cNvGraphicFramePr>
        </xdr:nvGraphicFramePr>
        <xdr:xfrm>
          <a:off x="5027747" y="7446725"/>
          <a:ext cx="7933638" cy="3292545"/>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6</xdr:col>
      <xdr:colOff>143434</xdr:colOff>
      <xdr:row>63</xdr:row>
      <xdr:rowOff>44082</xdr:rowOff>
    </xdr:from>
    <xdr:to>
      <xdr:col>17</xdr:col>
      <xdr:colOff>75725</xdr:colOff>
      <xdr:row>117</xdr:row>
      <xdr:rowOff>34075</xdr:rowOff>
    </xdr:to>
    <xdr:grpSp>
      <xdr:nvGrpSpPr>
        <xdr:cNvPr id="6" name="Group 5">
          <a:extLst>
            <a:ext uri="{FF2B5EF4-FFF2-40B4-BE49-F238E27FC236}">
              <a16:creationId xmlns:a16="http://schemas.microsoft.com/office/drawing/2014/main" id="{1726C6E1-E0D1-4BDB-B2FA-E448095F20A2}"/>
            </a:ext>
          </a:extLst>
        </xdr:cNvPr>
        <xdr:cNvGrpSpPr/>
      </xdr:nvGrpSpPr>
      <xdr:grpSpPr>
        <a:xfrm>
          <a:off x="4767728" y="12572258"/>
          <a:ext cx="8112585" cy="10075288"/>
          <a:chOff x="5051077" y="10920719"/>
          <a:chExt cx="7987719" cy="9786078"/>
        </a:xfrm>
      </xdr:grpSpPr>
      <xdr:graphicFrame macro="">
        <xdr:nvGraphicFramePr>
          <xdr:cNvPr id="7" name="Chart 6">
            <a:extLst>
              <a:ext uri="{FF2B5EF4-FFF2-40B4-BE49-F238E27FC236}">
                <a16:creationId xmlns:a16="http://schemas.microsoft.com/office/drawing/2014/main" id="{4C136569-7993-4899-8ABC-CD2E8F490D65}"/>
              </a:ext>
            </a:extLst>
          </xdr:cNvPr>
          <xdr:cNvGraphicFramePr/>
        </xdr:nvGraphicFramePr>
        <xdr:xfrm>
          <a:off x="5051077" y="10920719"/>
          <a:ext cx="7966800" cy="32112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96C98299-2226-4271-9E1C-CF6945CC2E9C}"/>
              </a:ext>
            </a:extLst>
          </xdr:cNvPr>
          <xdr:cNvGraphicFramePr/>
        </xdr:nvGraphicFramePr>
        <xdr:xfrm>
          <a:off x="5064526" y="14209919"/>
          <a:ext cx="7966800" cy="32112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3" name="Chart 12">
            <a:extLst>
              <a:ext uri="{FF2B5EF4-FFF2-40B4-BE49-F238E27FC236}">
                <a16:creationId xmlns:a16="http://schemas.microsoft.com/office/drawing/2014/main" id="{A76BCC66-09FD-486A-AE63-0E620A9C84F1}"/>
              </a:ext>
            </a:extLst>
          </xdr:cNvPr>
          <xdr:cNvGraphicFramePr/>
        </xdr:nvGraphicFramePr>
        <xdr:xfrm>
          <a:off x="5071996" y="17495597"/>
          <a:ext cx="7966800" cy="321120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113551</xdr:colOff>
      <xdr:row>123</xdr:row>
      <xdr:rowOff>81429</xdr:rowOff>
    </xdr:from>
    <xdr:to>
      <xdr:col>17</xdr:col>
      <xdr:colOff>45842</xdr:colOff>
      <xdr:row>177</xdr:row>
      <xdr:rowOff>93836</xdr:rowOff>
    </xdr:to>
    <xdr:grpSp>
      <xdr:nvGrpSpPr>
        <xdr:cNvPr id="11" name="Group 10">
          <a:extLst>
            <a:ext uri="{FF2B5EF4-FFF2-40B4-BE49-F238E27FC236}">
              <a16:creationId xmlns:a16="http://schemas.microsoft.com/office/drawing/2014/main" id="{BD0D5D9E-F51C-45F4-80FA-9DC6678ABCB3}"/>
            </a:ext>
          </a:extLst>
        </xdr:cNvPr>
        <xdr:cNvGrpSpPr/>
      </xdr:nvGrpSpPr>
      <xdr:grpSpPr>
        <a:xfrm>
          <a:off x="4737845" y="23897664"/>
          <a:ext cx="8112585" cy="10097701"/>
          <a:chOff x="5021017" y="10898950"/>
          <a:chExt cx="7987719" cy="9807850"/>
        </a:xfrm>
      </xdr:grpSpPr>
      <xdr:graphicFrame macro="">
        <xdr:nvGraphicFramePr>
          <xdr:cNvPr id="12" name="Chart 11">
            <a:extLst>
              <a:ext uri="{FF2B5EF4-FFF2-40B4-BE49-F238E27FC236}">
                <a16:creationId xmlns:a16="http://schemas.microsoft.com/office/drawing/2014/main" id="{CDF7CEB6-B702-4DD9-9623-ADCC9404B6DD}"/>
              </a:ext>
            </a:extLst>
          </xdr:cNvPr>
          <xdr:cNvGraphicFramePr/>
        </xdr:nvGraphicFramePr>
        <xdr:xfrm>
          <a:off x="5021017" y="10898950"/>
          <a:ext cx="7966800" cy="32112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4" name="Chart 13">
            <a:extLst>
              <a:ext uri="{FF2B5EF4-FFF2-40B4-BE49-F238E27FC236}">
                <a16:creationId xmlns:a16="http://schemas.microsoft.com/office/drawing/2014/main" id="{CA5464F0-6AFA-4D18-A396-B941994D5EA4}"/>
              </a:ext>
            </a:extLst>
          </xdr:cNvPr>
          <xdr:cNvGraphicFramePr/>
        </xdr:nvGraphicFramePr>
        <xdr:xfrm>
          <a:off x="5034465" y="14202663"/>
          <a:ext cx="7966800" cy="32112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5" name="Chart 14">
            <a:extLst>
              <a:ext uri="{FF2B5EF4-FFF2-40B4-BE49-F238E27FC236}">
                <a16:creationId xmlns:a16="http://schemas.microsoft.com/office/drawing/2014/main" id="{AE22F73D-3BA1-4B0A-8B1B-328A68E3BF55}"/>
              </a:ext>
            </a:extLst>
          </xdr:cNvPr>
          <xdr:cNvGraphicFramePr/>
        </xdr:nvGraphicFramePr>
        <xdr:xfrm>
          <a:off x="5041936" y="17495600"/>
          <a:ext cx="7966800" cy="321120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on%20Pagaduan/Downloads/TC%20Online%20Tool_11Sep2019_rev_m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C%20Online%20Tool_10Sep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Basefile"/>
      <sheetName val="by Country"/>
      <sheetName val="Country comparisons "/>
    </sheetNames>
    <sheetDataSet>
      <sheetData sheetId="0"/>
      <sheetData sheetId="1">
        <row r="47">
          <cell r="B47" t="str">
            <v>Direct and indirect effects</v>
          </cell>
        </row>
        <row r="48">
          <cell r="A48" t="str">
            <v>Agriculture, Mining and Quarrying</v>
          </cell>
        </row>
        <row r="49">
          <cell r="A49" t="str">
            <v>Textiles, Garments and Leather</v>
          </cell>
        </row>
        <row r="50">
          <cell r="A50" t="str">
            <v>Electronics and Machinery</v>
          </cell>
        </row>
        <row r="51">
          <cell r="A51" t="str">
            <v>Services</v>
          </cell>
        </row>
        <row r="52">
          <cell r="A52" t="str">
            <v>Other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Basefile"/>
      <sheetName val="by Country"/>
      <sheetName val="Country comparisons"/>
    </sheetNames>
    <sheetDataSet>
      <sheetData sheetId="0">
        <row r="4">
          <cell r="B4" t="str">
            <v>Australia</v>
          </cell>
        </row>
      </sheetData>
      <sheetData sheetId="1">
        <row r="45">
          <cell r="C45" t="str">
            <v>AUS: Impact of the Trade Conflict on GDP (Current Scenario), Selected Economies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DE9-EA70-4B66-ACBD-4EB1C765A57B}">
  <sheetPr>
    <tabColor rgb="FFFFFF00"/>
  </sheetPr>
  <dimension ref="B6:H75"/>
  <sheetViews>
    <sheetView showGridLines="0" tabSelected="1" zoomScaleNormal="100" workbookViewId="0">
      <selection activeCell="E9" sqref="E9"/>
    </sheetView>
  </sheetViews>
  <sheetFormatPr defaultColWidth="8.81640625" defaultRowHeight="14.5"/>
  <cols>
    <col min="1" max="1" width="8.81640625" style="85"/>
    <col min="2" max="2" width="3" style="91" customWidth="1"/>
    <col min="3" max="3" width="122.453125" style="91" bestFit="1" customWidth="1"/>
    <col min="4" max="4" width="8.81640625" style="85"/>
    <col min="5" max="5" width="8.81640625" style="85" customWidth="1"/>
    <col min="6" max="6" width="45.26953125" style="85" customWidth="1"/>
    <col min="7" max="7" width="38.453125" style="85" bestFit="1" customWidth="1"/>
    <col min="8" max="16384" width="8.81640625" style="85"/>
  </cols>
  <sheetData>
    <row r="6" spans="2:8">
      <c r="B6" s="93" t="s">
        <v>310</v>
      </c>
      <c r="C6" s="94"/>
    </row>
    <row r="7" spans="2:8">
      <c r="B7" s="95" t="s">
        <v>395</v>
      </c>
      <c r="C7" s="96"/>
    </row>
    <row r="8" spans="2:8" ht="23.5" customHeight="1">
      <c r="B8" s="176" t="s">
        <v>405</v>
      </c>
      <c r="C8" s="177"/>
      <c r="E8" s="87"/>
      <c r="F8" s="87"/>
      <c r="G8" s="87"/>
      <c r="H8" s="88"/>
    </row>
    <row r="9" spans="2:8" ht="23.5" customHeight="1">
      <c r="B9" s="178"/>
      <c r="C9" s="179"/>
    </row>
    <row r="10" spans="2:8" ht="23.5" customHeight="1">
      <c r="B10" s="178"/>
      <c r="C10" s="179"/>
    </row>
    <row r="11" spans="2:8" ht="23.5" customHeight="1">
      <c r="B11" s="178"/>
      <c r="C11" s="179"/>
    </row>
    <row r="12" spans="2:8" ht="24.5" customHeight="1">
      <c r="B12" s="180"/>
      <c r="C12" s="181"/>
      <c r="F12" s="98"/>
    </row>
    <row r="13" spans="2:8" ht="14.5" customHeight="1">
      <c r="B13" s="89" t="s">
        <v>311</v>
      </c>
      <c r="C13" s="86" t="s">
        <v>323</v>
      </c>
    </row>
    <row r="14" spans="2:8" ht="29">
      <c r="B14" s="89" t="s">
        <v>312</v>
      </c>
      <c r="C14" s="171" t="s">
        <v>403</v>
      </c>
    </row>
    <row r="15" spans="2:8" ht="15.75" customHeight="1">
      <c r="B15" s="89" t="s">
        <v>313</v>
      </c>
      <c r="C15" s="86" t="s">
        <v>324</v>
      </c>
    </row>
    <row r="16" spans="2:8" ht="15.75" customHeight="1">
      <c r="B16" s="89" t="s">
        <v>314</v>
      </c>
      <c r="C16" s="166" t="s">
        <v>402</v>
      </c>
    </row>
    <row r="17" spans="2:3" ht="29">
      <c r="B17" s="89" t="s">
        <v>315</v>
      </c>
      <c r="C17" s="168" t="s">
        <v>396</v>
      </c>
    </row>
    <row r="18" spans="2:3" ht="29">
      <c r="B18" s="169" t="s">
        <v>316</v>
      </c>
      <c r="C18" s="175" t="s">
        <v>406</v>
      </c>
    </row>
    <row r="19" spans="2:3" ht="58">
      <c r="B19" s="169" t="s">
        <v>358</v>
      </c>
      <c r="C19" s="86" t="s">
        <v>317</v>
      </c>
    </row>
    <row r="20" spans="2:3">
      <c r="B20" s="90"/>
    </row>
    <row r="21" spans="2:3">
      <c r="C21" s="92" t="s">
        <v>318</v>
      </c>
    </row>
    <row r="32" spans="2:3" ht="15" customHeight="1"/>
    <row r="51" spans="2:3" ht="15" customHeight="1"/>
    <row r="52" spans="2:3" ht="15" customHeight="1"/>
    <row r="59" spans="2:3" ht="15" thickBot="1"/>
    <row r="60" spans="2:3">
      <c r="B60" s="182" t="s">
        <v>319</v>
      </c>
      <c r="C60" s="183"/>
    </row>
    <row r="61" spans="2:3">
      <c r="B61" s="184"/>
      <c r="C61" s="185"/>
    </row>
    <row r="62" spans="2:3">
      <c r="B62" s="184"/>
      <c r="C62" s="185"/>
    </row>
    <row r="63" spans="2:3">
      <c r="B63" s="184"/>
      <c r="C63" s="185"/>
    </row>
    <row r="64" spans="2:3">
      <c r="B64" s="184"/>
      <c r="C64" s="185"/>
    </row>
    <row r="65" spans="2:3">
      <c r="B65" s="184"/>
      <c r="C65" s="185"/>
    </row>
    <row r="66" spans="2:3">
      <c r="B66" s="184"/>
      <c r="C66" s="185"/>
    </row>
    <row r="67" spans="2:3">
      <c r="B67" s="184"/>
      <c r="C67" s="185"/>
    </row>
    <row r="68" spans="2:3">
      <c r="B68" s="184"/>
      <c r="C68" s="185"/>
    </row>
    <row r="69" spans="2:3">
      <c r="B69" s="184"/>
      <c r="C69" s="185"/>
    </row>
    <row r="70" spans="2:3">
      <c r="B70" s="184"/>
      <c r="C70" s="185"/>
    </row>
    <row r="71" spans="2:3">
      <c r="B71" s="184"/>
      <c r="C71" s="185"/>
    </row>
    <row r="72" spans="2:3">
      <c r="B72" s="184"/>
      <c r="C72" s="185"/>
    </row>
    <row r="73" spans="2:3">
      <c r="B73" s="184"/>
      <c r="C73" s="185"/>
    </row>
    <row r="74" spans="2:3">
      <c r="B74" s="184"/>
      <c r="C74" s="185"/>
    </row>
    <row r="75" spans="2:3" ht="15" thickBot="1">
      <c r="B75" s="186"/>
      <c r="C75" s="187"/>
    </row>
  </sheetData>
  <mergeCells count="2">
    <mergeCell ref="B8:C12"/>
    <mergeCell ref="B60:C7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BA56-E2A4-4C55-8991-C5BF05A1C00A}">
  <sheetPr>
    <tabColor rgb="FF00B0F0"/>
  </sheetPr>
  <dimension ref="B1:V104"/>
  <sheetViews>
    <sheetView showGridLines="0" zoomScale="87" zoomScaleNormal="87" workbookViewId="0">
      <pane xSplit="4" ySplit="3" topLeftCell="E4" activePane="bottomRight" state="frozen"/>
      <selection pane="topRight" activeCell="E1" sqref="E1"/>
      <selection pane="bottomLeft" activeCell="A4" sqref="A4"/>
      <selection pane="bottomRight" activeCell="C3" sqref="C3"/>
    </sheetView>
  </sheetViews>
  <sheetFormatPr defaultColWidth="8.81640625" defaultRowHeight="14.5"/>
  <cols>
    <col min="1" max="1" width="1.81640625" style="4" customWidth="1"/>
    <col min="2" max="2" width="33.7265625" style="4" customWidth="1"/>
    <col min="3" max="3" width="12.90625" style="4" customWidth="1"/>
    <col min="4" max="4" width="2.1796875" style="4" customWidth="1"/>
    <col min="5" max="5" width="2.26953125" style="4" customWidth="1"/>
    <col min="6" max="6" width="1.81640625" style="4" customWidth="1"/>
    <col min="7" max="7" width="15.453125" style="4" customWidth="1"/>
    <col min="8" max="8" width="23.6328125" style="4" customWidth="1"/>
    <col min="9" max="9" width="8.7265625" style="4" customWidth="1"/>
    <col min="10" max="10" width="13.81640625" style="4" bestFit="1" customWidth="1"/>
    <col min="11" max="11" width="8.81640625" style="4"/>
    <col min="12" max="12" width="7.81640625" style="4" customWidth="1"/>
    <col min="13" max="13" width="8.81640625" style="4" customWidth="1"/>
    <col min="14" max="14" width="13.453125" style="4" customWidth="1"/>
    <col min="15" max="15" width="8.81640625" style="4"/>
    <col min="16" max="16" width="1.81640625" style="4" customWidth="1"/>
    <col min="17" max="18" width="7" style="4" customWidth="1"/>
    <col min="19" max="19" width="8.81640625" style="4"/>
    <col min="20" max="20" width="8.6328125" style="4" bestFit="1" customWidth="1"/>
    <col min="21" max="21" width="6" style="4" customWidth="1"/>
    <col min="22" max="16384" width="8.81640625" style="4"/>
  </cols>
  <sheetData>
    <row r="1" spans="2:22" ht="15.5" customHeight="1"/>
    <row r="2" spans="2:22" ht="32.5" customHeight="1">
      <c r="B2" s="105" t="s">
        <v>320</v>
      </c>
      <c r="C2" s="174" t="s">
        <v>126</v>
      </c>
      <c r="G2" s="194" t="str">
        <f>IFERROR(INDEX(Datasheet!$B$4:$B$75,MATCH('by Country'!$C$2,Datasheet!$C$4:$C$75,0)),"NA")</f>
        <v>People's Republic of China</v>
      </c>
      <c r="H2" s="194"/>
      <c r="J2" s="170" t="s">
        <v>304</v>
      </c>
      <c r="K2" s="195" t="str">
        <f>"Impact of the Trade Conflict on " &amp; C5 &amp;", by Scenario"</f>
        <v>Impact of the Trade Conflict on GDP, by Scenario</v>
      </c>
      <c r="L2" s="196"/>
      <c r="M2" s="197"/>
      <c r="N2" s="195" t="str">
        <f>"Impact of the Trade Conflict on " &amp; C5 &amp;", by Sector"</f>
        <v>Impact of the Trade Conflict on GDP, by Sector</v>
      </c>
      <c r="O2" s="196"/>
      <c r="P2" s="197"/>
      <c r="Q2" s="195" t="str">
        <f>"Impact of the Trade Conflict on Sector " &amp; C5 &amp; ", by Scenario"</f>
        <v>Impact of the Trade Conflict on Sector GDP, by Scenario</v>
      </c>
      <c r="R2" s="196"/>
      <c r="S2" s="196"/>
      <c r="T2" s="165" t="s">
        <v>398</v>
      </c>
      <c r="U2" s="164"/>
      <c r="V2" s="29"/>
    </row>
    <row r="3" spans="2:22" ht="15.5" customHeight="1">
      <c r="G3" s="194"/>
      <c r="H3" s="194"/>
    </row>
    <row r="4" spans="2:22" ht="14.5" customHeight="1">
      <c r="E4" s="103"/>
      <c r="F4" s="189"/>
      <c r="G4" s="189"/>
      <c r="H4" s="189"/>
      <c r="I4" s="189"/>
      <c r="J4" s="189"/>
      <c r="K4" s="189"/>
      <c r="L4" s="189"/>
      <c r="M4" s="189"/>
      <c r="N4" s="189"/>
      <c r="O4" s="189"/>
      <c r="P4" s="189"/>
    </row>
    <row r="5" spans="2:22" ht="21" customHeight="1">
      <c r="B5" s="162" t="s">
        <v>210</v>
      </c>
      <c r="C5" s="173" t="s">
        <v>0</v>
      </c>
      <c r="F5" s="189"/>
      <c r="G5" s="189"/>
      <c r="H5" s="189"/>
      <c r="I5" s="189"/>
      <c r="J5" s="189"/>
      <c r="K5" s="189"/>
      <c r="L5" s="189"/>
      <c r="M5" s="189"/>
      <c r="N5" s="189"/>
      <c r="O5" s="189"/>
      <c r="P5" s="189"/>
    </row>
    <row r="6" spans="2:22">
      <c r="B6" s="29"/>
      <c r="C6" s="30"/>
      <c r="D6" s="23"/>
      <c r="E6" s="23"/>
      <c r="F6" s="189"/>
      <c r="G6" s="189"/>
      <c r="H6" s="189"/>
      <c r="I6" s="189"/>
      <c r="J6" s="189"/>
      <c r="K6" s="189"/>
      <c r="L6" s="189"/>
      <c r="M6" s="189"/>
      <c r="N6" s="189"/>
      <c r="O6" s="189"/>
      <c r="P6" s="189"/>
    </row>
    <row r="7" spans="2:22" ht="29">
      <c r="B7" s="24" t="s">
        <v>211</v>
      </c>
      <c r="C7" s="25">
        <v>0.5</v>
      </c>
      <c r="F7" s="189"/>
      <c r="G7" s="189"/>
      <c r="H7" s="189"/>
      <c r="I7" s="189"/>
      <c r="J7" s="189"/>
      <c r="K7" s="189"/>
      <c r="L7" s="189"/>
      <c r="M7" s="189"/>
      <c r="N7" s="189"/>
      <c r="O7" s="189"/>
      <c r="P7" s="189"/>
    </row>
    <row r="8" spans="2:22" ht="21" customHeight="1">
      <c r="F8" s="189"/>
      <c r="G8" s="189"/>
      <c r="H8" s="189"/>
      <c r="I8" s="189"/>
      <c r="J8" s="189"/>
      <c r="K8" s="189"/>
      <c r="L8" s="189"/>
      <c r="M8" s="189"/>
      <c r="N8" s="189"/>
      <c r="O8" s="189"/>
      <c r="P8" s="189"/>
    </row>
    <row r="9" spans="2:22" ht="21" customHeight="1">
      <c r="B9" s="188"/>
      <c r="C9" s="188"/>
      <c r="F9" s="189"/>
      <c r="G9" s="189"/>
      <c r="H9" s="189"/>
      <c r="I9" s="189"/>
      <c r="J9" s="189"/>
      <c r="K9" s="189"/>
      <c r="L9" s="189"/>
      <c r="M9" s="189"/>
      <c r="N9" s="189"/>
      <c r="O9" s="189"/>
      <c r="P9" s="189"/>
    </row>
    <row r="10" spans="2:22" ht="21" customHeight="1">
      <c r="B10" s="104"/>
      <c r="C10" s="76"/>
      <c r="F10" s="189"/>
      <c r="G10" s="189"/>
      <c r="H10" s="189"/>
      <c r="I10" s="189"/>
      <c r="J10" s="189"/>
      <c r="K10" s="189"/>
      <c r="L10" s="189"/>
      <c r="M10" s="189"/>
      <c r="N10" s="189"/>
      <c r="O10" s="189"/>
      <c r="P10" s="189"/>
    </row>
    <row r="11" spans="2:22" ht="21" customHeight="1">
      <c r="B11" s="104"/>
      <c r="C11" s="76"/>
      <c r="F11" s="189"/>
      <c r="G11" s="189"/>
      <c r="H11" s="189"/>
      <c r="I11" s="189"/>
      <c r="J11" s="189"/>
      <c r="K11" s="189"/>
      <c r="L11" s="189"/>
      <c r="M11" s="189"/>
      <c r="N11" s="189"/>
      <c r="O11" s="189"/>
      <c r="P11" s="189"/>
    </row>
    <row r="12" spans="2:22" ht="21" customHeight="1">
      <c r="B12" s="104"/>
      <c r="C12" s="76"/>
      <c r="F12" s="189"/>
      <c r="G12" s="189"/>
      <c r="H12" s="189"/>
      <c r="I12" s="189"/>
      <c r="J12" s="189"/>
      <c r="K12" s="189"/>
      <c r="L12" s="189"/>
      <c r="M12" s="189"/>
      <c r="N12" s="189"/>
      <c r="O12" s="189"/>
      <c r="P12" s="189"/>
    </row>
    <row r="13" spans="2:22" ht="21" customHeight="1">
      <c r="B13" s="75"/>
      <c r="C13" s="76"/>
      <c r="F13" s="189"/>
      <c r="G13" s="189"/>
      <c r="H13" s="189"/>
      <c r="I13" s="189"/>
      <c r="J13" s="189"/>
      <c r="K13" s="189"/>
      <c r="L13" s="189"/>
      <c r="M13" s="189"/>
      <c r="N13" s="189"/>
      <c r="O13" s="189"/>
      <c r="P13" s="189"/>
    </row>
    <row r="14" spans="2:22" ht="21" customHeight="1">
      <c r="B14" s="75"/>
      <c r="C14" s="76"/>
      <c r="F14" s="189"/>
      <c r="G14" s="189"/>
      <c r="H14" s="189"/>
      <c r="I14" s="189"/>
      <c r="J14" s="189"/>
      <c r="K14" s="189"/>
      <c r="L14" s="189"/>
      <c r="M14" s="189"/>
      <c r="N14" s="189"/>
      <c r="O14" s="189"/>
      <c r="P14" s="189"/>
    </row>
    <row r="15" spans="2:22">
      <c r="B15" s="77"/>
      <c r="C15" s="76"/>
      <c r="F15" s="189"/>
      <c r="G15" s="189"/>
      <c r="H15" s="189"/>
      <c r="I15" s="189"/>
      <c r="J15" s="189"/>
      <c r="K15" s="189"/>
      <c r="L15" s="189"/>
      <c r="M15" s="189"/>
      <c r="N15" s="189"/>
      <c r="O15" s="189"/>
      <c r="P15" s="189"/>
    </row>
    <row r="16" spans="2:22">
      <c r="B16" s="78"/>
      <c r="C16" s="76"/>
      <c r="F16" s="189"/>
      <c r="G16" s="189"/>
      <c r="H16" s="189"/>
      <c r="I16" s="189"/>
      <c r="J16" s="189"/>
      <c r="K16" s="189"/>
      <c r="L16" s="189"/>
      <c r="M16" s="189"/>
      <c r="N16" s="189"/>
      <c r="O16" s="189"/>
      <c r="P16" s="189"/>
    </row>
    <row r="17" spans="2:16">
      <c r="B17" s="78"/>
      <c r="C17" s="76"/>
      <c r="F17" s="189"/>
      <c r="G17" s="189"/>
      <c r="H17" s="189"/>
      <c r="I17" s="189"/>
      <c r="J17" s="189"/>
      <c r="K17" s="189"/>
      <c r="L17" s="189"/>
      <c r="M17" s="189"/>
      <c r="N17" s="189"/>
      <c r="O17" s="189"/>
      <c r="P17" s="189"/>
    </row>
    <row r="18" spans="2:16" ht="14.5" customHeight="1">
      <c r="B18" s="78"/>
      <c r="C18" s="29"/>
      <c r="F18" s="190" t="s">
        <v>404</v>
      </c>
      <c r="G18" s="190"/>
      <c r="H18" s="190"/>
      <c r="I18" s="190"/>
      <c r="J18" s="190"/>
      <c r="K18" s="190"/>
      <c r="L18" s="190"/>
      <c r="M18" s="190"/>
      <c r="N18" s="190"/>
      <c r="O18" s="190"/>
      <c r="P18" s="190"/>
    </row>
    <row r="19" spans="2:16">
      <c r="B19" s="79"/>
      <c r="C19" s="29"/>
      <c r="F19" s="190"/>
      <c r="G19" s="190"/>
      <c r="H19" s="190"/>
      <c r="I19" s="190"/>
      <c r="J19" s="190"/>
      <c r="K19" s="190"/>
      <c r="L19" s="190"/>
      <c r="M19" s="190"/>
      <c r="N19" s="190"/>
      <c r="O19" s="190"/>
      <c r="P19" s="190"/>
    </row>
    <row r="20" spans="2:16">
      <c r="B20" s="72"/>
      <c r="C20" s="29"/>
      <c r="F20" s="190"/>
      <c r="G20" s="190"/>
      <c r="H20" s="190"/>
      <c r="I20" s="190"/>
      <c r="J20" s="190"/>
      <c r="K20" s="190"/>
      <c r="L20" s="190"/>
      <c r="M20" s="190"/>
      <c r="N20" s="190"/>
      <c r="O20" s="190"/>
      <c r="P20" s="190"/>
    </row>
    <row r="21" spans="2:16">
      <c r="B21" s="72"/>
      <c r="C21" s="29"/>
      <c r="F21" s="74"/>
      <c r="G21" s="74"/>
      <c r="H21" s="74"/>
      <c r="I21" s="74"/>
      <c r="J21" s="74"/>
      <c r="K21" s="74"/>
      <c r="L21" s="74"/>
      <c r="M21" s="74"/>
      <c r="N21" s="74"/>
      <c r="O21" s="74"/>
      <c r="P21" s="74"/>
    </row>
    <row r="22" spans="2:16" s="73" customFormat="1"/>
    <row r="23" spans="2:16" ht="14.5" customHeight="1">
      <c r="F23" s="191"/>
      <c r="G23" s="191"/>
      <c r="H23" s="191"/>
      <c r="I23" s="191"/>
      <c r="J23" s="191"/>
      <c r="K23" s="191"/>
      <c r="L23" s="191"/>
      <c r="M23" s="191"/>
      <c r="N23" s="191"/>
      <c r="O23" s="191"/>
      <c r="P23" s="191"/>
    </row>
    <row r="24" spans="2:16">
      <c r="F24" s="191"/>
      <c r="G24" s="191"/>
      <c r="H24" s="191"/>
      <c r="I24" s="191"/>
      <c r="J24" s="191"/>
      <c r="K24" s="191"/>
      <c r="L24" s="191"/>
      <c r="M24" s="191"/>
      <c r="N24" s="191"/>
      <c r="O24" s="191"/>
      <c r="P24" s="191"/>
    </row>
    <row r="25" spans="2:16">
      <c r="F25" s="191"/>
      <c r="G25" s="191"/>
      <c r="H25" s="191"/>
      <c r="I25" s="191"/>
      <c r="J25" s="191"/>
      <c r="K25" s="191"/>
      <c r="L25" s="191"/>
      <c r="M25" s="191"/>
      <c r="N25" s="191"/>
      <c r="O25" s="191"/>
      <c r="P25" s="191"/>
    </row>
    <row r="26" spans="2:16">
      <c r="F26" s="191"/>
      <c r="G26" s="191"/>
      <c r="H26" s="191"/>
      <c r="I26" s="191"/>
      <c r="J26" s="191"/>
      <c r="K26" s="191"/>
      <c r="L26" s="191"/>
      <c r="M26" s="191"/>
      <c r="N26" s="191"/>
      <c r="O26" s="191"/>
      <c r="P26" s="191"/>
    </row>
    <row r="27" spans="2:16">
      <c r="F27" s="191"/>
      <c r="G27" s="191"/>
      <c r="H27" s="191"/>
      <c r="I27" s="191"/>
      <c r="J27" s="191"/>
      <c r="K27" s="191"/>
      <c r="L27" s="191"/>
      <c r="M27" s="191"/>
      <c r="N27" s="191"/>
      <c r="O27" s="191"/>
      <c r="P27" s="191"/>
    </row>
    <row r="28" spans="2:16">
      <c r="F28" s="191"/>
      <c r="G28" s="191"/>
      <c r="H28" s="191"/>
      <c r="I28" s="191"/>
      <c r="J28" s="191"/>
      <c r="K28" s="191"/>
      <c r="L28" s="191"/>
      <c r="M28" s="191"/>
      <c r="N28" s="191"/>
      <c r="O28" s="191"/>
      <c r="P28" s="191"/>
    </row>
    <row r="29" spans="2:16">
      <c r="F29" s="191"/>
      <c r="G29" s="191"/>
      <c r="H29" s="191"/>
      <c r="I29" s="191"/>
      <c r="J29" s="191"/>
      <c r="K29" s="191"/>
      <c r="L29" s="191"/>
      <c r="M29" s="191"/>
      <c r="N29" s="191"/>
      <c r="O29" s="191"/>
      <c r="P29" s="191"/>
    </row>
    <row r="30" spans="2:16">
      <c r="F30" s="191"/>
      <c r="G30" s="191"/>
      <c r="H30" s="191"/>
      <c r="I30" s="191"/>
      <c r="J30" s="191"/>
      <c r="K30" s="191"/>
      <c r="L30" s="191"/>
      <c r="M30" s="191"/>
      <c r="N30" s="191"/>
      <c r="O30" s="191"/>
      <c r="P30" s="191"/>
    </row>
    <row r="31" spans="2:16">
      <c r="F31" s="191"/>
      <c r="G31" s="191"/>
      <c r="H31" s="191"/>
      <c r="I31" s="191"/>
      <c r="J31" s="191"/>
      <c r="K31" s="191"/>
      <c r="L31" s="191"/>
      <c r="M31" s="191"/>
      <c r="N31" s="191"/>
      <c r="O31" s="191"/>
      <c r="P31" s="191"/>
    </row>
    <row r="32" spans="2:16">
      <c r="F32" s="191"/>
      <c r="G32" s="191"/>
      <c r="H32" s="191"/>
      <c r="I32" s="191"/>
      <c r="J32" s="191"/>
      <c r="K32" s="191"/>
      <c r="L32" s="191"/>
      <c r="M32" s="191"/>
      <c r="N32" s="191"/>
      <c r="O32" s="191"/>
      <c r="P32" s="191"/>
    </row>
    <row r="33" spans="6:16">
      <c r="F33" s="191"/>
      <c r="G33" s="191"/>
      <c r="H33" s="191"/>
      <c r="I33" s="191"/>
      <c r="J33" s="191"/>
      <c r="K33" s="191"/>
      <c r="L33" s="191"/>
      <c r="M33" s="191"/>
      <c r="N33" s="191"/>
      <c r="O33" s="191"/>
      <c r="P33" s="191"/>
    </row>
    <row r="34" spans="6:16">
      <c r="F34" s="191"/>
      <c r="G34" s="191"/>
      <c r="H34" s="191"/>
      <c r="I34" s="191"/>
      <c r="J34" s="191"/>
      <c r="K34" s="191"/>
      <c r="L34" s="191"/>
      <c r="M34" s="191"/>
      <c r="N34" s="191"/>
      <c r="O34" s="191"/>
      <c r="P34" s="191"/>
    </row>
    <row r="35" spans="6:16">
      <c r="F35" s="191"/>
      <c r="G35" s="191"/>
      <c r="H35" s="191"/>
      <c r="I35" s="191"/>
      <c r="J35" s="191"/>
      <c r="K35" s="191"/>
      <c r="L35" s="191"/>
      <c r="M35" s="191"/>
      <c r="N35" s="191"/>
      <c r="O35" s="191"/>
      <c r="P35" s="191"/>
    </row>
    <row r="36" spans="6:16">
      <c r="F36" s="191"/>
      <c r="G36" s="191"/>
      <c r="H36" s="191"/>
      <c r="I36" s="191"/>
      <c r="J36" s="191"/>
      <c r="K36" s="191"/>
      <c r="L36" s="191"/>
      <c r="M36" s="191"/>
      <c r="N36" s="191"/>
      <c r="O36" s="191"/>
      <c r="P36" s="191"/>
    </row>
    <row r="37" spans="6:16">
      <c r="F37" s="191"/>
      <c r="G37" s="191"/>
      <c r="H37" s="191"/>
      <c r="I37" s="191"/>
      <c r="J37" s="191"/>
      <c r="K37" s="191"/>
      <c r="L37" s="191"/>
      <c r="M37" s="191"/>
      <c r="N37" s="191"/>
      <c r="O37" s="191"/>
      <c r="P37" s="191"/>
    </row>
    <row r="38" spans="6:16">
      <c r="F38" s="191"/>
      <c r="G38" s="191"/>
      <c r="H38" s="191"/>
      <c r="I38" s="191"/>
      <c r="J38" s="191"/>
      <c r="K38" s="191"/>
      <c r="L38" s="191"/>
      <c r="M38" s="191"/>
      <c r="N38" s="191"/>
      <c r="O38" s="191"/>
      <c r="P38" s="191"/>
    </row>
    <row r="39" spans="6:16">
      <c r="F39" s="191"/>
      <c r="G39" s="191"/>
      <c r="H39" s="191"/>
      <c r="I39" s="191"/>
      <c r="J39" s="191"/>
      <c r="K39" s="191"/>
      <c r="L39" s="191"/>
      <c r="M39" s="191"/>
      <c r="N39" s="191"/>
      <c r="O39" s="191"/>
      <c r="P39" s="191"/>
    </row>
    <row r="40" spans="6:16">
      <c r="F40" s="191"/>
      <c r="G40" s="191"/>
      <c r="H40" s="191"/>
      <c r="I40" s="191"/>
      <c r="J40" s="191"/>
      <c r="K40" s="191"/>
      <c r="L40" s="191"/>
      <c r="M40" s="191"/>
      <c r="N40" s="191"/>
      <c r="O40" s="191"/>
      <c r="P40" s="191"/>
    </row>
    <row r="41" spans="6:16" ht="14.5" customHeight="1">
      <c r="F41" s="193" t="s">
        <v>305</v>
      </c>
      <c r="G41" s="193"/>
      <c r="H41" s="193"/>
      <c r="I41" s="193"/>
      <c r="J41" s="193"/>
      <c r="K41" s="193"/>
      <c r="L41" s="193"/>
      <c r="M41" s="193"/>
      <c r="N41" s="193"/>
      <c r="O41" s="193"/>
      <c r="P41" s="193"/>
    </row>
    <row r="42" spans="6:16">
      <c r="F42" s="193"/>
      <c r="G42" s="193"/>
      <c r="H42" s="193"/>
      <c r="I42" s="193"/>
      <c r="J42" s="193"/>
      <c r="K42" s="193"/>
      <c r="L42" s="193"/>
      <c r="M42" s="193"/>
      <c r="N42" s="193"/>
      <c r="O42" s="193"/>
      <c r="P42" s="193"/>
    </row>
    <row r="43" spans="6:16">
      <c r="F43" s="193"/>
      <c r="G43" s="193"/>
      <c r="H43" s="193"/>
      <c r="I43" s="193"/>
      <c r="J43" s="193"/>
      <c r="K43" s="193"/>
      <c r="L43" s="193"/>
      <c r="M43" s="193"/>
      <c r="N43" s="193"/>
      <c r="O43" s="193"/>
      <c r="P43" s="193"/>
    </row>
    <row r="44" spans="6:16">
      <c r="F44" s="193"/>
      <c r="G44" s="193"/>
      <c r="H44" s="193"/>
      <c r="I44" s="193"/>
      <c r="J44" s="193"/>
      <c r="K44" s="193"/>
      <c r="L44" s="193"/>
      <c r="M44" s="193"/>
      <c r="N44" s="193"/>
      <c r="O44" s="193"/>
      <c r="P44" s="193"/>
    </row>
    <row r="46" spans="6:16" ht="18.649999999999999" customHeight="1">
      <c r="F46" s="192" t="str">
        <f>"Impact of the Trade Conflict on Sector " &amp;C5 &amp; ", by Scenario"</f>
        <v>Impact of the Trade Conflict on Sector GDP, by Scenario</v>
      </c>
      <c r="G46" s="192"/>
      <c r="H46" s="192"/>
      <c r="I46" s="192"/>
      <c r="J46" s="192"/>
      <c r="K46" s="192"/>
      <c r="L46" s="192"/>
      <c r="M46" s="192"/>
      <c r="N46" s="192"/>
      <c r="O46" s="192"/>
      <c r="P46" s="192"/>
    </row>
    <row r="47" spans="6:16" ht="14.5" customHeight="1">
      <c r="F47" s="192"/>
      <c r="G47" s="192"/>
      <c r="H47" s="192"/>
      <c r="I47" s="192"/>
      <c r="J47" s="192"/>
      <c r="K47" s="192"/>
      <c r="L47" s="192"/>
      <c r="M47" s="192"/>
      <c r="N47" s="192"/>
      <c r="O47" s="192"/>
      <c r="P47" s="192"/>
    </row>
    <row r="48" spans="6:16">
      <c r="F48" s="192"/>
      <c r="G48" s="192"/>
      <c r="H48" s="192"/>
      <c r="I48" s="192"/>
      <c r="J48" s="192"/>
      <c r="K48" s="192"/>
      <c r="L48" s="192"/>
      <c r="M48" s="192"/>
      <c r="N48" s="192"/>
      <c r="O48" s="192"/>
      <c r="P48" s="192"/>
    </row>
    <row r="49" spans="6:16">
      <c r="F49" s="192"/>
      <c r="G49" s="192"/>
      <c r="H49" s="192"/>
      <c r="I49" s="192"/>
      <c r="J49" s="192"/>
      <c r="K49" s="192"/>
      <c r="L49" s="192"/>
      <c r="M49" s="192"/>
      <c r="N49" s="192"/>
      <c r="O49" s="192"/>
      <c r="P49" s="192"/>
    </row>
    <row r="50" spans="6:16">
      <c r="F50" s="192"/>
      <c r="G50" s="192"/>
      <c r="H50" s="192"/>
      <c r="I50" s="192"/>
      <c r="J50" s="192"/>
      <c r="K50" s="192"/>
      <c r="L50" s="192"/>
      <c r="M50" s="192"/>
      <c r="N50" s="192"/>
      <c r="O50" s="192"/>
      <c r="P50" s="192"/>
    </row>
    <row r="51" spans="6:16">
      <c r="F51" s="192"/>
      <c r="G51" s="192"/>
      <c r="H51" s="192"/>
      <c r="I51" s="192"/>
      <c r="J51" s="192"/>
      <c r="K51" s="192"/>
      <c r="L51" s="192"/>
      <c r="M51" s="192"/>
      <c r="N51" s="192"/>
      <c r="O51" s="192"/>
      <c r="P51" s="192"/>
    </row>
    <row r="52" spans="6:16">
      <c r="F52" s="192"/>
      <c r="G52" s="192"/>
      <c r="H52" s="192"/>
      <c r="I52" s="192"/>
      <c r="J52" s="192"/>
      <c r="K52" s="192"/>
      <c r="L52" s="192"/>
      <c r="M52" s="192"/>
      <c r="N52" s="192"/>
      <c r="O52" s="192"/>
      <c r="P52" s="192"/>
    </row>
    <row r="53" spans="6:16">
      <c r="F53" s="192"/>
      <c r="G53" s="192"/>
      <c r="H53" s="192"/>
      <c r="I53" s="192"/>
      <c r="J53" s="192"/>
      <c r="K53" s="192"/>
      <c r="L53" s="192"/>
      <c r="M53" s="192"/>
      <c r="N53" s="192"/>
      <c r="O53" s="192"/>
      <c r="P53" s="192"/>
    </row>
    <row r="54" spans="6:16">
      <c r="F54" s="192"/>
      <c r="G54" s="192"/>
      <c r="H54" s="192"/>
      <c r="I54" s="192"/>
      <c r="J54" s="192"/>
      <c r="K54" s="192"/>
      <c r="L54" s="192"/>
      <c r="M54" s="192"/>
      <c r="N54" s="192"/>
      <c r="O54" s="192"/>
      <c r="P54" s="192"/>
    </row>
    <row r="55" spans="6:16">
      <c r="F55" s="192"/>
      <c r="G55" s="192"/>
      <c r="H55" s="192"/>
      <c r="I55" s="192"/>
      <c r="J55" s="192"/>
      <c r="K55" s="192"/>
      <c r="L55" s="192"/>
      <c r="M55" s="192"/>
      <c r="N55" s="192"/>
      <c r="O55" s="192"/>
      <c r="P55" s="192"/>
    </row>
    <row r="56" spans="6:16">
      <c r="F56" s="192"/>
      <c r="G56" s="192"/>
      <c r="H56" s="192"/>
      <c r="I56" s="192"/>
      <c r="J56" s="192"/>
      <c r="K56" s="192"/>
      <c r="L56" s="192"/>
      <c r="M56" s="192"/>
      <c r="N56" s="192"/>
      <c r="O56" s="192"/>
      <c r="P56" s="192"/>
    </row>
    <row r="57" spans="6:16">
      <c r="F57" s="192"/>
      <c r="G57" s="192"/>
      <c r="H57" s="192"/>
      <c r="I57" s="192"/>
      <c r="J57" s="192"/>
      <c r="K57" s="192"/>
      <c r="L57" s="192"/>
      <c r="M57" s="192"/>
      <c r="N57" s="192"/>
      <c r="O57" s="192"/>
      <c r="P57" s="192"/>
    </row>
    <row r="58" spans="6:16">
      <c r="F58" s="192"/>
      <c r="G58" s="192"/>
      <c r="H58" s="192"/>
      <c r="I58" s="192"/>
      <c r="J58" s="192"/>
      <c r="K58" s="192"/>
      <c r="L58" s="192"/>
      <c r="M58" s="192"/>
      <c r="N58" s="192"/>
      <c r="O58" s="192"/>
      <c r="P58" s="192"/>
    </row>
    <row r="59" spans="6:16">
      <c r="F59" s="192"/>
      <c r="G59" s="192"/>
      <c r="H59" s="192"/>
      <c r="I59" s="192"/>
      <c r="J59" s="192"/>
      <c r="K59" s="192"/>
      <c r="L59" s="192"/>
      <c r="M59" s="192"/>
      <c r="N59" s="192"/>
      <c r="O59" s="192"/>
      <c r="P59" s="192"/>
    </row>
    <row r="60" spans="6:16">
      <c r="F60" s="192"/>
      <c r="G60" s="192"/>
      <c r="H60" s="192"/>
      <c r="I60" s="192"/>
      <c r="J60" s="192"/>
      <c r="K60" s="192"/>
      <c r="L60" s="192"/>
      <c r="M60" s="192"/>
      <c r="N60" s="192"/>
      <c r="O60" s="192"/>
      <c r="P60" s="192"/>
    </row>
    <row r="61" spans="6:16">
      <c r="F61" s="192"/>
      <c r="G61" s="192"/>
      <c r="H61" s="192"/>
      <c r="I61" s="192"/>
      <c r="J61" s="192"/>
      <c r="K61" s="192"/>
      <c r="L61" s="192"/>
      <c r="M61" s="192"/>
      <c r="N61" s="192"/>
      <c r="O61" s="192"/>
      <c r="P61" s="192"/>
    </row>
    <row r="62" spans="6:16">
      <c r="F62" s="192"/>
      <c r="G62" s="192"/>
      <c r="H62" s="192"/>
      <c r="I62" s="192"/>
      <c r="J62" s="192"/>
      <c r="K62" s="192"/>
      <c r="L62" s="192"/>
      <c r="M62" s="192"/>
      <c r="N62" s="192"/>
      <c r="O62" s="192"/>
      <c r="P62" s="192"/>
    </row>
    <row r="63" spans="6:16">
      <c r="F63" s="192"/>
      <c r="G63" s="192"/>
      <c r="H63" s="192"/>
      <c r="I63" s="192"/>
      <c r="J63" s="192"/>
      <c r="K63" s="192"/>
      <c r="L63" s="192"/>
      <c r="M63" s="192"/>
      <c r="N63" s="192"/>
      <c r="O63" s="192"/>
      <c r="P63" s="192"/>
    </row>
    <row r="64" spans="6:16">
      <c r="F64" s="192"/>
      <c r="G64" s="192"/>
      <c r="H64" s="192"/>
      <c r="I64" s="192"/>
      <c r="J64" s="192"/>
      <c r="K64" s="192"/>
      <c r="L64" s="192"/>
      <c r="M64" s="192"/>
      <c r="N64" s="192"/>
      <c r="O64" s="192"/>
      <c r="P64" s="192"/>
    </row>
    <row r="65" spans="6:16">
      <c r="F65" s="192"/>
      <c r="G65" s="192"/>
      <c r="H65" s="192"/>
      <c r="I65" s="192"/>
      <c r="J65" s="192"/>
      <c r="K65" s="192"/>
      <c r="L65" s="192"/>
      <c r="M65" s="192"/>
      <c r="N65" s="192"/>
      <c r="O65" s="192"/>
      <c r="P65" s="192"/>
    </row>
    <row r="66" spans="6:16">
      <c r="F66" s="192"/>
      <c r="G66" s="192"/>
      <c r="H66" s="192"/>
      <c r="I66" s="192"/>
      <c r="J66" s="192"/>
      <c r="K66" s="192"/>
      <c r="L66" s="192"/>
      <c r="M66" s="192"/>
      <c r="N66" s="192"/>
      <c r="O66" s="192"/>
      <c r="P66" s="192"/>
    </row>
    <row r="67" spans="6:16">
      <c r="F67" s="192"/>
      <c r="G67" s="192"/>
      <c r="H67" s="192"/>
      <c r="I67" s="192"/>
      <c r="J67" s="192"/>
      <c r="K67" s="192"/>
      <c r="L67" s="192"/>
      <c r="M67" s="192"/>
      <c r="N67" s="192"/>
      <c r="O67" s="192"/>
      <c r="P67" s="192"/>
    </row>
    <row r="68" spans="6:16">
      <c r="F68" s="192"/>
      <c r="G68" s="192"/>
      <c r="H68" s="192"/>
      <c r="I68" s="192"/>
      <c r="J68" s="192"/>
      <c r="K68" s="192"/>
      <c r="L68" s="192"/>
      <c r="M68" s="192"/>
      <c r="N68" s="192"/>
      <c r="O68" s="192"/>
      <c r="P68" s="192"/>
    </row>
    <row r="69" spans="6:16">
      <c r="F69" s="192"/>
      <c r="G69" s="192"/>
      <c r="H69" s="192"/>
      <c r="I69" s="192"/>
      <c r="J69" s="192"/>
      <c r="K69" s="192"/>
      <c r="L69" s="192"/>
      <c r="M69" s="192"/>
      <c r="N69" s="192"/>
      <c r="O69" s="192"/>
      <c r="P69" s="192"/>
    </row>
    <row r="70" spans="6:16">
      <c r="F70" s="192"/>
      <c r="G70" s="192"/>
      <c r="H70" s="192"/>
      <c r="I70" s="192"/>
      <c r="J70" s="192"/>
      <c r="K70" s="192"/>
      <c r="L70" s="192"/>
      <c r="M70" s="192"/>
      <c r="N70" s="192"/>
      <c r="O70" s="192"/>
      <c r="P70" s="192"/>
    </row>
    <row r="71" spans="6:16">
      <c r="F71" s="192"/>
      <c r="G71" s="192"/>
      <c r="H71" s="192"/>
      <c r="I71" s="192"/>
      <c r="J71" s="192"/>
      <c r="K71" s="192"/>
      <c r="L71" s="192"/>
      <c r="M71" s="192"/>
      <c r="N71" s="192"/>
      <c r="O71" s="192"/>
      <c r="P71" s="192"/>
    </row>
    <row r="72" spans="6:16">
      <c r="F72" s="192"/>
      <c r="G72" s="192"/>
      <c r="H72" s="192"/>
      <c r="I72" s="192"/>
      <c r="J72" s="192"/>
      <c r="K72" s="192"/>
      <c r="L72" s="192"/>
      <c r="M72" s="192"/>
      <c r="N72" s="192"/>
      <c r="O72" s="192"/>
      <c r="P72" s="192"/>
    </row>
    <row r="73" spans="6:16">
      <c r="F73" s="192"/>
      <c r="G73" s="192"/>
      <c r="H73" s="192"/>
      <c r="I73" s="192"/>
      <c r="J73" s="192"/>
      <c r="K73" s="192"/>
      <c r="L73" s="192"/>
      <c r="M73" s="192"/>
      <c r="N73" s="192"/>
      <c r="O73" s="192"/>
      <c r="P73" s="192"/>
    </row>
    <row r="74" spans="6:16">
      <c r="F74" s="192"/>
      <c r="G74" s="192"/>
      <c r="H74" s="192"/>
      <c r="I74" s="192"/>
      <c r="J74" s="192"/>
      <c r="K74" s="192"/>
      <c r="L74" s="192"/>
      <c r="M74" s="192"/>
      <c r="N74" s="192"/>
      <c r="O74" s="192"/>
      <c r="P74" s="192"/>
    </row>
    <row r="75" spans="6:16">
      <c r="F75" s="192"/>
      <c r="G75" s="192"/>
      <c r="H75" s="192"/>
      <c r="I75" s="192"/>
      <c r="J75" s="192"/>
      <c r="K75" s="192"/>
      <c r="L75" s="192"/>
      <c r="M75" s="192"/>
      <c r="N75" s="192"/>
      <c r="O75" s="192"/>
      <c r="P75" s="192"/>
    </row>
    <row r="76" spans="6:16">
      <c r="F76" s="192"/>
      <c r="G76" s="192"/>
      <c r="H76" s="192"/>
      <c r="I76" s="192"/>
      <c r="J76" s="192"/>
      <c r="K76" s="192"/>
      <c r="L76" s="192"/>
      <c r="M76" s="192"/>
      <c r="N76" s="192"/>
      <c r="O76" s="192"/>
      <c r="P76" s="192"/>
    </row>
    <row r="77" spans="6:16">
      <c r="F77" s="192"/>
      <c r="G77" s="192"/>
      <c r="H77" s="192"/>
      <c r="I77" s="192"/>
      <c r="J77" s="192"/>
      <c r="K77" s="192"/>
      <c r="L77" s="192"/>
      <c r="M77" s="192"/>
      <c r="N77" s="192"/>
      <c r="O77" s="192"/>
      <c r="P77" s="192"/>
    </row>
    <row r="78" spans="6:16">
      <c r="F78" s="192"/>
      <c r="G78" s="192"/>
      <c r="H78" s="192"/>
      <c r="I78" s="192"/>
      <c r="J78" s="192"/>
      <c r="K78" s="192"/>
      <c r="L78" s="192"/>
      <c r="M78" s="192"/>
      <c r="N78" s="192"/>
      <c r="O78" s="192"/>
      <c r="P78" s="192"/>
    </row>
    <row r="79" spans="6:16">
      <c r="F79" s="192"/>
      <c r="G79" s="192"/>
      <c r="H79" s="192"/>
      <c r="I79" s="192"/>
      <c r="J79" s="192"/>
      <c r="K79" s="192"/>
      <c r="L79" s="192"/>
      <c r="M79" s="192"/>
      <c r="N79" s="192"/>
      <c r="O79" s="192"/>
      <c r="P79" s="192"/>
    </row>
    <row r="80" spans="6:16">
      <c r="F80" s="192"/>
      <c r="G80" s="192"/>
      <c r="H80" s="192"/>
      <c r="I80" s="192"/>
      <c r="J80" s="192"/>
      <c r="K80" s="192"/>
      <c r="L80" s="192"/>
      <c r="M80" s="192"/>
      <c r="N80" s="192"/>
      <c r="O80" s="192"/>
      <c r="P80" s="192"/>
    </row>
    <row r="81" spans="6:16">
      <c r="F81" s="192"/>
      <c r="G81" s="192"/>
      <c r="H81" s="192"/>
      <c r="I81" s="192"/>
      <c r="J81" s="192"/>
      <c r="K81" s="192"/>
      <c r="L81" s="192"/>
      <c r="M81" s="192"/>
      <c r="N81" s="192"/>
      <c r="O81" s="192"/>
      <c r="P81" s="192"/>
    </row>
    <row r="82" spans="6:16">
      <c r="F82" s="192"/>
      <c r="G82" s="192"/>
      <c r="H82" s="192"/>
      <c r="I82" s="192"/>
      <c r="J82" s="192"/>
      <c r="K82" s="192"/>
      <c r="L82" s="192"/>
      <c r="M82" s="192"/>
      <c r="N82" s="192"/>
      <c r="O82" s="192"/>
      <c r="P82" s="192"/>
    </row>
    <row r="83" spans="6:16">
      <c r="F83" s="192"/>
      <c r="G83" s="192"/>
      <c r="H83" s="192"/>
      <c r="I83" s="192"/>
      <c r="J83" s="192"/>
      <c r="K83" s="192"/>
      <c r="L83" s="192"/>
      <c r="M83" s="192"/>
      <c r="N83" s="192"/>
      <c r="O83" s="192"/>
      <c r="P83" s="192"/>
    </row>
    <row r="84" spans="6:16">
      <c r="F84" s="192"/>
      <c r="G84" s="192"/>
      <c r="H84" s="192"/>
      <c r="I84" s="192"/>
      <c r="J84" s="192"/>
      <c r="K84" s="192"/>
      <c r="L84" s="192"/>
      <c r="M84" s="192"/>
      <c r="N84" s="192"/>
      <c r="O84" s="192"/>
      <c r="P84" s="192"/>
    </row>
    <row r="85" spans="6:16">
      <c r="F85" s="192"/>
      <c r="G85" s="192"/>
      <c r="H85" s="192"/>
      <c r="I85" s="192"/>
      <c r="J85" s="192"/>
      <c r="K85" s="192"/>
      <c r="L85" s="192"/>
      <c r="M85" s="192"/>
      <c r="N85" s="192"/>
      <c r="O85" s="192"/>
      <c r="P85" s="192"/>
    </row>
    <row r="86" spans="6:16">
      <c r="F86" s="192"/>
      <c r="G86" s="192"/>
      <c r="H86" s="192"/>
      <c r="I86" s="192"/>
      <c r="J86" s="192"/>
      <c r="K86" s="192"/>
      <c r="L86" s="192"/>
      <c r="M86" s="192"/>
      <c r="N86" s="192"/>
      <c r="O86" s="192"/>
      <c r="P86" s="192"/>
    </row>
    <row r="87" spans="6:16">
      <c r="F87" s="192"/>
      <c r="G87" s="192"/>
      <c r="H87" s="192"/>
      <c r="I87" s="192"/>
      <c r="J87" s="192"/>
      <c r="K87" s="192"/>
      <c r="L87" s="192"/>
      <c r="M87" s="192"/>
      <c r="N87" s="192"/>
      <c r="O87" s="192"/>
      <c r="P87" s="192"/>
    </row>
    <row r="88" spans="6:16">
      <c r="F88" s="192"/>
      <c r="G88" s="192"/>
      <c r="H88" s="192"/>
      <c r="I88" s="192"/>
      <c r="J88" s="192"/>
      <c r="K88" s="192"/>
      <c r="L88" s="192"/>
      <c r="M88" s="192"/>
      <c r="N88" s="192"/>
      <c r="O88" s="192"/>
      <c r="P88" s="192"/>
    </row>
    <row r="89" spans="6:16">
      <c r="F89" s="192"/>
      <c r="G89" s="192"/>
      <c r="H89" s="192"/>
      <c r="I89" s="192"/>
      <c r="J89" s="192"/>
      <c r="K89" s="192"/>
      <c r="L89" s="192"/>
      <c r="M89" s="192"/>
      <c r="N89" s="192"/>
      <c r="O89" s="192"/>
      <c r="P89" s="192"/>
    </row>
    <row r="90" spans="6:16">
      <c r="F90" s="192"/>
      <c r="G90" s="192"/>
      <c r="H90" s="192"/>
      <c r="I90" s="192"/>
      <c r="J90" s="192"/>
      <c r="K90" s="192"/>
      <c r="L90" s="192"/>
      <c r="M90" s="192"/>
      <c r="N90" s="192"/>
      <c r="O90" s="192"/>
      <c r="P90" s="192"/>
    </row>
    <row r="91" spans="6:16">
      <c r="F91" s="193" t="s">
        <v>307</v>
      </c>
      <c r="G91" s="193"/>
      <c r="H91" s="193"/>
      <c r="I91" s="193"/>
      <c r="J91" s="193"/>
      <c r="K91" s="193"/>
      <c r="L91" s="193"/>
      <c r="M91" s="193"/>
      <c r="N91" s="193"/>
      <c r="O91" s="193"/>
      <c r="P91" s="193"/>
    </row>
    <row r="92" spans="6:16">
      <c r="F92" s="193"/>
      <c r="G92" s="193"/>
      <c r="H92" s="193"/>
      <c r="I92" s="193"/>
      <c r="J92" s="193"/>
      <c r="K92" s="193"/>
      <c r="L92" s="193"/>
      <c r="M92" s="193"/>
      <c r="N92" s="193"/>
      <c r="O92" s="193"/>
      <c r="P92" s="193"/>
    </row>
    <row r="93" spans="6:16">
      <c r="F93" s="193"/>
      <c r="G93" s="193"/>
      <c r="H93" s="193"/>
      <c r="I93" s="193"/>
      <c r="J93" s="193"/>
      <c r="K93" s="193"/>
      <c r="L93" s="193"/>
      <c r="M93" s="193"/>
      <c r="N93" s="193"/>
      <c r="O93" s="193"/>
      <c r="P93" s="193"/>
    </row>
    <row r="94" spans="6:16">
      <c r="F94" s="193"/>
      <c r="G94" s="193"/>
      <c r="H94" s="193"/>
      <c r="I94" s="193"/>
      <c r="J94" s="193"/>
      <c r="K94" s="193"/>
      <c r="L94" s="193"/>
      <c r="M94" s="193"/>
      <c r="N94" s="193"/>
      <c r="O94" s="193"/>
      <c r="P94" s="193"/>
    </row>
    <row r="95" spans="6:16">
      <c r="F95" s="73"/>
      <c r="G95" s="73"/>
      <c r="H95" s="73"/>
      <c r="I95" s="73"/>
      <c r="J95" s="73"/>
      <c r="K95" s="73"/>
      <c r="L95" s="73"/>
      <c r="M95" s="73"/>
      <c r="N95" s="73"/>
      <c r="O95" s="73"/>
      <c r="P95" s="73"/>
    </row>
    <row r="96" spans="6:16">
      <c r="F96" s="73"/>
      <c r="G96" s="73"/>
      <c r="H96" s="73"/>
      <c r="I96" s="73"/>
      <c r="J96" s="73"/>
      <c r="K96" s="73"/>
      <c r="L96" s="73"/>
      <c r="M96" s="73"/>
      <c r="N96" s="73"/>
      <c r="O96" s="73"/>
      <c r="P96" s="73"/>
    </row>
    <row r="97" spans="6:16">
      <c r="F97" s="73"/>
      <c r="G97" s="73"/>
      <c r="H97" s="73"/>
      <c r="I97" s="73"/>
      <c r="J97" s="73"/>
      <c r="K97" s="73"/>
      <c r="L97" s="73"/>
      <c r="M97" s="73"/>
      <c r="N97" s="73"/>
      <c r="O97" s="73"/>
      <c r="P97" s="73"/>
    </row>
    <row r="98" spans="6:16">
      <c r="F98" s="73"/>
      <c r="G98" s="73"/>
      <c r="H98" s="73"/>
      <c r="I98" s="73"/>
      <c r="J98" s="73"/>
      <c r="K98" s="73"/>
      <c r="L98" s="73"/>
      <c r="M98" s="73"/>
      <c r="N98" s="73"/>
      <c r="O98" s="73"/>
      <c r="P98" s="73"/>
    </row>
    <row r="99" spans="6:16">
      <c r="F99" s="73"/>
      <c r="G99" s="73"/>
      <c r="H99" s="73"/>
      <c r="I99" s="73"/>
      <c r="J99" s="73"/>
      <c r="K99" s="73"/>
      <c r="L99" s="73"/>
      <c r="M99" s="73"/>
      <c r="N99" s="73"/>
      <c r="O99" s="73"/>
      <c r="P99" s="73"/>
    </row>
    <row r="100" spans="6:16">
      <c r="F100" s="73"/>
      <c r="G100" s="73"/>
      <c r="H100" s="73"/>
      <c r="I100" s="73"/>
      <c r="J100" s="73"/>
      <c r="K100" s="73"/>
      <c r="L100" s="73"/>
      <c r="M100" s="73"/>
      <c r="N100" s="73"/>
      <c r="O100" s="73"/>
      <c r="P100" s="73"/>
    </row>
    <row r="101" spans="6:16">
      <c r="F101" s="73"/>
      <c r="G101" s="73"/>
      <c r="H101" s="73"/>
      <c r="I101" s="73"/>
      <c r="J101" s="73"/>
      <c r="K101" s="73"/>
      <c r="L101" s="73"/>
      <c r="M101" s="73"/>
      <c r="N101" s="73"/>
      <c r="O101" s="73"/>
      <c r="P101" s="73"/>
    </row>
    <row r="102" spans="6:16">
      <c r="F102" s="73"/>
      <c r="G102" s="73"/>
      <c r="H102" s="73"/>
      <c r="I102" s="73"/>
      <c r="J102" s="73"/>
      <c r="K102" s="73"/>
      <c r="L102" s="73"/>
      <c r="M102" s="73"/>
      <c r="N102" s="73"/>
      <c r="O102" s="73"/>
      <c r="P102" s="73"/>
    </row>
    <row r="103" spans="6:16">
      <c r="F103" s="198"/>
      <c r="G103" s="199"/>
      <c r="H103" s="199"/>
      <c r="I103" s="199"/>
      <c r="J103" s="199"/>
      <c r="K103" s="199"/>
      <c r="L103" s="199"/>
      <c r="M103" s="199"/>
      <c r="N103" s="199"/>
      <c r="O103" s="199"/>
      <c r="P103" s="199"/>
    </row>
    <row r="104" spans="6:16">
      <c r="F104" s="199"/>
      <c r="G104" s="199"/>
      <c r="H104" s="199"/>
      <c r="I104" s="199"/>
      <c r="J104" s="199"/>
      <c r="K104" s="199"/>
      <c r="L104" s="199"/>
      <c r="M104" s="199"/>
      <c r="N104" s="199"/>
      <c r="O104" s="199"/>
      <c r="P104" s="199"/>
    </row>
  </sheetData>
  <mergeCells count="12">
    <mergeCell ref="G2:H3"/>
    <mergeCell ref="K2:M2"/>
    <mergeCell ref="N2:P2"/>
    <mergeCell ref="Q2:S2"/>
    <mergeCell ref="F103:P104"/>
    <mergeCell ref="F91:P94"/>
    <mergeCell ref="B9:C9"/>
    <mergeCell ref="F4:P17"/>
    <mergeCell ref="F18:P20"/>
    <mergeCell ref="F23:P40"/>
    <mergeCell ref="F46:P90"/>
    <mergeCell ref="F41:P44"/>
  </mergeCells>
  <dataValidations count="1">
    <dataValidation type="list" allowBlank="1" showInputMessage="1" showErrorMessage="1" sqref="C5" xr:uid="{F19B68A9-252B-4986-931D-32F8E61741D4}">
      <formula1>"GDP, Employment, Exports"</formula1>
    </dataValidation>
  </dataValidations>
  <hyperlinks>
    <hyperlink ref="N2:P2" location="'by Country'!G23" display="Impact of the Trade Conflict on GDP, by Sector" xr:uid="{244A5681-1D24-4F52-9139-F9B024EA24D0}"/>
    <hyperlink ref="Q2:S2" location="'by Country'!G46" display="Impact of the Trade Conflict on Sector GDP, by Scenario" xr:uid="{B6A38D68-88B3-4ECC-9787-D61E542035B0}"/>
    <hyperlink ref="K2:M2" location="'by Country'!G4" display="Impact of the Trade Conflict on GDP, by Scenario" xr:uid="{27B7BDCE-ED68-4605-B0D8-4BCB4DD82838}"/>
    <hyperlink ref="T2:U2" location="'by Country'!E4" display="Go to top" xr:uid="{A1D1A769-D413-49A8-BEAE-45A487DF8867}"/>
  </hyperlink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E13D09-2182-4A12-B876-B444F7979462}">
          <x14:formula1>
            <xm:f>Datasheet!$C$4:$C$75</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03A32-9877-48F7-8907-223EF77D3EED}">
  <sheetPr>
    <tabColor rgb="FF92D050"/>
  </sheetPr>
  <dimension ref="B1:U181"/>
  <sheetViews>
    <sheetView showGridLines="0" zoomScale="85" zoomScaleNormal="85" workbookViewId="0">
      <pane xSplit="5" ySplit="3" topLeftCell="G4" activePane="bottomRight" state="frozen"/>
      <selection pane="topRight" activeCell="E1" sqref="E1"/>
      <selection pane="bottomLeft" activeCell="A4" sqref="A4"/>
      <selection pane="bottomRight" activeCell="D15" sqref="D15"/>
    </sheetView>
  </sheetViews>
  <sheetFormatPr defaultColWidth="8.81640625" defaultRowHeight="14.5"/>
  <cols>
    <col min="1" max="1" width="1.81640625" style="42" customWidth="1"/>
    <col min="2" max="2" width="30.54296875" style="42" customWidth="1"/>
    <col min="3" max="3" width="10.453125" style="42" customWidth="1"/>
    <col min="4" max="4" width="17.81640625" style="80" customWidth="1"/>
    <col min="5" max="5" width="3" style="42" customWidth="1"/>
    <col min="6" max="6" width="2.453125" style="42" customWidth="1"/>
    <col min="7" max="7" width="12.54296875" style="42" customWidth="1"/>
    <col min="8" max="8" width="24.6328125" style="42" customWidth="1"/>
    <col min="9" max="9" width="7.1796875" style="42" customWidth="1"/>
    <col min="10" max="10" width="13.81640625" style="42" bestFit="1" customWidth="1"/>
    <col min="11" max="12" width="8.81640625" style="42" customWidth="1"/>
    <col min="13" max="14" width="8.81640625" style="42"/>
    <col min="15" max="15" width="4" style="42" customWidth="1"/>
    <col min="16" max="16" width="11.26953125" style="42" customWidth="1"/>
    <col min="17" max="17" width="8.81640625" style="42"/>
    <col min="18" max="18" width="3.453125" style="42" customWidth="1"/>
    <col min="19" max="19" width="11.7265625" style="42" customWidth="1"/>
    <col min="20" max="21" width="7.36328125" style="42" customWidth="1"/>
    <col min="22" max="16384" width="8.81640625" style="42"/>
  </cols>
  <sheetData>
    <row r="1" spans="2:21" ht="15" customHeight="1"/>
    <row r="2" spans="2:21" ht="33.5" customHeight="1">
      <c r="B2" s="106" t="s">
        <v>320</v>
      </c>
      <c r="C2" s="172" t="s">
        <v>94</v>
      </c>
      <c r="D2" s="81"/>
      <c r="G2" s="207" t="str">
        <f>IFERROR(INDEX(Datasheet!$B$4:$B$75,MATCH('Country comparisons '!$C2,Datasheet!$C$4:$C$75,0)),"")</f>
        <v>Japan</v>
      </c>
      <c r="H2" s="207"/>
      <c r="J2" s="170" t="s">
        <v>304</v>
      </c>
      <c r="K2" s="195" t="s">
        <v>397</v>
      </c>
      <c r="L2" s="196"/>
      <c r="M2" s="197"/>
      <c r="N2" s="195" t="str">
        <f>$G$63</f>
        <v>Impact of the Trade Conflict on Selected Economies, by Sector</v>
      </c>
      <c r="O2" s="196"/>
      <c r="P2" s="197"/>
      <c r="Q2" s="195" t="str">
        <f>$G$123</f>
        <v>Impact of the Trade Conflict on Selected Economies (% of Sector GDP )</v>
      </c>
      <c r="R2" s="196"/>
      <c r="S2" s="197"/>
      <c r="T2" s="205" t="s">
        <v>398</v>
      </c>
      <c r="U2" s="206"/>
    </row>
    <row r="3" spans="2:21" ht="15" customHeight="1">
      <c r="G3" s="207"/>
      <c r="H3" s="207"/>
    </row>
    <row r="4" spans="2:21" ht="18.5" customHeight="1">
      <c r="B4" s="45" t="s">
        <v>321</v>
      </c>
      <c r="C4" s="167" t="s">
        <v>82</v>
      </c>
      <c r="D4" s="82" t="str">
        <f>IFERROR(INDEX(Datasheet!$B$4:$B$75,MATCH('Country comparisons '!$C4,Datasheet!$C$4:$C$75,0)),"")</f>
        <v>Hong Kong, China</v>
      </c>
      <c r="G4" s="200" t="str">
        <f>"Impact of the Trade Conflict on Selected Economies"&amp;", by Scenario"</f>
        <v>Impact of the Trade Conflict on Selected Economies, by Scenario</v>
      </c>
      <c r="H4" s="200"/>
      <c r="I4" s="200"/>
      <c r="J4" s="200"/>
      <c r="K4" s="200"/>
      <c r="L4" s="200"/>
      <c r="M4" s="200"/>
      <c r="N4" s="200"/>
      <c r="O4" s="200"/>
      <c r="P4" s="200"/>
      <c r="Q4" s="200"/>
      <c r="R4" s="200"/>
    </row>
    <row r="5" spans="2:21" ht="14.5" customHeight="1">
      <c r="B5" s="201" t="s">
        <v>322</v>
      </c>
      <c r="C5" s="44" t="s">
        <v>136</v>
      </c>
      <c r="D5" s="82" t="str">
        <f>IFERROR(INDEX(Datasheet!$B$4:$B$75,MATCH('Country comparisons '!$C5,Datasheet!$C$4:$C$75,0)),"")</f>
        <v>Romania</v>
      </c>
      <c r="G5" s="200"/>
      <c r="H5" s="200"/>
      <c r="I5" s="200"/>
      <c r="J5" s="200"/>
      <c r="K5" s="200"/>
      <c r="L5" s="200"/>
      <c r="M5" s="200"/>
      <c r="N5" s="200"/>
      <c r="O5" s="200"/>
      <c r="P5" s="200"/>
      <c r="Q5" s="200"/>
      <c r="R5" s="200"/>
    </row>
    <row r="6" spans="2:21">
      <c r="B6" s="202"/>
      <c r="C6" s="44" t="s">
        <v>387</v>
      </c>
      <c r="D6" s="82" t="str">
        <f>IFERROR(INDEX(Datasheet!$B$4:$B$75,MATCH('Country comparisons '!$C6,Datasheet!$C$4:$C$75,0)),"")</f>
        <v>ASEAN5</v>
      </c>
      <c r="E6" s="46"/>
      <c r="F6" s="46"/>
      <c r="G6" s="200"/>
      <c r="H6" s="200"/>
      <c r="I6" s="200"/>
      <c r="J6" s="200"/>
      <c r="K6" s="200"/>
      <c r="L6" s="200"/>
      <c r="M6" s="200"/>
      <c r="N6" s="200"/>
      <c r="O6" s="200"/>
      <c r="P6" s="200"/>
      <c r="Q6" s="200"/>
      <c r="R6" s="200"/>
    </row>
    <row r="7" spans="2:21">
      <c r="B7" s="202"/>
      <c r="C7" s="44" t="s">
        <v>94</v>
      </c>
      <c r="D7" s="82" t="str">
        <f>IFERROR(INDEX(Datasheet!$B$4:$B$75,MATCH('Country comparisons '!$C7,Datasheet!$C$4:$C$75,0)),"")</f>
        <v>Japan</v>
      </c>
      <c r="G7" s="200"/>
      <c r="H7" s="200"/>
      <c r="I7" s="200"/>
      <c r="J7" s="200"/>
      <c r="K7" s="200"/>
      <c r="L7" s="200"/>
      <c r="M7" s="200"/>
      <c r="N7" s="200"/>
      <c r="O7" s="200"/>
      <c r="P7" s="200"/>
      <c r="Q7" s="200"/>
      <c r="R7" s="200"/>
    </row>
    <row r="8" spans="2:21">
      <c r="B8" s="202"/>
      <c r="C8" s="66" t="s">
        <v>164</v>
      </c>
      <c r="D8" s="82" t="str">
        <f>IFERROR(INDEX(Datasheet!$B$4:$B$75,MATCH('Country comparisons '!$C8,Datasheet!$C$4:$C$75,0)),"")</f>
        <v>Viet Nam</v>
      </c>
      <c r="G8" s="200"/>
      <c r="H8" s="200"/>
      <c r="I8" s="200"/>
      <c r="J8" s="200"/>
      <c r="K8" s="200"/>
      <c r="L8" s="200"/>
      <c r="M8" s="200"/>
      <c r="N8" s="200"/>
      <c r="O8" s="200"/>
      <c r="P8" s="200"/>
      <c r="Q8" s="200"/>
      <c r="R8" s="200"/>
    </row>
    <row r="9" spans="2:21">
      <c r="C9" s="44" t="s">
        <v>46</v>
      </c>
      <c r="D9" s="82" t="str">
        <f>IFERROR(INDEX(Datasheet!$B$4:$B$75,MATCH('Country comparisons '!$C9,Datasheet!$C$4:$C$75,0)),"")</f>
        <v>Bangladesh</v>
      </c>
      <c r="G9" s="200"/>
      <c r="H9" s="200"/>
      <c r="I9" s="200"/>
      <c r="J9" s="200"/>
      <c r="K9" s="200"/>
      <c r="L9" s="200"/>
      <c r="M9" s="200"/>
      <c r="N9" s="200"/>
      <c r="O9" s="200"/>
      <c r="P9" s="200"/>
      <c r="Q9" s="200"/>
      <c r="R9" s="200"/>
    </row>
    <row r="10" spans="2:21">
      <c r="C10" s="44"/>
      <c r="D10" s="82" t="str">
        <f>IFERROR(INDEX(Datasheet!$B$4:$B$75,MATCH('Country comparisons '!$C10,Datasheet!$C$4:$C$75,0)),"")</f>
        <v/>
      </c>
      <c r="G10" s="200"/>
      <c r="H10" s="200"/>
      <c r="I10" s="200"/>
      <c r="J10" s="200"/>
      <c r="K10" s="200"/>
      <c r="L10" s="200"/>
      <c r="M10" s="200"/>
      <c r="N10" s="200"/>
      <c r="O10" s="200"/>
      <c r="P10" s="200"/>
      <c r="Q10" s="200"/>
      <c r="R10" s="200"/>
    </row>
    <row r="11" spans="2:21">
      <c r="C11" s="44"/>
      <c r="D11" s="82" t="str">
        <f>IFERROR(INDEX(Datasheet!$B$4:$B$75,MATCH('Country comparisons '!$C11,Datasheet!$C$4:$C$75,0)),"")</f>
        <v/>
      </c>
      <c r="G11" s="200"/>
      <c r="H11" s="200"/>
      <c r="I11" s="200"/>
      <c r="J11" s="200"/>
      <c r="K11" s="200"/>
      <c r="L11" s="200"/>
      <c r="M11" s="200"/>
      <c r="N11" s="200"/>
      <c r="O11" s="200"/>
      <c r="P11" s="200"/>
      <c r="Q11" s="200"/>
      <c r="R11" s="200"/>
    </row>
    <row r="12" spans="2:21">
      <c r="C12" s="44"/>
      <c r="D12" s="82" t="str">
        <f>IFERROR(INDEX(Datasheet!$B$4:$B$75,MATCH('Country comparisons '!$C12,Datasheet!$C$4:$C$75,0)),"")</f>
        <v/>
      </c>
      <c r="G12" s="200"/>
      <c r="H12" s="200"/>
      <c r="I12" s="200"/>
      <c r="J12" s="200"/>
      <c r="K12" s="200"/>
      <c r="L12" s="200"/>
      <c r="M12" s="200"/>
      <c r="N12" s="200"/>
      <c r="O12" s="200"/>
      <c r="P12" s="200"/>
      <c r="Q12" s="200"/>
      <c r="R12" s="200"/>
    </row>
    <row r="13" spans="2:21">
      <c r="C13" s="44"/>
      <c r="D13" s="82" t="str">
        <f>IFERROR(INDEX(Datasheet!$B$4:$B$75,MATCH('Country comparisons '!$C13,Datasheet!$C$4:$C$75,0)),"")</f>
        <v/>
      </c>
      <c r="G13" s="200"/>
      <c r="H13" s="200"/>
      <c r="I13" s="200"/>
      <c r="J13" s="200"/>
      <c r="K13" s="200"/>
      <c r="L13" s="200"/>
      <c r="M13" s="200"/>
      <c r="N13" s="200"/>
      <c r="O13" s="200"/>
      <c r="P13" s="200"/>
      <c r="Q13" s="200"/>
      <c r="R13" s="200"/>
    </row>
    <row r="14" spans="2:21">
      <c r="C14"/>
      <c r="D14" s="82" t="s">
        <v>300</v>
      </c>
      <c r="G14" s="200"/>
      <c r="H14" s="200"/>
      <c r="I14" s="200"/>
      <c r="J14" s="200"/>
      <c r="K14" s="200"/>
      <c r="L14" s="200"/>
      <c r="M14" s="200"/>
      <c r="N14" s="200"/>
      <c r="O14" s="200"/>
      <c r="P14" s="200"/>
      <c r="Q14" s="200"/>
      <c r="R14" s="200"/>
    </row>
    <row r="15" spans="2:21" ht="29">
      <c r="B15" s="43" t="s">
        <v>227</v>
      </c>
      <c r="C15" s="47" t="s">
        <v>0</v>
      </c>
      <c r="D15" s="82" t="s">
        <v>300</v>
      </c>
      <c r="G15" s="200"/>
      <c r="H15" s="200"/>
      <c r="I15" s="200"/>
      <c r="J15" s="200"/>
      <c r="K15" s="200"/>
      <c r="L15" s="200"/>
      <c r="M15" s="200"/>
      <c r="N15" s="200"/>
      <c r="O15" s="200"/>
      <c r="P15" s="200"/>
      <c r="Q15" s="200"/>
      <c r="R15" s="200"/>
    </row>
    <row r="16" spans="2:21">
      <c r="G16" s="200"/>
      <c r="H16" s="200"/>
      <c r="I16" s="200"/>
      <c r="J16" s="200"/>
      <c r="K16" s="200"/>
      <c r="L16" s="200"/>
      <c r="M16" s="200"/>
      <c r="N16" s="200"/>
      <c r="O16" s="200"/>
      <c r="P16" s="200"/>
      <c r="Q16" s="200"/>
      <c r="R16" s="200"/>
    </row>
    <row r="17" spans="2:18" ht="29">
      <c r="B17" s="43" t="s">
        <v>212</v>
      </c>
      <c r="C17" s="47">
        <v>0.5</v>
      </c>
      <c r="G17" s="200"/>
      <c r="H17" s="200"/>
      <c r="I17" s="200"/>
      <c r="J17" s="200"/>
      <c r="K17" s="200"/>
      <c r="L17" s="200"/>
      <c r="M17" s="200"/>
      <c r="N17" s="200"/>
      <c r="O17" s="200"/>
      <c r="P17" s="200"/>
      <c r="Q17" s="200"/>
      <c r="R17" s="200"/>
    </row>
    <row r="18" spans="2:18">
      <c r="G18" s="200"/>
      <c r="H18" s="200"/>
      <c r="I18" s="200"/>
      <c r="J18" s="200"/>
      <c r="K18" s="200"/>
      <c r="L18" s="200"/>
      <c r="M18" s="200"/>
      <c r="N18" s="200"/>
      <c r="O18" s="200"/>
      <c r="P18" s="200"/>
      <c r="Q18" s="200"/>
      <c r="R18" s="200"/>
    </row>
    <row r="19" spans="2:18">
      <c r="B19" s="100"/>
      <c r="C19" s="100"/>
      <c r="G19" s="200"/>
      <c r="H19" s="200"/>
      <c r="I19" s="200"/>
      <c r="J19" s="200"/>
      <c r="K19" s="200"/>
      <c r="L19" s="200"/>
      <c r="M19" s="200"/>
      <c r="N19" s="200"/>
      <c r="O19" s="200"/>
      <c r="P19" s="200"/>
      <c r="Q19" s="200"/>
      <c r="R19" s="200"/>
    </row>
    <row r="20" spans="2:18" ht="21">
      <c r="B20" s="188"/>
      <c r="C20" s="188"/>
      <c r="G20" s="200"/>
      <c r="H20" s="200"/>
      <c r="I20" s="200"/>
      <c r="J20" s="200"/>
      <c r="K20" s="200"/>
      <c r="L20" s="200"/>
      <c r="M20" s="200"/>
      <c r="N20" s="200"/>
      <c r="O20" s="200"/>
      <c r="P20" s="200"/>
      <c r="Q20" s="200"/>
      <c r="R20" s="200"/>
    </row>
    <row r="21" spans="2:18" ht="14.5" customHeight="1">
      <c r="B21" s="101"/>
      <c r="C21" s="101"/>
      <c r="G21" s="200"/>
      <c r="H21" s="200"/>
      <c r="I21" s="200"/>
      <c r="J21" s="200"/>
      <c r="K21" s="200"/>
      <c r="L21" s="200"/>
      <c r="M21" s="200"/>
      <c r="N21" s="200"/>
      <c r="O21" s="200"/>
      <c r="P21" s="200"/>
      <c r="Q21" s="200"/>
      <c r="R21" s="200"/>
    </row>
    <row r="22" spans="2:18">
      <c r="B22" s="101"/>
      <c r="C22" s="101"/>
      <c r="G22" s="200"/>
      <c r="H22" s="200"/>
      <c r="I22" s="200"/>
      <c r="J22" s="200"/>
      <c r="K22" s="200"/>
      <c r="L22" s="200"/>
      <c r="M22" s="200"/>
      <c r="N22" s="200"/>
      <c r="O22" s="200"/>
      <c r="P22" s="200"/>
      <c r="Q22" s="200"/>
      <c r="R22" s="200"/>
    </row>
    <row r="23" spans="2:18">
      <c r="B23" s="102"/>
      <c r="C23" s="102"/>
      <c r="D23" s="83"/>
      <c r="G23" s="200"/>
      <c r="H23" s="200"/>
      <c r="I23" s="200"/>
      <c r="J23" s="200"/>
      <c r="K23" s="200"/>
      <c r="L23" s="200"/>
      <c r="M23" s="200"/>
      <c r="N23" s="200"/>
      <c r="O23" s="200"/>
      <c r="P23" s="200"/>
      <c r="Q23" s="200"/>
      <c r="R23" s="200"/>
    </row>
    <row r="24" spans="2:18" ht="14.5" customHeight="1">
      <c r="B24" s="101"/>
      <c r="C24" s="101"/>
      <c r="G24" s="200"/>
      <c r="H24" s="200"/>
      <c r="I24" s="200"/>
      <c r="J24" s="200"/>
      <c r="K24" s="200"/>
      <c r="L24" s="200"/>
      <c r="M24" s="200"/>
      <c r="N24" s="200"/>
      <c r="O24" s="200"/>
      <c r="P24" s="200"/>
      <c r="Q24" s="200"/>
      <c r="R24" s="200"/>
    </row>
    <row r="25" spans="2:18">
      <c r="B25" s="101"/>
      <c r="C25" s="101"/>
      <c r="D25" s="83"/>
      <c r="G25" s="200"/>
      <c r="H25" s="200"/>
      <c r="I25" s="200"/>
      <c r="J25" s="200"/>
      <c r="K25" s="200"/>
      <c r="L25" s="200"/>
      <c r="M25" s="200"/>
      <c r="N25" s="200"/>
      <c r="O25" s="200"/>
      <c r="P25" s="200"/>
      <c r="Q25" s="200"/>
      <c r="R25" s="200"/>
    </row>
    <row r="26" spans="2:18">
      <c r="B26" s="102"/>
      <c r="C26" s="102"/>
      <c r="G26" s="200"/>
      <c r="H26" s="200"/>
      <c r="I26" s="200"/>
      <c r="J26" s="200"/>
      <c r="K26" s="200"/>
      <c r="L26" s="200"/>
      <c r="M26" s="200"/>
      <c r="N26" s="200"/>
      <c r="O26" s="200"/>
      <c r="P26" s="200"/>
      <c r="Q26" s="200"/>
      <c r="R26" s="200"/>
    </row>
    <row r="27" spans="2:18" ht="14.5" customHeight="1">
      <c r="B27" s="101"/>
      <c r="C27" s="101"/>
      <c r="G27" s="200"/>
      <c r="H27" s="200"/>
      <c r="I27" s="200"/>
      <c r="J27" s="200"/>
      <c r="K27" s="200"/>
      <c r="L27" s="200"/>
      <c r="M27" s="200"/>
      <c r="N27" s="200"/>
      <c r="O27" s="200"/>
      <c r="P27" s="200"/>
      <c r="Q27" s="200"/>
      <c r="R27" s="200"/>
    </row>
    <row r="28" spans="2:18">
      <c r="B28" s="101"/>
      <c r="C28" s="101"/>
      <c r="G28" s="200"/>
      <c r="H28" s="200"/>
      <c r="I28" s="200"/>
      <c r="J28" s="200"/>
      <c r="K28" s="200"/>
      <c r="L28" s="200"/>
      <c r="M28" s="200"/>
      <c r="N28" s="200"/>
      <c r="O28" s="200"/>
      <c r="P28" s="200"/>
      <c r="Q28" s="200"/>
      <c r="R28" s="200"/>
    </row>
    <row r="29" spans="2:18">
      <c r="B29" s="102"/>
      <c r="C29" s="102"/>
      <c r="G29" s="200"/>
      <c r="H29" s="200"/>
      <c r="I29" s="200"/>
      <c r="J29" s="200"/>
      <c r="K29" s="200"/>
      <c r="L29" s="200"/>
      <c r="M29" s="200"/>
      <c r="N29" s="200"/>
      <c r="O29" s="200"/>
      <c r="P29" s="200"/>
      <c r="Q29" s="200"/>
      <c r="R29" s="200"/>
    </row>
    <row r="30" spans="2:18">
      <c r="B30" s="102"/>
      <c r="C30" s="102"/>
      <c r="G30" s="200"/>
      <c r="H30" s="200"/>
      <c r="I30" s="200"/>
      <c r="J30" s="200"/>
      <c r="K30" s="200"/>
      <c r="L30" s="200"/>
      <c r="M30" s="200"/>
      <c r="N30" s="200"/>
      <c r="O30" s="200"/>
      <c r="P30" s="200"/>
      <c r="Q30" s="200"/>
      <c r="R30" s="200"/>
    </row>
    <row r="31" spans="2:18">
      <c r="B31" s="102"/>
      <c r="C31" s="102"/>
      <c r="G31" s="200"/>
      <c r="H31" s="200"/>
      <c r="I31" s="200"/>
      <c r="J31" s="200"/>
      <c r="K31" s="200"/>
      <c r="L31" s="200"/>
      <c r="M31" s="200"/>
      <c r="N31" s="200"/>
      <c r="O31" s="200"/>
      <c r="P31" s="200"/>
      <c r="Q31" s="200"/>
      <c r="R31" s="200"/>
    </row>
    <row r="32" spans="2:18">
      <c r="B32" s="102"/>
      <c r="C32" s="102"/>
      <c r="G32" s="200"/>
      <c r="H32" s="200"/>
      <c r="I32" s="200"/>
      <c r="J32" s="200"/>
      <c r="K32" s="200"/>
      <c r="L32" s="200"/>
      <c r="M32" s="200"/>
      <c r="N32" s="200"/>
      <c r="O32" s="200"/>
      <c r="P32" s="200"/>
      <c r="Q32" s="200"/>
      <c r="R32" s="200"/>
    </row>
    <row r="33" spans="2:18">
      <c r="B33" s="100"/>
      <c r="C33" s="100"/>
      <c r="G33" s="200"/>
      <c r="H33" s="200"/>
      <c r="I33" s="200"/>
      <c r="J33" s="200"/>
      <c r="K33" s="200"/>
      <c r="L33" s="200"/>
      <c r="M33" s="200"/>
      <c r="N33" s="200"/>
      <c r="O33" s="200"/>
      <c r="P33" s="200"/>
      <c r="Q33" s="200"/>
      <c r="R33" s="200"/>
    </row>
    <row r="34" spans="2:18">
      <c r="B34" s="100"/>
      <c r="C34" s="100"/>
      <c r="G34" s="200"/>
      <c r="H34" s="200"/>
      <c r="I34" s="200"/>
      <c r="J34" s="200"/>
      <c r="K34" s="200"/>
      <c r="L34" s="200"/>
      <c r="M34" s="200"/>
      <c r="N34" s="200"/>
      <c r="O34" s="200"/>
      <c r="P34" s="200"/>
      <c r="Q34" s="200"/>
      <c r="R34" s="200"/>
    </row>
    <row r="35" spans="2:18">
      <c r="B35" s="100"/>
      <c r="C35" s="100"/>
      <c r="G35" s="200"/>
      <c r="H35" s="200"/>
      <c r="I35" s="200"/>
      <c r="J35" s="200"/>
      <c r="K35" s="200"/>
      <c r="L35" s="200"/>
      <c r="M35" s="200"/>
      <c r="N35" s="200"/>
      <c r="O35" s="200"/>
      <c r="P35" s="200"/>
      <c r="Q35" s="200"/>
      <c r="R35" s="200"/>
    </row>
    <row r="36" spans="2:18">
      <c r="B36" s="100"/>
      <c r="C36" s="100"/>
      <c r="G36" s="200"/>
      <c r="H36" s="200"/>
      <c r="I36" s="200"/>
      <c r="J36" s="200"/>
      <c r="K36" s="200"/>
      <c r="L36" s="200"/>
      <c r="M36" s="200"/>
      <c r="N36" s="200"/>
      <c r="O36" s="200"/>
      <c r="P36" s="200"/>
      <c r="Q36" s="200"/>
      <c r="R36" s="200"/>
    </row>
    <row r="37" spans="2:18">
      <c r="B37" s="100"/>
      <c r="C37" s="100"/>
      <c r="G37" s="200"/>
      <c r="H37" s="200"/>
      <c r="I37" s="200"/>
      <c r="J37" s="200"/>
      <c r="K37" s="200"/>
      <c r="L37" s="200"/>
      <c r="M37" s="200"/>
      <c r="N37" s="200"/>
      <c r="O37" s="200"/>
      <c r="P37" s="200"/>
      <c r="Q37" s="200"/>
      <c r="R37" s="200"/>
    </row>
    <row r="38" spans="2:18">
      <c r="B38" s="100"/>
      <c r="C38" s="100"/>
      <c r="G38" s="200"/>
      <c r="H38" s="200"/>
      <c r="I38" s="200"/>
      <c r="J38" s="200"/>
      <c r="K38" s="200"/>
      <c r="L38" s="200"/>
      <c r="M38" s="200"/>
      <c r="N38" s="200"/>
      <c r="O38" s="200"/>
      <c r="P38" s="200"/>
      <c r="Q38" s="200"/>
      <c r="R38" s="200"/>
    </row>
    <row r="39" spans="2:18">
      <c r="B39" s="100"/>
      <c r="C39" s="100"/>
      <c r="G39" s="200"/>
      <c r="H39" s="200"/>
      <c r="I39" s="200"/>
      <c r="J39" s="200"/>
      <c r="K39" s="200"/>
      <c r="L39" s="200"/>
      <c r="M39" s="200"/>
      <c r="N39" s="200"/>
      <c r="O39" s="200"/>
      <c r="P39" s="200"/>
      <c r="Q39" s="200"/>
      <c r="R39" s="200"/>
    </row>
    <row r="40" spans="2:18">
      <c r="B40" s="100"/>
      <c r="C40" s="100"/>
      <c r="G40" s="200"/>
      <c r="H40" s="200"/>
      <c r="I40" s="200"/>
      <c r="J40" s="200"/>
      <c r="K40" s="200"/>
      <c r="L40" s="200"/>
      <c r="M40" s="200"/>
      <c r="N40" s="200"/>
      <c r="O40" s="200"/>
      <c r="P40" s="200"/>
      <c r="Q40" s="200"/>
      <c r="R40" s="200"/>
    </row>
    <row r="41" spans="2:18">
      <c r="B41" s="100"/>
      <c r="C41" s="100"/>
      <c r="G41" s="200"/>
      <c r="H41" s="200"/>
      <c r="I41" s="200"/>
      <c r="J41" s="200"/>
      <c r="K41" s="200"/>
      <c r="L41" s="200"/>
      <c r="M41" s="200"/>
      <c r="N41" s="200"/>
      <c r="O41" s="200"/>
      <c r="P41" s="200"/>
      <c r="Q41" s="200"/>
      <c r="R41" s="200"/>
    </row>
    <row r="42" spans="2:18">
      <c r="B42" s="100"/>
      <c r="C42" s="100"/>
      <c r="G42" s="200"/>
      <c r="H42" s="200"/>
      <c r="I42" s="200"/>
      <c r="J42" s="200"/>
      <c r="K42" s="200"/>
      <c r="L42" s="200"/>
      <c r="M42" s="200"/>
      <c r="N42" s="200"/>
      <c r="O42" s="200"/>
      <c r="P42" s="200"/>
      <c r="Q42" s="200"/>
      <c r="R42" s="200"/>
    </row>
    <row r="43" spans="2:18">
      <c r="B43" s="100"/>
      <c r="C43" s="100"/>
      <c r="G43" s="200"/>
      <c r="H43" s="200"/>
      <c r="I43" s="200"/>
      <c r="J43" s="200"/>
      <c r="K43" s="200"/>
      <c r="L43" s="200"/>
      <c r="M43" s="200"/>
      <c r="N43" s="200"/>
      <c r="O43" s="200"/>
      <c r="P43" s="200"/>
      <c r="Q43" s="200"/>
      <c r="R43" s="200"/>
    </row>
    <row r="44" spans="2:18">
      <c r="B44" s="100"/>
      <c r="C44" s="100"/>
      <c r="G44" s="200"/>
      <c r="H44" s="200"/>
      <c r="I44" s="200"/>
      <c r="J44" s="200"/>
      <c r="K44" s="200"/>
      <c r="L44" s="200"/>
      <c r="M44" s="200"/>
      <c r="N44" s="200"/>
      <c r="O44" s="200"/>
      <c r="P44" s="200"/>
      <c r="Q44" s="200"/>
      <c r="R44" s="200"/>
    </row>
    <row r="45" spans="2:18">
      <c r="B45" s="100"/>
      <c r="C45" s="100"/>
      <c r="G45" s="200"/>
      <c r="H45" s="200"/>
      <c r="I45" s="200"/>
      <c r="J45" s="200"/>
      <c r="K45" s="200"/>
      <c r="L45" s="200"/>
      <c r="M45" s="200"/>
      <c r="N45" s="200"/>
      <c r="O45" s="200"/>
      <c r="P45" s="200"/>
      <c r="Q45" s="200"/>
      <c r="R45" s="200"/>
    </row>
    <row r="46" spans="2:18">
      <c r="B46" s="100"/>
      <c r="C46" s="100"/>
      <c r="G46" s="200"/>
      <c r="H46" s="200"/>
      <c r="I46" s="200"/>
      <c r="J46" s="200"/>
      <c r="K46" s="200"/>
      <c r="L46" s="200"/>
      <c r="M46" s="200"/>
      <c r="N46" s="200"/>
      <c r="O46" s="200"/>
      <c r="P46" s="200"/>
      <c r="Q46" s="200"/>
      <c r="R46" s="200"/>
    </row>
    <row r="47" spans="2:18">
      <c r="B47" s="100"/>
      <c r="C47" s="100"/>
      <c r="G47" s="200"/>
      <c r="H47" s="200"/>
      <c r="I47" s="200"/>
      <c r="J47" s="200"/>
      <c r="K47" s="200"/>
      <c r="L47" s="200"/>
      <c r="M47" s="200"/>
      <c r="N47" s="200"/>
      <c r="O47" s="200"/>
      <c r="P47" s="200"/>
      <c r="Q47" s="200"/>
      <c r="R47" s="200"/>
    </row>
    <row r="48" spans="2:18">
      <c r="B48" s="100"/>
      <c r="C48" s="100"/>
      <c r="G48" s="200"/>
      <c r="H48" s="200"/>
      <c r="I48" s="200"/>
      <c r="J48" s="200"/>
      <c r="K48" s="200"/>
      <c r="L48" s="200"/>
      <c r="M48" s="200"/>
      <c r="N48" s="200"/>
      <c r="O48" s="200"/>
      <c r="P48" s="200"/>
      <c r="Q48" s="200"/>
      <c r="R48" s="200"/>
    </row>
    <row r="49" spans="2:18">
      <c r="B49" s="100"/>
      <c r="C49" s="100"/>
      <c r="G49" s="200"/>
      <c r="H49" s="200"/>
      <c r="I49" s="200"/>
      <c r="J49" s="200"/>
      <c r="K49" s="200"/>
      <c r="L49" s="200"/>
      <c r="M49" s="200"/>
      <c r="N49" s="200"/>
      <c r="O49" s="200"/>
      <c r="P49" s="200"/>
      <c r="Q49" s="200"/>
      <c r="R49" s="200"/>
    </row>
    <row r="50" spans="2:18">
      <c r="B50" s="100"/>
      <c r="C50" s="100"/>
      <c r="G50" s="200"/>
      <c r="H50" s="200"/>
      <c r="I50" s="200"/>
      <c r="J50" s="200"/>
      <c r="K50" s="200"/>
      <c r="L50" s="200"/>
      <c r="M50" s="200"/>
      <c r="N50" s="200"/>
      <c r="O50" s="200"/>
      <c r="P50" s="200"/>
      <c r="Q50" s="200"/>
      <c r="R50" s="200"/>
    </row>
    <row r="51" spans="2:18">
      <c r="B51" s="100"/>
      <c r="C51" s="100"/>
      <c r="G51" s="200"/>
      <c r="H51" s="200"/>
      <c r="I51" s="200"/>
      <c r="J51" s="200"/>
      <c r="K51" s="200"/>
      <c r="L51" s="200"/>
      <c r="M51" s="200"/>
      <c r="N51" s="200"/>
      <c r="O51" s="200"/>
      <c r="P51" s="200"/>
      <c r="Q51" s="200"/>
      <c r="R51" s="200"/>
    </row>
    <row r="52" spans="2:18">
      <c r="B52" s="100"/>
      <c r="C52" s="100"/>
      <c r="G52" s="200"/>
      <c r="H52" s="200"/>
      <c r="I52" s="200"/>
      <c r="J52" s="200"/>
      <c r="K52" s="200"/>
      <c r="L52" s="200"/>
      <c r="M52" s="200"/>
      <c r="N52" s="200"/>
      <c r="O52" s="200"/>
      <c r="P52" s="200"/>
      <c r="Q52" s="200"/>
      <c r="R52" s="200"/>
    </row>
    <row r="53" spans="2:18">
      <c r="B53" s="100"/>
      <c r="C53" s="100"/>
      <c r="G53" s="200"/>
      <c r="H53" s="200"/>
      <c r="I53" s="200"/>
      <c r="J53" s="200"/>
      <c r="K53" s="200"/>
      <c r="L53" s="200"/>
      <c r="M53" s="200"/>
      <c r="N53" s="200"/>
      <c r="O53" s="200"/>
      <c r="P53" s="200"/>
      <c r="Q53" s="200"/>
      <c r="R53" s="200"/>
    </row>
    <row r="54" spans="2:18">
      <c r="B54" s="100"/>
      <c r="C54" s="100"/>
      <c r="G54" s="200"/>
      <c r="H54" s="200"/>
      <c r="I54" s="200"/>
      <c r="J54" s="200"/>
      <c r="K54" s="200"/>
      <c r="L54" s="200"/>
      <c r="M54" s="200"/>
      <c r="N54" s="200"/>
      <c r="O54" s="200"/>
      <c r="P54" s="200"/>
      <c r="Q54" s="200"/>
      <c r="R54" s="200"/>
    </row>
    <row r="55" spans="2:18">
      <c r="B55" s="100"/>
      <c r="C55" s="100"/>
      <c r="G55" s="200"/>
      <c r="H55" s="200"/>
      <c r="I55" s="200"/>
      <c r="J55" s="200"/>
      <c r="K55" s="200"/>
      <c r="L55" s="200"/>
      <c r="M55" s="200"/>
      <c r="N55" s="200"/>
      <c r="O55" s="200"/>
      <c r="P55" s="200"/>
      <c r="Q55" s="200"/>
      <c r="R55" s="200"/>
    </row>
    <row r="56" spans="2:18">
      <c r="B56" s="100"/>
      <c r="C56" s="100"/>
      <c r="G56" s="200"/>
      <c r="H56" s="200"/>
      <c r="I56" s="200"/>
      <c r="J56" s="200"/>
      <c r="K56" s="200"/>
      <c r="L56" s="200"/>
      <c r="M56" s="200"/>
      <c r="N56" s="200"/>
      <c r="O56" s="200"/>
      <c r="P56" s="200"/>
      <c r="Q56" s="200"/>
      <c r="R56" s="200"/>
    </row>
    <row r="57" spans="2:18">
      <c r="B57" s="100"/>
      <c r="C57" s="100"/>
      <c r="G57" s="200"/>
      <c r="H57" s="200"/>
      <c r="I57" s="200"/>
      <c r="J57" s="200"/>
      <c r="K57" s="200"/>
      <c r="L57" s="200"/>
      <c r="M57" s="200"/>
      <c r="N57" s="200"/>
      <c r="O57" s="200"/>
      <c r="P57" s="200"/>
      <c r="Q57" s="200"/>
      <c r="R57" s="200"/>
    </row>
    <row r="58" spans="2:18">
      <c r="B58" s="100"/>
      <c r="C58" s="100"/>
      <c r="G58" s="203" t="s">
        <v>308</v>
      </c>
      <c r="H58" s="203"/>
      <c r="I58" s="203"/>
      <c r="J58" s="203"/>
      <c r="K58" s="203"/>
      <c r="L58" s="203"/>
      <c r="M58" s="203"/>
      <c r="N58" s="203"/>
      <c r="O58" s="203"/>
      <c r="P58" s="203"/>
      <c r="Q58" s="203"/>
      <c r="R58" s="203"/>
    </row>
    <row r="59" spans="2:18" s="68" customFormat="1">
      <c r="B59" s="102"/>
      <c r="C59" s="102"/>
      <c r="D59" s="84"/>
      <c r="G59" s="203"/>
      <c r="H59" s="203"/>
      <c r="I59" s="203"/>
      <c r="J59" s="203"/>
      <c r="K59" s="203"/>
      <c r="L59" s="203"/>
      <c r="M59" s="203"/>
      <c r="N59" s="203"/>
      <c r="O59" s="203"/>
      <c r="P59" s="203"/>
      <c r="Q59" s="203"/>
      <c r="R59" s="203"/>
    </row>
    <row r="60" spans="2:18" s="68" customFormat="1">
      <c r="B60" s="102"/>
      <c r="C60" s="102"/>
      <c r="D60" s="84"/>
      <c r="G60" s="203"/>
      <c r="H60" s="203"/>
      <c r="I60" s="203"/>
      <c r="J60" s="203"/>
      <c r="K60" s="203"/>
      <c r="L60" s="203"/>
      <c r="M60" s="203"/>
      <c r="N60" s="203"/>
      <c r="O60" s="203"/>
      <c r="P60" s="203"/>
      <c r="Q60" s="203"/>
      <c r="R60" s="203"/>
    </row>
    <row r="61" spans="2:18" ht="12.65" customHeight="1">
      <c r="B61" s="100"/>
      <c r="C61" s="100"/>
    </row>
    <row r="62" spans="2:18" ht="12.65" customHeight="1">
      <c r="B62" s="100"/>
      <c r="C62" s="100"/>
    </row>
    <row r="63" spans="2:18" ht="21" customHeight="1">
      <c r="B63" s="100"/>
      <c r="C63" s="100"/>
      <c r="G63" s="200" t="str">
        <f>"Impact of the Trade Conflict on Selected Economies"&amp;", by Sector"</f>
        <v>Impact of the Trade Conflict on Selected Economies, by Sector</v>
      </c>
      <c r="H63" s="200"/>
      <c r="I63" s="200"/>
      <c r="J63" s="200"/>
      <c r="K63" s="200"/>
      <c r="L63" s="200"/>
      <c r="M63" s="200"/>
      <c r="N63" s="200"/>
      <c r="O63" s="200"/>
      <c r="P63" s="200"/>
      <c r="Q63" s="200"/>
      <c r="R63" s="200"/>
    </row>
    <row r="64" spans="2:18">
      <c r="B64" s="100"/>
      <c r="C64" s="100"/>
      <c r="G64" s="200"/>
      <c r="H64" s="200"/>
      <c r="I64" s="200"/>
      <c r="J64" s="200"/>
      <c r="K64" s="200"/>
      <c r="L64" s="200"/>
      <c r="M64" s="200"/>
      <c r="N64" s="200"/>
      <c r="O64" s="200"/>
      <c r="P64" s="200"/>
      <c r="Q64" s="200"/>
      <c r="R64" s="200"/>
    </row>
    <row r="65" spans="2:18">
      <c r="B65" s="100"/>
      <c r="C65" s="100"/>
      <c r="G65" s="200"/>
      <c r="H65" s="200"/>
      <c r="I65" s="200"/>
      <c r="J65" s="200"/>
      <c r="K65" s="200"/>
      <c r="L65" s="200"/>
      <c r="M65" s="200"/>
      <c r="N65" s="200"/>
      <c r="O65" s="200"/>
      <c r="P65" s="200"/>
      <c r="Q65" s="200"/>
      <c r="R65" s="200"/>
    </row>
    <row r="66" spans="2:18">
      <c r="B66" s="100"/>
      <c r="C66" s="100"/>
      <c r="G66" s="200"/>
      <c r="H66" s="200"/>
      <c r="I66" s="200"/>
      <c r="J66" s="200"/>
      <c r="K66" s="200"/>
      <c r="L66" s="200"/>
      <c r="M66" s="200"/>
      <c r="N66" s="200"/>
      <c r="O66" s="200"/>
      <c r="P66" s="200"/>
      <c r="Q66" s="200"/>
      <c r="R66" s="200"/>
    </row>
    <row r="67" spans="2:18">
      <c r="G67" s="200"/>
      <c r="H67" s="200"/>
      <c r="I67" s="200"/>
      <c r="J67" s="200"/>
      <c r="K67" s="200"/>
      <c r="L67" s="200"/>
      <c r="M67" s="200"/>
      <c r="N67" s="200"/>
      <c r="O67" s="200"/>
      <c r="P67" s="200"/>
      <c r="Q67" s="200"/>
      <c r="R67" s="200"/>
    </row>
    <row r="68" spans="2:18">
      <c r="G68" s="200"/>
      <c r="H68" s="200"/>
      <c r="I68" s="200"/>
      <c r="J68" s="200"/>
      <c r="K68" s="200"/>
      <c r="L68" s="200"/>
      <c r="M68" s="200"/>
      <c r="N68" s="200"/>
      <c r="O68" s="200"/>
      <c r="P68" s="200"/>
      <c r="Q68" s="200"/>
      <c r="R68" s="200"/>
    </row>
    <row r="69" spans="2:18">
      <c r="G69" s="200"/>
      <c r="H69" s="200"/>
      <c r="I69" s="200"/>
      <c r="J69" s="200"/>
      <c r="K69" s="200"/>
      <c r="L69" s="200"/>
      <c r="M69" s="200"/>
      <c r="N69" s="200"/>
      <c r="O69" s="200"/>
      <c r="P69" s="200"/>
      <c r="Q69" s="200"/>
      <c r="R69" s="200"/>
    </row>
    <row r="70" spans="2:18">
      <c r="G70" s="200"/>
      <c r="H70" s="200"/>
      <c r="I70" s="200"/>
      <c r="J70" s="200"/>
      <c r="K70" s="200"/>
      <c r="L70" s="200"/>
      <c r="M70" s="200"/>
      <c r="N70" s="200"/>
      <c r="O70" s="200"/>
      <c r="P70" s="200"/>
      <c r="Q70" s="200"/>
      <c r="R70" s="200"/>
    </row>
    <row r="71" spans="2:18">
      <c r="G71" s="200"/>
      <c r="H71" s="200"/>
      <c r="I71" s="200"/>
      <c r="J71" s="200"/>
      <c r="K71" s="200"/>
      <c r="L71" s="200"/>
      <c r="M71" s="200"/>
      <c r="N71" s="200"/>
      <c r="O71" s="200"/>
      <c r="P71" s="200"/>
      <c r="Q71" s="200"/>
      <c r="R71" s="200"/>
    </row>
    <row r="72" spans="2:18">
      <c r="G72" s="200"/>
      <c r="H72" s="200"/>
      <c r="I72" s="200"/>
      <c r="J72" s="200"/>
      <c r="K72" s="200"/>
      <c r="L72" s="200"/>
      <c r="M72" s="200"/>
      <c r="N72" s="200"/>
      <c r="O72" s="200"/>
      <c r="P72" s="200"/>
      <c r="Q72" s="200"/>
      <c r="R72" s="200"/>
    </row>
    <row r="73" spans="2:18">
      <c r="G73" s="200"/>
      <c r="H73" s="200"/>
      <c r="I73" s="200"/>
      <c r="J73" s="200"/>
      <c r="K73" s="200"/>
      <c r="L73" s="200"/>
      <c r="M73" s="200"/>
      <c r="N73" s="200"/>
      <c r="O73" s="200"/>
      <c r="P73" s="200"/>
      <c r="Q73" s="200"/>
      <c r="R73" s="200"/>
    </row>
    <row r="74" spans="2:18">
      <c r="G74" s="200"/>
      <c r="H74" s="200"/>
      <c r="I74" s="200"/>
      <c r="J74" s="200"/>
      <c r="K74" s="200"/>
      <c r="L74" s="200"/>
      <c r="M74" s="200"/>
      <c r="N74" s="200"/>
      <c r="O74" s="200"/>
      <c r="P74" s="200"/>
      <c r="Q74" s="200"/>
      <c r="R74" s="200"/>
    </row>
    <row r="75" spans="2:18">
      <c r="G75" s="200"/>
      <c r="H75" s="200"/>
      <c r="I75" s="200"/>
      <c r="J75" s="200"/>
      <c r="K75" s="200"/>
      <c r="L75" s="200"/>
      <c r="M75" s="200"/>
      <c r="N75" s="200"/>
      <c r="O75" s="200"/>
      <c r="P75" s="200"/>
      <c r="Q75" s="200"/>
      <c r="R75" s="200"/>
    </row>
    <row r="76" spans="2:18">
      <c r="G76" s="200"/>
      <c r="H76" s="200"/>
      <c r="I76" s="200"/>
      <c r="J76" s="200"/>
      <c r="K76" s="200"/>
      <c r="L76" s="200"/>
      <c r="M76" s="200"/>
      <c r="N76" s="200"/>
      <c r="O76" s="200"/>
      <c r="P76" s="200"/>
      <c r="Q76" s="200"/>
      <c r="R76" s="200"/>
    </row>
    <row r="77" spans="2:18">
      <c r="G77" s="200"/>
      <c r="H77" s="200"/>
      <c r="I77" s="200"/>
      <c r="J77" s="200"/>
      <c r="K77" s="200"/>
      <c r="L77" s="200"/>
      <c r="M77" s="200"/>
      <c r="N77" s="200"/>
      <c r="O77" s="200"/>
      <c r="P77" s="200"/>
      <c r="Q77" s="200"/>
      <c r="R77" s="200"/>
    </row>
    <row r="78" spans="2:18">
      <c r="G78" s="200"/>
      <c r="H78" s="200"/>
      <c r="I78" s="200"/>
      <c r="J78" s="200"/>
      <c r="K78" s="200"/>
      <c r="L78" s="200"/>
      <c r="M78" s="200"/>
      <c r="N78" s="200"/>
      <c r="O78" s="200"/>
      <c r="P78" s="200"/>
      <c r="Q78" s="200"/>
      <c r="R78" s="200"/>
    </row>
    <row r="79" spans="2:18">
      <c r="G79" s="200"/>
      <c r="H79" s="200"/>
      <c r="I79" s="200"/>
      <c r="J79" s="200"/>
      <c r="K79" s="200"/>
      <c r="L79" s="200"/>
      <c r="M79" s="200"/>
      <c r="N79" s="200"/>
      <c r="O79" s="200"/>
      <c r="P79" s="200"/>
      <c r="Q79" s="200"/>
      <c r="R79" s="200"/>
    </row>
    <row r="80" spans="2:18">
      <c r="G80" s="200"/>
      <c r="H80" s="200"/>
      <c r="I80" s="200"/>
      <c r="J80" s="200"/>
      <c r="K80" s="200"/>
      <c r="L80" s="200"/>
      <c r="M80" s="200"/>
      <c r="N80" s="200"/>
      <c r="O80" s="200"/>
      <c r="P80" s="200"/>
      <c r="Q80" s="200"/>
      <c r="R80" s="200"/>
    </row>
    <row r="81" spans="7:18">
      <c r="G81" s="200"/>
      <c r="H81" s="200"/>
      <c r="I81" s="200"/>
      <c r="J81" s="200"/>
      <c r="K81" s="200"/>
      <c r="L81" s="200"/>
      <c r="M81" s="200"/>
      <c r="N81" s="200"/>
      <c r="O81" s="200"/>
      <c r="P81" s="200"/>
      <c r="Q81" s="200"/>
      <c r="R81" s="200"/>
    </row>
    <row r="82" spans="7:18">
      <c r="G82" s="200"/>
      <c r="H82" s="200"/>
      <c r="I82" s="200"/>
      <c r="J82" s="200"/>
      <c r="K82" s="200"/>
      <c r="L82" s="200"/>
      <c r="M82" s="200"/>
      <c r="N82" s="200"/>
      <c r="O82" s="200"/>
      <c r="P82" s="200"/>
      <c r="Q82" s="200"/>
      <c r="R82" s="200"/>
    </row>
    <row r="83" spans="7:18">
      <c r="G83" s="200"/>
      <c r="H83" s="200"/>
      <c r="I83" s="200"/>
      <c r="J83" s="200"/>
      <c r="K83" s="200"/>
      <c r="L83" s="200"/>
      <c r="M83" s="200"/>
      <c r="N83" s="200"/>
      <c r="O83" s="200"/>
      <c r="P83" s="200"/>
      <c r="Q83" s="200"/>
      <c r="R83" s="200"/>
    </row>
    <row r="84" spans="7:18">
      <c r="G84" s="200"/>
      <c r="H84" s="200"/>
      <c r="I84" s="200"/>
      <c r="J84" s="200"/>
      <c r="K84" s="200"/>
      <c r="L84" s="200"/>
      <c r="M84" s="200"/>
      <c r="N84" s="200"/>
      <c r="O84" s="200"/>
      <c r="P84" s="200"/>
      <c r="Q84" s="200"/>
      <c r="R84" s="200"/>
    </row>
    <row r="85" spans="7:18">
      <c r="G85" s="200"/>
      <c r="H85" s="200"/>
      <c r="I85" s="200"/>
      <c r="J85" s="200"/>
      <c r="K85" s="200"/>
      <c r="L85" s="200"/>
      <c r="M85" s="200"/>
      <c r="N85" s="200"/>
      <c r="O85" s="200"/>
      <c r="P85" s="200"/>
      <c r="Q85" s="200"/>
      <c r="R85" s="200"/>
    </row>
    <row r="86" spans="7:18">
      <c r="G86" s="200"/>
      <c r="H86" s="200"/>
      <c r="I86" s="200"/>
      <c r="J86" s="200"/>
      <c r="K86" s="200"/>
      <c r="L86" s="200"/>
      <c r="M86" s="200"/>
      <c r="N86" s="200"/>
      <c r="O86" s="200"/>
      <c r="P86" s="200"/>
      <c r="Q86" s="200"/>
      <c r="R86" s="200"/>
    </row>
    <row r="87" spans="7:18">
      <c r="G87" s="200"/>
      <c r="H87" s="200"/>
      <c r="I87" s="200"/>
      <c r="J87" s="200"/>
      <c r="K87" s="200"/>
      <c r="L87" s="200"/>
      <c r="M87" s="200"/>
      <c r="N87" s="200"/>
      <c r="O87" s="200"/>
      <c r="P87" s="200"/>
      <c r="Q87" s="200"/>
      <c r="R87" s="200"/>
    </row>
    <row r="88" spans="7:18">
      <c r="G88" s="200"/>
      <c r="H88" s="200"/>
      <c r="I88" s="200"/>
      <c r="J88" s="200"/>
      <c r="K88" s="200"/>
      <c r="L88" s="200"/>
      <c r="M88" s="200"/>
      <c r="N88" s="200"/>
      <c r="O88" s="200"/>
      <c r="P88" s="200"/>
      <c r="Q88" s="200"/>
      <c r="R88" s="200"/>
    </row>
    <row r="89" spans="7:18">
      <c r="G89" s="200"/>
      <c r="H89" s="200"/>
      <c r="I89" s="200"/>
      <c r="J89" s="200"/>
      <c r="K89" s="200"/>
      <c r="L89" s="200"/>
      <c r="M89" s="200"/>
      <c r="N89" s="200"/>
      <c r="O89" s="200"/>
      <c r="P89" s="200"/>
      <c r="Q89" s="200"/>
      <c r="R89" s="200"/>
    </row>
    <row r="90" spans="7:18">
      <c r="G90" s="200"/>
      <c r="H90" s="200"/>
      <c r="I90" s="200"/>
      <c r="J90" s="200"/>
      <c r="K90" s="200"/>
      <c r="L90" s="200"/>
      <c r="M90" s="200"/>
      <c r="N90" s="200"/>
      <c r="O90" s="200"/>
      <c r="P90" s="200"/>
      <c r="Q90" s="200"/>
      <c r="R90" s="200"/>
    </row>
    <row r="91" spans="7:18">
      <c r="G91" s="200"/>
      <c r="H91" s="200"/>
      <c r="I91" s="200"/>
      <c r="J91" s="200"/>
      <c r="K91" s="200"/>
      <c r="L91" s="200"/>
      <c r="M91" s="200"/>
      <c r="N91" s="200"/>
      <c r="O91" s="200"/>
      <c r="P91" s="200"/>
      <c r="Q91" s="200"/>
      <c r="R91" s="200"/>
    </row>
    <row r="92" spans="7:18">
      <c r="G92" s="200"/>
      <c r="H92" s="200"/>
      <c r="I92" s="200"/>
      <c r="J92" s="200"/>
      <c r="K92" s="200"/>
      <c r="L92" s="200"/>
      <c r="M92" s="200"/>
      <c r="N92" s="200"/>
      <c r="O92" s="200"/>
      <c r="P92" s="200"/>
      <c r="Q92" s="200"/>
      <c r="R92" s="200"/>
    </row>
    <row r="93" spans="7:18">
      <c r="G93" s="200"/>
      <c r="H93" s="200"/>
      <c r="I93" s="200"/>
      <c r="J93" s="200"/>
      <c r="K93" s="200"/>
      <c r="L93" s="200"/>
      <c r="M93" s="200"/>
      <c r="N93" s="200"/>
      <c r="O93" s="200"/>
      <c r="P93" s="200"/>
      <c r="Q93" s="200"/>
      <c r="R93" s="200"/>
    </row>
    <row r="94" spans="7:18">
      <c r="G94" s="200"/>
      <c r="H94" s="200"/>
      <c r="I94" s="200"/>
      <c r="J94" s="200"/>
      <c r="K94" s="200"/>
      <c r="L94" s="200"/>
      <c r="M94" s="200"/>
      <c r="N94" s="200"/>
      <c r="O94" s="200"/>
      <c r="P94" s="200"/>
      <c r="Q94" s="200"/>
      <c r="R94" s="200"/>
    </row>
    <row r="95" spans="7:18">
      <c r="G95" s="200"/>
      <c r="H95" s="200"/>
      <c r="I95" s="200"/>
      <c r="J95" s="200"/>
      <c r="K95" s="200"/>
      <c r="L95" s="200"/>
      <c r="M95" s="200"/>
      <c r="N95" s="200"/>
      <c r="O95" s="200"/>
      <c r="P95" s="200"/>
      <c r="Q95" s="200"/>
      <c r="R95" s="200"/>
    </row>
    <row r="96" spans="7:18">
      <c r="G96" s="200"/>
      <c r="H96" s="200"/>
      <c r="I96" s="200"/>
      <c r="J96" s="200"/>
      <c r="K96" s="200"/>
      <c r="L96" s="200"/>
      <c r="M96" s="200"/>
      <c r="N96" s="200"/>
      <c r="O96" s="200"/>
      <c r="P96" s="200"/>
      <c r="Q96" s="200"/>
      <c r="R96" s="200"/>
    </row>
    <row r="97" spans="7:18">
      <c r="G97" s="200"/>
      <c r="H97" s="200"/>
      <c r="I97" s="200"/>
      <c r="J97" s="200"/>
      <c r="K97" s="200"/>
      <c r="L97" s="200"/>
      <c r="M97" s="200"/>
      <c r="N97" s="200"/>
      <c r="O97" s="200"/>
      <c r="P97" s="200"/>
      <c r="Q97" s="200"/>
      <c r="R97" s="200"/>
    </row>
    <row r="98" spans="7:18">
      <c r="G98" s="200"/>
      <c r="H98" s="200"/>
      <c r="I98" s="200"/>
      <c r="J98" s="200"/>
      <c r="K98" s="200"/>
      <c r="L98" s="200"/>
      <c r="M98" s="200"/>
      <c r="N98" s="200"/>
      <c r="O98" s="200"/>
      <c r="P98" s="200"/>
      <c r="Q98" s="200"/>
      <c r="R98" s="200"/>
    </row>
    <row r="99" spans="7:18">
      <c r="G99" s="200"/>
      <c r="H99" s="200"/>
      <c r="I99" s="200"/>
      <c r="J99" s="200"/>
      <c r="K99" s="200"/>
      <c r="L99" s="200"/>
      <c r="M99" s="200"/>
      <c r="N99" s="200"/>
      <c r="O99" s="200"/>
      <c r="P99" s="200"/>
      <c r="Q99" s="200"/>
      <c r="R99" s="200"/>
    </row>
    <row r="100" spans="7:18">
      <c r="G100" s="200"/>
      <c r="H100" s="200"/>
      <c r="I100" s="200"/>
      <c r="J100" s="200"/>
      <c r="K100" s="200"/>
      <c r="L100" s="200"/>
      <c r="M100" s="200"/>
      <c r="N100" s="200"/>
      <c r="O100" s="200"/>
      <c r="P100" s="200"/>
      <c r="Q100" s="200"/>
      <c r="R100" s="200"/>
    </row>
    <row r="101" spans="7:18">
      <c r="G101" s="200"/>
      <c r="H101" s="200"/>
      <c r="I101" s="200"/>
      <c r="J101" s="200"/>
      <c r="K101" s="200"/>
      <c r="L101" s="200"/>
      <c r="M101" s="200"/>
      <c r="N101" s="200"/>
      <c r="O101" s="200"/>
      <c r="P101" s="200"/>
      <c r="Q101" s="200"/>
      <c r="R101" s="200"/>
    </row>
    <row r="102" spans="7:18">
      <c r="G102" s="200"/>
      <c r="H102" s="200"/>
      <c r="I102" s="200"/>
      <c r="J102" s="200"/>
      <c r="K102" s="200"/>
      <c r="L102" s="200"/>
      <c r="M102" s="200"/>
      <c r="N102" s="200"/>
      <c r="O102" s="200"/>
      <c r="P102" s="200"/>
      <c r="Q102" s="200"/>
      <c r="R102" s="200"/>
    </row>
    <row r="103" spans="7:18">
      <c r="G103" s="200"/>
      <c r="H103" s="200"/>
      <c r="I103" s="200"/>
      <c r="J103" s="200"/>
      <c r="K103" s="200"/>
      <c r="L103" s="200"/>
      <c r="M103" s="200"/>
      <c r="N103" s="200"/>
      <c r="O103" s="200"/>
      <c r="P103" s="200"/>
      <c r="Q103" s="200"/>
      <c r="R103" s="200"/>
    </row>
    <row r="104" spans="7:18">
      <c r="G104" s="200"/>
      <c r="H104" s="200"/>
      <c r="I104" s="200"/>
      <c r="J104" s="200"/>
      <c r="K104" s="200"/>
      <c r="L104" s="200"/>
      <c r="M104" s="200"/>
      <c r="N104" s="200"/>
      <c r="O104" s="200"/>
      <c r="P104" s="200"/>
      <c r="Q104" s="200"/>
      <c r="R104" s="200"/>
    </row>
    <row r="105" spans="7:18">
      <c r="G105" s="200"/>
      <c r="H105" s="200"/>
      <c r="I105" s="200"/>
      <c r="J105" s="200"/>
      <c r="K105" s="200"/>
      <c r="L105" s="200"/>
      <c r="M105" s="200"/>
      <c r="N105" s="200"/>
      <c r="O105" s="200"/>
      <c r="P105" s="200"/>
      <c r="Q105" s="200"/>
      <c r="R105" s="200"/>
    </row>
    <row r="106" spans="7:18">
      <c r="G106" s="200"/>
      <c r="H106" s="200"/>
      <c r="I106" s="200"/>
      <c r="J106" s="200"/>
      <c r="K106" s="200"/>
      <c r="L106" s="200"/>
      <c r="M106" s="200"/>
      <c r="N106" s="200"/>
      <c r="O106" s="200"/>
      <c r="P106" s="200"/>
      <c r="Q106" s="200"/>
      <c r="R106" s="200"/>
    </row>
    <row r="107" spans="7:18">
      <c r="G107" s="200"/>
      <c r="H107" s="200"/>
      <c r="I107" s="200"/>
      <c r="J107" s="200"/>
      <c r="K107" s="200"/>
      <c r="L107" s="200"/>
      <c r="M107" s="200"/>
      <c r="N107" s="200"/>
      <c r="O107" s="200"/>
      <c r="P107" s="200"/>
      <c r="Q107" s="200"/>
      <c r="R107" s="200"/>
    </row>
    <row r="108" spans="7:18">
      <c r="G108" s="200"/>
      <c r="H108" s="200"/>
      <c r="I108" s="200"/>
      <c r="J108" s="200"/>
      <c r="K108" s="200"/>
      <c r="L108" s="200"/>
      <c r="M108" s="200"/>
      <c r="N108" s="200"/>
      <c r="O108" s="200"/>
      <c r="P108" s="200"/>
      <c r="Q108" s="200"/>
      <c r="R108" s="200"/>
    </row>
    <row r="109" spans="7:18">
      <c r="G109" s="200"/>
      <c r="H109" s="200"/>
      <c r="I109" s="200"/>
      <c r="J109" s="200"/>
      <c r="K109" s="200"/>
      <c r="L109" s="200"/>
      <c r="M109" s="200"/>
      <c r="N109" s="200"/>
      <c r="O109" s="200"/>
      <c r="P109" s="200"/>
      <c r="Q109" s="200"/>
      <c r="R109" s="200"/>
    </row>
    <row r="110" spans="7:18">
      <c r="G110" s="200"/>
      <c r="H110" s="200"/>
      <c r="I110" s="200"/>
      <c r="J110" s="200"/>
      <c r="K110" s="200"/>
      <c r="L110" s="200"/>
      <c r="M110" s="200"/>
      <c r="N110" s="200"/>
      <c r="O110" s="200"/>
      <c r="P110" s="200"/>
      <c r="Q110" s="200"/>
      <c r="R110" s="200"/>
    </row>
    <row r="111" spans="7:18">
      <c r="G111" s="200"/>
      <c r="H111" s="200"/>
      <c r="I111" s="200"/>
      <c r="J111" s="200"/>
      <c r="K111" s="200"/>
      <c r="L111" s="200"/>
      <c r="M111" s="200"/>
      <c r="N111" s="200"/>
      <c r="O111" s="200"/>
      <c r="P111" s="200"/>
      <c r="Q111" s="200"/>
      <c r="R111" s="200"/>
    </row>
    <row r="112" spans="7:18">
      <c r="G112" s="200"/>
      <c r="H112" s="200"/>
      <c r="I112" s="200"/>
      <c r="J112" s="200"/>
      <c r="K112" s="200"/>
      <c r="L112" s="200"/>
      <c r="M112" s="200"/>
      <c r="N112" s="200"/>
      <c r="O112" s="200"/>
      <c r="P112" s="200"/>
      <c r="Q112" s="200"/>
      <c r="R112" s="200"/>
    </row>
    <row r="113" spans="7:18">
      <c r="G113" s="200"/>
      <c r="H113" s="200"/>
      <c r="I113" s="200"/>
      <c r="J113" s="200"/>
      <c r="K113" s="200"/>
      <c r="L113" s="200"/>
      <c r="M113" s="200"/>
      <c r="N113" s="200"/>
      <c r="O113" s="200"/>
      <c r="P113" s="200"/>
      <c r="Q113" s="200"/>
      <c r="R113" s="200"/>
    </row>
    <row r="114" spans="7:18">
      <c r="G114" s="200"/>
      <c r="H114" s="200"/>
      <c r="I114" s="200"/>
      <c r="J114" s="200"/>
      <c r="K114" s="200"/>
      <c r="L114" s="200"/>
      <c r="M114" s="200"/>
      <c r="N114" s="200"/>
      <c r="O114" s="200"/>
      <c r="P114" s="200"/>
      <c r="Q114" s="200"/>
      <c r="R114" s="200"/>
    </row>
    <row r="115" spans="7:18">
      <c r="G115" s="200"/>
      <c r="H115" s="200"/>
      <c r="I115" s="200"/>
      <c r="J115" s="200"/>
      <c r="K115" s="200"/>
      <c r="L115" s="200"/>
      <c r="M115" s="200"/>
      <c r="N115" s="200"/>
      <c r="O115" s="200"/>
      <c r="P115" s="200"/>
      <c r="Q115" s="200"/>
      <c r="R115" s="200"/>
    </row>
    <row r="116" spans="7:18">
      <c r="G116" s="200"/>
      <c r="H116" s="200"/>
      <c r="I116" s="200"/>
      <c r="J116" s="200"/>
      <c r="K116" s="200"/>
      <c r="L116" s="200"/>
      <c r="M116" s="200"/>
      <c r="N116" s="200"/>
      <c r="O116" s="200"/>
      <c r="P116" s="200"/>
      <c r="Q116" s="200"/>
      <c r="R116" s="200"/>
    </row>
    <row r="117" spans="7:18">
      <c r="G117" s="200"/>
      <c r="H117" s="200"/>
      <c r="I117" s="200"/>
      <c r="J117" s="200"/>
      <c r="K117" s="200"/>
      <c r="L117" s="200"/>
      <c r="M117" s="200"/>
      <c r="N117" s="200"/>
      <c r="O117" s="200"/>
      <c r="P117" s="200"/>
      <c r="Q117" s="200"/>
      <c r="R117" s="200"/>
    </row>
    <row r="118" spans="7:18">
      <c r="G118" s="204" t="s">
        <v>306</v>
      </c>
      <c r="H118" s="204"/>
      <c r="I118" s="204"/>
      <c r="J118" s="204"/>
      <c r="K118" s="204"/>
      <c r="L118" s="204"/>
      <c r="M118" s="204"/>
      <c r="N118" s="204"/>
      <c r="O118" s="204"/>
      <c r="P118" s="204"/>
      <c r="Q118" s="204"/>
      <c r="R118" s="204"/>
    </row>
    <row r="119" spans="7:18">
      <c r="G119" s="204"/>
      <c r="H119" s="204"/>
      <c r="I119" s="204"/>
      <c r="J119" s="204"/>
      <c r="K119" s="204"/>
      <c r="L119" s="204"/>
      <c r="M119" s="204"/>
      <c r="N119" s="204"/>
      <c r="O119" s="204"/>
      <c r="P119" s="204"/>
      <c r="Q119" s="204"/>
      <c r="R119" s="204"/>
    </row>
    <row r="120" spans="7:18">
      <c r="G120" s="204"/>
      <c r="H120" s="204"/>
      <c r="I120" s="204"/>
      <c r="J120" s="204"/>
      <c r="K120" s="204"/>
      <c r="L120" s="204"/>
      <c r="M120" s="204"/>
      <c r="N120" s="204"/>
      <c r="O120" s="204"/>
      <c r="P120" s="204"/>
      <c r="Q120" s="204"/>
      <c r="R120" s="204"/>
    </row>
    <row r="121" spans="7:18">
      <c r="G121" s="204"/>
      <c r="H121" s="204"/>
      <c r="I121" s="204"/>
      <c r="J121" s="204"/>
      <c r="K121" s="204"/>
      <c r="L121" s="204"/>
      <c r="M121" s="204"/>
      <c r="N121" s="204"/>
      <c r="O121" s="204"/>
      <c r="P121" s="204"/>
      <c r="Q121" s="204"/>
      <c r="R121" s="204"/>
    </row>
    <row r="123" spans="7:18" ht="21" customHeight="1">
      <c r="G123" s="200" t="str">
        <f>"Impact of the Trade Conflict on Selected Economies (% of Sector " &amp;$C$15 &amp; " )"</f>
        <v>Impact of the Trade Conflict on Selected Economies (% of Sector GDP )</v>
      </c>
      <c r="H123" s="200"/>
      <c r="I123" s="200"/>
      <c r="J123" s="200"/>
      <c r="K123" s="200"/>
      <c r="L123" s="200"/>
      <c r="M123" s="200"/>
      <c r="N123" s="200"/>
      <c r="O123" s="200"/>
      <c r="P123" s="200"/>
      <c r="Q123" s="200"/>
      <c r="R123" s="200"/>
    </row>
    <row r="124" spans="7:18">
      <c r="G124" s="200"/>
      <c r="H124" s="200"/>
      <c r="I124" s="200"/>
      <c r="J124" s="200"/>
      <c r="K124" s="200"/>
      <c r="L124" s="200"/>
      <c r="M124" s="200"/>
      <c r="N124" s="200"/>
      <c r="O124" s="200"/>
      <c r="P124" s="200"/>
      <c r="Q124" s="200"/>
      <c r="R124" s="200"/>
    </row>
    <row r="125" spans="7:18">
      <c r="G125" s="200"/>
      <c r="H125" s="200"/>
      <c r="I125" s="200"/>
      <c r="J125" s="200"/>
      <c r="K125" s="200"/>
      <c r="L125" s="200"/>
      <c r="M125" s="200"/>
      <c r="N125" s="200"/>
      <c r="O125" s="200"/>
      <c r="P125" s="200"/>
      <c r="Q125" s="200"/>
      <c r="R125" s="200"/>
    </row>
    <row r="126" spans="7:18">
      <c r="G126" s="200"/>
      <c r="H126" s="200"/>
      <c r="I126" s="200"/>
      <c r="J126" s="200"/>
      <c r="K126" s="200"/>
      <c r="L126" s="200"/>
      <c r="M126" s="200"/>
      <c r="N126" s="200"/>
      <c r="O126" s="200"/>
      <c r="P126" s="200"/>
      <c r="Q126" s="200"/>
      <c r="R126" s="200"/>
    </row>
    <row r="127" spans="7:18">
      <c r="G127" s="200"/>
      <c r="H127" s="200"/>
      <c r="I127" s="200"/>
      <c r="J127" s="200"/>
      <c r="K127" s="200"/>
      <c r="L127" s="200"/>
      <c r="M127" s="200"/>
      <c r="N127" s="200"/>
      <c r="O127" s="200"/>
      <c r="P127" s="200"/>
      <c r="Q127" s="200"/>
      <c r="R127" s="200"/>
    </row>
    <row r="128" spans="7:18">
      <c r="G128" s="200"/>
      <c r="H128" s="200"/>
      <c r="I128" s="200"/>
      <c r="J128" s="200"/>
      <c r="K128" s="200"/>
      <c r="L128" s="200"/>
      <c r="M128" s="200"/>
      <c r="N128" s="200"/>
      <c r="O128" s="200"/>
      <c r="P128" s="200"/>
      <c r="Q128" s="200"/>
      <c r="R128" s="200"/>
    </row>
    <row r="129" spans="7:18">
      <c r="G129" s="200"/>
      <c r="H129" s="200"/>
      <c r="I129" s="200"/>
      <c r="J129" s="200"/>
      <c r="K129" s="200"/>
      <c r="L129" s="200"/>
      <c r="M129" s="200"/>
      <c r="N129" s="200"/>
      <c r="O129" s="200"/>
      <c r="P129" s="200"/>
      <c r="Q129" s="200"/>
      <c r="R129" s="200"/>
    </row>
    <row r="130" spans="7:18">
      <c r="G130" s="200"/>
      <c r="H130" s="200"/>
      <c r="I130" s="200"/>
      <c r="J130" s="200"/>
      <c r="K130" s="200"/>
      <c r="L130" s="200"/>
      <c r="M130" s="200"/>
      <c r="N130" s="200"/>
      <c r="O130" s="200"/>
      <c r="P130" s="200"/>
      <c r="Q130" s="200"/>
      <c r="R130" s="200"/>
    </row>
    <row r="131" spans="7:18">
      <c r="G131" s="200"/>
      <c r="H131" s="200"/>
      <c r="I131" s="200"/>
      <c r="J131" s="200"/>
      <c r="K131" s="200"/>
      <c r="L131" s="200"/>
      <c r="M131" s="200"/>
      <c r="N131" s="200"/>
      <c r="O131" s="200"/>
      <c r="P131" s="200"/>
      <c r="Q131" s="200"/>
      <c r="R131" s="200"/>
    </row>
    <row r="132" spans="7:18">
      <c r="G132" s="200"/>
      <c r="H132" s="200"/>
      <c r="I132" s="200"/>
      <c r="J132" s="200"/>
      <c r="K132" s="200"/>
      <c r="L132" s="200"/>
      <c r="M132" s="200"/>
      <c r="N132" s="200"/>
      <c r="O132" s="200"/>
      <c r="P132" s="200"/>
      <c r="Q132" s="200"/>
      <c r="R132" s="200"/>
    </row>
    <row r="133" spans="7:18">
      <c r="G133" s="200"/>
      <c r="H133" s="200"/>
      <c r="I133" s="200"/>
      <c r="J133" s="200"/>
      <c r="K133" s="200"/>
      <c r="L133" s="200"/>
      <c r="M133" s="200"/>
      <c r="N133" s="200"/>
      <c r="O133" s="200"/>
      <c r="P133" s="200"/>
      <c r="Q133" s="200"/>
      <c r="R133" s="200"/>
    </row>
    <row r="134" spans="7:18">
      <c r="G134" s="200"/>
      <c r="H134" s="200"/>
      <c r="I134" s="200"/>
      <c r="J134" s="200"/>
      <c r="K134" s="200"/>
      <c r="L134" s="200"/>
      <c r="M134" s="200"/>
      <c r="N134" s="200"/>
      <c r="O134" s="200"/>
      <c r="P134" s="200"/>
      <c r="Q134" s="200"/>
      <c r="R134" s="200"/>
    </row>
    <row r="135" spans="7:18">
      <c r="G135" s="200"/>
      <c r="H135" s="200"/>
      <c r="I135" s="200"/>
      <c r="J135" s="200"/>
      <c r="K135" s="200"/>
      <c r="L135" s="200"/>
      <c r="M135" s="200"/>
      <c r="N135" s="200"/>
      <c r="O135" s="200"/>
      <c r="P135" s="200"/>
      <c r="Q135" s="200"/>
      <c r="R135" s="200"/>
    </row>
    <row r="136" spans="7:18">
      <c r="G136" s="200"/>
      <c r="H136" s="200"/>
      <c r="I136" s="200"/>
      <c r="J136" s="200"/>
      <c r="K136" s="200"/>
      <c r="L136" s="200"/>
      <c r="M136" s="200"/>
      <c r="N136" s="200"/>
      <c r="O136" s="200"/>
      <c r="P136" s="200"/>
      <c r="Q136" s="200"/>
      <c r="R136" s="200"/>
    </row>
    <row r="137" spans="7:18">
      <c r="G137" s="200"/>
      <c r="H137" s="200"/>
      <c r="I137" s="200"/>
      <c r="J137" s="200"/>
      <c r="K137" s="200"/>
      <c r="L137" s="200"/>
      <c r="M137" s="200"/>
      <c r="N137" s="200"/>
      <c r="O137" s="200"/>
      <c r="P137" s="200"/>
      <c r="Q137" s="200"/>
      <c r="R137" s="200"/>
    </row>
    <row r="138" spans="7:18">
      <c r="G138" s="200"/>
      <c r="H138" s="200"/>
      <c r="I138" s="200"/>
      <c r="J138" s="200"/>
      <c r="K138" s="200"/>
      <c r="L138" s="200"/>
      <c r="M138" s="200"/>
      <c r="N138" s="200"/>
      <c r="O138" s="200"/>
      <c r="P138" s="200"/>
      <c r="Q138" s="200"/>
      <c r="R138" s="200"/>
    </row>
    <row r="139" spans="7:18">
      <c r="G139" s="200"/>
      <c r="H139" s="200"/>
      <c r="I139" s="200"/>
      <c r="J139" s="200"/>
      <c r="K139" s="200"/>
      <c r="L139" s="200"/>
      <c r="M139" s="200"/>
      <c r="N139" s="200"/>
      <c r="O139" s="200"/>
      <c r="P139" s="200"/>
      <c r="Q139" s="200"/>
      <c r="R139" s="200"/>
    </row>
    <row r="140" spans="7:18">
      <c r="G140" s="200"/>
      <c r="H140" s="200"/>
      <c r="I140" s="200"/>
      <c r="J140" s="200"/>
      <c r="K140" s="200"/>
      <c r="L140" s="200"/>
      <c r="M140" s="200"/>
      <c r="N140" s="200"/>
      <c r="O140" s="200"/>
      <c r="P140" s="200"/>
      <c r="Q140" s="200"/>
      <c r="R140" s="200"/>
    </row>
    <row r="141" spans="7:18">
      <c r="G141" s="200"/>
      <c r="H141" s="200"/>
      <c r="I141" s="200"/>
      <c r="J141" s="200"/>
      <c r="K141" s="200"/>
      <c r="L141" s="200"/>
      <c r="M141" s="200"/>
      <c r="N141" s="200"/>
      <c r="O141" s="200"/>
      <c r="P141" s="200"/>
      <c r="Q141" s="200"/>
      <c r="R141" s="200"/>
    </row>
    <row r="142" spans="7:18">
      <c r="G142" s="200"/>
      <c r="H142" s="200"/>
      <c r="I142" s="200"/>
      <c r="J142" s="200"/>
      <c r="K142" s="200"/>
      <c r="L142" s="200"/>
      <c r="M142" s="200"/>
      <c r="N142" s="200"/>
      <c r="O142" s="200"/>
      <c r="P142" s="200"/>
      <c r="Q142" s="200"/>
      <c r="R142" s="200"/>
    </row>
    <row r="143" spans="7:18">
      <c r="G143" s="200"/>
      <c r="H143" s="200"/>
      <c r="I143" s="200"/>
      <c r="J143" s="200"/>
      <c r="K143" s="200"/>
      <c r="L143" s="200"/>
      <c r="M143" s="200"/>
      <c r="N143" s="200"/>
      <c r="O143" s="200"/>
      <c r="P143" s="200"/>
      <c r="Q143" s="200"/>
      <c r="R143" s="200"/>
    </row>
    <row r="144" spans="7:18">
      <c r="G144" s="200"/>
      <c r="H144" s="200"/>
      <c r="I144" s="200"/>
      <c r="J144" s="200"/>
      <c r="K144" s="200"/>
      <c r="L144" s="200"/>
      <c r="M144" s="200"/>
      <c r="N144" s="200"/>
      <c r="O144" s="200"/>
      <c r="P144" s="200"/>
      <c r="Q144" s="200"/>
      <c r="R144" s="200"/>
    </row>
    <row r="145" spans="7:18">
      <c r="G145" s="200"/>
      <c r="H145" s="200"/>
      <c r="I145" s="200"/>
      <c r="J145" s="200"/>
      <c r="K145" s="200"/>
      <c r="L145" s="200"/>
      <c r="M145" s="200"/>
      <c r="N145" s="200"/>
      <c r="O145" s="200"/>
      <c r="P145" s="200"/>
      <c r="Q145" s="200"/>
      <c r="R145" s="200"/>
    </row>
    <row r="146" spans="7:18">
      <c r="G146" s="200"/>
      <c r="H146" s="200"/>
      <c r="I146" s="200"/>
      <c r="J146" s="200"/>
      <c r="K146" s="200"/>
      <c r="L146" s="200"/>
      <c r="M146" s="200"/>
      <c r="N146" s="200"/>
      <c r="O146" s="200"/>
      <c r="P146" s="200"/>
      <c r="Q146" s="200"/>
      <c r="R146" s="200"/>
    </row>
    <row r="147" spans="7:18">
      <c r="G147" s="200"/>
      <c r="H147" s="200"/>
      <c r="I147" s="200"/>
      <c r="J147" s="200"/>
      <c r="K147" s="200"/>
      <c r="L147" s="200"/>
      <c r="M147" s="200"/>
      <c r="N147" s="200"/>
      <c r="O147" s="200"/>
      <c r="P147" s="200"/>
      <c r="Q147" s="200"/>
      <c r="R147" s="200"/>
    </row>
    <row r="148" spans="7:18">
      <c r="G148" s="200"/>
      <c r="H148" s="200"/>
      <c r="I148" s="200"/>
      <c r="J148" s="200"/>
      <c r="K148" s="200"/>
      <c r="L148" s="200"/>
      <c r="M148" s="200"/>
      <c r="N148" s="200"/>
      <c r="O148" s="200"/>
      <c r="P148" s="200"/>
      <c r="Q148" s="200"/>
      <c r="R148" s="200"/>
    </row>
    <row r="149" spans="7:18">
      <c r="G149" s="200"/>
      <c r="H149" s="200"/>
      <c r="I149" s="200"/>
      <c r="J149" s="200"/>
      <c r="K149" s="200"/>
      <c r="L149" s="200"/>
      <c r="M149" s="200"/>
      <c r="N149" s="200"/>
      <c r="O149" s="200"/>
      <c r="P149" s="200"/>
      <c r="Q149" s="200"/>
      <c r="R149" s="200"/>
    </row>
    <row r="150" spans="7:18">
      <c r="G150" s="200"/>
      <c r="H150" s="200"/>
      <c r="I150" s="200"/>
      <c r="J150" s="200"/>
      <c r="K150" s="200"/>
      <c r="L150" s="200"/>
      <c r="M150" s="200"/>
      <c r="N150" s="200"/>
      <c r="O150" s="200"/>
      <c r="P150" s="200"/>
      <c r="Q150" s="200"/>
      <c r="R150" s="200"/>
    </row>
    <row r="151" spans="7:18">
      <c r="G151" s="200"/>
      <c r="H151" s="200"/>
      <c r="I151" s="200"/>
      <c r="J151" s="200"/>
      <c r="K151" s="200"/>
      <c r="L151" s="200"/>
      <c r="M151" s="200"/>
      <c r="N151" s="200"/>
      <c r="O151" s="200"/>
      <c r="P151" s="200"/>
      <c r="Q151" s="200"/>
      <c r="R151" s="200"/>
    </row>
    <row r="152" spans="7:18">
      <c r="G152" s="200"/>
      <c r="H152" s="200"/>
      <c r="I152" s="200"/>
      <c r="J152" s="200"/>
      <c r="K152" s="200"/>
      <c r="L152" s="200"/>
      <c r="M152" s="200"/>
      <c r="N152" s="200"/>
      <c r="O152" s="200"/>
      <c r="P152" s="200"/>
      <c r="Q152" s="200"/>
      <c r="R152" s="200"/>
    </row>
    <row r="153" spans="7:18">
      <c r="G153" s="200"/>
      <c r="H153" s="200"/>
      <c r="I153" s="200"/>
      <c r="J153" s="200"/>
      <c r="K153" s="200"/>
      <c r="L153" s="200"/>
      <c r="M153" s="200"/>
      <c r="N153" s="200"/>
      <c r="O153" s="200"/>
      <c r="P153" s="200"/>
      <c r="Q153" s="200"/>
      <c r="R153" s="200"/>
    </row>
    <row r="154" spans="7:18">
      <c r="G154" s="200"/>
      <c r="H154" s="200"/>
      <c r="I154" s="200"/>
      <c r="J154" s="200"/>
      <c r="K154" s="200"/>
      <c r="L154" s="200"/>
      <c r="M154" s="200"/>
      <c r="N154" s="200"/>
      <c r="O154" s="200"/>
      <c r="P154" s="200"/>
      <c r="Q154" s="200"/>
      <c r="R154" s="200"/>
    </row>
    <row r="155" spans="7:18">
      <c r="G155" s="200"/>
      <c r="H155" s="200"/>
      <c r="I155" s="200"/>
      <c r="J155" s="200"/>
      <c r="K155" s="200"/>
      <c r="L155" s="200"/>
      <c r="M155" s="200"/>
      <c r="N155" s="200"/>
      <c r="O155" s="200"/>
      <c r="P155" s="200"/>
      <c r="Q155" s="200"/>
      <c r="R155" s="200"/>
    </row>
    <row r="156" spans="7:18">
      <c r="G156" s="200"/>
      <c r="H156" s="200"/>
      <c r="I156" s="200"/>
      <c r="J156" s="200"/>
      <c r="K156" s="200"/>
      <c r="L156" s="200"/>
      <c r="M156" s="200"/>
      <c r="N156" s="200"/>
      <c r="O156" s="200"/>
      <c r="P156" s="200"/>
      <c r="Q156" s="200"/>
      <c r="R156" s="200"/>
    </row>
    <row r="157" spans="7:18">
      <c r="G157" s="200"/>
      <c r="H157" s="200"/>
      <c r="I157" s="200"/>
      <c r="J157" s="200"/>
      <c r="K157" s="200"/>
      <c r="L157" s="200"/>
      <c r="M157" s="200"/>
      <c r="N157" s="200"/>
      <c r="O157" s="200"/>
      <c r="P157" s="200"/>
      <c r="Q157" s="200"/>
      <c r="R157" s="200"/>
    </row>
    <row r="158" spans="7:18">
      <c r="G158" s="200"/>
      <c r="H158" s="200"/>
      <c r="I158" s="200"/>
      <c r="J158" s="200"/>
      <c r="K158" s="200"/>
      <c r="L158" s="200"/>
      <c r="M158" s="200"/>
      <c r="N158" s="200"/>
      <c r="O158" s="200"/>
      <c r="P158" s="200"/>
      <c r="Q158" s="200"/>
      <c r="R158" s="200"/>
    </row>
    <row r="159" spans="7:18">
      <c r="G159" s="200"/>
      <c r="H159" s="200"/>
      <c r="I159" s="200"/>
      <c r="J159" s="200"/>
      <c r="K159" s="200"/>
      <c r="L159" s="200"/>
      <c r="M159" s="200"/>
      <c r="N159" s="200"/>
      <c r="O159" s="200"/>
      <c r="P159" s="200"/>
      <c r="Q159" s="200"/>
      <c r="R159" s="200"/>
    </row>
    <row r="160" spans="7:18">
      <c r="G160" s="200"/>
      <c r="H160" s="200"/>
      <c r="I160" s="200"/>
      <c r="J160" s="200"/>
      <c r="K160" s="200"/>
      <c r="L160" s="200"/>
      <c r="M160" s="200"/>
      <c r="N160" s="200"/>
      <c r="O160" s="200"/>
      <c r="P160" s="200"/>
      <c r="Q160" s="200"/>
      <c r="R160" s="200"/>
    </row>
    <row r="161" spans="7:18">
      <c r="G161" s="200"/>
      <c r="H161" s="200"/>
      <c r="I161" s="200"/>
      <c r="J161" s="200"/>
      <c r="K161" s="200"/>
      <c r="L161" s="200"/>
      <c r="M161" s="200"/>
      <c r="N161" s="200"/>
      <c r="O161" s="200"/>
      <c r="P161" s="200"/>
      <c r="Q161" s="200"/>
      <c r="R161" s="200"/>
    </row>
    <row r="162" spans="7:18">
      <c r="G162" s="200"/>
      <c r="H162" s="200"/>
      <c r="I162" s="200"/>
      <c r="J162" s="200"/>
      <c r="K162" s="200"/>
      <c r="L162" s="200"/>
      <c r="M162" s="200"/>
      <c r="N162" s="200"/>
      <c r="O162" s="200"/>
      <c r="P162" s="200"/>
      <c r="Q162" s="200"/>
      <c r="R162" s="200"/>
    </row>
    <row r="163" spans="7:18">
      <c r="G163" s="200"/>
      <c r="H163" s="200"/>
      <c r="I163" s="200"/>
      <c r="J163" s="200"/>
      <c r="K163" s="200"/>
      <c r="L163" s="200"/>
      <c r="M163" s="200"/>
      <c r="N163" s="200"/>
      <c r="O163" s="200"/>
      <c r="P163" s="200"/>
      <c r="Q163" s="200"/>
      <c r="R163" s="200"/>
    </row>
    <row r="164" spans="7:18">
      <c r="G164" s="200"/>
      <c r="H164" s="200"/>
      <c r="I164" s="200"/>
      <c r="J164" s="200"/>
      <c r="K164" s="200"/>
      <c r="L164" s="200"/>
      <c r="M164" s="200"/>
      <c r="N164" s="200"/>
      <c r="O164" s="200"/>
      <c r="P164" s="200"/>
      <c r="Q164" s="200"/>
      <c r="R164" s="200"/>
    </row>
    <row r="165" spans="7:18">
      <c r="G165" s="200"/>
      <c r="H165" s="200"/>
      <c r="I165" s="200"/>
      <c r="J165" s="200"/>
      <c r="K165" s="200"/>
      <c r="L165" s="200"/>
      <c r="M165" s="200"/>
      <c r="N165" s="200"/>
      <c r="O165" s="200"/>
      <c r="P165" s="200"/>
      <c r="Q165" s="200"/>
      <c r="R165" s="200"/>
    </row>
    <row r="166" spans="7:18">
      <c r="G166" s="200"/>
      <c r="H166" s="200"/>
      <c r="I166" s="200"/>
      <c r="J166" s="200"/>
      <c r="K166" s="200"/>
      <c r="L166" s="200"/>
      <c r="M166" s="200"/>
      <c r="N166" s="200"/>
      <c r="O166" s="200"/>
      <c r="P166" s="200"/>
      <c r="Q166" s="200"/>
      <c r="R166" s="200"/>
    </row>
    <row r="167" spans="7:18">
      <c r="G167" s="200"/>
      <c r="H167" s="200"/>
      <c r="I167" s="200"/>
      <c r="J167" s="200"/>
      <c r="K167" s="200"/>
      <c r="L167" s="200"/>
      <c r="M167" s="200"/>
      <c r="N167" s="200"/>
      <c r="O167" s="200"/>
      <c r="P167" s="200"/>
      <c r="Q167" s="200"/>
      <c r="R167" s="200"/>
    </row>
    <row r="168" spans="7:18">
      <c r="G168" s="200"/>
      <c r="H168" s="200"/>
      <c r="I168" s="200"/>
      <c r="J168" s="200"/>
      <c r="K168" s="200"/>
      <c r="L168" s="200"/>
      <c r="M168" s="200"/>
      <c r="N168" s="200"/>
      <c r="O168" s="200"/>
      <c r="P168" s="200"/>
      <c r="Q168" s="200"/>
      <c r="R168" s="200"/>
    </row>
    <row r="169" spans="7:18">
      <c r="G169" s="200"/>
      <c r="H169" s="200"/>
      <c r="I169" s="200"/>
      <c r="J169" s="200"/>
      <c r="K169" s="200"/>
      <c r="L169" s="200"/>
      <c r="M169" s="200"/>
      <c r="N169" s="200"/>
      <c r="O169" s="200"/>
      <c r="P169" s="200"/>
      <c r="Q169" s="200"/>
      <c r="R169" s="200"/>
    </row>
    <row r="170" spans="7:18">
      <c r="G170" s="200"/>
      <c r="H170" s="200"/>
      <c r="I170" s="200"/>
      <c r="J170" s="200"/>
      <c r="K170" s="200"/>
      <c r="L170" s="200"/>
      <c r="M170" s="200"/>
      <c r="N170" s="200"/>
      <c r="O170" s="200"/>
      <c r="P170" s="200"/>
      <c r="Q170" s="200"/>
      <c r="R170" s="200"/>
    </row>
    <row r="171" spans="7:18">
      <c r="G171" s="200"/>
      <c r="H171" s="200"/>
      <c r="I171" s="200"/>
      <c r="J171" s="200"/>
      <c r="K171" s="200"/>
      <c r="L171" s="200"/>
      <c r="M171" s="200"/>
      <c r="N171" s="200"/>
      <c r="O171" s="200"/>
      <c r="P171" s="200"/>
      <c r="Q171" s="200"/>
      <c r="R171" s="200"/>
    </row>
    <row r="172" spans="7:18">
      <c r="G172" s="200"/>
      <c r="H172" s="200"/>
      <c r="I172" s="200"/>
      <c r="J172" s="200"/>
      <c r="K172" s="200"/>
      <c r="L172" s="200"/>
      <c r="M172" s="200"/>
      <c r="N172" s="200"/>
      <c r="O172" s="200"/>
      <c r="P172" s="200"/>
      <c r="Q172" s="200"/>
      <c r="R172" s="200"/>
    </row>
    <row r="173" spans="7:18">
      <c r="G173" s="200"/>
      <c r="H173" s="200"/>
      <c r="I173" s="200"/>
      <c r="J173" s="200"/>
      <c r="K173" s="200"/>
      <c r="L173" s="200"/>
      <c r="M173" s="200"/>
      <c r="N173" s="200"/>
      <c r="O173" s="200"/>
      <c r="P173" s="200"/>
      <c r="Q173" s="200"/>
      <c r="R173" s="200"/>
    </row>
    <row r="174" spans="7:18">
      <c r="G174" s="200"/>
      <c r="H174" s="200"/>
      <c r="I174" s="200"/>
      <c r="J174" s="200"/>
      <c r="K174" s="200"/>
      <c r="L174" s="200"/>
      <c r="M174" s="200"/>
      <c r="N174" s="200"/>
      <c r="O174" s="200"/>
      <c r="P174" s="200"/>
      <c r="Q174" s="200"/>
      <c r="R174" s="200"/>
    </row>
    <row r="175" spans="7:18">
      <c r="G175" s="200"/>
      <c r="H175" s="200"/>
      <c r="I175" s="200"/>
      <c r="J175" s="200"/>
      <c r="K175" s="200"/>
      <c r="L175" s="200"/>
      <c r="M175" s="200"/>
      <c r="N175" s="200"/>
      <c r="O175" s="200"/>
      <c r="P175" s="200"/>
      <c r="Q175" s="200"/>
      <c r="R175" s="200"/>
    </row>
    <row r="176" spans="7:18">
      <c r="G176" s="200"/>
      <c r="H176" s="200"/>
      <c r="I176" s="200"/>
      <c r="J176" s="200"/>
      <c r="K176" s="200"/>
      <c r="L176" s="200"/>
      <c r="M176" s="200"/>
      <c r="N176" s="200"/>
      <c r="O176" s="200"/>
      <c r="P176" s="200"/>
      <c r="Q176" s="200"/>
      <c r="R176" s="200"/>
    </row>
    <row r="177" spans="7:18">
      <c r="G177" s="200"/>
      <c r="H177" s="200"/>
      <c r="I177" s="200"/>
      <c r="J177" s="200"/>
      <c r="K177" s="200"/>
      <c r="L177" s="200"/>
      <c r="M177" s="200"/>
      <c r="N177" s="200"/>
      <c r="O177" s="200"/>
      <c r="P177" s="200"/>
      <c r="Q177" s="200"/>
      <c r="R177" s="200"/>
    </row>
    <row r="178" spans="7:18">
      <c r="G178" s="200"/>
      <c r="H178" s="200"/>
      <c r="I178" s="200"/>
      <c r="J178" s="200"/>
      <c r="K178" s="200"/>
      <c r="L178" s="200"/>
      <c r="M178" s="200"/>
      <c r="N178" s="200"/>
      <c r="O178" s="200"/>
      <c r="P178" s="200"/>
      <c r="Q178" s="200"/>
      <c r="R178" s="200"/>
    </row>
    <row r="179" spans="7:18">
      <c r="G179" s="203" t="s">
        <v>309</v>
      </c>
      <c r="H179" s="203"/>
      <c r="I179" s="203"/>
      <c r="J179" s="203"/>
      <c r="K179" s="203"/>
      <c r="L179" s="203"/>
      <c r="M179" s="203"/>
      <c r="N179" s="203"/>
      <c r="O179" s="203"/>
      <c r="P179" s="203"/>
      <c r="Q179" s="203"/>
      <c r="R179" s="203"/>
    </row>
    <row r="180" spans="7:18">
      <c r="G180" s="203"/>
      <c r="H180" s="203"/>
      <c r="I180" s="203"/>
      <c r="J180" s="203"/>
      <c r="K180" s="203"/>
      <c r="L180" s="203"/>
      <c r="M180" s="203"/>
      <c r="N180" s="203"/>
      <c r="O180" s="203"/>
      <c r="P180" s="203"/>
      <c r="Q180" s="203"/>
      <c r="R180" s="203"/>
    </row>
    <row r="181" spans="7:18">
      <c r="G181" s="203"/>
      <c r="H181" s="203"/>
      <c r="I181" s="203"/>
      <c r="J181" s="203"/>
      <c r="K181" s="203"/>
      <c r="L181" s="203"/>
      <c r="M181" s="203"/>
      <c r="N181" s="203"/>
      <c r="O181" s="203"/>
      <c r="P181" s="203"/>
      <c r="Q181" s="203"/>
      <c r="R181" s="203"/>
    </row>
  </sheetData>
  <mergeCells count="13">
    <mergeCell ref="T2:U2"/>
    <mergeCell ref="G2:H3"/>
    <mergeCell ref="G179:R181"/>
    <mergeCell ref="G123:R178"/>
    <mergeCell ref="K2:M2"/>
    <mergeCell ref="N2:P2"/>
    <mergeCell ref="Q2:S2"/>
    <mergeCell ref="B20:C20"/>
    <mergeCell ref="G4:R57"/>
    <mergeCell ref="B5:B8"/>
    <mergeCell ref="G58:R60"/>
    <mergeCell ref="G118:R121"/>
    <mergeCell ref="G63:R117"/>
  </mergeCells>
  <dataValidations count="1">
    <dataValidation type="list" allowBlank="1" showInputMessage="1" showErrorMessage="1" sqref="D23 C15" xr:uid="{49FBF8B2-9766-44F3-847E-56CE06A16101}">
      <formula1>"GDP, Employment, Exports"</formula1>
    </dataValidation>
  </dataValidations>
  <hyperlinks>
    <hyperlink ref="K2:M2" location="'Country comparisons '!G4" display="Impact of the Trade Conflict on Selected Economies, by Scenario" xr:uid="{9E2D9A04-5CA8-4D5E-973E-A08C789B3D40}"/>
    <hyperlink ref="N2:P2" location="'Country comparisons '!G63" display="'Country comparisons '!G63" xr:uid="{2A68C4C8-BD12-4D3A-8326-09BC118B2084}"/>
    <hyperlink ref="Q2:S2" location="'Country comparisons '!G123" display="'Country comparisons '!G123" xr:uid="{C6B72AB5-D128-476C-B161-D55C9C927A8F}"/>
    <hyperlink ref="T2:U2" location="'Country comparisons '!F4" display="Go to top" xr:uid="{1FAF1DB3-4588-451A-9051-08109EBC2F19}"/>
  </hyperlink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73D68F-C394-4508-9764-5BACBE42884B}">
          <x14:formula1>
            <xm:f>'C:\Users\Mia A\Desktop\[TC Online Tool_10Sep2019.xlsx]Datasheet'!#REF!</xm:f>
          </x14:formula1>
          <xm:sqref>D2</xm:sqref>
        </x14:dataValidation>
        <x14:dataValidation type="list" allowBlank="1" showInputMessage="1" showErrorMessage="1" xr:uid="{A1D97A61-5609-496C-8AE3-FE1CA88BA82F}">
          <x14:formula1>
            <xm:f>Datasheet!$C$4:$C$74</xm:f>
          </x14:formula1>
          <xm:sqref>C2 C4:C13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5F67-5BA1-48F6-BAEB-57EF1358019D}">
  <dimension ref="A1:BM436"/>
  <sheetViews>
    <sheetView showGridLines="0" workbookViewId="0">
      <pane xSplit="4" ySplit="3" topLeftCell="E4" activePane="bottomRight" state="frozen"/>
      <selection pane="topRight" activeCell="A26" sqref="A26"/>
      <selection pane="bottomLeft" activeCell="A26" sqref="A26"/>
      <selection pane="bottomRight" activeCell="M15" sqref="M15"/>
    </sheetView>
  </sheetViews>
  <sheetFormatPr defaultColWidth="8.81640625" defaultRowHeight="11.5"/>
  <cols>
    <col min="1" max="1" width="3.81640625" style="1" customWidth="1"/>
    <col min="2" max="2" width="14.453125" style="1" customWidth="1"/>
    <col min="3" max="3" width="9.81640625" style="1" bestFit="1" customWidth="1"/>
    <col min="4" max="4" width="9.453125" style="1" customWidth="1"/>
    <col min="5" max="5" width="11.453125" style="5" bestFit="1" customWidth="1"/>
    <col min="6" max="6" width="12.453125" style="5" bestFit="1" customWidth="1"/>
    <col min="7" max="7" width="11.54296875" style="5" bestFit="1" customWidth="1"/>
    <col min="8" max="8" width="12" style="5" bestFit="1" customWidth="1"/>
    <col min="9" max="9" width="10" style="5" bestFit="1" customWidth="1"/>
    <col min="10" max="10" width="11.54296875" style="5" bestFit="1" customWidth="1"/>
    <col min="11" max="11" width="12" style="5" bestFit="1" customWidth="1"/>
    <col min="12" max="12" width="10" style="5" bestFit="1" customWidth="1"/>
    <col min="13" max="13" width="11.54296875" style="5" bestFit="1" customWidth="1"/>
    <col min="14" max="14" width="12" style="5" bestFit="1" customWidth="1"/>
    <col min="15" max="15" width="10" style="5" bestFit="1" customWidth="1"/>
    <col min="16" max="17" width="10.453125" style="1" bestFit="1" customWidth="1"/>
    <col min="18" max="18" width="12.81640625" style="1" bestFit="1" customWidth="1"/>
    <col min="19" max="19" width="13.1796875" style="1" bestFit="1" customWidth="1"/>
    <col min="20" max="20" width="11.1796875" style="1" bestFit="1" customWidth="1"/>
    <col min="21" max="21" width="12.81640625" style="1" bestFit="1" customWidth="1"/>
    <col min="22" max="22" width="13.1796875" style="1" bestFit="1" customWidth="1"/>
    <col min="23" max="23" width="11.1796875" style="1" bestFit="1" customWidth="1"/>
    <col min="24" max="24" width="12.81640625" style="1" bestFit="1" customWidth="1"/>
    <col min="25" max="25" width="13.1796875" style="1" bestFit="1" customWidth="1"/>
    <col min="26" max="26" width="11.1796875" style="1" bestFit="1" customWidth="1"/>
    <col min="27" max="28" width="11.453125" style="1" bestFit="1" customWidth="1"/>
    <col min="29" max="29" width="12.453125" style="1" bestFit="1" customWidth="1"/>
    <col min="30" max="30" width="12.54296875" style="1" bestFit="1" customWidth="1"/>
    <col min="31" max="31" width="10.54296875" style="1" bestFit="1" customWidth="1"/>
    <col min="32" max="32" width="12.453125" style="1" bestFit="1" customWidth="1"/>
    <col min="33" max="33" width="12.54296875" style="1" bestFit="1" customWidth="1"/>
    <col min="34" max="34" width="10.54296875" style="1" bestFit="1" customWidth="1"/>
    <col min="35" max="35" width="12.453125" style="1" bestFit="1" customWidth="1"/>
    <col min="36" max="36" width="12.54296875" style="1" bestFit="1" customWidth="1"/>
    <col min="37" max="37" width="10.54296875" style="1" bestFit="1" customWidth="1"/>
    <col min="38" max="16384" width="8.81640625" style="1"/>
  </cols>
  <sheetData>
    <row r="1" spans="1:65">
      <c r="E1" s="209" t="s">
        <v>0</v>
      </c>
      <c r="F1" s="209"/>
      <c r="G1" s="209"/>
      <c r="H1" s="209"/>
      <c r="I1" s="209"/>
      <c r="J1" s="209"/>
      <c r="K1" s="209"/>
      <c r="L1" s="209"/>
      <c r="M1" s="209"/>
      <c r="N1" s="209"/>
      <c r="O1" s="209"/>
      <c r="P1" s="210" t="s">
        <v>1</v>
      </c>
      <c r="Q1" s="210"/>
      <c r="R1" s="210"/>
      <c r="S1" s="210"/>
      <c r="T1" s="210"/>
      <c r="U1" s="210"/>
      <c r="V1" s="210"/>
      <c r="W1" s="210"/>
      <c r="X1" s="210"/>
      <c r="Y1" s="210"/>
      <c r="Z1" s="210"/>
      <c r="AA1" s="211" t="s">
        <v>2</v>
      </c>
      <c r="AB1" s="211"/>
      <c r="AC1" s="211"/>
      <c r="AD1" s="211"/>
      <c r="AE1" s="211"/>
      <c r="AF1" s="211"/>
      <c r="AG1" s="211"/>
      <c r="AH1" s="211"/>
      <c r="AI1" s="211"/>
      <c r="AJ1" s="211"/>
      <c r="AK1" s="211"/>
      <c r="AL1" s="212" t="s">
        <v>238</v>
      </c>
      <c r="AM1" s="212"/>
      <c r="AN1" s="212"/>
      <c r="AO1" s="212"/>
      <c r="AP1" s="212"/>
      <c r="AQ1" s="212"/>
      <c r="AR1" s="212"/>
      <c r="AS1" s="212"/>
      <c r="AT1" s="212"/>
      <c r="AU1" s="213" t="s">
        <v>239</v>
      </c>
      <c r="AV1" s="213"/>
      <c r="AW1" s="213"/>
      <c r="AX1" s="213"/>
      <c r="AY1" s="213"/>
      <c r="AZ1" s="213"/>
      <c r="BA1" s="213"/>
      <c r="BB1" s="213"/>
      <c r="BC1" s="213"/>
      <c r="BD1" s="208" t="s">
        <v>240</v>
      </c>
      <c r="BE1" s="208"/>
      <c r="BF1" s="208"/>
      <c r="BG1" s="208"/>
      <c r="BH1" s="208"/>
      <c r="BI1" s="208"/>
      <c r="BJ1" s="208"/>
      <c r="BK1" s="208"/>
      <c r="BL1" s="208"/>
    </row>
    <row r="2" spans="1:65" s="97" customFormat="1" ht="76" customHeight="1">
      <c r="E2" s="97" t="s">
        <v>325</v>
      </c>
      <c r="F2" s="97" t="s">
        <v>328</v>
      </c>
      <c r="G2" s="97" t="s">
        <v>331</v>
      </c>
      <c r="H2" s="97" t="s">
        <v>332</v>
      </c>
      <c r="I2" s="97" t="s">
        <v>333</v>
      </c>
      <c r="J2" s="97" t="s">
        <v>340</v>
      </c>
      <c r="K2" s="97" t="s">
        <v>341</v>
      </c>
      <c r="L2" s="97" t="s">
        <v>342</v>
      </c>
      <c r="M2" s="97" t="s">
        <v>349</v>
      </c>
      <c r="N2" s="97" t="s">
        <v>350</v>
      </c>
      <c r="O2" s="97" t="s">
        <v>351</v>
      </c>
      <c r="P2" s="97" t="s">
        <v>326</v>
      </c>
      <c r="Q2" s="97" t="s">
        <v>329</v>
      </c>
      <c r="R2" s="97" t="s">
        <v>334</v>
      </c>
      <c r="S2" s="97" t="s">
        <v>335</v>
      </c>
      <c r="T2" s="97" t="s">
        <v>336</v>
      </c>
      <c r="U2" s="97" t="s">
        <v>343</v>
      </c>
      <c r="V2" s="97" t="s">
        <v>344</v>
      </c>
      <c r="W2" s="97" t="s">
        <v>345</v>
      </c>
      <c r="X2" s="97" t="s">
        <v>352</v>
      </c>
      <c r="Y2" s="97" t="s">
        <v>353</v>
      </c>
      <c r="Z2" s="97" t="s">
        <v>354</v>
      </c>
      <c r="AA2" s="97" t="s">
        <v>327</v>
      </c>
      <c r="AB2" s="97" t="s">
        <v>330</v>
      </c>
      <c r="AC2" s="97" t="s">
        <v>337</v>
      </c>
      <c r="AD2" s="97" t="s">
        <v>338</v>
      </c>
      <c r="AE2" s="97" t="s">
        <v>339</v>
      </c>
      <c r="AF2" s="97" t="s">
        <v>346</v>
      </c>
      <c r="AG2" s="97" t="s">
        <v>347</v>
      </c>
      <c r="AH2" s="97" t="s">
        <v>348</v>
      </c>
      <c r="AI2" s="97" t="s">
        <v>355</v>
      </c>
      <c r="AJ2" s="97" t="s">
        <v>356</v>
      </c>
      <c r="AK2" s="97" t="s">
        <v>357</v>
      </c>
      <c r="AL2" s="97" t="s">
        <v>359</v>
      </c>
      <c r="AM2" s="97" t="s">
        <v>360</v>
      </c>
      <c r="AN2" s="97" t="s">
        <v>361</v>
      </c>
      <c r="AO2" s="97" t="s">
        <v>362</v>
      </c>
      <c r="AP2" s="97" t="s">
        <v>363</v>
      </c>
      <c r="AQ2" s="97" t="s">
        <v>364</v>
      </c>
      <c r="AR2" s="97" t="s">
        <v>365</v>
      </c>
      <c r="AS2" s="97" t="s">
        <v>366</v>
      </c>
      <c r="AT2" s="97" t="s">
        <v>367</v>
      </c>
      <c r="AU2" s="97" t="s">
        <v>368</v>
      </c>
      <c r="AV2" s="97" t="s">
        <v>369</v>
      </c>
      <c r="AW2" s="97" t="s">
        <v>370</v>
      </c>
      <c r="AX2" s="97" t="s">
        <v>371</v>
      </c>
      <c r="AY2" s="97" t="s">
        <v>372</v>
      </c>
      <c r="AZ2" s="97" t="s">
        <v>373</v>
      </c>
      <c r="BA2" s="97" t="s">
        <v>374</v>
      </c>
      <c r="BB2" s="97" t="s">
        <v>375</v>
      </c>
      <c r="BC2" s="97" t="s">
        <v>376</v>
      </c>
      <c r="BD2" s="97" t="s">
        <v>377</v>
      </c>
      <c r="BE2" s="97" t="s">
        <v>378</v>
      </c>
      <c r="BF2" s="97" t="s">
        <v>379</v>
      </c>
      <c r="BG2" s="97" t="s">
        <v>380</v>
      </c>
      <c r="BH2" s="97" t="s">
        <v>381</v>
      </c>
      <c r="BI2" s="97" t="s">
        <v>382</v>
      </c>
      <c r="BJ2" s="97" t="s">
        <v>383</v>
      </c>
      <c r="BK2" s="97" t="s">
        <v>384</v>
      </c>
      <c r="BL2" s="97" t="s">
        <v>385</v>
      </c>
      <c r="BM2" s="97" t="s">
        <v>386</v>
      </c>
    </row>
    <row r="3" spans="1:65">
      <c r="A3" s="1" t="s">
        <v>3</v>
      </c>
      <c r="B3" s="1" t="s">
        <v>4</v>
      </c>
      <c r="C3" s="1" t="s">
        <v>5</v>
      </c>
      <c r="D3" s="1" t="s">
        <v>6</v>
      </c>
      <c r="E3" s="5" t="s">
        <v>7</v>
      </c>
      <c r="F3" s="5" t="s">
        <v>8</v>
      </c>
      <c r="G3" s="5" t="s">
        <v>9</v>
      </c>
      <c r="H3" s="5" t="s">
        <v>10</v>
      </c>
      <c r="I3" s="5" t="s">
        <v>11</v>
      </c>
      <c r="J3" s="5" t="s">
        <v>12</v>
      </c>
      <c r="K3" s="5" t="s">
        <v>13</v>
      </c>
      <c r="L3" s="5" t="s">
        <v>14</v>
      </c>
      <c r="M3" s="5" t="s">
        <v>15</v>
      </c>
      <c r="N3" s="5" t="s">
        <v>16</v>
      </c>
      <c r="O3" s="5"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241</v>
      </c>
      <c r="AM3" s="1" t="s">
        <v>242</v>
      </c>
      <c r="AN3" s="1" t="s">
        <v>243</v>
      </c>
      <c r="AO3" s="1" t="s">
        <v>244</v>
      </c>
      <c r="AP3" s="1" t="s">
        <v>245</v>
      </c>
      <c r="AQ3" s="1" t="s">
        <v>246</v>
      </c>
      <c r="AR3" s="1" t="s">
        <v>247</v>
      </c>
      <c r="AS3" s="1" t="s">
        <v>248</v>
      </c>
      <c r="AT3" s="1" t="s">
        <v>249</v>
      </c>
      <c r="AU3" s="1" t="s">
        <v>250</v>
      </c>
      <c r="AV3" s="1" t="s">
        <v>251</v>
      </c>
      <c r="AW3" s="1" t="s">
        <v>252</v>
      </c>
      <c r="AX3" s="1" t="s">
        <v>253</v>
      </c>
      <c r="AY3" s="1" t="s">
        <v>254</v>
      </c>
      <c r="AZ3" s="1" t="s">
        <v>255</v>
      </c>
      <c r="BA3" s="1" t="s">
        <v>256</v>
      </c>
      <c r="BB3" s="1" t="s">
        <v>257</v>
      </c>
      <c r="BC3" s="1" t="s">
        <v>258</v>
      </c>
      <c r="BD3" s="1" t="s">
        <v>259</v>
      </c>
      <c r="BE3" s="1" t="s">
        <v>260</v>
      </c>
      <c r="BF3" s="1" t="s">
        <v>261</v>
      </c>
      <c r="BG3" s="1" t="s">
        <v>262</v>
      </c>
      <c r="BH3" s="1" t="s">
        <v>263</v>
      </c>
      <c r="BI3" s="1" t="s">
        <v>264</v>
      </c>
      <c r="BJ3" s="1" t="s">
        <v>265</v>
      </c>
      <c r="BK3" s="1" t="s">
        <v>266</v>
      </c>
      <c r="BL3" s="1" t="s">
        <v>267</v>
      </c>
      <c r="BM3" s="1" t="s">
        <v>213</v>
      </c>
    </row>
    <row r="4" spans="1:65">
      <c r="A4" s="1">
        <v>1</v>
      </c>
      <c r="B4" s="1" t="s">
        <v>40</v>
      </c>
      <c r="C4" s="1" t="s">
        <v>41</v>
      </c>
      <c r="D4" s="1" t="s">
        <v>42</v>
      </c>
      <c r="E4" s="6">
        <v>1309541.8997570423</v>
      </c>
      <c r="F4" s="6">
        <v>1309541.875</v>
      </c>
      <c r="G4" s="6">
        <v>-6.414322555065155E-2</v>
      </c>
      <c r="H4" s="6">
        <v>0.11500460654497147</v>
      </c>
      <c r="I4" s="6">
        <v>5.0861380994319916E-2</v>
      </c>
      <c r="J4" s="6">
        <v>-0.1113036721944809</v>
      </c>
      <c r="K4" s="6">
        <v>0.15628790855407715</v>
      </c>
      <c r="L4" s="6">
        <v>4.4984236359596252E-2</v>
      </c>
      <c r="M4" s="6">
        <v>-0.15398396551609039</v>
      </c>
      <c r="N4" s="6">
        <v>0.1738140881061554</v>
      </c>
      <c r="O4" s="6">
        <v>1.9830122590065002E-2</v>
      </c>
      <c r="P4" s="7">
        <v>13051.974547745418</v>
      </c>
      <c r="Q4" s="7">
        <v>13051.974609375</v>
      </c>
      <c r="R4" s="7">
        <v>-4.205603152513504E-2</v>
      </c>
      <c r="S4" s="7">
        <v>9.5011606812477112E-2</v>
      </c>
      <c r="T4" s="7">
        <v>5.2955575287342072E-2</v>
      </c>
      <c r="U4" s="7">
        <v>-7.3481351137161255E-2</v>
      </c>
      <c r="V4" s="7">
        <v>0.13148096203804016</v>
      </c>
      <c r="W4" s="7">
        <v>5.7999610900878906E-2</v>
      </c>
      <c r="X4" s="7">
        <v>-0.10694653540849686</v>
      </c>
      <c r="Y4" s="7">
        <v>0.14735637605190277</v>
      </c>
      <c r="Z4" s="7">
        <v>4.0409840643405914E-2</v>
      </c>
      <c r="AA4" s="7">
        <v>298258.90809986804</v>
      </c>
      <c r="AB4" s="7">
        <v>298258.90625</v>
      </c>
      <c r="AC4" s="7">
        <v>-0.22684535384178162</v>
      </c>
      <c r="AD4" s="7">
        <v>0.68862342834472656</v>
      </c>
      <c r="AE4" s="7">
        <v>0.46177807450294495</v>
      </c>
      <c r="AF4" s="7">
        <v>-0.39225685596466064</v>
      </c>
      <c r="AG4" s="7">
        <v>0.85547089576721191</v>
      </c>
      <c r="AH4" s="7">
        <v>0.46321403980255127</v>
      </c>
      <c r="AI4" s="7">
        <v>-0.5551263689994812</v>
      </c>
      <c r="AJ4" s="7">
        <v>0.90554201602935791</v>
      </c>
      <c r="AK4" s="7">
        <v>0.35041564702987671</v>
      </c>
      <c r="AL4" s="1">
        <v>-6.414322555065155E-2</v>
      </c>
      <c r="AM4" s="1">
        <v>0.11500460654497148</v>
      </c>
      <c r="AN4" s="1">
        <v>5.0861380994319909E-2</v>
      </c>
      <c r="AO4" s="1">
        <v>-0.11130367219448088</v>
      </c>
      <c r="AP4" s="1">
        <v>0.15628790855407715</v>
      </c>
      <c r="AQ4" s="1">
        <v>4.4984236359596252E-2</v>
      </c>
      <c r="AR4" s="1">
        <v>-0.15398396551609039</v>
      </c>
      <c r="AS4" s="1">
        <v>0.1738140881061554</v>
      </c>
      <c r="AT4" s="1">
        <v>1.9830122590065002E-2</v>
      </c>
      <c r="AU4" s="1">
        <v>-4.205603152513504E-2</v>
      </c>
      <c r="AV4" s="1">
        <v>9.5011606812477112E-2</v>
      </c>
      <c r="AW4" s="1">
        <v>5.2955575287342072E-2</v>
      </c>
      <c r="AX4" s="1">
        <v>-7.3481351137161255E-2</v>
      </c>
      <c r="AY4" s="1">
        <v>0.13148096203804016</v>
      </c>
      <c r="AZ4" s="1">
        <v>5.7999610900878906E-2</v>
      </c>
      <c r="BA4" s="1">
        <v>-0.10694653540849686</v>
      </c>
      <c r="BB4" s="1">
        <v>0.14735637605190277</v>
      </c>
      <c r="BC4" s="1">
        <v>4.0409840643405914E-2</v>
      </c>
      <c r="BD4" s="1">
        <v>-0.22684535384178162</v>
      </c>
      <c r="BE4" s="1">
        <v>0.68862342834472656</v>
      </c>
      <c r="BF4" s="1">
        <v>0.46177807450294495</v>
      </c>
      <c r="BG4" s="1">
        <v>-0.39225685596466064</v>
      </c>
      <c r="BH4" s="1">
        <v>0.85547089576721191</v>
      </c>
      <c r="BI4" s="1">
        <v>0.46321403980255127</v>
      </c>
      <c r="BJ4" s="1">
        <v>-0.5551263689994812</v>
      </c>
      <c r="BK4" s="1">
        <v>0.90554201602935791</v>
      </c>
      <c r="BL4" s="1">
        <v>0.35041564702987671</v>
      </c>
      <c r="BM4" s="1" t="str">
        <f>$C4&amp;$D4</f>
        <v>AUSAll</v>
      </c>
    </row>
    <row r="5" spans="1:65">
      <c r="A5" s="1">
        <v>2</v>
      </c>
      <c r="B5" s="1" t="s">
        <v>43</v>
      </c>
      <c r="C5" s="1" t="s">
        <v>44</v>
      </c>
      <c r="D5" s="1" t="s">
        <v>42</v>
      </c>
      <c r="E5" s="6">
        <v>370944.30654708651</v>
      </c>
      <c r="F5" s="6">
        <v>370944.3125</v>
      </c>
      <c r="G5" s="6">
        <v>-4.9767538905143738E-2</v>
      </c>
      <c r="H5" s="6">
        <v>0.11074796319007874</v>
      </c>
      <c r="I5" s="6">
        <v>6.0980424284934998E-2</v>
      </c>
      <c r="J5" s="6">
        <v>-6.5905831754207611E-2</v>
      </c>
      <c r="K5" s="6">
        <v>0.18655422329902649</v>
      </c>
      <c r="L5" s="6">
        <v>0.12064839154481888</v>
      </c>
      <c r="M5" s="6">
        <v>-0.23957391083240509</v>
      </c>
      <c r="N5" s="6">
        <v>0.23159484565258026</v>
      </c>
      <c r="O5" s="6">
        <v>-7.9790651798248291E-3</v>
      </c>
      <c r="P5" s="7">
        <v>4724.8203214008008</v>
      </c>
      <c r="Q5" s="7">
        <v>4724.8203125</v>
      </c>
      <c r="R5" s="7">
        <v>-4.6369612216949463E-2</v>
      </c>
      <c r="S5" s="7">
        <v>9.6936658024787903E-2</v>
      </c>
      <c r="T5" s="7">
        <v>5.056704580783844E-2</v>
      </c>
      <c r="U5" s="7">
        <v>-6.0516927391290665E-2</v>
      </c>
      <c r="V5" s="7">
        <v>0.16620907187461853</v>
      </c>
      <c r="W5" s="7">
        <v>0.10569214820861816</v>
      </c>
      <c r="X5" s="7">
        <v>-0.20928321778774261</v>
      </c>
      <c r="Y5" s="7">
        <v>0.2048618495464325</v>
      </c>
      <c r="Z5" s="7">
        <v>-4.4213682413101196E-3</v>
      </c>
      <c r="AA5" s="7">
        <v>224825.26595784165</v>
      </c>
      <c r="AB5" s="7">
        <v>224825.265625</v>
      </c>
      <c r="AC5" s="7">
        <v>-0.13484583795070648</v>
      </c>
      <c r="AD5" s="7">
        <v>0.31789863109588623</v>
      </c>
      <c r="AE5" s="7">
        <v>0.18305279314517975</v>
      </c>
      <c r="AF5" s="7">
        <v>-0.1665845662355423</v>
      </c>
      <c r="AG5" s="7">
        <v>0.52721488475799561</v>
      </c>
      <c r="AH5" s="7">
        <v>0.3606303334236145</v>
      </c>
      <c r="AI5" s="7">
        <v>-0.66590708494186401</v>
      </c>
      <c r="AJ5" s="7">
        <v>0.62175732851028442</v>
      </c>
      <c r="AK5" s="7">
        <v>-4.414975643157959E-2</v>
      </c>
      <c r="AL5" s="1">
        <v>-4.9767538905143738E-2</v>
      </c>
      <c r="AM5" s="1">
        <v>0.11074796319007874</v>
      </c>
      <c r="AN5" s="1">
        <v>6.0980424284934998E-2</v>
      </c>
      <c r="AO5" s="1">
        <v>-6.5905831754207611E-2</v>
      </c>
      <c r="AP5" s="1">
        <v>0.18655422329902649</v>
      </c>
      <c r="AQ5" s="1">
        <v>0.12064839154481889</v>
      </c>
      <c r="AR5" s="1">
        <v>-0.23957391083240509</v>
      </c>
      <c r="AS5" s="1">
        <v>0.23159484565258026</v>
      </c>
      <c r="AT5" s="1">
        <v>-7.9790651798248291E-3</v>
      </c>
      <c r="AU5" s="1">
        <v>-4.6369612216949463E-2</v>
      </c>
      <c r="AV5" s="1">
        <v>9.6936658024787903E-2</v>
      </c>
      <c r="AW5" s="1">
        <v>5.056704580783844E-2</v>
      </c>
      <c r="AX5" s="1">
        <v>-6.0516927391290658E-2</v>
      </c>
      <c r="AY5" s="1">
        <v>0.16620907187461853</v>
      </c>
      <c r="AZ5" s="1">
        <v>0.10569214820861816</v>
      </c>
      <c r="BA5" s="1">
        <v>-0.20928321778774261</v>
      </c>
      <c r="BB5" s="1">
        <v>0.2048618495464325</v>
      </c>
      <c r="BC5" s="1">
        <v>-4.4213682413101196E-3</v>
      </c>
      <c r="BD5" s="1">
        <v>-0.13484583795070648</v>
      </c>
      <c r="BE5" s="1">
        <v>0.31789863109588623</v>
      </c>
      <c r="BF5" s="1">
        <v>0.18305279314517975</v>
      </c>
      <c r="BG5" s="1">
        <v>-0.1665845662355423</v>
      </c>
      <c r="BH5" s="1">
        <v>0.52721488475799561</v>
      </c>
      <c r="BI5" s="1">
        <v>0.3606303334236145</v>
      </c>
      <c r="BJ5" s="1">
        <v>-0.66590708494186401</v>
      </c>
      <c r="BK5" s="1">
        <v>0.62175732851028442</v>
      </c>
      <c r="BL5" s="1">
        <v>-4.4149756431579583E-2</v>
      </c>
      <c r="BM5" s="1" t="str">
        <f t="shared" ref="BM5:BM68" si="0">$C5&amp;$D5</f>
        <v>AUTAll</v>
      </c>
    </row>
    <row r="6" spans="1:65">
      <c r="A6" s="1">
        <v>3</v>
      </c>
      <c r="B6" s="1" t="s">
        <v>45</v>
      </c>
      <c r="C6" s="1" t="s">
        <v>46</v>
      </c>
      <c r="D6" s="1" t="s">
        <v>42</v>
      </c>
      <c r="E6" s="6">
        <v>232468.95184203517</v>
      </c>
      <c r="F6" s="6">
        <v>232468.953125</v>
      </c>
      <c r="G6" s="6">
        <v>-5.4281540215015411E-3</v>
      </c>
      <c r="H6" s="6">
        <v>0.11609780043363571</v>
      </c>
      <c r="I6" s="6">
        <v>0.11066964268684387</v>
      </c>
      <c r="J6" s="6">
        <v>-1.0950937867164612E-2</v>
      </c>
      <c r="K6" s="6">
        <v>0.23874379694461823</v>
      </c>
      <c r="L6" s="6">
        <v>0.22779285907745361</v>
      </c>
      <c r="M6" s="6">
        <v>-1.605590246617794E-2</v>
      </c>
      <c r="N6" s="6">
        <v>0.24128012359142303</v>
      </c>
      <c r="O6" s="6">
        <v>0.22522422671318054</v>
      </c>
      <c r="P6" s="7">
        <v>64324.515441470765</v>
      </c>
      <c r="Q6" s="7">
        <v>64324.515625</v>
      </c>
      <c r="R6" s="7">
        <v>-5.1095755770802498E-3</v>
      </c>
      <c r="S6" s="7">
        <v>0.11245616525411606</v>
      </c>
      <c r="T6" s="7">
        <v>0.10734658688306808</v>
      </c>
      <c r="U6" s="7">
        <v>-1.0298253037035465E-2</v>
      </c>
      <c r="V6" s="7">
        <v>0.23096944391727448</v>
      </c>
      <c r="W6" s="7">
        <v>0.22067119181156158</v>
      </c>
      <c r="X6" s="7">
        <v>-1.4180160127580166E-2</v>
      </c>
      <c r="Y6" s="7">
        <v>0.23288501799106598</v>
      </c>
      <c r="Z6" s="7">
        <v>0.21870486438274384</v>
      </c>
      <c r="AA6" s="7">
        <v>30734.208415013214</v>
      </c>
      <c r="AB6" s="7">
        <v>30734.208984375</v>
      </c>
      <c r="AC6" s="7">
        <v>-2.2332865744829178E-2</v>
      </c>
      <c r="AD6" s="7">
        <v>1.2120362520217896</v>
      </c>
      <c r="AE6" s="7">
        <v>1.1897033452987671</v>
      </c>
      <c r="AF6" s="7">
        <v>-4.5785479247570038E-2</v>
      </c>
      <c r="AG6" s="7">
        <v>2.4989917278289795</v>
      </c>
      <c r="AH6" s="7">
        <v>2.4532063007354736</v>
      </c>
      <c r="AI6" s="7">
        <v>-6.1049859970808029E-2</v>
      </c>
      <c r="AJ6" s="7">
        <v>2.5091240406036377</v>
      </c>
      <c r="AK6" s="7">
        <v>2.4480741024017334</v>
      </c>
      <c r="AL6" s="1">
        <v>-5.4281540215015411E-3</v>
      </c>
      <c r="AM6" s="1">
        <v>0.11609780043363571</v>
      </c>
      <c r="AN6" s="1">
        <v>0.11066964268684387</v>
      </c>
      <c r="AO6" s="1">
        <v>-1.0950937867164612E-2</v>
      </c>
      <c r="AP6" s="1">
        <v>0.23874379694461823</v>
      </c>
      <c r="AQ6" s="1">
        <v>0.22779285907745361</v>
      </c>
      <c r="AR6" s="1">
        <v>-1.605590246617794E-2</v>
      </c>
      <c r="AS6" s="1">
        <v>0.24128012359142303</v>
      </c>
      <c r="AT6" s="1">
        <v>0.22522422671318054</v>
      </c>
      <c r="AU6" s="1">
        <v>-5.1095755770802498E-3</v>
      </c>
      <c r="AV6" s="1">
        <v>0.11245616525411606</v>
      </c>
      <c r="AW6" s="1">
        <v>0.10734658688306808</v>
      </c>
      <c r="AX6" s="1">
        <v>-1.0298253037035465E-2</v>
      </c>
      <c r="AY6" s="1">
        <v>0.23096944391727448</v>
      </c>
      <c r="AZ6" s="1">
        <v>0.22067119181156158</v>
      </c>
      <c r="BA6" s="1">
        <v>-1.4180160127580166E-2</v>
      </c>
      <c r="BB6" s="1">
        <v>0.23288501799106598</v>
      </c>
      <c r="BC6" s="1">
        <v>0.21870486438274384</v>
      </c>
      <c r="BD6" s="1">
        <v>-2.2332865744829178E-2</v>
      </c>
      <c r="BE6" s="1">
        <v>1.2120362520217896</v>
      </c>
      <c r="BF6" s="1">
        <v>1.1897033452987671</v>
      </c>
      <c r="BG6" s="1">
        <v>-4.5785479247570038E-2</v>
      </c>
      <c r="BH6" s="1">
        <v>2.4989917278289795</v>
      </c>
      <c r="BI6" s="1">
        <v>2.4532063007354736</v>
      </c>
      <c r="BJ6" s="1">
        <v>-6.1049859970808029E-2</v>
      </c>
      <c r="BK6" s="1">
        <v>2.5091240406036377</v>
      </c>
      <c r="BL6" s="1">
        <v>2.4480741024017334</v>
      </c>
      <c r="BM6" s="1" t="str">
        <f t="shared" si="0"/>
        <v>BANAll</v>
      </c>
    </row>
    <row r="7" spans="1:65">
      <c r="A7" s="1">
        <v>4</v>
      </c>
      <c r="B7" s="1" t="s">
        <v>47</v>
      </c>
      <c r="C7" s="1" t="s">
        <v>48</v>
      </c>
      <c r="D7" s="1" t="s">
        <v>42</v>
      </c>
      <c r="E7" s="6">
        <v>439468.37203842157</v>
      </c>
      <c r="F7" s="6">
        <v>439468.375</v>
      </c>
      <c r="G7" s="6">
        <v>-3.7064019590616226E-2</v>
      </c>
      <c r="H7" s="6">
        <v>9.1212935745716095E-2</v>
      </c>
      <c r="I7" s="6">
        <v>5.4148916155099869E-2</v>
      </c>
      <c r="J7" s="6">
        <v>-5.8313734829425812E-2</v>
      </c>
      <c r="K7" s="6">
        <v>0.15857188403606415</v>
      </c>
      <c r="L7" s="6">
        <v>0.10025814920663834</v>
      </c>
      <c r="M7" s="6">
        <v>-0.14092010259628296</v>
      </c>
      <c r="N7" s="6">
        <v>0.19241739809513092</v>
      </c>
      <c r="O7" s="6">
        <v>5.1497295498847961E-2</v>
      </c>
      <c r="P7" s="7">
        <v>4665.4404506562641</v>
      </c>
      <c r="Q7" s="7">
        <v>4665.4404296875</v>
      </c>
      <c r="R7" s="7">
        <v>-3.413332998752594E-2</v>
      </c>
      <c r="S7" s="7">
        <v>7.6135002076625824E-2</v>
      </c>
      <c r="T7" s="7">
        <v>4.2001672089099884E-2</v>
      </c>
      <c r="U7" s="7">
        <v>-5.3646381944417953E-2</v>
      </c>
      <c r="V7" s="7">
        <v>0.13659080862998962</v>
      </c>
      <c r="W7" s="7">
        <v>8.2944422960281372E-2</v>
      </c>
      <c r="X7" s="7">
        <v>-0.12505786120891571</v>
      </c>
      <c r="Y7" s="7">
        <v>0.16588005423545837</v>
      </c>
      <c r="Z7" s="7">
        <v>4.0822193026542664E-2</v>
      </c>
      <c r="AA7" s="7">
        <v>393662.49376998126</v>
      </c>
      <c r="AB7" s="7">
        <v>393662.5</v>
      </c>
      <c r="AC7" s="7">
        <v>-8.2448758184909821E-2</v>
      </c>
      <c r="AD7" s="7">
        <v>0.17524923384189606</v>
      </c>
      <c r="AE7" s="7">
        <v>9.2800475656986237E-2</v>
      </c>
      <c r="AF7" s="7">
        <v>-0.12332029640674591</v>
      </c>
      <c r="AG7" s="7">
        <v>0.32986229658126831</v>
      </c>
      <c r="AH7" s="7">
        <v>0.2065420001745224</v>
      </c>
      <c r="AI7" s="7">
        <v>-0.31982526183128357</v>
      </c>
      <c r="AJ7" s="7">
        <v>0.40192639827728271</v>
      </c>
      <c r="AK7" s="7">
        <v>8.2101136445999146E-2</v>
      </c>
      <c r="AL7" s="1">
        <v>-3.7064019590616226E-2</v>
      </c>
      <c r="AM7" s="1">
        <v>9.1212935745716095E-2</v>
      </c>
      <c r="AN7" s="1">
        <v>5.4148916155099876E-2</v>
      </c>
      <c r="AO7" s="1">
        <v>-5.8313734829425812E-2</v>
      </c>
      <c r="AP7" s="1">
        <v>0.15857188403606415</v>
      </c>
      <c r="AQ7" s="1">
        <v>0.10025814920663834</v>
      </c>
      <c r="AR7" s="1">
        <v>-0.14092010259628296</v>
      </c>
      <c r="AS7" s="1">
        <v>0.19241739809513092</v>
      </c>
      <c r="AT7" s="1">
        <v>5.1497295498847961E-2</v>
      </c>
      <c r="AU7" s="1">
        <v>-3.413332998752594E-2</v>
      </c>
      <c r="AV7" s="1">
        <v>7.6135002076625824E-2</v>
      </c>
      <c r="AW7" s="1">
        <v>4.2001672089099884E-2</v>
      </c>
      <c r="AX7" s="1">
        <v>-5.3646381944417953E-2</v>
      </c>
      <c r="AY7" s="1">
        <v>0.13659080862998962</v>
      </c>
      <c r="AZ7" s="1">
        <v>8.2944422960281372E-2</v>
      </c>
      <c r="BA7" s="1">
        <v>-0.12505786120891571</v>
      </c>
      <c r="BB7" s="1">
        <v>0.16588005423545837</v>
      </c>
      <c r="BC7" s="1">
        <v>4.0822193026542664E-2</v>
      </c>
      <c r="BD7" s="1">
        <v>-8.2448758184909821E-2</v>
      </c>
      <c r="BE7" s="1">
        <v>0.17524923384189606</v>
      </c>
      <c r="BF7" s="1">
        <v>9.2800475656986237E-2</v>
      </c>
      <c r="BG7" s="1">
        <v>-0.12332029640674592</v>
      </c>
      <c r="BH7" s="1">
        <v>0.32986229658126831</v>
      </c>
      <c r="BI7" s="1">
        <v>0.20654200017452243</v>
      </c>
      <c r="BJ7" s="1">
        <v>-0.31982526183128357</v>
      </c>
      <c r="BK7" s="1">
        <v>0.40192639827728271</v>
      </c>
      <c r="BL7" s="1">
        <v>8.2101136445999146E-2</v>
      </c>
      <c r="BM7" s="1" t="str">
        <f t="shared" si="0"/>
        <v>BELAll</v>
      </c>
    </row>
    <row r="8" spans="1:65">
      <c r="A8" s="1">
        <v>5</v>
      </c>
      <c r="B8" s="1" t="s">
        <v>49</v>
      </c>
      <c r="C8" s="1" t="s">
        <v>50</v>
      </c>
      <c r="D8" s="1" t="s">
        <v>42</v>
      </c>
      <c r="E8" s="6">
        <v>2252.3545758528599</v>
      </c>
      <c r="F8" s="6">
        <v>2252.3544921875</v>
      </c>
      <c r="G8" s="6">
        <v>-1.9642960280179977E-2</v>
      </c>
      <c r="H8" s="6">
        <v>3.427596390247345E-2</v>
      </c>
      <c r="I8" s="6">
        <v>1.4633003622293472E-2</v>
      </c>
      <c r="J8" s="6">
        <v>-3.4978039562702179E-2</v>
      </c>
      <c r="K8" s="6">
        <v>6.1937496066093445E-2</v>
      </c>
      <c r="L8" s="6">
        <v>2.6959456503391266E-2</v>
      </c>
      <c r="M8" s="6">
        <v>-6.6977359354496002E-2</v>
      </c>
      <c r="N8" s="6">
        <v>0.12116109579801559</v>
      </c>
      <c r="O8" s="6">
        <v>5.4183736443519592E-2</v>
      </c>
      <c r="P8" s="7">
        <v>440.81893313469203</v>
      </c>
      <c r="Q8" s="7">
        <v>440.81893920898438</v>
      </c>
      <c r="R8" s="7">
        <v>-1.0684676468372345E-2</v>
      </c>
      <c r="S8" s="7">
        <v>2.4558087810873985E-2</v>
      </c>
      <c r="T8" s="7">
        <v>1.387341134250164E-2</v>
      </c>
      <c r="U8" s="7">
        <v>-1.7854053527116776E-2</v>
      </c>
      <c r="V8" s="7">
        <v>4.4073492288589478E-2</v>
      </c>
      <c r="W8" s="7">
        <v>2.6219438761472702E-2</v>
      </c>
      <c r="X8" s="7">
        <v>-3.3107545226812363E-2</v>
      </c>
      <c r="Y8" s="7">
        <v>0.11539756506681442</v>
      </c>
      <c r="Z8" s="7">
        <v>8.2290023565292358E-2</v>
      </c>
      <c r="AA8" s="7">
        <v>736.2251785436448</v>
      </c>
      <c r="AB8" s="7">
        <v>736.22515869140625</v>
      </c>
      <c r="AC8" s="7">
        <v>-3.8809929043054581E-2</v>
      </c>
      <c r="AD8" s="7">
        <v>6.7792825400829315E-2</v>
      </c>
      <c r="AE8" s="7">
        <v>2.8982896357774734E-2</v>
      </c>
      <c r="AF8" s="7">
        <v>-6.8431876599788666E-2</v>
      </c>
      <c r="AG8" s="7">
        <v>0.12220402806997299</v>
      </c>
      <c r="AH8" s="7">
        <v>5.3772151470184326E-2</v>
      </c>
      <c r="AI8" s="7">
        <v>-0.13302159309387207</v>
      </c>
      <c r="AJ8" s="7">
        <v>0.19948270916938782</v>
      </c>
      <c r="AK8" s="7">
        <v>6.6461116075515747E-2</v>
      </c>
      <c r="AL8" s="1">
        <v>-1.9642960280179977E-2</v>
      </c>
      <c r="AM8" s="1">
        <v>3.427596390247345E-2</v>
      </c>
      <c r="AN8" s="1">
        <v>1.4633003622293472E-2</v>
      </c>
      <c r="AO8" s="1">
        <v>-3.4978039562702179E-2</v>
      </c>
      <c r="AP8" s="1">
        <v>6.1937496066093445E-2</v>
      </c>
      <c r="AQ8" s="1">
        <v>2.6959456503391266E-2</v>
      </c>
      <c r="AR8" s="1">
        <v>-6.6977359354496002E-2</v>
      </c>
      <c r="AS8" s="1">
        <v>0.12116109579801561</v>
      </c>
      <c r="AT8" s="1">
        <v>5.4183736443519592E-2</v>
      </c>
      <c r="AU8" s="1">
        <v>-1.0684676468372345E-2</v>
      </c>
      <c r="AV8" s="1">
        <v>2.4558087810873985E-2</v>
      </c>
      <c r="AW8" s="1">
        <v>1.387341134250164E-2</v>
      </c>
      <c r="AX8" s="1">
        <v>-1.7854053527116776E-2</v>
      </c>
      <c r="AY8" s="1">
        <v>4.4073492288589478E-2</v>
      </c>
      <c r="AZ8" s="1">
        <v>2.6219438761472702E-2</v>
      </c>
      <c r="BA8" s="1">
        <v>-3.3107545226812363E-2</v>
      </c>
      <c r="BB8" s="1">
        <v>0.11539756506681442</v>
      </c>
      <c r="BC8" s="1">
        <v>8.2290023565292358E-2</v>
      </c>
      <c r="BD8" s="1">
        <v>-3.8809929043054581E-2</v>
      </c>
      <c r="BE8" s="1">
        <v>6.7792825400829315E-2</v>
      </c>
      <c r="BF8" s="1">
        <v>2.8982896357774738E-2</v>
      </c>
      <c r="BG8" s="1">
        <v>-6.8431876599788666E-2</v>
      </c>
      <c r="BH8" s="1">
        <v>0.12220402806997299</v>
      </c>
      <c r="BI8" s="1">
        <v>5.3772151470184326E-2</v>
      </c>
      <c r="BJ8" s="1">
        <v>-0.13302159309387207</v>
      </c>
      <c r="BK8" s="1">
        <v>0.19948270916938782</v>
      </c>
      <c r="BL8" s="1">
        <v>6.6461116075515747E-2</v>
      </c>
      <c r="BM8" s="1" t="str">
        <f t="shared" si="0"/>
        <v>BHUAll</v>
      </c>
    </row>
    <row r="9" spans="1:65">
      <c r="A9" s="1">
        <v>6</v>
      </c>
      <c r="B9" s="1" t="s">
        <v>51</v>
      </c>
      <c r="C9" s="1" t="s">
        <v>52</v>
      </c>
      <c r="D9" s="1" t="s">
        <v>42</v>
      </c>
      <c r="E9" s="6">
        <v>1769936.4975024681</v>
      </c>
      <c r="F9" s="6">
        <v>1769936.5</v>
      </c>
      <c r="G9" s="6">
        <v>-2.2254165261983871E-2</v>
      </c>
      <c r="H9" s="6">
        <v>0.17996139824390411</v>
      </c>
      <c r="I9" s="6">
        <v>0.15770722925662994</v>
      </c>
      <c r="J9" s="6">
        <v>-3.7665065377950668E-2</v>
      </c>
      <c r="K9" s="6">
        <v>0.1944238543510437</v>
      </c>
      <c r="L9" s="6">
        <v>0.15675878524780273</v>
      </c>
      <c r="M9" s="6">
        <v>-7.685089111328125E-2</v>
      </c>
      <c r="N9" s="6">
        <v>0.20977702736854553</v>
      </c>
      <c r="O9" s="6">
        <v>0.13292613625526428</v>
      </c>
      <c r="P9" s="7">
        <v>123960.45731503886</v>
      </c>
      <c r="Q9" s="7">
        <v>123960.4609375</v>
      </c>
      <c r="R9" s="7">
        <v>-2.6231026276946068E-2</v>
      </c>
      <c r="S9" s="7">
        <v>0.27273845672607422</v>
      </c>
      <c r="T9" s="7">
        <v>0.2465074360370636</v>
      </c>
      <c r="U9" s="7">
        <v>-4.5198064297437668E-2</v>
      </c>
      <c r="V9" s="7">
        <v>0.27988851070404053</v>
      </c>
      <c r="W9" s="7">
        <v>0.23469044268131256</v>
      </c>
      <c r="X9" s="7">
        <v>-7.8415744006633759E-2</v>
      </c>
      <c r="Y9" s="7">
        <v>0.29265609383583069</v>
      </c>
      <c r="Z9" s="7">
        <v>0.21424034237861633</v>
      </c>
      <c r="AA9" s="7">
        <v>216999.404439915</v>
      </c>
      <c r="AB9" s="7">
        <v>216999.40625</v>
      </c>
      <c r="AC9" s="7">
        <v>-7.0034809410572052E-2</v>
      </c>
      <c r="AD9" s="7">
        <v>1.8859710693359375</v>
      </c>
      <c r="AE9" s="7">
        <v>1.8159362077713013</v>
      </c>
      <c r="AF9" s="7">
        <v>-0.11181392520666122</v>
      </c>
      <c r="AG9" s="7">
        <v>1.9940643310546875</v>
      </c>
      <c r="AH9" s="7">
        <v>1.8822504281997681</v>
      </c>
      <c r="AI9" s="7">
        <v>-0.38068056106567383</v>
      </c>
      <c r="AJ9" s="7">
        <v>2.085921049118042</v>
      </c>
      <c r="AK9" s="7">
        <v>1.7052404880523682</v>
      </c>
      <c r="AL9" s="1">
        <v>-2.2254165261983871E-2</v>
      </c>
      <c r="AM9" s="1">
        <v>0.17996139824390411</v>
      </c>
      <c r="AN9" s="1">
        <v>0.15770722925662994</v>
      </c>
      <c r="AO9" s="1">
        <v>-3.7665065377950668E-2</v>
      </c>
      <c r="AP9" s="1">
        <v>0.1944238543510437</v>
      </c>
      <c r="AQ9" s="1">
        <v>0.15675878524780273</v>
      </c>
      <c r="AR9" s="1">
        <v>-7.685089111328125E-2</v>
      </c>
      <c r="AS9" s="1">
        <v>0.20977702736854553</v>
      </c>
      <c r="AT9" s="1">
        <v>0.13292613625526428</v>
      </c>
      <c r="AU9" s="1">
        <v>-2.6231026276946068E-2</v>
      </c>
      <c r="AV9" s="1">
        <v>0.27273845672607422</v>
      </c>
      <c r="AW9" s="1">
        <v>0.2465074360370636</v>
      </c>
      <c r="AX9" s="1">
        <v>-4.5198064297437668E-2</v>
      </c>
      <c r="AY9" s="1">
        <v>0.27988851070404053</v>
      </c>
      <c r="AZ9" s="1">
        <v>0.23469044268131256</v>
      </c>
      <c r="BA9" s="1">
        <v>-7.8415744006633759E-2</v>
      </c>
      <c r="BB9" s="1">
        <v>0.29265609383583069</v>
      </c>
      <c r="BC9" s="1">
        <v>0.21424034237861633</v>
      </c>
      <c r="BD9" s="1">
        <v>-7.0034809410572052E-2</v>
      </c>
      <c r="BE9" s="1">
        <v>1.8859710693359375</v>
      </c>
      <c r="BF9" s="1">
        <v>1.8159362077713013</v>
      </c>
      <c r="BG9" s="1">
        <v>-0.11181392520666122</v>
      </c>
      <c r="BH9" s="1">
        <v>1.9940643310546875</v>
      </c>
      <c r="BI9" s="1">
        <v>1.8822504281997681</v>
      </c>
      <c r="BJ9" s="1">
        <v>-0.38068056106567383</v>
      </c>
      <c r="BK9" s="1">
        <v>2.085921049118042</v>
      </c>
      <c r="BL9" s="1">
        <v>1.7052404880523679</v>
      </c>
      <c r="BM9" s="1" t="str">
        <f t="shared" si="0"/>
        <v>BRAAll</v>
      </c>
    </row>
    <row r="10" spans="1:65">
      <c r="A10" s="1">
        <v>7</v>
      </c>
      <c r="B10" s="1" t="s">
        <v>53</v>
      </c>
      <c r="C10" s="1" t="s">
        <v>54</v>
      </c>
      <c r="D10" s="1" t="s">
        <v>42</v>
      </c>
      <c r="E10" s="6">
        <v>12328.894186152269</v>
      </c>
      <c r="F10" s="6">
        <v>12328.89453125</v>
      </c>
      <c r="G10" s="6">
        <v>-5.2131354808807373E-2</v>
      </c>
      <c r="H10" s="6">
        <v>0.12167538702487946</v>
      </c>
      <c r="I10" s="6">
        <v>6.9544032216072083E-2</v>
      </c>
      <c r="J10" s="6">
        <v>-8.2874439656734467E-2</v>
      </c>
      <c r="K10" s="6">
        <v>0.21763339638710022</v>
      </c>
      <c r="L10" s="6">
        <v>0.13475894927978516</v>
      </c>
      <c r="M10" s="6">
        <v>-0.19013950228691101</v>
      </c>
      <c r="N10" s="6">
        <v>0.24011187255382538</v>
      </c>
      <c r="O10" s="6">
        <v>4.9972370266914368E-2</v>
      </c>
      <c r="P10" s="7">
        <v>191.26376873742271</v>
      </c>
      <c r="Q10" s="7">
        <v>191.26376342773438</v>
      </c>
      <c r="R10" s="7">
        <v>-2.2629687562584877E-2</v>
      </c>
      <c r="S10" s="7">
        <v>9.2429071664810181E-2</v>
      </c>
      <c r="T10" s="7">
        <v>6.9799385964870453E-2</v>
      </c>
      <c r="U10" s="7">
        <v>-3.1955588608980179E-2</v>
      </c>
      <c r="V10" s="7">
        <v>0.18389420211315155</v>
      </c>
      <c r="W10" s="7">
        <v>0.15193861722946167</v>
      </c>
      <c r="X10" s="7">
        <v>-6.4627937972545624E-2</v>
      </c>
      <c r="Y10" s="7">
        <v>0.2116997092962265</v>
      </c>
      <c r="Z10" s="7">
        <v>0.14707177877426147</v>
      </c>
      <c r="AA10" s="7">
        <v>6012.4374896662703</v>
      </c>
      <c r="AB10" s="7">
        <v>6012.4375</v>
      </c>
      <c r="AC10" s="7">
        <v>-7.9872928559780121E-2</v>
      </c>
      <c r="AD10" s="7">
        <v>0.20287245512008667</v>
      </c>
      <c r="AE10" s="7">
        <v>0.12299952656030655</v>
      </c>
      <c r="AF10" s="7">
        <v>-0.12737716734409332</v>
      </c>
      <c r="AG10" s="7">
        <v>0.36559396982192993</v>
      </c>
      <c r="AH10" s="7">
        <v>0.23821680247783661</v>
      </c>
      <c r="AI10" s="7">
        <v>-0.30078777670860291</v>
      </c>
      <c r="AJ10" s="7">
        <v>0.39970496296882629</v>
      </c>
      <c r="AK10" s="7">
        <v>9.8917186260223389E-2</v>
      </c>
      <c r="AL10" s="1">
        <v>-5.2131354808807373E-2</v>
      </c>
      <c r="AM10" s="1">
        <v>0.12167538702487946</v>
      </c>
      <c r="AN10" s="1">
        <v>6.9544032216072083E-2</v>
      </c>
      <c r="AO10" s="1">
        <v>-8.2874439656734467E-2</v>
      </c>
      <c r="AP10" s="1">
        <v>0.21763339638710022</v>
      </c>
      <c r="AQ10" s="1">
        <v>0.13475894927978516</v>
      </c>
      <c r="AR10" s="1">
        <v>-0.19013950228691101</v>
      </c>
      <c r="AS10" s="1">
        <v>0.24011187255382538</v>
      </c>
      <c r="AT10" s="1">
        <v>4.9972370266914368E-2</v>
      </c>
      <c r="AU10" s="1">
        <v>-2.2629687562584877E-2</v>
      </c>
      <c r="AV10" s="1">
        <v>9.2429071664810167E-2</v>
      </c>
      <c r="AW10" s="1">
        <v>6.9799385964870453E-2</v>
      </c>
      <c r="AX10" s="1">
        <v>-3.1955588608980179E-2</v>
      </c>
      <c r="AY10" s="1">
        <v>0.18389420211315155</v>
      </c>
      <c r="AZ10" s="1">
        <v>0.15193861722946167</v>
      </c>
      <c r="BA10" s="1">
        <v>-6.4627937972545624E-2</v>
      </c>
      <c r="BB10" s="1">
        <v>0.21169970929622653</v>
      </c>
      <c r="BC10" s="1">
        <v>0.14707177877426147</v>
      </c>
      <c r="BD10" s="1">
        <v>-7.9872928559780121E-2</v>
      </c>
      <c r="BE10" s="1">
        <v>0.20287245512008667</v>
      </c>
      <c r="BF10" s="1">
        <v>0.12299952656030655</v>
      </c>
      <c r="BG10" s="1">
        <v>-0.12737716734409332</v>
      </c>
      <c r="BH10" s="1">
        <v>0.36559396982192993</v>
      </c>
      <c r="BI10" s="1">
        <v>0.23821680247783658</v>
      </c>
      <c r="BJ10" s="1">
        <v>-0.30078777670860291</v>
      </c>
      <c r="BK10" s="1">
        <v>0.39970496296882629</v>
      </c>
      <c r="BL10" s="1">
        <v>9.8917186260223389E-2</v>
      </c>
      <c r="BM10" s="1" t="str">
        <f t="shared" si="0"/>
        <v>BRUAll</v>
      </c>
    </row>
    <row r="11" spans="1:65">
      <c r="A11" s="1">
        <v>8</v>
      </c>
      <c r="B11" s="1" t="s">
        <v>55</v>
      </c>
      <c r="C11" s="1" t="s">
        <v>56</v>
      </c>
      <c r="D11" s="1" t="s">
        <v>42</v>
      </c>
      <c r="E11" s="6">
        <v>48734.820868646602</v>
      </c>
      <c r="F11" s="6">
        <v>48734.8203125</v>
      </c>
      <c r="G11" s="6">
        <v>-3.4723572432994843E-2</v>
      </c>
      <c r="H11" s="6">
        <v>8.000597357749939E-2</v>
      </c>
      <c r="I11" s="6">
        <v>4.5282401144504547E-2</v>
      </c>
      <c r="J11" s="6">
        <v>-5.5357679724693298E-2</v>
      </c>
      <c r="K11" s="6">
        <v>0.14339938759803772</v>
      </c>
      <c r="L11" s="6">
        <v>8.8041707873344421E-2</v>
      </c>
      <c r="M11" s="6">
        <v>-0.1206723153591156</v>
      </c>
      <c r="N11" s="6">
        <v>0.16844692826271057</v>
      </c>
      <c r="O11" s="6">
        <v>4.7774612903594971E-2</v>
      </c>
      <c r="P11" s="7">
        <v>3591.728161870511</v>
      </c>
      <c r="Q11" s="7">
        <v>3591.728271484375</v>
      </c>
      <c r="R11" s="7">
        <v>-2.5914929807186127E-2</v>
      </c>
      <c r="S11" s="7">
        <v>8.0564007163047791E-2</v>
      </c>
      <c r="T11" s="7">
        <v>5.4649077355861664E-2</v>
      </c>
      <c r="U11" s="7">
        <v>-4.1028350591659546E-2</v>
      </c>
      <c r="V11" s="7">
        <v>0.15357445180416107</v>
      </c>
      <c r="W11" s="7">
        <v>0.11254610121250153</v>
      </c>
      <c r="X11" s="7">
        <v>-9.1158002614974976E-2</v>
      </c>
      <c r="Y11" s="7">
        <v>0.17302684485912323</v>
      </c>
      <c r="Z11" s="7">
        <v>8.1868842244148254E-2</v>
      </c>
      <c r="AA11" s="7">
        <v>32646.819874295525</v>
      </c>
      <c r="AB11" s="7">
        <v>32646.8203125</v>
      </c>
      <c r="AC11" s="7">
        <v>-7.2071745991706848E-2</v>
      </c>
      <c r="AD11" s="7">
        <v>0.19576694071292877</v>
      </c>
      <c r="AE11" s="7">
        <v>0.12369519472122192</v>
      </c>
      <c r="AF11" s="7">
        <v>-0.11141020059585571</v>
      </c>
      <c r="AG11" s="7">
        <v>0.35553544759750366</v>
      </c>
      <c r="AH11" s="7">
        <v>0.24412524700164795</v>
      </c>
      <c r="AI11" s="7">
        <v>-0.26312610507011414</v>
      </c>
      <c r="AJ11" s="7">
        <v>0.40834531188011169</v>
      </c>
      <c r="AK11" s="7">
        <v>0.14521920680999756</v>
      </c>
      <c r="AL11" s="1">
        <v>-3.4723572432994843E-2</v>
      </c>
      <c r="AM11" s="1">
        <v>8.000597357749939E-2</v>
      </c>
      <c r="AN11" s="1">
        <v>4.5282401144504547E-2</v>
      </c>
      <c r="AO11" s="1">
        <v>-5.5357679724693298E-2</v>
      </c>
      <c r="AP11" s="1">
        <v>0.14339938759803772</v>
      </c>
      <c r="AQ11" s="1">
        <v>8.8041707873344421E-2</v>
      </c>
      <c r="AR11" s="1">
        <v>-0.12067231535911561</v>
      </c>
      <c r="AS11" s="1">
        <v>0.16844692826271057</v>
      </c>
      <c r="AT11" s="1">
        <v>4.7774612903594971E-2</v>
      </c>
      <c r="AU11" s="1">
        <v>-2.5914929807186127E-2</v>
      </c>
      <c r="AV11" s="1">
        <v>8.0564007163047791E-2</v>
      </c>
      <c r="AW11" s="1">
        <v>5.4649077355861664E-2</v>
      </c>
      <c r="AX11" s="1">
        <v>-4.1028350591659546E-2</v>
      </c>
      <c r="AY11" s="1">
        <v>0.15357445180416107</v>
      </c>
      <c r="AZ11" s="1">
        <v>0.11254610121250151</v>
      </c>
      <c r="BA11" s="1">
        <v>-9.1158002614974976E-2</v>
      </c>
      <c r="BB11" s="1">
        <v>0.17302684485912323</v>
      </c>
      <c r="BC11" s="1">
        <v>8.1868842244148254E-2</v>
      </c>
      <c r="BD11" s="1">
        <v>-7.2071745991706848E-2</v>
      </c>
      <c r="BE11" s="1">
        <v>0.19576694071292877</v>
      </c>
      <c r="BF11" s="1">
        <v>0.12369519472122192</v>
      </c>
      <c r="BG11" s="1">
        <v>-0.11141020059585571</v>
      </c>
      <c r="BH11" s="1">
        <v>0.35553544759750366</v>
      </c>
      <c r="BI11" s="1">
        <v>0.24412524700164795</v>
      </c>
      <c r="BJ11" s="1">
        <v>-0.26312610507011414</v>
      </c>
      <c r="BK11" s="1">
        <v>0.40834531188011169</v>
      </c>
      <c r="BL11" s="1">
        <v>0.14521920680999756</v>
      </c>
      <c r="BM11" s="1" t="str">
        <f t="shared" si="0"/>
        <v>BGRAll</v>
      </c>
    </row>
    <row r="12" spans="1:65">
      <c r="A12" s="1">
        <v>9</v>
      </c>
      <c r="B12" s="1" t="s">
        <v>57</v>
      </c>
      <c r="C12" s="1" t="s">
        <v>58</v>
      </c>
      <c r="D12" s="1" t="s">
        <v>42</v>
      </c>
      <c r="E12" s="6">
        <v>20078.899014526876</v>
      </c>
      <c r="F12" s="6">
        <v>20078.8984375</v>
      </c>
      <c r="G12" s="6">
        <v>-1.8341505900025368E-2</v>
      </c>
      <c r="H12" s="6">
        <v>0.63775509595870972</v>
      </c>
      <c r="I12" s="6">
        <v>0.61941361427307129</v>
      </c>
      <c r="J12" s="6">
        <v>-3.1586632132530212E-2</v>
      </c>
      <c r="K12" s="6">
        <v>1.3307222127914429</v>
      </c>
      <c r="L12" s="6">
        <v>1.2991355657577515</v>
      </c>
      <c r="M12" s="6">
        <v>-7.3981523513793945E-2</v>
      </c>
      <c r="N12" s="6">
        <v>1.3407474756240845</v>
      </c>
      <c r="O12" s="6">
        <v>1.2667659521102905</v>
      </c>
      <c r="P12" s="7">
        <v>9090.5888526608651</v>
      </c>
      <c r="Q12" s="7">
        <v>9090.5888671875</v>
      </c>
      <c r="R12" s="7">
        <v>-2.6048822328448296E-2</v>
      </c>
      <c r="S12" s="7">
        <v>0.78130525350570679</v>
      </c>
      <c r="T12" s="7">
        <v>0.75525641441345215</v>
      </c>
      <c r="U12" s="7">
        <v>-4.4291473925113678E-2</v>
      </c>
      <c r="V12" s="7">
        <v>1.2841417789459229</v>
      </c>
      <c r="W12" s="7">
        <v>1.2398502826690674</v>
      </c>
      <c r="X12" s="7">
        <v>-0.1410236656665802</v>
      </c>
      <c r="Y12" s="7">
        <v>1.2959718704223633</v>
      </c>
      <c r="Z12" s="7">
        <v>1.1549482345581055</v>
      </c>
      <c r="AA12" s="7">
        <v>9419.2547721535902</v>
      </c>
      <c r="AB12" s="7">
        <v>9419.2548828125</v>
      </c>
      <c r="AC12" s="7">
        <v>-2.2951330989599228E-2</v>
      </c>
      <c r="AD12" s="7">
        <v>3.5473842620849609</v>
      </c>
      <c r="AE12" s="7">
        <v>3.524432897567749</v>
      </c>
      <c r="AF12" s="7">
        <v>-3.799690306186676E-2</v>
      </c>
      <c r="AG12" s="7">
        <v>7.9491610527038574</v>
      </c>
      <c r="AH12" s="7">
        <v>7.9111642837524414</v>
      </c>
      <c r="AI12" s="7">
        <v>-0.14146305620670319</v>
      </c>
      <c r="AJ12" s="7">
        <v>7.9645061492919922</v>
      </c>
      <c r="AK12" s="7">
        <v>7.8230428695678711</v>
      </c>
      <c r="AL12" s="1">
        <v>-1.8341505900025368E-2</v>
      </c>
      <c r="AM12" s="1">
        <v>0.63775509595870972</v>
      </c>
      <c r="AN12" s="1">
        <v>0.61941361427307129</v>
      </c>
      <c r="AO12" s="1">
        <v>-3.1586632132530212E-2</v>
      </c>
      <c r="AP12" s="1">
        <v>1.3307222127914429</v>
      </c>
      <c r="AQ12" s="1">
        <v>1.2991355657577515</v>
      </c>
      <c r="AR12" s="1">
        <v>-7.3981523513793945E-2</v>
      </c>
      <c r="AS12" s="1">
        <v>1.3407474756240845</v>
      </c>
      <c r="AT12" s="1">
        <v>1.2667659521102905</v>
      </c>
      <c r="AU12" s="1">
        <v>-2.6048822328448296E-2</v>
      </c>
      <c r="AV12" s="1">
        <v>0.78130525350570679</v>
      </c>
      <c r="AW12" s="1">
        <v>0.75525641441345215</v>
      </c>
      <c r="AX12" s="1">
        <v>-4.4291473925113678E-2</v>
      </c>
      <c r="AY12" s="1">
        <v>1.2841417789459229</v>
      </c>
      <c r="AZ12" s="1">
        <v>1.2398502826690674</v>
      </c>
      <c r="BA12" s="1">
        <v>-0.1410236656665802</v>
      </c>
      <c r="BB12" s="1">
        <v>1.2959718704223633</v>
      </c>
      <c r="BC12" s="1">
        <v>1.1549482345581055</v>
      </c>
      <c r="BD12" s="1">
        <v>-2.2951330989599228E-2</v>
      </c>
      <c r="BE12" s="1">
        <v>3.5473842620849605</v>
      </c>
      <c r="BF12" s="1">
        <v>3.524432897567749</v>
      </c>
      <c r="BG12" s="1">
        <v>-3.799690306186676E-2</v>
      </c>
      <c r="BH12" s="1">
        <v>7.9491610527038574</v>
      </c>
      <c r="BI12" s="1">
        <v>7.9111642837524405</v>
      </c>
      <c r="BJ12" s="1">
        <v>-0.14146305620670319</v>
      </c>
      <c r="BK12" s="1">
        <v>7.9645061492919922</v>
      </c>
      <c r="BL12" s="1">
        <v>7.8230428695678711</v>
      </c>
      <c r="BM12" s="1" t="str">
        <f t="shared" si="0"/>
        <v>CAMAll</v>
      </c>
    </row>
    <row r="13" spans="1:65">
      <c r="A13" s="1">
        <v>10</v>
      </c>
      <c r="B13" s="1" t="s">
        <v>59</v>
      </c>
      <c r="C13" s="1" t="s">
        <v>60</v>
      </c>
      <c r="D13" s="1" t="s">
        <v>42</v>
      </c>
      <c r="E13" s="6">
        <v>1539748.6110780039</v>
      </c>
      <c r="F13" s="6">
        <v>1539748.625</v>
      </c>
      <c r="G13" s="6">
        <v>-0.18089680373668671</v>
      </c>
      <c r="H13" s="6">
        <v>0.21250192821025848</v>
      </c>
      <c r="I13" s="6">
        <v>3.1605124473571777E-2</v>
      </c>
      <c r="J13" s="6">
        <v>-0.22010347247123718</v>
      </c>
      <c r="K13" s="6">
        <v>0.31125542521476746</v>
      </c>
      <c r="L13" s="6">
        <v>9.1151952743530273E-2</v>
      </c>
      <c r="M13" s="6">
        <v>-0.93778830766677856</v>
      </c>
      <c r="N13" s="6">
        <v>0.39043736457824707</v>
      </c>
      <c r="O13" s="6">
        <v>-0.54735094308853149</v>
      </c>
      <c r="P13" s="7">
        <v>19643.594408189681</v>
      </c>
      <c r="Q13" s="7">
        <v>19643.59375</v>
      </c>
      <c r="R13" s="7">
        <v>-0.15002353489398956</v>
      </c>
      <c r="S13" s="7">
        <v>0.2684953510761261</v>
      </c>
      <c r="T13" s="7">
        <v>0.11847181618213654</v>
      </c>
      <c r="U13" s="7">
        <v>-0.18019093573093414</v>
      </c>
      <c r="V13" s="7">
        <v>0.42042303085327148</v>
      </c>
      <c r="W13" s="7">
        <v>0.24023209512233734</v>
      </c>
      <c r="X13" s="7">
        <v>-0.99666863679885864</v>
      </c>
      <c r="Y13" s="7">
        <v>0.49860560894012451</v>
      </c>
      <c r="Z13" s="7">
        <v>-0.49806302785873413</v>
      </c>
      <c r="AA13" s="7">
        <v>510346.2769138352</v>
      </c>
      <c r="AB13" s="7">
        <v>510346.28125</v>
      </c>
      <c r="AC13" s="7">
        <v>-0.72864645719528198</v>
      </c>
      <c r="AD13" s="7">
        <v>1.0185903310775757</v>
      </c>
      <c r="AE13" s="7">
        <v>0.2899438738822937</v>
      </c>
      <c r="AF13" s="7">
        <v>-0.82438552379608154</v>
      </c>
      <c r="AG13" s="7">
        <v>1.4905403852462769</v>
      </c>
      <c r="AH13" s="7">
        <v>0.66615486145019531</v>
      </c>
      <c r="AI13" s="7">
        <v>-5.2788023948669434</v>
      </c>
      <c r="AJ13" s="7">
        <v>1.7278761863708496</v>
      </c>
      <c r="AK13" s="7">
        <v>-3.5509262084960938</v>
      </c>
      <c r="AL13" s="1">
        <v>-0.18089680373668671</v>
      </c>
      <c r="AM13" s="1">
        <v>0.21250192821025851</v>
      </c>
      <c r="AN13" s="1">
        <v>3.1605124473571777E-2</v>
      </c>
      <c r="AO13" s="1">
        <v>-0.22010347247123718</v>
      </c>
      <c r="AP13" s="1">
        <v>0.31125542521476746</v>
      </c>
      <c r="AQ13" s="1">
        <v>9.115195274353026E-2</v>
      </c>
      <c r="AR13" s="1">
        <v>-0.93778830766677856</v>
      </c>
      <c r="AS13" s="1">
        <v>0.39043736457824707</v>
      </c>
      <c r="AT13" s="1">
        <v>-0.54735094308853149</v>
      </c>
      <c r="AU13" s="1">
        <v>-0.15002353489398956</v>
      </c>
      <c r="AV13" s="1">
        <v>0.2684953510761261</v>
      </c>
      <c r="AW13" s="1">
        <v>0.11847181618213654</v>
      </c>
      <c r="AX13" s="1">
        <v>-0.18019093573093414</v>
      </c>
      <c r="AY13" s="1">
        <v>0.42042303085327154</v>
      </c>
      <c r="AZ13" s="1">
        <v>0.24023209512233734</v>
      </c>
      <c r="BA13" s="1">
        <v>-0.99666863679885864</v>
      </c>
      <c r="BB13" s="1">
        <v>0.49860560894012457</v>
      </c>
      <c r="BC13" s="1">
        <v>-0.49806302785873413</v>
      </c>
      <c r="BD13" s="1">
        <v>-0.72864645719528198</v>
      </c>
      <c r="BE13" s="1">
        <v>1.0185903310775757</v>
      </c>
      <c r="BF13" s="1">
        <v>0.2899438738822937</v>
      </c>
      <c r="BG13" s="1">
        <v>-0.82438552379608154</v>
      </c>
      <c r="BH13" s="1">
        <v>1.4905403852462769</v>
      </c>
      <c r="BI13" s="1">
        <v>0.66615486145019531</v>
      </c>
      <c r="BJ13" s="1">
        <v>-5.2788023948669434</v>
      </c>
      <c r="BK13" s="1">
        <v>1.7278761863708496</v>
      </c>
      <c r="BL13" s="1">
        <v>-3.5509262084960938</v>
      </c>
      <c r="BM13" s="1" t="str">
        <f t="shared" si="0"/>
        <v>CANAll</v>
      </c>
    </row>
    <row r="14" spans="1:65">
      <c r="A14" s="1">
        <v>11</v>
      </c>
      <c r="B14" s="1" t="s">
        <v>61</v>
      </c>
      <c r="C14" s="1" t="s">
        <v>62</v>
      </c>
      <c r="D14" s="1" t="s">
        <v>42</v>
      </c>
      <c r="E14" s="6">
        <v>46612.953195472983</v>
      </c>
      <c r="F14" s="6">
        <v>46612.953125</v>
      </c>
      <c r="G14" s="6">
        <v>-1.9468143582344055E-2</v>
      </c>
      <c r="H14" s="6">
        <v>4.7711368650197983E-2</v>
      </c>
      <c r="I14" s="6">
        <v>2.8243225067853928E-2</v>
      </c>
      <c r="J14" s="6">
        <v>-3.1255744397640228E-2</v>
      </c>
      <c r="K14" s="6">
        <v>8.5390172898769379E-2</v>
      </c>
      <c r="L14" s="6">
        <v>5.413442850112915E-2</v>
      </c>
      <c r="M14" s="6">
        <v>-7.8251197934150696E-2</v>
      </c>
      <c r="N14" s="6">
        <v>0.10649680346250534</v>
      </c>
      <c r="O14" s="6">
        <v>2.8245605528354645E-2</v>
      </c>
      <c r="P14" s="7">
        <v>1667.4267048902561</v>
      </c>
      <c r="Q14" s="7">
        <v>1667.4267578125</v>
      </c>
      <c r="R14" s="7">
        <v>-1.7994362860918045E-2</v>
      </c>
      <c r="S14" s="7">
        <v>5.3580421954393387E-2</v>
      </c>
      <c r="T14" s="7">
        <v>3.5586059093475342E-2</v>
      </c>
      <c r="U14" s="7">
        <v>-2.8860580176115036E-2</v>
      </c>
      <c r="V14" s="7">
        <v>0.10341479629278183</v>
      </c>
      <c r="W14" s="7">
        <v>7.4554219841957092E-2</v>
      </c>
      <c r="X14" s="7">
        <v>-7.1923583745956421E-2</v>
      </c>
      <c r="Y14" s="7">
        <v>0.12189800292253494</v>
      </c>
      <c r="Z14" s="7">
        <v>4.9974419176578522E-2</v>
      </c>
      <c r="AA14" s="7">
        <v>25234.249316011937</v>
      </c>
      <c r="AB14" s="7">
        <v>25234.25</v>
      </c>
      <c r="AC14" s="7">
        <v>-3.7438437342643738E-2</v>
      </c>
      <c r="AD14" s="7">
        <v>0.11096697300672531</v>
      </c>
      <c r="AE14" s="7">
        <v>7.3528535664081573E-2</v>
      </c>
      <c r="AF14" s="7">
        <v>-5.9904832392930984E-2</v>
      </c>
      <c r="AG14" s="7">
        <v>0.2051667720079422</v>
      </c>
      <c r="AH14" s="7">
        <v>0.14526194334030151</v>
      </c>
      <c r="AI14" s="7">
        <v>-0.1593872606754303</v>
      </c>
      <c r="AJ14" s="7">
        <v>0.25110536813735962</v>
      </c>
      <c r="AK14" s="7">
        <v>9.1718107461929321E-2</v>
      </c>
      <c r="AL14" s="1">
        <v>-1.9468143582344055E-2</v>
      </c>
      <c r="AM14" s="1">
        <v>4.7711368650197983E-2</v>
      </c>
      <c r="AN14" s="1">
        <v>2.8243225067853928E-2</v>
      </c>
      <c r="AO14" s="1">
        <v>-3.1255744397640228E-2</v>
      </c>
      <c r="AP14" s="1">
        <v>8.5390172898769379E-2</v>
      </c>
      <c r="AQ14" s="1">
        <v>5.413442850112915E-2</v>
      </c>
      <c r="AR14" s="1">
        <v>-7.8251197934150696E-2</v>
      </c>
      <c r="AS14" s="1">
        <v>0.10649680346250534</v>
      </c>
      <c r="AT14" s="1">
        <v>2.8245605528354648E-2</v>
      </c>
      <c r="AU14" s="1">
        <v>-1.7994362860918045E-2</v>
      </c>
      <c r="AV14" s="1">
        <v>5.358042195439338E-2</v>
      </c>
      <c r="AW14" s="1">
        <v>3.5586059093475342E-2</v>
      </c>
      <c r="AX14" s="1">
        <v>-2.8860580176115036E-2</v>
      </c>
      <c r="AY14" s="1">
        <v>0.10341479629278183</v>
      </c>
      <c r="AZ14" s="1">
        <v>7.4554219841957092E-2</v>
      </c>
      <c r="BA14" s="1">
        <v>-7.1923583745956421E-2</v>
      </c>
      <c r="BB14" s="1">
        <v>0.12189800292253494</v>
      </c>
      <c r="BC14" s="1">
        <v>4.9974419176578522E-2</v>
      </c>
      <c r="BD14" s="1">
        <v>-3.7438437342643738E-2</v>
      </c>
      <c r="BE14" s="1">
        <v>0.11096697300672531</v>
      </c>
      <c r="BF14" s="1">
        <v>7.3528535664081573E-2</v>
      </c>
      <c r="BG14" s="1">
        <v>-5.9904832392930991E-2</v>
      </c>
      <c r="BH14" s="1">
        <v>0.2051667720079422</v>
      </c>
      <c r="BI14" s="1">
        <v>0.14526194334030151</v>
      </c>
      <c r="BJ14" s="1">
        <v>-0.1593872606754303</v>
      </c>
      <c r="BK14" s="1">
        <v>0.25110536813735962</v>
      </c>
      <c r="BL14" s="1">
        <v>9.1718107461929321E-2</v>
      </c>
      <c r="BM14" s="1" t="str">
        <f t="shared" si="0"/>
        <v>HRVAll</v>
      </c>
    </row>
    <row r="15" spans="1:65">
      <c r="A15" s="1">
        <v>12</v>
      </c>
      <c r="B15" s="1" t="s">
        <v>63</v>
      </c>
      <c r="C15" s="1" t="s">
        <v>64</v>
      </c>
      <c r="D15" s="1" t="s">
        <v>42</v>
      </c>
      <c r="E15" s="6">
        <v>17834.836851683263</v>
      </c>
      <c r="F15" s="6">
        <v>17834.8359375</v>
      </c>
      <c r="G15" s="6">
        <v>-1.4915697276592255E-2</v>
      </c>
      <c r="H15" s="6">
        <v>3.186403214931488E-2</v>
      </c>
      <c r="I15" s="6">
        <v>1.6948334872722626E-2</v>
      </c>
      <c r="J15" s="6">
        <v>-2.4509364739060402E-2</v>
      </c>
      <c r="K15" s="6">
        <v>6.3038915395736694E-2</v>
      </c>
      <c r="L15" s="6">
        <v>3.8529552519321442E-2</v>
      </c>
      <c r="M15" s="6">
        <v>-5.0220511853694916E-2</v>
      </c>
      <c r="N15" s="6">
        <v>8.1823773682117462E-2</v>
      </c>
      <c r="O15" s="6">
        <v>3.1603261828422546E-2</v>
      </c>
      <c r="P15" s="7">
        <v>367.68895605559914</v>
      </c>
      <c r="Q15" s="7">
        <v>367.68896484375</v>
      </c>
      <c r="R15" s="7">
        <v>-1.3343270868062973E-2</v>
      </c>
      <c r="S15" s="7">
        <v>3.3613741397857666E-2</v>
      </c>
      <c r="T15" s="7">
        <v>2.0270470529794693E-2</v>
      </c>
      <c r="U15" s="7">
        <v>-2.1374696865677834E-2</v>
      </c>
      <c r="V15" s="7">
        <v>7.5223401188850403E-2</v>
      </c>
      <c r="W15" s="7">
        <v>5.3848706185817719E-2</v>
      </c>
      <c r="X15" s="7">
        <v>-4.2947728186845779E-2</v>
      </c>
      <c r="Y15" s="7">
        <v>9.8553001880645752E-2</v>
      </c>
      <c r="Z15" s="7">
        <v>5.5605273693799973E-2</v>
      </c>
      <c r="AA15" s="7">
        <v>8936.6574883602116</v>
      </c>
      <c r="AB15" s="7">
        <v>8936.6572265625</v>
      </c>
      <c r="AC15" s="7">
        <v>-3.3940013498067856E-2</v>
      </c>
      <c r="AD15" s="7">
        <v>8.7227329611778259E-2</v>
      </c>
      <c r="AE15" s="7">
        <v>5.3287316113710403E-2</v>
      </c>
      <c r="AF15" s="7">
        <v>-5.5456593632698059E-2</v>
      </c>
      <c r="AG15" s="7">
        <v>0.18713219463825226</v>
      </c>
      <c r="AH15" s="7">
        <v>0.1316756010055542</v>
      </c>
      <c r="AI15" s="7">
        <v>-0.11728308349847794</v>
      </c>
      <c r="AJ15" s="7">
        <v>0.22311292588710785</v>
      </c>
      <c r="AK15" s="7">
        <v>0.10582984238862991</v>
      </c>
      <c r="AL15" s="1">
        <v>-1.4915697276592256E-2</v>
      </c>
      <c r="AM15" s="1">
        <v>3.186403214931488E-2</v>
      </c>
      <c r="AN15" s="1">
        <v>1.6948334872722626E-2</v>
      </c>
      <c r="AO15" s="1">
        <v>-2.4509364739060402E-2</v>
      </c>
      <c r="AP15" s="1">
        <v>6.3038915395736694E-2</v>
      </c>
      <c r="AQ15" s="1">
        <v>3.8529552519321442E-2</v>
      </c>
      <c r="AR15" s="1">
        <v>-5.0220511853694916E-2</v>
      </c>
      <c r="AS15" s="1">
        <v>8.1823773682117462E-2</v>
      </c>
      <c r="AT15" s="1">
        <v>3.1603261828422546E-2</v>
      </c>
      <c r="AU15" s="1">
        <v>-1.3343270868062971E-2</v>
      </c>
      <c r="AV15" s="1">
        <v>3.3613741397857666E-2</v>
      </c>
      <c r="AW15" s="1">
        <v>2.0270470529794693E-2</v>
      </c>
      <c r="AX15" s="1">
        <v>-2.1374696865677834E-2</v>
      </c>
      <c r="AY15" s="1">
        <v>7.5223401188850403E-2</v>
      </c>
      <c r="AZ15" s="1">
        <v>5.3848706185817719E-2</v>
      </c>
      <c r="BA15" s="1">
        <v>-4.2947728186845779E-2</v>
      </c>
      <c r="BB15" s="1">
        <v>9.8553001880645766E-2</v>
      </c>
      <c r="BC15" s="1">
        <v>5.5605273693799973E-2</v>
      </c>
      <c r="BD15" s="1">
        <v>-3.3940013498067856E-2</v>
      </c>
      <c r="BE15" s="1">
        <v>8.7227329611778259E-2</v>
      </c>
      <c r="BF15" s="1">
        <v>5.3287316113710403E-2</v>
      </c>
      <c r="BG15" s="1">
        <v>-5.5456593632698059E-2</v>
      </c>
      <c r="BH15" s="1">
        <v>0.18713219463825226</v>
      </c>
      <c r="BI15" s="1">
        <v>0.1316756010055542</v>
      </c>
      <c r="BJ15" s="1">
        <v>-0.11728308349847794</v>
      </c>
      <c r="BK15" s="1">
        <v>0.22311292588710785</v>
      </c>
      <c r="BL15" s="1">
        <v>0.10582984238862991</v>
      </c>
      <c r="BM15" s="1" t="str">
        <f t="shared" si="0"/>
        <v>CYPAll</v>
      </c>
    </row>
    <row r="16" spans="1:65">
      <c r="A16" s="1">
        <v>13</v>
      </c>
      <c r="B16" s="1" t="s">
        <v>65</v>
      </c>
      <c r="C16" s="1" t="s">
        <v>66</v>
      </c>
      <c r="D16" s="1" t="s">
        <v>42</v>
      </c>
      <c r="E16" s="6">
        <v>192578.33178740498</v>
      </c>
      <c r="F16" s="6">
        <v>192578.328125</v>
      </c>
      <c r="G16" s="6">
        <v>-4.4147010892629623E-2</v>
      </c>
      <c r="H16" s="6">
        <v>0.11164002865552902</v>
      </c>
      <c r="I16" s="6">
        <v>6.7493021488189697E-2</v>
      </c>
      <c r="J16" s="6">
        <v>-6.047450378537178E-2</v>
      </c>
      <c r="K16" s="6">
        <v>0.17927448451519012</v>
      </c>
      <c r="L16" s="6">
        <v>0.11879998445510864</v>
      </c>
      <c r="M16" s="6">
        <v>-0.23662979900836945</v>
      </c>
      <c r="N16" s="6">
        <v>0.22345215082168579</v>
      </c>
      <c r="O16" s="6">
        <v>-1.3177648186683655E-2</v>
      </c>
      <c r="P16" s="7">
        <v>5886.1735784081175</v>
      </c>
      <c r="Q16" s="7">
        <v>5886.17333984375</v>
      </c>
      <c r="R16" s="7">
        <v>-4.6923555433750153E-2</v>
      </c>
      <c r="S16" s="7">
        <v>0.11185159534215927</v>
      </c>
      <c r="T16" s="7">
        <v>6.4928039908409119E-2</v>
      </c>
      <c r="U16" s="7">
        <v>-6.354638934135437E-2</v>
      </c>
      <c r="V16" s="7">
        <v>0.18619973957538605</v>
      </c>
      <c r="W16" s="7">
        <v>0.12265335023403168</v>
      </c>
      <c r="X16" s="7">
        <v>-0.23147909343242645</v>
      </c>
      <c r="Y16" s="7">
        <v>0.22868829965591431</v>
      </c>
      <c r="Z16" s="7">
        <v>-2.790793776512146E-3</v>
      </c>
      <c r="AA16" s="7">
        <v>177121.29591475055</v>
      </c>
      <c r="AB16" s="7">
        <v>177121.296875</v>
      </c>
      <c r="AC16" s="7">
        <v>-8.9734375476837158E-2</v>
      </c>
      <c r="AD16" s="7">
        <v>0.26346486806869507</v>
      </c>
      <c r="AE16" s="7">
        <v>0.17373049259185791</v>
      </c>
      <c r="AF16" s="7">
        <v>-0.11869353801012039</v>
      </c>
      <c r="AG16" s="7">
        <v>0.41176548600196838</v>
      </c>
      <c r="AH16" s="7">
        <v>0.29307195544242859</v>
      </c>
      <c r="AI16" s="7">
        <v>-0.55125993490219116</v>
      </c>
      <c r="AJ16" s="7">
        <v>0.51486736536026001</v>
      </c>
      <c r="AK16" s="7">
        <v>-3.6392569541931152E-2</v>
      </c>
      <c r="AL16" s="1">
        <v>-4.4147010892629623E-2</v>
      </c>
      <c r="AM16" s="1">
        <v>0.11164002865552902</v>
      </c>
      <c r="AN16" s="1">
        <v>6.7493021488189697E-2</v>
      </c>
      <c r="AO16" s="1">
        <v>-6.047450378537178E-2</v>
      </c>
      <c r="AP16" s="1">
        <v>0.17927448451519012</v>
      </c>
      <c r="AQ16" s="1">
        <v>0.11879998445510864</v>
      </c>
      <c r="AR16" s="1">
        <v>-0.23662979900836945</v>
      </c>
      <c r="AS16" s="1">
        <v>0.22345215082168576</v>
      </c>
      <c r="AT16" s="1">
        <v>-1.3177648186683655E-2</v>
      </c>
      <c r="AU16" s="1">
        <v>-4.6923555433750153E-2</v>
      </c>
      <c r="AV16" s="1">
        <v>0.11185159534215927</v>
      </c>
      <c r="AW16" s="1">
        <v>6.4928039908409119E-2</v>
      </c>
      <c r="AX16" s="1">
        <v>-6.354638934135437E-2</v>
      </c>
      <c r="AY16" s="1">
        <v>0.18619973957538602</v>
      </c>
      <c r="AZ16" s="1">
        <v>0.12265335023403166</v>
      </c>
      <c r="BA16" s="1">
        <v>-0.23147909343242648</v>
      </c>
      <c r="BB16" s="1">
        <v>0.22868829965591431</v>
      </c>
      <c r="BC16" s="1">
        <v>-2.7907937765121456E-3</v>
      </c>
      <c r="BD16" s="1">
        <v>-8.9734375476837158E-2</v>
      </c>
      <c r="BE16" s="1">
        <v>0.26346486806869507</v>
      </c>
      <c r="BF16" s="1">
        <v>0.17373049259185791</v>
      </c>
      <c r="BG16" s="1">
        <v>-0.11869353801012039</v>
      </c>
      <c r="BH16" s="1">
        <v>0.41176548600196838</v>
      </c>
      <c r="BI16" s="1">
        <v>0.29307195544242859</v>
      </c>
      <c r="BJ16" s="1">
        <v>-0.55125993490219116</v>
      </c>
      <c r="BK16" s="1">
        <v>0.51486736536026001</v>
      </c>
      <c r="BL16" s="1">
        <v>-3.6392569541931152E-2</v>
      </c>
      <c r="BM16" s="1" t="str">
        <f t="shared" si="0"/>
        <v>CZEAll</v>
      </c>
    </row>
    <row r="17" spans="1:65">
      <c r="A17" s="1">
        <v>14</v>
      </c>
      <c r="B17" s="1" t="s">
        <v>67</v>
      </c>
      <c r="C17" s="1" t="s">
        <v>68</v>
      </c>
      <c r="D17" s="1" t="s">
        <v>42</v>
      </c>
      <c r="E17" s="6">
        <v>283519.35382741981</v>
      </c>
      <c r="F17" s="6">
        <v>283519.34375</v>
      </c>
      <c r="G17" s="6">
        <v>-2.4701349437236786E-2</v>
      </c>
      <c r="H17" s="6">
        <v>8.6202569305896759E-2</v>
      </c>
      <c r="I17" s="6">
        <v>6.1501219868659973E-2</v>
      </c>
      <c r="J17" s="6">
        <v>-4.1189137846231461E-2</v>
      </c>
      <c r="K17" s="6">
        <v>0.14466066658496857</v>
      </c>
      <c r="L17" s="6">
        <v>0.1034715324640274</v>
      </c>
      <c r="M17" s="6">
        <v>-9.7053922712802887E-2</v>
      </c>
      <c r="N17" s="6">
        <v>0.1676831841468811</v>
      </c>
      <c r="O17" s="6">
        <v>7.0629261434078217E-2</v>
      </c>
      <c r="P17" s="7">
        <v>2912.6789323962284</v>
      </c>
      <c r="Q17" s="7">
        <v>2912.678955078125</v>
      </c>
      <c r="R17" s="7">
        <v>-2.0723594352602959E-2</v>
      </c>
      <c r="S17" s="7">
        <v>7.8770555555820465E-2</v>
      </c>
      <c r="T17" s="7">
        <v>5.8046959340572357E-2</v>
      </c>
      <c r="U17" s="7">
        <v>-3.406568244099617E-2</v>
      </c>
      <c r="V17" s="7">
        <v>0.12608465552330017</v>
      </c>
      <c r="W17" s="7">
        <v>9.2018976807594299E-2</v>
      </c>
      <c r="X17" s="7">
        <v>-7.9199597239494324E-2</v>
      </c>
      <c r="Y17" s="7">
        <v>0.14493104815483093</v>
      </c>
      <c r="Z17" s="7">
        <v>6.5731450915336609E-2</v>
      </c>
      <c r="AA17" s="7">
        <v>158389.32416027164</v>
      </c>
      <c r="AB17" s="7">
        <v>158389.328125</v>
      </c>
      <c r="AC17" s="7">
        <v>-5.8259166777133942E-2</v>
      </c>
      <c r="AD17" s="7">
        <v>0.27279794216156006</v>
      </c>
      <c r="AE17" s="7">
        <v>0.21453878283500671</v>
      </c>
      <c r="AF17" s="7">
        <v>-9.6790298819541931E-2</v>
      </c>
      <c r="AG17" s="7">
        <v>0.4255216121673584</v>
      </c>
      <c r="AH17" s="7">
        <v>0.32873129844665527</v>
      </c>
      <c r="AI17" s="7">
        <v>-0.21700583398342133</v>
      </c>
      <c r="AJ17" s="7">
        <v>0.47318267822265625</v>
      </c>
      <c r="AK17" s="7">
        <v>0.25617682933807373</v>
      </c>
      <c r="AL17" s="1">
        <v>-2.4701349437236786E-2</v>
      </c>
      <c r="AM17" s="1">
        <v>8.6202569305896759E-2</v>
      </c>
      <c r="AN17" s="1">
        <v>6.1501219868659973E-2</v>
      </c>
      <c r="AO17" s="1">
        <v>-4.1189137846231461E-2</v>
      </c>
      <c r="AP17" s="1">
        <v>0.14466066658496857</v>
      </c>
      <c r="AQ17" s="1">
        <v>0.1034715324640274</v>
      </c>
      <c r="AR17" s="1">
        <v>-9.7053922712802887E-2</v>
      </c>
      <c r="AS17" s="1">
        <v>0.1676831841468811</v>
      </c>
      <c r="AT17" s="1">
        <v>7.0629261434078217E-2</v>
      </c>
      <c r="AU17" s="1">
        <v>-2.0723594352602959E-2</v>
      </c>
      <c r="AV17" s="1">
        <v>7.8770555555820465E-2</v>
      </c>
      <c r="AW17" s="1">
        <v>5.804695934057235E-2</v>
      </c>
      <c r="AX17" s="1">
        <v>-3.406568244099617E-2</v>
      </c>
      <c r="AY17" s="1">
        <v>0.12608465552330017</v>
      </c>
      <c r="AZ17" s="1">
        <v>9.2018976807594313E-2</v>
      </c>
      <c r="BA17" s="1">
        <v>-7.9199597239494324E-2</v>
      </c>
      <c r="BB17" s="1">
        <v>0.14493104815483093</v>
      </c>
      <c r="BC17" s="1">
        <v>6.5731450915336609E-2</v>
      </c>
      <c r="BD17" s="1">
        <v>-5.8259166777133942E-2</v>
      </c>
      <c r="BE17" s="1">
        <v>0.27279794216156006</v>
      </c>
      <c r="BF17" s="1">
        <v>0.21453878283500671</v>
      </c>
      <c r="BG17" s="1">
        <v>-9.6790298819541931E-2</v>
      </c>
      <c r="BH17" s="1">
        <v>0.4255216121673584</v>
      </c>
      <c r="BI17" s="1">
        <v>0.32873129844665527</v>
      </c>
      <c r="BJ17" s="1">
        <v>-0.21700583398342133</v>
      </c>
      <c r="BK17" s="1">
        <v>0.47318267822265625</v>
      </c>
      <c r="BL17" s="1">
        <v>0.25617682933807373</v>
      </c>
      <c r="BM17" s="1" t="str">
        <f t="shared" si="0"/>
        <v>DENAll</v>
      </c>
    </row>
    <row r="18" spans="1:65">
      <c r="A18" s="1">
        <v>15</v>
      </c>
      <c r="B18" s="1" t="s">
        <v>69</v>
      </c>
      <c r="C18" s="1" t="s">
        <v>70</v>
      </c>
      <c r="D18" s="1" t="s">
        <v>42</v>
      </c>
      <c r="E18" s="6">
        <v>22388.725962318877</v>
      </c>
      <c r="F18" s="6">
        <v>22388.7265625</v>
      </c>
      <c r="G18" s="6">
        <v>-2.4389248341321945E-2</v>
      </c>
      <c r="H18" s="6">
        <v>0.12918128073215485</v>
      </c>
      <c r="I18" s="6">
        <v>0.1047920286655426</v>
      </c>
      <c r="J18" s="6">
        <v>-3.8084682077169418E-2</v>
      </c>
      <c r="K18" s="6">
        <v>0.17999733984470367</v>
      </c>
      <c r="L18" s="6">
        <v>0.14191265404224396</v>
      </c>
      <c r="M18" s="6">
        <v>-0.10250174999237061</v>
      </c>
      <c r="N18" s="6">
        <v>0.20081701874732971</v>
      </c>
      <c r="O18" s="6">
        <v>9.8315268754959106E-2</v>
      </c>
      <c r="P18" s="7">
        <v>778.35839243515329</v>
      </c>
      <c r="Q18" s="7">
        <v>778.3583984375</v>
      </c>
      <c r="R18" s="7">
        <v>-2.1133746951818466E-2</v>
      </c>
      <c r="S18" s="7">
        <v>0.1010456308722496</v>
      </c>
      <c r="T18" s="7">
        <v>7.9911887645721436E-2</v>
      </c>
      <c r="U18" s="7">
        <v>-3.2910577952861786E-2</v>
      </c>
      <c r="V18" s="7">
        <v>0.1551310122013092</v>
      </c>
      <c r="W18" s="7">
        <v>0.12222043424844742</v>
      </c>
      <c r="X18" s="7">
        <v>-8.4602914750576019E-2</v>
      </c>
      <c r="Y18" s="7">
        <v>0.17181427776813507</v>
      </c>
      <c r="Z18" s="7">
        <v>8.7211363017559052E-2</v>
      </c>
      <c r="AA18" s="7">
        <v>18569.896843339622</v>
      </c>
      <c r="AB18" s="7">
        <v>18569.896484375</v>
      </c>
      <c r="AC18" s="7">
        <v>-4.291427880525589E-2</v>
      </c>
      <c r="AD18" s="7">
        <v>0.46928977966308594</v>
      </c>
      <c r="AE18" s="7">
        <v>0.42637550830841064</v>
      </c>
      <c r="AF18" s="7">
        <v>-6.7889772355556488E-2</v>
      </c>
      <c r="AG18" s="7">
        <v>0.57689940929412842</v>
      </c>
      <c r="AH18" s="7">
        <v>0.50900965929031372</v>
      </c>
      <c r="AI18" s="7">
        <v>-0.23998132348060608</v>
      </c>
      <c r="AJ18" s="7">
        <v>0.62041491270065308</v>
      </c>
      <c r="AK18" s="7">
        <v>0.380433589220047</v>
      </c>
      <c r="AL18" s="1">
        <v>-2.4389248341321945E-2</v>
      </c>
      <c r="AM18" s="1">
        <v>0.12918128073215485</v>
      </c>
      <c r="AN18" s="1">
        <v>0.1047920286655426</v>
      </c>
      <c r="AO18" s="1">
        <v>-3.8084682077169418E-2</v>
      </c>
      <c r="AP18" s="1">
        <v>0.17999733984470367</v>
      </c>
      <c r="AQ18" s="1">
        <v>0.14191265404224396</v>
      </c>
      <c r="AR18" s="1">
        <v>-0.10250174999237061</v>
      </c>
      <c r="AS18" s="1">
        <v>0.20081701874732974</v>
      </c>
      <c r="AT18" s="1">
        <v>9.8315268754959106E-2</v>
      </c>
      <c r="AU18" s="1">
        <v>-2.1133746951818466E-2</v>
      </c>
      <c r="AV18" s="1">
        <v>0.1010456308722496</v>
      </c>
      <c r="AW18" s="1">
        <v>7.9911887645721436E-2</v>
      </c>
      <c r="AX18" s="1">
        <v>-3.2910577952861786E-2</v>
      </c>
      <c r="AY18" s="1">
        <v>0.1551310122013092</v>
      </c>
      <c r="AZ18" s="1">
        <v>0.12222043424844742</v>
      </c>
      <c r="BA18" s="1">
        <v>-8.4602914750576019E-2</v>
      </c>
      <c r="BB18" s="1">
        <v>0.17181427776813507</v>
      </c>
      <c r="BC18" s="1">
        <v>8.7211363017559052E-2</v>
      </c>
      <c r="BD18" s="1">
        <v>-4.291427880525589E-2</v>
      </c>
      <c r="BE18" s="1">
        <v>0.46928977966308588</v>
      </c>
      <c r="BF18" s="1">
        <v>0.42637550830841064</v>
      </c>
      <c r="BG18" s="1">
        <v>-6.7889772355556488E-2</v>
      </c>
      <c r="BH18" s="1">
        <v>0.57689940929412842</v>
      </c>
      <c r="BI18" s="1">
        <v>0.50900965929031372</v>
      </c>
      <c r="BJ18" s="1">
        <v>-0.23998132348060608</v>
      </c>
      <c r="BK18" s="1">
        <v>0.62041491270065308</v>
      </c>
      <c r="BL18" s="1">
        <v>0.380433589220047</v>
      </c>
      <c r="BM18" s="1" t="str">
        <f t="shared" si="0"/>
        <v>ESTAll</v>
      </c>
    </row>
    <row r="19" spans="1:65">
      <c r="A19" s="1">
        <v>16</v>
      </c>
      <c r="B19" s="1" t="s">
        <v>71</v>
      </c>
      <c r="C19" s="1" t="s">
        <v>72</v>
      </c>
      <c r="D19" s="1" t="s">
        <v>42</v>
      </c>
      <c r="E19" s="6">
        <v>4012.7984233367624</v>
      </c>
      <c r="F19" s="6">
        <v>4012.79833984375</v>
      </c>
      <c r="G19" s="6">
        <v>-1.6588401049375534E-2</v>
      </c>
      <c r="H19" s="6">
        <v>0.12024868279695511</v>
      </c>
      <c r="I19" s="6">
        <v>0.10366028547286987</v>
      </c>
      <c r="J19" s="6">
        <v>-3.0207529664039612E-2</v>
      </c>
      <c r="K19" s="6">
        <v>0.17166256904602051</v>
      </c>
      <c r="L19" s="6">
        <v>0.1414550393819809</v>
      </c>
      <c r="M19" s="6">
        <v>-4.9994934350252151E-2</v>
      </c>
      <c r="N19" s="6">
        <v>0.1824544370174408</v>
      </c>
      <c r="O19" s="6">
        <v>0.13245950639247894</v>
      </c>
      <c r="P19" s="7">
        <v>341.02419811465995</v>
      </c>
      <c r="Q19" s="7">
        <v>341.02420043945313</v>
      </c>
      <c r="R19" s="7">
        <v>-1.7417065799236298E-2</v>
      </c>
      <c r="S19" s="7">
        <v>0.16699787974357605</v>
      </c>
      <c r="T19" s="7">
        <v>0.14958080649375916</v>
      </c>
      <c r="U19" s="7">
        <v>-3.0890237540006638E-2</v>
      </c>
      <c r="V19" s="7">
        <v>0.26243060827255249</v>
      </c>
      <c r="W19" s="7">
        <v>0.23154036700725555</v>
      </c>
      <c r="X19" s="7">
        <v>-4.5118171721696854E-2</v>
      </c>
      <c r="Y19" s="7">
        <v>0.27450692653656006</v>
      </c>
      <c r="Z19" s="7">
        <v>0.2293887585401535</v>
      </c>
      <c r="AA19" s="7">
        <v>1865.538538730669</v>
      </c>
      <c r="AB19" s="7">
        <v>1865.53857421875</v>
      </c>
      <c r="AC19" s="7">
        <v>-2.7951840311288834E-2</v>
      </c>
      <c r="AD19" s="7">
        <v>0.37756359577178955</v>
      </c>
      <c r="AE19" s="7">
        <v>0.34961175918579102</v>
      </c>
      <c r="AF19" s="7">
        <v>-5.2487313747406006E-2</v>
      </c>
      <c r="AG19" s="7">
        <v>0.51971435546875</v>
      </c>
      <c r="AH19" s="7">
        <v>0.46722704172134399</v>
      </c>
      <c r="AI19" s="7">
        <v>-8.7690874934196472E-2</v>
      </c>
      <c r="AJ19" s="7">
        <v>0.54055571556091309</v>
      </c>
      <c r="AK19" s="7">
        <v>0.45286482572555542</v>
      </c>
      <c r="AL19" s="1">
        <v>-1.6588401049375534E-2</v>
      </c>
      <c r="AM19" s="1">
        <v>0.12024868279695511</v>
      </c>
      <c r="AN19" s="1">
        <v>0.10366028547286987</v>
      </c>
      <c r="AO19" s="1">
        <v>-3.0207529664039612E-2</v>
      </c>
      <c r="AP19" s="1">
        <v>0.17166256904602051</v>
      </c>
      <c r="AQ19" s="1">
        <v>0.1414550393819809</v>
      </c>
      <c r="AR19" s="1">
        <v>-4.9994934350252151E-2</v>
      </c>
      <c r="AS19" s="1">
        <v>0.1824544370174408</v>
      </c>
      <c r="AT19" s="1">
        <v>0.13245950639247894</v>
      </c>
      <c r="AU19" s="1">
        <v>-1.7417065799236298E-2</v>
      </c>
      <c r="AV19" s="1">
        <v>0.16699787974357605</v>
      </c>
      <c r="AW19" s="1">
        <v>0.14958080649375916</v>
      </c>
      <c r="AX19" s="1">
        <v>-3.0890237540006638E-2</v>
      </c>
      <c r="AY19" s="1">
        <v>0.26243060827255249</v>
      </c>
      <c r="AZ19" s="1">
        <v>0.23154036700725558</v>
      </c>
      <c r="BA19" s="1">
        <v>-4.5118171721696854E-2</v>
      </c>
      <c r="BB19" s="1">
        <v>0.27450692653656006</v>
      </c>
      <c r="BC19" s="1">
        <v>0.2293887585401535</v>
      </c>
      <c r="BD19" s="1">
        <v>-2.7951840311288834E-2</v>
      </c>
      <c r="BE19" s="1">
        <v>0.37756359577178955</v>
      </c>
      <c r="BF19" s="1">
        <v>0.34961175918579102</v>
      </c>
      <c r="BG19" s="1">
        <v>-5.2487313747406006E-2</v>
      </c>
      <c r="BH19" s="1">
        <v>0.51971435546875</v>
      </c>
      <c r="BI19" s="1">
        <v>0.46722704172134399</v>
      </c>
      <c r="BJ19" s="1">
        <v>-8.7690874934196472E-2</v>
      </c>
      <c r="BK19" s="1">
        <v>0.54055571556091309</v>
      </c>
      <c r="BL19" s="1">
        <v>0.45286482572555542</v>
      </c>
      <c r="BM19" s="1" t="str">
        <f t="shared" si="0"/>
        <v>FIJAll</v>
      </c>
    </row>
    <row r="20" spans="1:65">
      <c r="A20" s="1">
        <v>17</v>
      </c>
      <c r="B20" s="1" t="s">
        <v>73</v>
      </c>
      <c r="C20" s="1" t="s">
        <v>74</v>
      </c>
      <c r="D20" s="1" t="s">
        <v>42</v>
      </c>
      <c r="E20" s="6">
        <v>217008.545769694</v>
      </c>
      <c r="F20" s="6">
        <v>217008.546875</v>
      </c>
      <c r="G20" s="6">
        <v>-3.9393655955791473E-2</v>
      </c>
      <c r="H20" s="6">
        <v>8.1670783460140228E-2</v>
      </c>
      <c r="I20" s="6">
        <v>4.2277127504348755E-2</v>
      </c>
      <c r="J20" s="6">
        <v>-6.0799513012170792E-2</v>
      </c>
      <c r="K20" s="6">
        <v>0.13724870979785919</v>
      </c>
      <c r="L20" s="6">
        <v>7.6449200510978699E-2</v>
      </c>
      <c r="M20" s="6">
        <v>-0.20595139265060425</v>
      </c>
      <c r="N20" s="6">
        <v>0.16434766352176666</v>
      </c>
      <c r="O20" s="6">
        <v>-4.1603729128837585E-2</v>
      </c>
      <c r="P20" s="7">
        <v>2596.3920912238896</v>
      </c>
      <c r="Q20" s="7">
        <v>2596.39208984375</v>
      </c>
      <c r="R20" s="7">
        <v>-3.7262436002492905E-2</v>
      </c>
      <c r="S20" s="7">
        <v>7.2501093149185181E-2</v>
      </c>
      <c r="T20" s="7">
        <v>3.5238657146692276E-2</v>
      </c>
      <c r="U20" s="7">
        <v>-5.6548289954662323E-2</v>
      </c>
      <c r="V20" s="7">
        <v>0.12335582822561264</v>
      </c>
      <c r="W20" s="7">
        <v>6.6807538270950317E-2</v>
      </c>
      <c r="X20" s="7">
        <v>-0.22126875817775726</v>
      </c>
      <c r="Y20" s="7">
        <v>0.14816735684871674</v>
      </c>
      <c r="Z20" s="7">
        <v>-7.3101401329040527E-2</v>
      </c>
      <c r="AA20" s="7">
        <v>96368.837560548476</v>
      </c>
      <c r="AB20" s="7">
        <v>96368.8359375</v>
      </c>
      <c r="AC20" s="7">
        <v>-0.11190839856863022</v>
      </c>
      <c r="AD20" s="7">
        <v>0.28669947385787964</v>
      </c>
      <c r="AE20" s="7">
        <v>0.17479106783866882</v>
      </c>
      <c r="AF20" s="7">
        <v>-0.1621626615524292</v>
      </c>
      <c r="AG20" s="7">
        <v>0.48402959108352661</v>
      </c>
      <c r="AH20" s="7">
        <v>0.32186692953109741</v>
      </c>
      <c r="AI20" s="7">
        <v>-0.76135516166687012</v>
      </c>
      <c r="AJ20" s="7">
        <v>0.56098455190658569</v>
      </c>
      <c r="AK20" s="7">
        <v>-0.20037060976028442</v>
      </c>
      <c r="AL20" s="1">
        <v>-3.9393655955791473E-2</v>
      </c>
      <c r="AM20" s="1">
        <v>8.1670783460140242E-2</v>
      </c>
      <c r="AN20" s="1">
        <v>4.2277127504348755E-2</v>
      </c>
      <c r="AO20" s="1">
        <v>-6.0799513012170792E-2</v>
      </c>
      <c r="AP20" s="1">
        <v>0.13724870979785919</v>
      </c>
      <c r="AQ20" s="1">
        <v>7.6449200510978699E-2</v>
      </c>
      <c r="AR20" s="1">
        <v>-0.20595139265060422</v>
      </c>
      <c r="AS20" s="1">
        <v>0.16434766352176666</v>
      </c>
      <c r="AT20" s="1">
        <v>-4.1603729128837592E-2</v>
      </c>
      <c r="AU20" s="1">
        <v>-3.7262436002492905E-2</v>
      </c>
      <c r="AV20" s="1">
        <v>7.2501093149185181E-2</v>
      </c>
      <c r="AW20" s="1">
        <v>3.5238657146692276E-2</v>
      </c>
      <c r="AX20" s="1">
        <v>-5.6548289954662323E-2</v>
      </c>
      <c r="AY20" s="1">
        <v>0.12335582822561264</v>
      </c>
      <c r="AZ20" s="1">
        <v>6.6807538270950317E-2</v>
      </c>
      <c r="BA20" s="1">
        <v>-0.22126875817775724</v>
      </c>
      <c r="BB20" s="1">
        <v>0.14816735684871674</v>
      </c>
      <c r="BC20" s="1">
        <v>-7.3101401329040527E-2</v>
      </c>
      <c r="BD20" s="1">
        <v>-0.1119083985686302</v>
      </c>
      <c r="BE20" s="1">
        <v>0.28669947385787964</v>
      </c>
      <c r="BF20" s="1">
        <v>0.1747910678386688</v>
      </c>
      <c r="BG20" s="1">
        <v>-0.1621626615524292</v>
      </c>
      <c r="BH20" s="1">
        <v>0.48402959108352667</v>
      </c>
      <c r="BI20" s="1">
        <v>0.32186692953109741</v>
      </c>
      <c r="BJ20" s="1">
        <v>-0.76135516166687012</v>
      </c>
      <c r="BK20" s="1">
        <v>0.56098455190658569</v>
      </c>
      <c r="BL20" s="1">
        <v>-0.20037060976028445</v>
      </c>
      <c r="BM20" s="1" t="str">
        <f t="shared" si="0"/>
        <v>FINAll</v>
      </c>
    </row>
    <row r="21" spans="1:65">
      <c r="A21" s="1">
        <v>18</v>
      </c>
      <c r="B21" s="1" t="s">
        <v>75</v>
      </c>
      <c r="C21" s="1" t="s">
        <v>76</v>
      </c>
      <c r="D21" s="1" t="s">
        <v>42</v>
      </c>
      <c r="E21" s="6">
        <v>2297095.9251641487</v>
      </c>
      <c r="F21" s="6">
        <v>2297096</v>
      </c>
      <c r="G21" s="6">
        <v>-2.1510785445570946E-2</v>
      </c>
      <c r="H21" s="6">
        <v>5.2153229713439941E-2</v>
      </c>
      <c r="I21" s="6">
        <v>3.0642444267868996E-2</v>
      </c>
      <c r="J21" s="6">
        <v>-3.209695965051651E-2</v>
      </c>
      <c r="K21" s="6">
        <v>0.13387341797351837</v>
      </c>
      <c r="L21" s="6">
        <v>0.10177645832300186</v>
      </c>
      <c r="M21" s="6">
        <v>-8.6344480514526367E-2</v>
      </c>
      <c r="N21" s="6">
        <v>0.15383344888687134</v>
      </c>
      <c r="O21" s="6">
        <v>6.7488968372344971E-2</v>
      </c>
      <c r="P21" s="7">
        <v>26661.598643955389</v>
      </c>
      <c r="Q21" s="7">
        <v>26661.599609375</v>
      </c>
      <c r="R21" s="7">
        <v>-2.19317227602005E-2</v>
      </c>
      <c r="S21" s="7">
        <v>5.1792100071907043E-2</v>
      </c>
      <c r="T21" s="7">
        <v>2.9860377311706543E-2</v>
      </c>
      <c r="U21" s="7">
        <v>-3.187614306807518E-2</v>
      </c>
      <c r="V21" s="7">
        <v>0.12188158929347992</v>
      </c>
      <c r="W21" s="7">
        <v>9.0005442500114441E-2</v>
      </c>
      <c r="X21" s="7">
        <v>-8.3061240613460541E-2</v>
      </c>
      <c r="Y21" s="7">
        <v>0.14057771861553192</v>
      </c>
      <c r="Z21" s="7">
        <v>5.7516478002071381E-2</v>
      </c>
      <c r="AA21" s="7">
        <v>708652.9291745848</v>
      </c>
      <c r="AB21" s="7">
        <v>708652.9375</v>
      </c>
      <c r="AC21" s="7">
        <v>-7.612745463848114E-2</v>
      </c>
      <c r="AD21" s="7">
        <v>0.23960018157958984</v>
      </c>
      <c r="AE21" s="7">
        <v>0.1634727269411087</v>
      </c>
      <c r="AF21" s="7">
        <v>-0.10619424283504486</v>
      </c>
      <c r="AG21" s="7">
        <v>0.66118210554122925</v>
      </c>
      <c r="AH21" s="7">
        <v>0.55498784780502319</v>
      </c>
      <c r="AI21" s="7">
        <v>-0.32496193051338196</v>
      </c>
      <c r="AJ21" s="7">
        <v>0.73788458108901978</v>
      </c>
      <c r="AK21" s="7">
        <v>0.41292265057563782</v>
      </c>
      <c r="AL21" s="1">
        <v>-2.1510785445570946E-2</v>
      </c>
      <c r="AM21" s="1">
        <v>5.2153229713439941E-2</v>
      </c>
      <c r="AN21" s="1">
        <v>3.0642444267868996E-2</v>
      </c>
      <c r="AO21" s="1">
        <v>-3.209695965051651E-2</v>
      </c>
      <c r="AP21" s="1">
        <v>0.13387341797351837</v>
      </c>
      <c r="AQ21" s="1">
        <v>0.10177645832300186</v>
      </c>
      <c r="AR21" s="1">
        <v>-8.6344480514526367E-2</v>
      </c>
      <c r="AS21" s="1">
        <v>0.15383344888687134</v>
      </c>
      <c r="AT21" s="1">
        <v>6.7488968372344971E-2</v>
      </c>
      <c r="AU21" s="1">
        <v>-2.1931722760200497E-2</v>
      </c>
      <c r="AV21" s="1">
        <v>5.179210007190705E-2</v>
      </c>
      <c r="AW21" s="1">
        <v>2.9860377311706543E-2</v>
      </c>
      <c r="AX21" s="1">
        <v>-3.187614306807518E-2</v>
      </c>
      <c r="AY21" s="1">
        <v>0.12188158929347992</v>
      </c>
      <c r="AZ21" s="1">
        <v>9.0005442500114441E-2</v>
      </c>
      <c r="BA21" s="1">
        <v>-8.3061240613460541E-2</v>
      </c>
      <c r="BB21" s="1">
        <v>0.14057771861553192</v>
      </c>
      <c r="BC21" s="1">
        <v>5.7516478002071381E-2</v>
      </c>
      <c r="BD21" s="1">
        <v>-7.612745463848114E-2</v>
      </c>
      <c r="BE21" s="1">
        <v>0.23960018157958987</v>
      </c>
      <c r="BF21" s="1">
        <v>0.1634727269411087</v>
      </c>
      <c r="BG21" s="1">
        <v>-0.10619424283504485</v>
      </c>
      <c r="BH21" s="1">
        <v>0.66118210554122925</v>
      </c>
      <c r="BI21" s="1">
        <v>0.55498784780502319</v>
      </c>
      <c r="BJ21" s="1">
        <v>-0.32496193051338196</v>
      </c>
      <c r="BK21" s="1">
        <v>0.73788458108901978</v>
      </c>
      <c r="BL21" s="1">
        <v>0.41292265057563787</v>
      </c>
      <c r="BM21" s="1" t="str">
        <f t="shared" si="0"/>
        <v>FRAAll</v>
      </c>
    </row>
    <row r="22" spans="1:65">
      <c r="A22" s="1">
        <v>19</v>
      </c>
      <c r="B22" s="1" t="s">
        <v>77</v>
      </c>
      <c r="C22" s="1" t="s">
        <v>78</v>
      </c>
      <c r="D22" s="1" t="s">
        <v>42</v>
      </c>
      <c r="E22" s="6">
        <v>3314224.1909704451</v>
      </c>
      <c r="F22" s="6">
        <v>3314224.25</v>
      </c>
      <c r="G22" s="6">
        <v>-4.334673285484314E-2</v>
      </c>
      <c r="H22" s="6">
        <v>0.1301020085811615</v>
      </c>
      <c r="I22" s="6">
        <v>8.6755275726318359E-2</v>
      </c>
      <c r="J22" s="6">
        <v>-6.6063575446605682E-2</v>
      </c>
      <c r="K22" s="6">
        <v>0.22547735273838043</v>
      </c>
      <c r="L22" s="6">
        <v>0.15941378474235535</v>
      </c>
      <c r="M22" s="6">
        <v>-0.34468254446983337</v>
      </c>
      <c r="N22" s="6">
        <v>0.2727493941783905</v>
      </c>
      <c r="O22" s="6">
        <v>-7.1933150291442871E-2</v>
      </c>
      <c r="P22" s="7">
        <v>44916.023472817826</v>
      </c>
      <c r="Q22" s="7">
        <v>44916.0234375</v>
      </c>
      <c r="R22" s="7">
        <v>-3.9115197956562042E-2</v>
      </c>
      <c r="S22" s="7">
        <v>0.10957043617963791</v>
      </c>
      <c r="T22" s="7">
        <v>7.0455238223075867E-2</v>
      </c>
      <c r="U22" s="7">
        <v>-5.8634243905544281E-2</v>
      </c>
      <c r="V22" s="7">
        <v>0.19217504560947418</v>
      </c>
      <c r="W22" s="7">
        <v>0.1335408091545105</v>
      </c>
      <c r="X22" s="7">
        <v>-0.27026763558387756</v>
      </c>
      <c r="Y22" s="7">
        <v>0.23054802417755127</v>
      </c>
      <c r="Z22" s="7">
        <v>-3.9719611406326294E-2</v>
      </c>
      <c r="AA22" s="7">
        <v>1649770.3446704978</v>
      </c>
      <c r="AB22" s="7">
        <v>1649770.375</v>
      </c>
      <c r="AC22" s="7">
        <v>-0.10639327019453049</v>
      </c>
      <c r="AD22" s="7">
        <v>0.3985595703125</v>
      </c>
      <c r="AE22" s="7">
        <v>0.29216629266738892</v>
      </c>
      <c r="AF22" s="7">
        <v>-0.15327659249305725</v>
      </c>
      <c r="AG22" s="7">
        <v>0.69238495826721191</v>
      </c>
      <c r="AH22" s="7">
        <v>0.53910839557647705</v>
      </c>
      <c r="AI22" s="7">
        <v>-1.0224852561950684</v>
      </c>
      <c r="AJ22" s="7">
        <v>0.8128172755241394</v>
      </c>
      <c r="AK22" s="7">
        <v>-0.20966798067092896</v>
      </c>
      <c r="AL22" s="1">
        <v>-4.334673285484314E-2</v>
      </c>
      <c r="AM22" s="1">
        <v>0.1301020085811615</v>
      </c>
      <c r="AN22" s="1">
        <v>8.6755275726318359E-2</v>
      </c>
      <c r="AO22" s="1">
        <v>-6.6063575446605682E-2</v>
      </c>
      <c r="AP22" s="1">
        <v>0.22547735273838043</v>
      </c>
      <c r="AQ22" s="1">
        <v>0.15941378474235535</v>
      </c>
      <c r="AR22" s="1">
        <v>-0.34468254446983337</v>
      </c>
      <c r="AS22" s="1">
        <v>0.2727493941783905</v>
      </c>
      <c r="AT22" s="1">
        <v>-7.1933150291442871E-2</v>
      </c>
      <c r="AU22" s="1">
        <v>-3.9115197956562042E-2</v>
      </c>
      <c r="AV22" s="1">
        <v>0.10957043617963792</v>
      </c>
      <c r="AW22" s="1">
        <v>7.0455238223075867E-2</v>
      </c>
      <c r="AX22" s="1">
        <v>-5.8634243905544281E-2</v>
      </c>
      <c r="AY22" s="1">
        <v>0.19217504560947418</v>
      </c>
      <c r="AZ22" s="1">
        <v>0.1335408091545105</v>
      </c>
      <c r="BA22" s="1">
        <v>-0.27026763558387756</v>
      </c>
      <c r="BB22" s="1">
        <v>0.23054802417755127</v>
      </c>
      <c r="BC22" s="1">
        <v>-3.9719611406326294E-2</v>
      </c>
      <c r="BD22" s="1">
        <v>-0.10639327019453049</v>
      </c>
      <c r="BE22" s="1">
        <v>0.3985595703125</v>
      </c>
      <c r="BF22" s="1">
        <v>0.29216629266738892</v>
      </c>
      <c r="BG22" s="1">
        <v>-0.15327659249305725</v>
      </c>
      <c r="BH22" s="1">
        <v>0.6923849582672118</v>
      </c>
      <c r="BI22" s="1">
        <v>0.53910839557647705</v>
      </c>
      <c r="BJ22" s="1">
        <v>-1.0224852561950684</v>
      </c>
      <c r="BK22" s="1">
        <v>0.81281727552413952</v>
      </c>
      <c r="BL22" s="1">
        <v>-0.20966798067092896</v>
      </c>
      <c r="BM22" s="1" t="str">
        <f t="shared" si="0"/>
        <v>GERAll</v>
      </c>
    </row>
    <row r="23" spans="1:65">
      <c r="A23" s="1">
        <v>20</v>
      </c>
      <c r="B23" s="1" t="s">
        <v>79</v>
      </c>
      <c r="C23" s="1" t="s">
        <v>80</v>
      </c>
      <c r="D23" s="1" t="s">
        <v>42</v>
      </c>
      <c r="E23" s="6">
        <v>175959.18121499545</v>
      </c>
      <c r="F23" s="6">
        <v>175959.1875</v>
      </c>
      <c r="G23" s="6">
        <v>-2.1480366587638855E-2</v>
      </c>
      <c r="H23" s="6">
        <v>3.250909224152565E-2</v>
      </c>
      <c r="I23" s="6">
        <v>1.1028725653886795E-2</v>
      </c>
      <c r="J23" s="6">
        <v>-2.890951931476593E-2</v>
      </c>
      <c r="K23" s="6">
        <v>5.2493248134851456E-2</v>
      </c>
      <c r="L23" s="6">
        <v>2.3583728820085526E-2</v>
      </c>
      <c r="M23" s="6">
        <v>-5.5942956358194351E-2</v>
      </c>
      <c r="N23" s="6">
        <v>6.2672935426235199E-2</v>
      </c>
      <c r="O23" s="6">
        <v>6.7299790680408478E-3</v>
      </c>
      <c r="P23" s="7">
        <v>4641.1008322974012</v>
      </c>
      <c r="Q23" s="7">
        <v>4641.10107421875</v>
      </c>
      <c r="R23" s="7">
        <v>-1.935887336730957E-2</v>
      </c>
      <c r="S23" s="7">
        <v>3.6358609795570374E-2</v>
      </c>
      <c r="T23" s="7">
        <v>1.6999736428260803E-2</v>
      </c>
      <c r="U23" s="7">
        <v>-2.6254497468471527E-2</v>
      </c>
      <c r="V23" s="7">
        <v>5.9609908610582352E-2</v>
      </c>
      <c r="W23" s="7">
        <v>3.3355411142110825E-2</v>
      </c>
      <c r="X23" s="7">
        <v>-5.5388115346431732E-2</v>
      </c>
      <c r="Y23" s="7">
        <v>6.9441795349121094E-2</v>
      </c>
      <c r="Z23" s="7">
        <v>1.4053680002689362E-2</v>
      </c>
      <c r="AA23" s="7">
        <v>48748.329223380621</v>
      </c>
      <c r="AB23" s="7">
        <v>48748.328125</v>
      </c>
      <c r="AC23" s="7">
        <v>-8.7731018662452698E-2</v>
      </c>
      <c r="AD23" s="7">
        <v>0.13123829662799835</v>
      </c>
      <c r="AE23" s="7">
        <v>4.3507277965545654E-2</v>
      </c>
      <c r="AF23" s="7">
        <v>-0.10944339632987976</v>
      </c>
      <c r="AG23" s="7">
        <v>0.21115241944789886</v>
      </c>
      <c r="AH23" s="7">
        <v>0.1017090231180191</v>
      </c>
      <c r="AI23" s="7">
        <v>-0.20014232397079468</v>
      </c>
      <c r="AJ23" s="7">
        <v>0.23911607265472412</v>
      </c>
      <c r="AK23" s="7">
        <v>3.8973748683929443E-2</v>
      </c>
      <c r="AL23" s="1">
        <v>-2.1480366587638855E-2</v>
      </c>
      <c r="AM23" s="1">
        <v>3.250909224152565E-2</v>
      </c>
      <c r="AN23" s="1">
        <v>1.1028725653886795E-2</v>
      </c>
      <c r="AO23" s="1">
        <v>-2.890951931476593E-2</v>
      </c>
      <c r="AP23" s="1">
        <v>5.2493248134851456E-2</v>
      </c>
      <c r="AQ23" s="1">
        <v>2.3583728820085526E-2</v>
      </c>
      <c r="AR23" s="1">
        <v>-5.5942956358194351E-2</v>
      </c>
      <c r="AS23" s="1">
        <v>6.2672935426235199E-2</v>
      </c>
      <c r="AT23" s="1">
        <v>6.7299790680408478E-3</v>
      </c>
      <c r="AU23" s="1">
        <v>-1.935887336730957E-2</v>
      </c>
      <c r="AV23" s="1">
        <v>3.6358609795570374E-2</v>
      </c>
      <c r="AW23" s="1">
        <v>1.6999736428260803E-2</v>
      </c>
      <c r="AX23" s="1">
        <v>-2.6254497468471527E-2</v>
      </c>
      <c r="AY23" s="1">
        <v>5.9609908610582352E-2</v>
      </c>
      <c r="AZ23" s="1">
        <v>3.3355411142110825E-2</v>
      </c>
      <c r="BA23" s="1">
        <v>-5.5388115346431725E-2</v>
      </c>
      <c r="BB23" s="1">
        <v>6.9441795349121094E-2</v>
      </c>
      <c r="BC23" s="1">
        <v>1.4053680002689363E-2</v>
      </c>
      <c r="BD23" s="1">
        <v>-8.7731018662452698E-2</v>
      </c>
      <c r="BE23" s="1">
        <v>0.13123829662799835</v>
      </c>
      <c r="BF23" s="1">
        <v>4.3507277965545654E-2</v>
      </c>
      <c r="BG23" s="1">
        <v>-0.10944339632987976</v>
      </c>
      <c r="BH23" s="1">
        <v>0.21115241944789886</v>
      </c>
      <c r="BI23" s="1">
        <v>0.1017090231180191</v>
      </c>
      <c r="BJ23" s="1">
        <v>-0.20014232397079465</v>
      </c>
      <c r="BK23" s="1">
        <v>0.23911607265472412</v>
      </c>
      <c r="BL23" s="1">
        <v>3.8973748683929443E-2</v>
      </c>
      <c r="BM23" s="1" t="str">
        <f t="shared" si="0"/>
        <v>GRCAll</v>
      </c>
    </row>
    <row r="24" spans="1:65">
      <c r="A24" s="1">
        <v>21</v>
      </c>
      <c r="B24" s="1" t="s">
        <v>81</v>
      </c>
      <c r="C24" s="1" t="s">
        <v>82</v>
      </c>
      <c r="D24" s="1" t="s">
        <v>42</v>
      </c>
      <c r="E24" s="6">
        <v>329536.3145510208</v>
      </c>
      <c r="F24" s="6">
        <v>329536.3125</v>
      </c>
      <c r="G24" s="6">
        <v>-4.0685608983039856E-2</v>
      </c>
      <c r="H24" s="6">
        <v>6.1193972826004028E-2</v>
      </c>
      <c r="I24" s="6">
        <v>2.0508363842964172E-2</v>
      </c>
      <c r="J24" s="6">
        <v>-8.025427907705307E-2</v>
      </c>
      <c r="K24" s="6">
        <v>0.17610134184360504</v>
      </c>
      <c r="L24" s="6">
        <v>9.5847062766551971E-2</v>
      </c>
      <c r="M24" s="6">
        <v>-0.10362912714481354</v>
      </c>
      <c r="N24" s="6">
        <v>0.18936918675899506</v>
      </c>
      <c r="O24" s="6">
        <v>8.5740059614181519E-2</v>
      </c>
      <c r="P24" s="7">
        <v>4030.3867481715624</v>
      </c>
      <c r="Q24" s="7">
        <v>4030.38671875</v>
      </c>
      <c r="R24" s="7">
        <v>-3.4254640340805054E-2</v>
      </c>
      <c r="S24" s="7">
        <v>7.9004056751728058E-2</v>
      </c>
      <c r="T24" s="7">
        <v>4.4749416410923004E-2</v>
      </c>
      <c r="U24" s="7">
        <v>-6.708873063325882E-2</v>
      </c>
      <c r="V24" s="7">
        <v>0.23303166031837463</v>
      </c>
      <c r="W24" s="7">
        <v>0.16594293713569641</v>
      </c>
      <c r="X24" s="7">
        <v>-8.7295584380626678E-2</v>
      </c>
      <c r="Y24" s="7">
        <v>0.24453921616077423</v>
      </c>
      <c r="Z24" s="7">
        <v>0.15724363923072815</v>
      </c>
      <c r="AA24" s="7">
        <v>191696.72905275828</v>
      </c>
      <c r="AB24" s="7">
        <v>191696.734375</v>
      </c>
      <c r="AC24" s="7">
        <v>-7.7756226062774658E-2</v>
      </c>
      <c r="AD24" s="7">
        <v>0.2952083945274353</v>
      </c>
      <c r="AE24" s="7">
        <v>0.21745216846466064</v>
      </c>
      <c r="AF24" s="7">
        <v>-0.14724303781986237</v>
      </c>
      <c r="AG24" s="7">
        <v>0.95498478412628174</v>
      </c>
      <c r="AH24" s="7">
        <v>0.80774176120758057</v>
      </c>
      <c r="AI24" s="7">
        <v>-0.20283429324626923</v>
      </c>
      <c r="AJ24" s="7">
        <v>0.98675638437271118</v>
      </c>
      <c r="AK24" s="7">
        <v>0.78392207622528076</v>
      </c>
      <c r="AL24" s="1">
        <v>-4.0685608983039856E-2</v>
      </c>
      <c r="AM24" s="1">
        <v>6.1193972826004035E-2</v>
      </c>
      <c r="AN24" s="1">
        <v>2.0508363842964172E-2</v>
      </c>
      <c r="AO24" s="1">
        <v>-8.025427907705307E-2</v>
      </c>
      <c r="AP24" s="1">
        <v>0.17610134184360504</v>
      </c>
      <c r="AQ24" s="1">
        <v>9.5847062766551971E-2</v>
      </c>
      <c r="AR24" s="1">
        <v>-0.10362912714481352</v>
      </c>
      <c r="AS24" s="1">
        <v>0.18936918675899506</v>
      </c>
      <c r="AT24" s="1">
        <v>8.5740059614181519E-2</v>
      </c>
      <c r="AU24" s="1">
        <v>-3.4254640340805054E-2</v>
      </c>
      <c r="AV24" s="1">
        <v>7.9004056751728058E-2</v>
      </c>
      <c r="AW24" s="1">
        <v>4.4749416410923004E-2</v>
      </c>
      <c r="AX24" s="1">
        <v>-6.708873063325882E-2</v>
      </c>
      <c r="AY24" s="1">
        <v>0.23303166031837463</v>
      </c>
      <c r="AZ24" s="1">
        <v>0.16594293713569641</v>
      </c>
      <c r="BA24" s="1">
        <v>-8.7295584380626678E-2</v>
      </c>
      <c r="BB24" s="1">
        <v>0.24453921616077423</v>
      </c>
      <c r="BC24" s="1">
        <v>0.15724363923072815</v>
      </c>
      <c r="BD24" s="1">
        <v>-7.7756226062774658E-2</v>
      </c>
      <c r="BE24" s="1">
        <v>0.2952083945274353</v>
      </c>
      <c r="BF24" s="1">
        <v>0.21745216846466064</v>
      </c>
      <c r="BG24" s="1">
        <v>-0.14724303781986237</v>
      </c>
      <c r="BH24" s="1">
        <v>0.95498478412628174</v>
      </c>
      <c r="BI24" s="1">
        <v>0.80774176120758057</v>
      </c>
      <c r="BJ24" s="1">
        <v>-0.20283429324626923</v>
      </c>
      <c r="BK24" s="1">
        <v>0.98675638437271118</v>
      </c>
      <c r="BL24" s="1">
        <v>0.78392207622528076</v>
      </c>
      <c r="BM24" s="1" t="str">
        <f t="shared" si="0"/>
        <v>HKGAll</v>
      </c>
    </row>
    <row r="25" spans="1:65">
      <c r="A25" s="1">
        <v>22</v>
      </c>
      <c r="B25" s="1" t="s">
        <v>83</v>
      </c>
      <c r="C25" s="1" t="s">
        <v>84</v>
      </c>
      <c r="D25" s="1" t="s">
        <v>42</v>
      </c>
      <c r="E25" s="6">
        <v>117735.29820607658</v>
      </c>
      <c r="F25" s="6">
        <v>117735.296875</v>
      </c>
      <c r="G25" s="6">
        <v>-2.5437531992793083E-2</v>
      </c>
      <c r="H25" s="6">
        <v>0.15408676862716675</v>
      </c>
      <c r="I25" s="6">
        <v>0.12864923477172852</v>
      </c>
      <c r="J25" s="6">
        <v>-4.1065499186515808E-2</v>
      </c>
      <c r="K25" s="6">
        <v>0.2321353554725647</v>
      </c>
      <c r="L25" s="6">
        <v>0.19106985628604889</v>
      </c>
      <c r="M25" s="6">
        <v>-0.27978706359863281</v>
      </c>
      <c r="N25" s="6">
        <v>0.40610766410827637</v>
      </c>
      <c r="O25" s="6">
        <v>0.12632060050964355</v>
      </c>
      <c r="P25" s="7">
        <v>5160.0909848232659</v>
      </c>
      <c r="Q25" s="7">
        <v>5160.0908203125</v>
      </c>
      <c r="R25" s="7">
        <v>-2.0967906340956688E-2</v>
      </c>
      <c r="S25" s="7">
        <v>0.14343897998332977</v>
      </c>
      <c r="T25" s="7">
        <v>0.12247107177972794</v>
      </c>
      <c r="U25" s="7">
        <v>-3.3909685909748077E-2</v>
      </c>
      <c r="V25" s="7">
        <v>0.23229585587978363</v>
      </c>
      <c r="W25" s="7">
        <v>0.19838616251945496</v>
      </c>
      <c r="X25" s="7">
        <v>-0.20243039727210999</v>
      </c>
      <c r="Y25" s="7">
        <v>0.40457293391227722</v>
      </c>
      <c r="Z25" s="7">
        <v>0.20214253664016724</v>
      </c>
      <c r="AA25" s="7">
        <v>123357.03409861114</v>
      </c>
      <c r="AB25" s="7">
        <v>123357.03125</v>
      </c>
      <c r="AC25" s="7">
        <v>-4.5868225395679474E-2</v>
      </c>
      <c r="AD25" s="7">
        <v>0.40228015184402466</v>
      </c>
      <c r="AE25" s="7">
        <v>0.35641193389892578</v>
      </c>
      <c r="AF25" s="7">
        <v>-7.4341766536235809E-2</v>
      </c>
      <c r="AG25" s="7">
        <v>0.57898569107055664</v>
      </c>
      <c r="AH25" s="7">
        <v>0.50464391708374023</v>
      </c>
      <c r="AI25" s="7">
        <v>-0.81373816728591919</v>
      </c>
      <c r="AJ25" s="7">
        <v>0.6955639123916626</v>
      </c>
      <c r="AK25" s="7">
        <v>-0.11817425489425659</v>
      </c>
      <c r="AL25" s="1">
        <v>-2.5437531992793083E-2</v>
      </c>
      <c r="AM25" s="1">
        <v>0.15408676862716675</v>
      </c>
      <c r="AN25" s="1">
        <v>0.12864923477172852</v>
      </c>
      <c r="AO25" s="1">
        <v>-4.1065499186515815E-2</v>
      </c>
      <c r="AP25" s="1">
        <v>0.23213535547256473</v>
      </c>
      <c r="AQ25" s="1">
        <v>0.19106985628604889</v>
      </c>
      <c r="AR25" s="1">
        <v>-0.27978706359863281</v>
      </c>
      <c r="AS25" s="1">
        <v>0.40610766410827637</v>
      </c>
      <c r="AT25" s="1">
        <v>0.12632060050964355</v>
      </c>
      <c r="AU25" s="1">
        <v>-2.0967906340956688E-2</v>
      </c>
      <c r="AV25" s="1">
        <v>0.14343897998332977</v>
      </c>
      <c r="AW25" s="1">
        <v>0.12247107177972792</v>
      </c>
      <c r="AX25" s="1">
        <v>-3.3909685909748077E-2</v>
      </c>
      <c r="AY25" s="1">
        <v>0.2322958558797836</v>
      </c>
      <c r="AZ25" s="1">
        <v>0.19838616251945496</v>
      </c>
      <c r="BA25" s="1">
        <v>-0.20243039727211001</v>
      </c>
      <c r="BB25" s="1">
        <v>0.40457293391227722</v>
      </c>
      <c r="BC25" s="1">
        <v>0.20214253664016724</v>
      </c>
      <c r="BD25" s="1">
        <v>-4.5868225395679474E-2</v>
      </c>
      <c r="BE25" s="1">
        <v>0.40228015184402466</v>
      </c>
      <c r="BF25" s="1">
        <v>0.35641193389892578</v>
      </c>
      <c r="BG25" s="1">
        <v>-7.4341766536235809E-2</v>
      </c>
      <c r="BH25" s="1">
        <v>0.57898569107055664</v>
      </c>
      <c r="BI25" s="1">
        <v>0.50464391708374023</v>
      </c>
      <c r="BJ25" s="1">
        <v>-0.81373816728591919</v>
      </c>
      <c r="BK25" s="1">
        <v>0.6955639123916626</v>
      </c>
      <c r="BL25" s="1">
        <v>-0.11817425489425658</v>
      </c>
      <c r="BM25" s="1" t="str">
        <f t="shared" si="0"/>
        <v>HUNAll</v>
      </c>
    </row>
    <row r="26" spans="1:65">
      <c r="A26" s="1">
        <v>23</v>
      </c>
      <c r="B26" s="1" t="s">
        <v>85</v>
      </c>
      <c r="C26" s="1" t="s">
        <v>86</v>
      </c>
      <c r="D26" s="1" t="s">
        <v>42</v>
      </c>
      <c r="E26" s="6">
        <v>2481590.3368149824</v>
      </c>
      <c r="F26" s="6">
        <v>2481590.25</v>
      </c>
      <c r="G26" s="6">
        <v>-1.8672138452529907E-2</v>
      </c>
      <c r="H26" s="6">
        <v>5.9940826147794724E-2</v>
      </c>
      <c r="I26" s="6">
        <v>4.1268687695264816E-2</v>
      </c>
      <c r="J26" s="6">
        <v>-2.7460670098662376E-2</v>
      </c>
      <c r="K26" s="6">
        <v>0.1181548610329628</v>
      </c>
      <c r="L26" s="6">
        <v>9.0694189071655273E-2</v>
      </c>
      <c r="M26" s="6">
        <v>-5.9676021337509155E-2</v>
      </c>
      <c r="N26" s="6">
        <v>0.12864957749843597</v>
      </c>
      <c r="O26" s="6">
        <v>6.8973556160926819E-2</v>
      </c>
      <c r="P26" s="7">
        <v>561381.08347511676</v>
      </c>
      <c r="Q26" s="7">
        <v>561381.0625</v>
      </c>
      <c r="R26" s="7">
        <v>-1.4806033112108707E-2</v>
      </c>
      <c r="S26" s="7">
        <v>6.6985532641410828E-2</v>
      </c>
      <c r="T26" s="7">
        <v>5.2179500460624695E-2</v>
      </c>
      <c r="U26" s="7">
        <v>-2.2612754255533218E-2</v>
      </c>
      <c r="V26" s="7">
        <v>0.13696962594985962</v>
      </c>
      <c r="W26" s="7">
        <v>0.1143568754196167</v>
      </c>
      <c r="X26" s="7">
        <v>-4.1308604180812836E-2</v>
      </c>
      <c r="Y26" s="7">
        <v>0.14359341561794281</v>
      </c>
      <c r="Z26" s="7">
        <v>0.10228481143712997</v>
      </c>
      <c r="AA26" s="7">
        <v>383591.52844467416</v>
      </c>
      <c r="AB26" s="7">
        <v>383591.53125</v>
      </c>
      <c r="AC26" s="7">
        <v>-0.10910592973232269</v>
      </c>
      <c r="AD26" s="7">
        <v>0.46947193145751953</v>
      </c>
      <c r="AE26" s="7">
        <v>0.36036598682403564</v>
      </c>
      <c r="AF26" s="7">
        <v>-0.12869861721992493</v>
      </c>
      <c r="AG26" s="7">
        <v>0.93378430604934692</v>
      </c>
      <c r="AH26" s="7">
        <v>0.80508565902709961</v>
      </c>
      <c r="AI26" s="7">
        <v>-0.32479757070541382</v>
      </c>
      <c r="AJ26" s="7">
        <v>0.97057819366455078</v>
      </c>
      <c r="AK26" s="7">
        <v>0.64578062295913696</v>
      </c>
      <c r="AL26" s="1">
        <v>-1.8672138452529907E-2</v>
      </c>
      <c r="AM26" s="1">
        <v>5.9940826147794724E-2</v>
      </c>
      <c r="AN26" s="1">
        <v>4.1268687695264816E-2</v>
      </c>
      <c r="AO26" s="1">
        <v>-2.7460670098662376E-2</v>
      </c>
      <c r="AP26" s="1">
        <v>0.11815486103296279</v>
      </c>
      <c r="AQ26" s="1">
        <v>9.0694189071655273E-2</v>
      </c>
      <c r="AR26" s="1">
        <v>-5.9676021337509155E-2</v>
      </c>
      <c r="AS26" s="1">
        <v>0.12864957749843597</v>
      </c>
      <c r="AT26" s="1">
        <v>6.8973556160926819E-2</v>
      </c>
      <c r="AU26" s="1">
        <v>-1.4806033112108707E-2</v>
      </c>
      <c r="AV26" s="1">
        <v>6.6985532641410828E-2</v>
      </c>
      <c r="AW26" s="1">
        <v>5.2179500460624695E-2</v>
      </c>
      <c r="AX26" s="1">
        <v>-2.2612754255533218E-2</v>
      </c>
      <c r="AY26" s="1">
        <v>0.13696962594985962</v>
      </c>
      <c r="AZ26" s="1">
        <v>0.1143568754196167</v>
      </c>
      <c r="BA26" s="1">
        <v>-4.1308604180812836E-2</v>
      </c>
      <c r="BB26" s="1">
        <v>0.14359341561794281</v>
      </c>
      <c r="BC26" s="1">
        <v>0.10228481143712997</v>
      </c>
      <c r="BD26" s="1">
        <v>-0.10910592973232268</v>
      </c>
      <c r="BE26" s="1">
        <v>0.46947193145751959</v>
      </c>
      <c r="BF26" s="1">
        <v>0.36036598682403564</v>
      </c>
      <c r="BG26" s="1">
        <v>-0.12869861721992493</v>
      </c>
      <c r="BH26" s="1">
        <v>0.93378430604934692</v>
      </c>
      <c r="BI26" s="1">
        <v>0.80508565902709961</v>
      </c>
      <c r="BJ26" s="1">
        <v>-0.32479757070541382</v>
      </c>
      <c r="BK26" s="1">
        <v>0.97057819366455078</v>
      </c>
      <c r="BL26" s="1">
        <v>0.64578062295913696</v>
      </c>
      <c r="BM26" s="1" t="str">
        <f t="shared" si="0"/>
        <v>INDAll</v>
      </c>
    </row>
    <row r="27" spans="1:65">
      <c r="A27" s="1">
        <v>24</v>
      </c>
      <c r="B27" s="1" t="s">
        <v>87</v>
      </c>
      <c r="C27" s="1" t="s">
        <v>88</v>
      </c>
      <c r="D27" s="1" t="s">
        <v>42</v>
      </c>
      <c r="E27" s="6">
        <v>1101401.9238888489</v>
      </c>
      <c r="F27" s="6">
        <v>1101401.875</v>
      </c>
      <c r="G27" s="6">
        <v>-3.5024400800466537E-2</v>
      </c>
      <c r="H27" s="6">
        <v>9.358283132314682E-2</v>
      </c>
      <c r="I27" s="6">
        <v>5.8558430522680283E-2</v>
      </c>
      <c r="J27" s="6">
        <v>-5.6257084012031555E-2</v>
      </c>
      <c r="K27" s="6">
        <v>0.20122337341308594</v>
      </c>
      <c r="L27" s="6">
        <v>0.14496628940105438</v>
      </c>
      <c r="M27" s="6">
        <v>-0.10571253299713135</v>
      </c>
      <c r="N27" s="6">
        <v>0.21582597494125366</v>
      </c>
      <c r="O27" s="6">
        <v>0.11011344194412231</v>
      </c>
      <c r="P27" s="7">
        <v>134091.07527944876</v>
      </c>
      <c r="Q27" s="7">
        <v>134091.078125</v>
      </c>
      <c r="R27" s="7">
        <v>-2.3112062364816666E-2</v>
      </c>
      <c r="S27" s="7">
        <v>8.9075535535812378E-2</v>
      </c>
      <c r="T27" s="7">
        <v>6.5963476896286011E-2</v>
      </c>
      <c r="U27" s="7">
        <v>-3.8551691919565201E-2</v>
      </c>
      <c r="V27" s="7">
        <v>0.20558339357376099</v>
      </c>
      <c r="W27" s="7">
        <v>0.16703170537948608</v>
      </c>
      <c r="X27" s="7">
        <v>-7.4852228164672852E-2</v>
      </c>
      <c r="Y27" s="7">
        <v>0.21592922508716583</v>
      </c>
      <c r="Z27" s="7">
        <v>0.14107699692249298</v>
      </c>
      <c r="AA27" s="7">
        <v>235819.95042374704</v>
      </c>
      <c r="AB27" s="7">
        <v>235819.953125</v>
      </c>
      <c r="AC27" s="7">
        <v>-9.5474213361740112E-2</v>
      </c>
      <c r="AD27" s="7">
        <v>0.50826293230056763</v>
      </c>
      <c r="AE27" s="7">
        <v>0.41278871893882751</v>
      </c>
      <c r="AF27" s="7">
        <v>-0.14541798830032349</v>
      </c>
      <c r="AG27" s="7">
        <v>1.1581052541732788</v>
      </c>
      <c r="AH27" s="7">
        <v>1.0126872062683105</v>
      </c>
      <c r="AI27" s="7">
        <v>-0.32383090257644653</v>
      </c>
      <c r="AJ27" s="7">
        <v>1.2024580240249634</v>
      </c>
      <c r="AK27" s="7">
        <v>0.87862712144851685</v>
      </c>
      <c r="AL27" s="1">
        <v>-3.5024400800466537E-2</v>
      </c>
      <c r="AM27" s="1">
        <v>9.358283132314682E-2</v>
      </c>
      <c r="AN27" s="1">
        <v>5.8558430522680283E-2</v>
      </c>
      <c r="AO27" s="1">
        <v>-5.6257084012031555E-2</v>
      </c>
      <c r="AP27" s="1">
        <v>0.20122337341308594</v>
      </c>
      <c r="AQ27" s="1">
        <v>0.14496628940105438</v>
      </c>
      <c r="AR27" s="1">
        <v>-0.10571253299713135</v>
      </c>
      <c r="AS27" s="1">
        <v>0.21582597494125366</v>
      </c>
      <c r="AT27" s="1">
        <v>0.11011344194412231</v>
      </c>
      <c r="AU27" s="1">
        <v>-2.3112062364816666E-2</v>
      </c>
      <c r="AV27" s="1">
        <v>8.9075535535812378E-2</v>
      </c>
      <c r="AW27" s="1">
        <v>6.5963476896286011E-2</v>
      </c>
      <c r="AX27" s="1">
        <v>-3.8551691919565201E-2</v>
      </c>
      <c r="AY27" s="1">
        <v>0.20558339357376099</v>
      </c>
      <c r="AZ27" s="1">
        <v>0.16703170537948608</v>
      </c>
      <c r="BA27" s="1">
        <v>-7.4852228164672852E-2</v>
      </c>
      <c r="BB27" s="1">
        <v>0.21592922508716583</v>
      </c>
      <c r="BC27" s="1">
        <v>0.14107699692249298</v>
      </c>
      <c r="BD27" s="1">
        <v>-9.5474213361740112E-2</v>
      </c>
      <c r="BE27" s="1">
        <v>0.50826293230056763</v>
      </c>
      <c r="BF27" s="1">
        <v>0.41278871893882751</v>
      </c>
      <c r="BG27" s="1">
        <v>-0.14541798830032349</v>
      </c>
      <c r="BH27" s="1">
        <v>1.1581052541732788</v>
      </c>
      <c r="BI27" s="1">
        <v>1.0126872062683105</v>
      </c>
      <c r="BJ27" s="1">
        <v>-0.32383090257644653</v>
      </c>
      <c r="BK27" s="1">
        <v>1.2024580240249634</v>
      </c>
      <c r="BL27" s="1">
        <v>0.87862712144851685</v>
      </c>
      <c r="BM27" s="1" t="str">
        <f t="shared" si="0"/>
        <v>INOAll</v>
      </c>
    </row>
    <row r="28" spans="1:65">
      <c r="A28" s="1">
        <v>25</v>
      </c>
      <c r="B28" s="1" t="s">
        <v>89</v>
      </c>
      <c r="C28" s="1" t="s">
        <v>90</v>
      </c>
      <c r="D28" s="1" t="s">
        <v>42</v>
      </c>
      <c r="E28" s="6">
        <v>301993.02867909375</v>
      </c>
      <c r="F28" s="6">
        <v>301993.03125</v>
      </c>
      <c r="G28" s="6">
        <v>-4.3280072510242462E-2</v>
      </c>
      <c r="H28" s="6">
        <v>7.6358936727046967E-2</v>
      </c>
      <c r="I28" s="6">
        <v>3.3078864216804504E-2</v>
      </c>
      <c r="J28" s="6">
        <v>-7.7553778886795044E-2</v>
      </c>
      <c r="K28" s="6">
        <v>0.16514430940151215</v>
      </c>
      <c r="L28" s="6">
        <v>8.7590530514717102E-2</v>
      </c>
      <c r="M28" s="6">
        <v>-0.16382738947868347</v>
      </c>
      <c r="N28" s="6">
        <v>0.20628848671913147</v>
      </c>
      <c r="O28" s="6">
        <v>4.2461097240447998E-2</v>
      </c>
      <c r="P28" s="7">
        <v>2286.8026848581544</v>
      </c>
      <c r="Q28" s="7">
        <v>2286.802734375</v>
      </c>
      <c r="R28" s="7">
        <v>-2.8019022196531296E-2</v>
      </c>
      <c r="S28" s="7">
        <v>6.0799270868301392E-2</v>
      </c>
      <c r="T28" s="7">
        <v>3.2780248671770096E-2</v>
      </c>
      <c r="U28" s="7">
        <v>-4.8034079372882843E-2</v>
      </c>
      <c r="V28" s="7">
        <v>0.2275795191526413</v>
      </c>
      <c r="W28" s="7">
        <v>0.17954543232917786</v>
      </c>
      <c r="X28" s="7">
        <v>-0.10774940252304077</v>
      </c>
      <c r="Y28" s="7">
        <v>0.25654834508895874</v>
      </c>
      <c r="Z28" s="7">
        <v>0.14879894256591797</v>
      </c>
      <c r="AA28" s="7">
        <v>358163.76003739156</v>
      </c>
      <c r="AB28" s="7">
        <v>358163.75</v>
      </c>
      <c r="AC28" s="7">
        <v>-6.0957260429859161E-2</v>
      </c>
      <c r="AD28" s="7">
        <v>0.1148344948887825</v>
      </c>
      <c r="AE28" s="7">
        <v>5.387723445892334E-2</v>
      </c>
      <c r="AF28" s="7">
        <v>-0.10994019359350204</v>
      </c>
      <c r="AG28" s="7">
        <v>0.2417616993188858</v>
      </c>
      <c r="AH28" s="7">
        <v>0.13182151317596436</v>
      </c>
      <c r="AI28" s="7">
        <v>-0.23335522413253784</v>
      </c>
      <c r="AJ28" s="7">
        <v>0.30144825577735901</v>
      </c>
      <c r="AK28" s="7">
        <v>6.8093031644821167E-2</v>
      </c>
      <c r="AL28" s="1">
        <v>-4.3280072510242462E-2</v>
      </c>
      <c r="AM28" s="1">
        <v>7.6358936727046967E-2</v>
      </c>
      <c r="AN28" s="1">
        <v>3.3078864216804504E-2</v>
      </c>
      <c r="AO28" s="1">
        <v>-7.7553778886795044E-2</v>
      </c>
      <c r="AP28" s="1">
        <v>0.16514430940151215</v>
      </c>
      <c r="AQ28" s="1">
        <v>8.7590530514717102E-2</v>
      </c>
      <c r="AR28" s="1">
        <v>-0.16382738947868347</v>
      </c>
      <c r="AS28" s="1">
        <v>0.20628848671913147</v>
      </c>
      <c r="AT28" s="1">
        <v>4.2461097240447998E-2</v>
      </c>
      <c r="AU28" s="1">
        <v>-2.8019022196531299E-2</v>
      </c>
      <c r="AV28" s="1">
        <v>6.0799270868301392E-2</v>
      </c>
      <c r="AW28" s="1">
        <v>3.2780248671770096E-2</v>
      </c>
      <c r="AX28" s="1">
        <v>-4.8034079372882843E-2</v>
      </c>
      <c r="AY28" s="1">
        <v>0.22757951915264132</v>
      </c>
      <c r="AZ28" s="1">
        <v>0.17954543232917786</v>
      </c>
      <c r="BA28" s="1">
        <v>-0.10774940252304077</v>
      </c>
      <c r="BB28" s="1">
        <v>0.25654834508895874</v>
      </c>
      <c r="BC28" s="1">
        <v>0.14879894256591797</v>
      </c>
      <c r="BD28" s="1">
        <v>-6.0957260429859161E-2</v>
      </c>
      <c r="BE28" s="1">
        <v>0.1148344948887825</v>
      </c>
      <c r="BF28" s="1">
        <v>5.387723445892334E-2</v>
      </c>
      <c r="BG28" s="1">
        <v>-0.10994019359350203</v>
      </c>
      <c r="BH28" s="1">
        <v>0.2417616993188858</v>
      </c>
      <c r="BI28" s="1">
        <v>0.13182151317596436</v>
      </c>
      <c r="BJ28" s="1">
        <v>-0.23335522413253784</v>
      </c>
      <c r="BK28" s="1">
        <v>0.30144825577735901</v>
      </c>
      <c r="BL28" s="1">
        <v>6.8093031644821167E-2</v>
      </c>
      <c r="BM28" s="1" t="str">
        <f t="shared" si="0"/>
        <v>IREAll</v>
      </c>
    </row>
    <row r="29" spans="1:65">
      <c r="A29" s="1">
        <v>26</v>
      </c>
      <c r="B29" s="1" t="s">
        <v>91</v>
      </c>
      <c r="C29" s="1" t="s">
        <v>92</v>
      </c>
      <c r="D29" s="1" t="s">
        <v>42</v>
      </c>
      <c r="E29" s="6">
        <v>1695588.1057893198</v>
      </c>
      <c r="F29" s="6">
        <v>1695588.125</v>
      </c>
      <c r="G29" s="6">
        <v>-2.8986068442463875E-2</v>
      </c>
      <c r="H29" s="6">
        <v>9.6106395125389099E-2</v>
      </c>
      <c r="I29" s="6">
        <v>6.7120328545570374E-2</v>
      </c>
      <c r="J29" s="6">
        <v>-3.9045289158821106E-2</v>
      </c>
      <c r="K29" s="6">
        <v>0.16173093020915985</v>
      </c>
      <c r="L29" s="6">
        <v>0.12268564105033875</v>
      </c>
      <c r="M29" s="6">
        <v>-0.17577250301837921</v>
      </c>
      <c r="N29" s="6">
        <v>0.18947514891624451</v>
      </c>
      <c r="O29" s="6">
        <v>1.3702645897865295E-2</v>
      </c>
      <c r="P29" s="7">
        <v>23809.610220373568</v>
      </c>
      <c r="Q29" s="7">
        <v>23809.609375</v>
      </c>
      <c r="R29" s="7">
        <v>-3.0609924346208572E-2</v>
      </c>
      <c r="S29" s="7">
        <v>0.10389621555805206</v>
      </c>
      <c r="T29" s="7">
        <v>7.3286294937133789E-2</v>
      </c>
      <c r="U29" s="7">
        <v>-4.1011389344930649E-2</v>
      </c>
      <c r="V29" s="7">
        <v>0.17754469811916351</v>
      </c>
      <c r="W29" s="7">
        <v>0.13653330504894257</v>
      </c>
      <c r="X29" s="7">
        <v>-0.18384413421154022</v>
      </c>
      <c r="Y29" s="7">
        <v>0.20647197961807251</v>
      </c>
      <c r="Z29" s="7">
        <v>2.2627845406532288E-2</v>
      </c>
      <c r="AA29" s="7">
        <v>522602.78486875491</v>
      </c>
      <c r="AB29" s="7">
        <v>522602.78125</v>
      </c>
      <c r="AC29" s="7">
        <v>-0.1179826557636261</v>
      </c>
      <c r="AD29" s="7">
        <v>0.49584093689918518</v>
      </c>
      <c r="AE29" s="7">
        <v>0.37785828113555908</v>
      </c>
      <c r="AF29" s="7">
        <v>-0.14500802755355835</v>
      </c>
      <c r="AG29" s="7">
        <v>0.84192818403244019</v>
      </c>
      <c r="AH29" s="7">
        <v>0.69692015647888184</v>
      </c>
      <c r="AI29" s="7">
        <v>-0.77447068691253662</v>
      </c>
      <c r="AJ29" s="7">
        <v>0.93838948011398315</v>
      </c>
      <c r="AK29" s="7">
        <v>0.16391879320144653</v>
      </c>
      <c r="AL29" s="1">
        <v>-2.8986068442463875E-2</v>
      </c>
      <c r="AM29" s="1">
        <v>9.6106395125389099E-2</v>
      </c>
      <c r="AN29" s="1">
        <v>6.7120328545570374E-2</v>
      </c>
      <c r="AO29" s="1">
        <v>-3.9045289158821106E-2</v>
      </c>
      <c r="AP29" s="1">
        <v>0.16173093020915988</v>
      </c>
      <c r="AQ29" s="1">
        <v>0.12268564105033875</v>
      </c>
      <c r="AR29" s="1">
        <v>-0.17577250301837921</v>
      </c>
      <c r="AS29" s="1">
        <v>0.18947514891624453</v>
      </c>
      <c r="AT29" s="1">
        <v>1.3702645897865295E-2</v>
      </c>
      <c r="AU29" s="1">
        <v>-3.0609924346208572E-2</v>
      </c>
      <c r="AV29" s="1">
        <v>0.10389621555805206</v>
      </c>
      <c r="AW29" s="1">
        <v>7.3286294937133789E-2</v>
      </c>
      <c r="AX29" s="1">
        <v>-4.1011389344930649E-2</v>
      </c>
      <c r="AY29" s="1">
        <v>0.17754469811916351</v>
      </c>
      <c r="AZ29" s="1">
        <v>0.13653330504894257</v>
      </c>
      <c r="BA29" s="1">
        <v>-0.18384413421154025</v>
      </c>
      <c r="BB29" s="1">
        <v>0.20647197961807251</v>
      </c>
      <c r="BC29" s="1">
        <v>2.2627845406532288E-2</v>
      </c>
      <c r="BD29" s="1">
        <v>-0.1179826557636261</v>
      </c>
      <c r="BE29" s="1">
        <v>0.49584093689918518</v>
      </c>
      <c r="BF29" s="1">
        <v>0.37785828113555908</v>
      </c>
      <c r="BG29" s="1">
        <v>-0.14500802755355835</v>
      </c>
      <c r="BH29" s="1">
        <v>0.84192818403244019</v>
      </c>
      <c r="BI29" s="1">
        <v>0.69692015647888184</v>
      </c>
      <c r="BJ29" s="1">
        <v>-0.77447068691253662</v>
      </c>
      <c r="BK29" s="1">
        <v>0.93838948011398315</v>
      </c>
      <c r="BL29" s="1">
        <v>0.16391879320144653</v>
      </c>
      <c r="BM29" s="1" t="str">
        <f t="shared" si="0"/>
        <v>ITAAll</v>
      </c>
    </row>
    <row r="30" spans="1:65">
      <c r="A30" s="1">
        <v>27</v>
      </c>
      <c r="B30" s="1" t="s">
        <v>93</v>
      </c>
      <c r="C30" s="1" t="s">
        <v>94</v>
      </c>
      <c r="D30" s="1" t="s">
        <v>42</v>
      </c>
      <c r="E30" s="6">
        <v>4872055.7493275506</v>
      </c>
      <c r="F30" s="6">
        <v>4872055.5</v>
      </c>
      <c r="G30" s="6">
        <v>-4.0582966059446335E-2</v>
      </c>
      <c r="H30" s="6">
        <v>9.709475189447403E-2</v>
      </c>
      <c r="I30" s="6">
        <v>5.6511785835027695E-2</v>
      </c>
      <c r="J30" s="6">
        <v>-6.7419052124023438E-2</v>
      </c>
      <c r="K30" s="6">
        <v>0.18072289228439331</v>
      </c>
      <c r="L30" s="6">
        <v>0.11330384016036987</v>
      </c>
      <c r="M30" s="6">
        <v>-0.40309780836105347</v>
      </c>
      <c r="N30" s="6">
        <v>0.21524772047996521</v>
      </c>
      <c r="O30" s="6">
        <v>-0.18785008788108826</v>
      </c>
      <c r="P30" s="7">
        <v>57434.656475237301</v>
      </c>
      <c r="Q30" s="7">
        <v>57434.65625</v>
      </c>
      <c r="R30" s="7">
        <v>-3.3478245139122009E-2</v>
      </c>
      <c r="S30" s="7">
        <v>8.4010913968086243E-2</v>
      </c>
      <c r="T30" s="7">
        <v>5.0532668828964233E-2</v>
      </c>
      <c r="U30" s="7">
        <v>-5.6112766265869141E-2</v>
      </c>
      <c r="V30" s="7">
        <v>0.15888838469982147</v>
      </c>
      <c r="W30" s="7">
        <v>0.10277561843395233</v>
      </c>
      <c r="X30" s="7">
        <v>-0.32081913948059082</v>
      </c>
      <c r="Y30" s="7">
        <v>0.18665218353271484</v>
      </c>
      <c r="Z30" s="7">
        <v>-0.13416695594787598</v>
      </c>
      <c r="AA30" s="7">
        <v>860935.21605096944</v>
      </c>
      <c r="AB30" s="7">
        <v>860935.1875</v>
      </c>
      <c r="AC30" s="7">
        <v>-0.19665645062923431</v>
      </c>
      <c r="AD30" s="7">
        <v>0.69171315431594849</v>
      </c>
      <c r="AE30" s="7">
        <v>0.49505668878555298</v>
      </c>
      <c r="AF30" s="7">
        <v>-0.29438790678977966</v>
      </c>
      <c r="AG30" s="7">
        <v>1.2264206409454346</v>
      </c>
      <c r="AH30" s="7">
        <v>0.93203270435333252</v>
      </c>
      <c r="AI30" s="7">
        <v>-3.0633764266967773</v>
      </c>
      <c r="AJ30" s="7">
        <v>1.410486102104187</v>
      </c>
      <c r="AK30" s="7">
        <v>-1.6528903245925903</v>
      </c>
      <c r="AL30" s="1">
        <v>-4.0582966059446335E-2</v>
      </c>
      <c r="AM30" s="1">
        <v>9.709475189447403E-2</v>
      </c>
      <c r="AN30" s="1">
        <v>5.6511785835027688E-2</v>
      </c>
      <c r="AO30" s="1">
        <v>-6.7419052124023438E-2</v>
      </c>
      <c r="AP30" s="1">
        <v>0.18072289228439331</v>
      </c>
      <c r="AQ30" s="1">
        <v>0.11330384016036986</v>
      </c>
      <c r="AR30" s="1">
        <v>-0.40309780836105347</v>
      </c>
      <c r="AS30" s="1">
        <v>0.21524772047996521</v>
      </c>
      <c r="AT30" s="1">
        <v>-0.18785008788108826</v>
      </c>
      <c r="AU30" s="1">
        <v>-3.3478245139122009E-2</v>
      </c>
      <c r="AV30" s="1">
        <v>8.4010913968086257E-2</v>
      </c>
      <c r="AW30" s="1">
        <v>5.0532668828964233E-2</v>
      </c>
      <c r="AX30" s="1">
        <v>-5.6112766265869141E-2</v>
      </c>
      <c r="AY30" s="1">
        <v>0.15888838469982147</v>
      </c>
      <c r="AZ30" s="1">
        <v>0.10277561843395233</v>
      </c>
      <c r="BA30" s="1">
        <v>-0.32081913948059082</v>
      </c>
      <c r="BB30" s="1">
        <v>0.18665218353271484</v>
      </c>
      <c r="BC30" s="1">
        <v>-0.13416695594787598</v>
      </c>
      <c r="BD30" s="1">
        <v>-0.19665645062923431</v>
      </c>
      <c r="BE30" s="1">
        <v>0.69171315431594849</v>
      </c>
      <c r="BF30" s="1">
        <v>0.49505668878555298</v>
      </c>
      <c r="BG30" s="1">
        <v>-0.29438790678977966</v>
      </c>
      <c r="BH30" s="1">
        <v>1.2264206409454346</v>
      </c>
      <c r="BI30" s="1">
        <v>0.93203270435333241</v>
      </c>
      <c r="BJ30" s="1">
        <v>-3.0633764266967773</v>
      </c>
      <c r="BK30" s="1">
        <v>1.410486102104187</v>
      </c>
      <c r="BL30" s="1">
        <v>-1.6528903245925901</v>
      </c>
      <c r="BM30" s="1" t="str">
        <f t="shared" si="0"/>
        <v>JPNAll</v>
      </c>
    </row>
    <row r="31" spans="1:65">
      <c r="A31" s="1">
        <v>28</v>
      </c>
      <c r="B31" s="1" t="s">
        <v>95</v>
      </c>
      <c r="C31" s="1" t="s">
        <v>96</v>
      </c>
      <c r="D31" s="1" t="s">
        <v>42</v>
      </c>
      <c r="E31" s="6">
        <v>145647.44533485954</v>
      </c>
      <c r="F31" s="6">
        <v>145647.453125</v>
      </c>
      <c r="G31" s="6">
        <v>-4.6301566064357758E-2</v>
      </c>
      <c r="H31" s="6">
        <v>4.7118332237005234E-2</v>
      </c>
      <c r="I31" s="6">
        <v>8.167661726474762E-4</v>
      </c>
      <c r="J31" s="6">
        <v>-7.0276245474815369E-2</v>
      </c>
      <c r="K31" s="6">
        <v>8.3665557205677032E-2</v>
      </c>
      <c r="L31" s="6">
        <v>1.3389311730861664E-2</v>
      </c>
      <c r="M31" s="6">
        <v>-0.10645186901092529</v>
      </c>
      <c r="N31" s="6">
        <v>0.11279071867465973</v>
      </c>
      <c r="O31" s="6">
        <v>6.338849663734436E-3</v>
      </c>
      <c r="P31" s="7">
        <v>9797.5245297948804</v>
      </c>
      <c r="Q31" s="7">
        <v>9797.5244140625</v>
      </c>
      <c r="R31" s="7">
        <v>-1.5241331420838833E-2</v>
      </c>
      <c r="S31" s="7">
        <v>3.2571718096733093E-2</v>
      </c>
      <c r="T31" s="7">
        <v>1.7330385744571686E-2</v>
      </c>
      <c r="U31" s="7">
        <v>-2.3525198921561241E-2</v>
      </c>
      <c r="V31" s="7">
        <v>4.9307413399219513E-2</v>
      </c>
      <c r="W31" s="7">
        <v>2.5782214477658272E-2</v>
      </c>
      <c r="X31" s="7">
        <v>-3.5491976886987686E-2</v>
      </c>
      <c r="Y31" s="7">
        <v>0.10641133785247803</v>
      </c>
      <c r="Z31" s="7">
        <v>7.091936469078064E-2</v>
      </c>
      <c r="AA31" s="7">
        <v>42229.743616779742</v>
      </c>
      <c r="AB31" s="7">
        <v>42229.7421875</v>
      </c>
      <c r="AC31" s="7">
        <v>-0.10731247067451477</v>
      </c>
      <c r="AD31" s="7">
        <v>0.130824014544487</v>
      </c>
      <c r="AE31" s="7">
        <v>2.3511543869972229E-2</v>
      </c>
      <c r="AF31" s="7">
        <v>-0.16258139908313751</v>
      </c>
      <c r="AG31" s="7">
        <v>0.22883714735507965</v>
      </c>
      <c r="AH31" s="7">
        <v>6.6255748271942139E-2</v>
      </c>
      <c r="AI31" s="7">
        <v>-0.24539870023727417</v>
      </c>
      <c r="AJ31" s="7">
        <v>0.33940038084983826</v>
      </c>
      <c r="AK31" s="7">
        <v>9.4001680612564087E-2</v>
      </c>
      <c r="AL31" s="1">
        <v>-4.6301566064357758E-2</v>
      </c>
      <c r="AM31" s="1">
        <v>4.7118332237005234E-2</v>
      </c>
      <c r="AN31" s="1">
        <v>8.167661726474762E-4</v>
      </c>
      <c r="AO31" s="1">
        <v>-7.0276245474815369E-2</v>
      </c>
      <c r="AP31" s="1">
        <v>8.3665557205677032E-2</v>
      </c>
      <c r="AQ31" s="1">
        <v>1.3389311730861664E-2</v>
      </c>
      <c r="AR31" s="1">
        <v>-0.10645186901092529</v>
      </c>
      <c r="AS31" s="1">
        <v>0.11279071867465973</v>
      </c>
      <c r="AT31" s="1">
        <v>6.338849663734436E-3</v>
      </c>
      <c r="AU31" s="1">
        <v>-1.5241331420838835E-2</v>
      </c>
      <c r="AV31" s="1">
        <v>3.2571718096733093E-2</v>
      </c>
      <c r="AW31" s="1">
        <v>1.7330385744571686E-2</v>
      </c>
      <c r="AX31" s="1">
        <v>-2.3525198921561241E-2</v>
      </c>
      <c r="AY31" s="1">
        <v>4.9307413399219513E-2</v>
      </c>
      <c r="AZ31" s="1">
        <v>2.5782214477658272E-2</v>
      </c>
      <c r="BA31" s="1">
        <v>-3.5491976886987686E-2</v>
      </c>
      <c r="BB31" s="1">
        <v>0.10641133785247803</v>
      </c>
      <c r="BC31" s="1">
        <v>7.091936469078064E-2</v>
      </c>
      <c r="BD31" s="1">
        <v>-0.10731247067451477</v>
      </c>
      <c r="BE31" s="1">
        <v>0.130824014544487</v>
      </c>
      <c r="BF31" s="1">
        <v>2.3511543869972229E-2</v>
      </c>
      <c r="BG31" s="1">
        <v>-0.16258139908313751</v>
      </c>
      <c r="BH31" s="1">
        <v>0.22883714735507965</v>
      </c>
      <c r="BI31" s="1">
        <v>6.6255748271942139E-2</v>
      </c>
      <c r="BJ31" s="1">
        <v>-0.24539870023727414</v>
      </c>
      <c r="BK31" s="1">
        <v>0.33940038084983826</v>
      </c>
      <c r="BL31" s="1">
        <v>9.4001680612564087E-2</v>
      </c>
      <c r="BM31" s="1" t="str">
        <f t="shared" si="0"/>
        <v>KAZAll</v>
      </c>
    </row>
    <row r="32" spans="1:65">
      <c r="A32" s="1">
        <v>29</v>
      </c>
      <c r="B32" s="1" t="s">
        <v>97</v>
      </c>
      <c r="C32" s="1" t="s">
        <v>98</v>
      </c>
      <c r="D32" s="1" t="s">
        <v>42</v>
      </c>
      <c r="E32" s="6">
        <v>6567.7710031391007</v>
      </c>
      <c r="F32" s="6">
        <v>6567.77099609375</v>
      </c>
      <c r="G32" s="6">
        <v>-2.0273240283131599E-2</v>
      </c>
      <c r="H32" s="6">
        <v>8.6423620581626892E-2</v>
      </c>
      <c r="I32" s="6">
        <v>6.6150382161140442E-2</v>
      </c>
      <c r="J32" s="6">
        <v>-3.4347638487815857E-2</v>
      </c>
      <c r="K32" s="6">
        <v>0.12524034082889557</v>
      </c>
      <c r="L32" s="6">
        <v>9.0892702341079712E-2</v>
      </c>
      <c r="M32" s="6">
        <v>-6.7444592714309692E-2</v>
      </c>
      <c r="N32" s="6">
        <v>0.22865404188632965</v>
      </c>
      <c r="O32" s="6">
        <v>0.16120944917201996</v>
      </c>
      <c r="P32" s="7">
        <v>2999.9519115867865</v>
      </c>
      <c r="Q32" s="7">
        <v>2999.951904296875</v>
      </c>
      <c r="R32" s="7">
        <v>-1.5327421016991138E-2</v>
      </c>
      <c r="S32" s="7">
        <v>0.11510372161865234</v>
      </c>
      <c r="T32" s="7">
        <v>9.9776297807693481E-2</v>
      </c>
      <c r="U32" s="7">
        <v>-2.4732302874326706E-2</v>
      </c>
      <c r="V32" s="7">
        <v>0.19590604305267334</v>
      </c>
      <c r="W32" s="7">
        <v>0.17117373645305634</v>
      </c>
      <c r="X32" s="7">
        <v>-0.1982979029417038</v>
      </c>
      <c r="Y32" s="7">
        <v>0.52417606115341187</v>
      </c>
      <c r="Z32" s="7">
        <v>0.32587814331054688</v>
      </c>
      <c r="AA32" s="7">
        <v>2712.8316057648685</v>
      </c>
      <c r="AB32" s="7">
        <v>2712.83154296875</v>
      </c>
      <c r="AC32" s="7">
        <v>-3.9365865290164948E-2</v>
      </c>
      <c r="AD32" s="7">
        <v>0.28012272715568542</v>
      </c>
      <c r="AE32" s="7">
        <v>0.24075686931610107</v>
      </c>
      <c r="AF32" s="7">
        <v>-6.5787337720394135E-2</v>
      </c>
      <c r="AG32" s="7">
        <v>0.37931153178215027</v>
      </c>
      <c r="AH32" s="7">
        <v>0.31352418661117554</v>
      </c>
      <c r="AI32" s="7">
        <v>-0.15978226065635681</v>
      </c>
      <c r="AJ32" s="7">
        <v>0.48279723525047302</v>
      </c>
      <c r="AK32" s="7">
        <v>0.32301497459411621</v>
      </c>
      <c r="AL32" s="1">
        <v>-2.0273240283131599E-2</v>
      </c>
      <c r="AM32" s="1">
        <v>8.6423620581626906E-2</v>
      </c>
      <c r="AN32" s="1">
        <v>6.6150382161140442E-2</v>
      </c>
      <c r="AO32" s="1">
        <v>-3.4347638487815857E-2</v>
      </c>
      <c r="AP32" s="1">
        <v>0.12524034082889557</v>
      </c>
      <c r="AQ32" s="1">
        <v>9.0892702341079726E-2</v>
      </c>
      <c r="AR32" s="1">
        <v>-6.7444592714309692E-2</v>
      </c>
      <c r="AS32" s="1">
        <v>0.22865404188632965</v>
      </c>
      <c r="AT32" s="1">
        <v>0.16120944917201999</v>
      </c>
      <c r="AU32" s="1">
        <v>-1.5327421016991138E-2</v>
      </c>
      <c r="AV32" s="1">
        <v>0.11510372161865234</v>
      </c>
      <c r="AW32" s="1">
        <v>9.9776297807693481E-2</v>
      </c>
      <c r="AX32" s="1">
        <v>-2.4732302874326706E-2</v>
      </c>
      <c r="AY32" s="1">
        <v>0.19590604305267334</v>
      </c>
      <c r="AZ32" s="1">
        <v>0.17117373645305634</v>
      </c>
      <c r="BA32" s="1">
        <v>-0.1982979029417038</v>
      </c>
      <c r="BB32" s="1">
        <v>0.52417606115341187</v>
      </c>
      <c r="BC32" s="1">
        <v>0.32587814331054688</v>
      </c>
      <c r="BD32" s="1">
        <v>-3.9365865290164948E-2</v>
      </c>
      <c r="BE32" s="1">
        <v>0.28012272715568542</v>
      </c>
      <c r="BF32" s="1">
        <v>0.24075686931610107</v>
      </c>
      <c r="BG32" s="1">
        <v>-6.5787337720394135E-2</v>
      </c>
      <c r="BH32" s="1">
        <v>0.37931153178215027</v>
      </c>
      <c r="BI32" s="1">
        <v>0.31352418661117554</v>
      </c>
      <c r="BJ32" s="1">
        <v>-0.15978226065635681</v>
      </c>
      <c r="BK32" s="1">
        <v>0.48279723525047302</v>
      </c>
      <c r="BL32" s="1">
        <v>0.32301497459411621</v>
      </c>
      <c r="BM32" s="1" t="str">
        <f t="shared" si="0"/>
        <v>KGZAll</v>
      </c>
    </row>
    <row r="33" spans="1:65">
      <c r="A33" s="1">
        <v>30</v>
      </c>
      <c r="B33" s="1" t="s">
        <v>99</v>
      </c>
      <c r="C33" s="1" t="s">
        <v>100</v>
      </c>
      <c r="D33" s="1" t="s">
        <v>42</v>
      </c>
      <c r="E33" s="6">
        <v>15049.388164173864</v>
      </c>
      <c r="F33" s="6">
        <v>15049.3876953125</v>
      </c>
      <c r="G33" s="6">
        <v>-3.6237768828868866E-2</v>
      </c>
      <c r="H33" s="6">
        <v>0.11360189318656921</v>
      </c>
      <c r="I33" s="6">
        <v>7.7364124357700348E-2</v>
      </c>
      <c r="J33" s="6">
        <v>-7.3072031140327454E-2</v>
      </c>
      <c r="K33" s="6">
        <v>0.41736975312232971</v>
      </c>
      <c r="L33" s="6">
        <v>0.34429770708084106</v>
      </c>
      <c r="M33" s="6">
        <v>-0.10746558010578156</v>
      </c>
      <c r="N33" s="6">
        <v>0.43536171317100525</v>
      </c>
      <c r="O33" s="6">
        <v>0.3278961181640625</v>
      </c>
      <c r="P33" s="7">
        <v>3604.1592467889932</v>
      </c>
      <c r="Q33" s="7">
        <v>3604.1591796875</v>
      </c>
      <c r="R33" s="7">
        <v>-3.3793844282627106E-2</v>
      </c>
      <c r="S33" s="7">
        <v>0.19370542466640472</v>
      </c>
      <c r="T33" s="7">
        <v>0.15991157293319702</v>
      </c>
      <c r="U33" s="7">
        <v>-6.6154800355434418E-2</v>
      </c>
      <c r="V33" s="7">
        <v>1.0891544818878174</v>
      </c>
      <c r="W33" s="7">
        <v>1.02299964427948</v>
      </c>
      <c r="X33" s="7">
        <v>-8.9038975536823273E-2</v>
      </c>
      <c r="Y33" s="7">
        <v>1.1463826894760132</v>
      </c>
      <c r="Z33" s="7">
        <v>1.0573437213897705</v>
      </c>
      <c r="AA33" s="7">
        <v>6146.3525259870758</v>
      </c>
      <c r="AB33" s="7">
        <v>6146.3525390625</v>
      </c>
      <c r="AC33" s="7">
        <v>-6.5094657242298126E-2</v>
      </c>
      <c r="AD33" s="7">
        <v>0.2863844633102417</v>
      </c>
      <c r="AE33" s="7">
        <v>0.22128981351852417</v>
      </c>
      <c r="AF33" s="7">
        <v>-0.13188660144805908</v>
      </c>
      <c r="AG33" s="7">
        <v>1.2406786680221558</v>
      </c>
      <c r="AH33" s="7">
        <v>1.1087920665740967</v>
      </c>
      <c r="AI33" s="7">
        <v>-0.20194980502128601</v>
      </c>
      <c r="AJ33" s="7">
        <v>1.2787703275680542</v>
      </c>
      <c r="AK33" s="7">
        <v>1.0768204927444458</v>
      </c>
      <c r="AL33" s="1">
        <v>-3.6237768828868866E-2</v>
      </c>
      <c r="AM33" s="1">
        <v>0.11360189318656921</v>
      </c>
      <c r="AN33" s="1">
        <v>7.7364124357700348E-2</v>
      </c>
      <c r="AO33" s="1">
        <v>-7.3072031140327454E-2</v>
      </c>
      <c r="AP33" s="1">
        <v>0.41736975312232971</v>
      </c>
      <c r="AQ33" s="1">
        <v>0.34429770708084106</v>
      </c>
      <c r="AR33" s="1">
        <v>-0.10746558010578156</v>
      </c>
      <c r="AS33" s="1">
        <v>0.43536171317100525</v>
      </c>
      <c r="AT33" s="1">
        <v>0.3278961181640625</v>
      </c>
      <c r="AU33" s="1">
        <v>-3.3793844282627106E-2</v>
      </c>
      <c r="AV33" s="1">
        <v>0.19370542466640472</v>
      </c>
      <c r="AW33" s="1">
        <v>0.15991157293319702</v>
      </c>
      <c r="AX33" s="1">
        <v>-6.6154800355434418E-2</v>
      </c>
      <c r="AY33" s="1">
        <v>1.0891544818878174</v>
      </c>
      <c r="AZ33" s="1">
        <v>1.02299964427948</v>
      </c>
      <c r="BA33" s="1">
        <v>-8.9038975536823273E-2</v>
      </c>
      <c r="BB33" s="1">
        <v>1.1463826894760132</v>
      </c>
      <c r="BC33" s="1">
        <v>1.0573437213897705</v>
      </c>
      <c r="BD33" s="1">
        <v>-6.5094657242298126E-2</v>
      </c>
      <c r="BE33" s="1">
        <v>0.2863844633102417</v>
      </c>
      <c r="BF33" s="1">
        <v>0.22128981351852417</v>
      </c>
      <c r="BG33" s="1">
        <v>-0.13188660144805908</v>
      </c>
      <c r="BH33" s="1">
        <v>1.2406786680221558</v>
      </c>
      <c r="BI33" s="1">
        <v>1.1087920665740967</v>
      </c>
      <c r="BJ33" s="1">
        <v>-0.20194980502128601</v>
      </c>
      <c r="BK33" s="1">
        <v>1.2787703275680542</v>
      </c>
      <c r="BL33" s="1">
        <v>1.0768204927444458</v>
      </c>
      <c r="BM33" s="1" t="str">
        <f t="shared" si="0"/>
        <v>LAOAll</v>
      </c>
    </row>
    <row r="34" spans="1:65">
      <c r="A34" s="1">
        <v>31</v>
      </c>
      <c r="B34" s="1" t="s">
        <v>101</v>
      </c>
      <c r="C34" s="1" t="s">
        <v>102</v>
      </c>
      <c r="D34" s="1" t="s">
        <v>42</v>
      </c>
      <c r="E34" s="6">
        <v>26426.15297556997</v>
      </c>
      <c r="F34" s="6">
        <v>26426.15234375</v>
      </c>
      <c r="G34" s="6">
        <v>-2.0711032673716545E-2</v>
      </c>
      <c r="H34" s="6">
        <v>7.1848757565021515E-2</v>
      </c>
      <c r="I34" s="6">
        <v>5.1137723028659821E-2</v>
      </c>
      <c r="J34" s="6">
        <v>-3.2603312283754349E-2</v>
      </c>
      <c r="K34" s="6">
        <v>0.11989876627922058</v>
      </c>
      <c r="L34" s="6">
        <v>8.7295457720756531E-2</v>
      </c>
      <c r="M34" s="6">
        <v>-7.3205441236495972E-2</v>
      </c>
      <c r="N34" s="6">
        <v>0.13647688925266266</v>
      </c>
      <c r="O34" s="6">
        <v>6.3271448016166687E-2</v>
      </c>
      <c r="P34" s="7">
        <v>974.54013786977691</v>
      </c>
      <c r="Q34" s="7">
        <v>974.5401611328125</v>
      </c>
      <c r="R34" s="7">
        <v>-1.6355074942111969E-2</v>
      </c>
      <c r="S34" s="7">
        <v>5.6659180670976639E-2</v>
      </c>
      <c r="T34" s="7">
        <v>4.030410572886467E-2</v>
      </c>
      <c r="U34" s="7">
        <v>-2.5596080347895622E-2</v>
      </c>
      <c r="V34" s="7">
        <v>0.1045171320438385</v>
      </c>
      <c r="W34" s="7">
        <v>7.8921049833297729E-2</v>
      </c>
      <c r="X34" s="7">
        <v>-5.6581325829029083E-2</v>
      </c>
      <c r="Y34" s="7">
        <v>0.11714879423379898</v>
      </c>
      <c r="Z34" s="7">
        <v>6.0567468404769897E-2</v>
      </c>
      <c r="AA34" s="7">
        <v>16194.13689056335</v>
      </c>
      <c r="AB34" s="7">
        <v>16194.13671875</v>
      </c>
      <c r="AC34" s="7">
        <v>-3.9272204041481018E-2</v>
      </c>
      <c r="AD34" s="7">
        <v>0.1804322749376297</v>
      </c>
      <c r="AE34" s="7">
        <v>0.14116007089614868</v>
      </c>
      <c r="AF34" s="7">
        <v>-6.0824763029813766E-2</v>
      </c>
      <c r="AG34" s="7">
        <v>0.30757203698158264</v>
      </c>
      <c r="AH34" s="7">
        <v>0.24674727022647858</v>
      </c>
      <c r="AI34" s="7">
        <v>-0.14665555953979492</v>
      </c>
      <c r="AJ34" s="7">
        <v>0.34083950519561768</v>
      </c>
      <c r="AK34" s="7">
        <v>0.19418394565582275</v>
      </c>
      <c r="AL34" s="1">
        <v>-2.0711032673716545E-2</v>
      </c>
      <c r="AM34" s="1">
        <v>7.1848757565021515E-2</v>
      </c>
      <c r="AN34" s="1">
        <v>5.1137723028659827E-2</v>
      </c>
      <c r="AO34" s="1">
        <v>-3.2603312283754349E-2</v>
      </c>
      <c r="AP34" s="1">
        <v>0.11989876627922058</v>
      </c>
      <c r="AQ34" s="1">
        <v>8.7295457720756531E-2</v>
      </c>
      <c r="AR34" s="1">
        <v>-7.3205441236495972E-2</v>
      </c>
      <c r="AS34" s="1">
        <v>0.13647688925266266</v>
      </c>
      <c r="AT34" s="1">
        <v>6.3271448016166687E-2</v>
      </c>
      <c r="AU34" s="1">
        <v>-1.6355074942111969E-2</v>
      </c>
      <c r="AV34" s="1">
        <v>5.6659180670976639E-2</v>
      </c>
      <c r="AW34" s="1">
        <v>4.030410572886467E-2</v>
      </c>
      <c r="AX34" s="1">
        <v>-2.5596080347895622E-2</v>
      </c>
      <c r="AY34" s="1">
        <v>0.1045171320438385</v>
      </c>
      <c r="AZ34" s="1">
        <v>7.8921049833297729E-2</v>
      </c>
      <c r="BA34" s="1">
        <v>-5.6581325829029083E-2</v>
      </c>
      <c r="BB34" s="1">
        <v>0.11714879423379898</v>
      </c>
      <c r="BC34" s="1">
        <v>6.0567468404769897E-2</v>
      </c>
      <c r="BD34" s="1">
        <v>-3.9272204041481018E-2</v>
      </c>
      <c r="BE34" s="1">
        <v>0.1804322749376297</v>
      </c>
      <c r="BF34" s="1">
        <v>0.14116007089614868</v>
      </c>
      <c r="BG34" s="1">
        <v>-6.0824763029813766E-2</v>
      </c>
      <c r="BH34" s="1">
        <v>0.30757203698158264</v>
      </c>
      <c r="BI34" s="1">
        <v>0.24674727022647858</v>
      </c>
      <c r="BJ34" s="1">
        <v>-0.14665555953979492</v>
      </c>
      <c r="BK34" s="1">
        <v>0.34083950519561768</v>
      </c>
      <c r="BL34" s="1">
        <v>0.19418394565582275</v>
      </c>
      <c r="BM34" s="1" t="str">
        <f t="shared" si="0"/>
        <v>LVAAll</v>
      </c>
    </row>
    <row r="35" spans="1:65">
      <c r="A35" s="1">
        <v>32</v>
      </c>
      <c r="B35" s="1" t="s">
        <v>103</v>
      </c>
      <c r="C35" s="1" t="s">
        <v>104</v>
      </c>
      <c r="D35" s="1" t="s">
        <v>42</v>
      </c>
      <c r="E35" s="6">
        <v>42744.417713213857</v>
      </c>
      <c r="F35" s="6">
        <v>42744.41796875</v>
      </c>
      <c r="G35" s="6">
        <v>-2.4313401430845261E-2</v>
      </c>
      <c r="H35" s="6">
        <v>8.622557669878006E-2</v>
      </c>
      <c r="I35" s="6">
        <v>6.1912175267934799E-2</v>
      </c>
      <c r="J35" s="6">
        <v>-3.960287943482399E-2</v>
      </c>
      <c r="K35" s="6">
        <v>0.14969700574874878</v>
      </c>
      <c r="L35" s="6">
        <v>0.11009413003921509</v>
      </c>
      <c r="M35" s="6">
        <v>-8.519088476896286E-2</v>
      </c>
      <c r="N35" s="6">
        <v>0.17720800638198853</v>
      </c>
      <c r="O35" s="6">
        <v>9.2017121613025665E-2</v>
      </c>
      <c r="P35" s="7">
        <v>1681.8014330912579</v>
      </c>
      <c r="Q35" s="7">
        <v>1681.8013916015625</v>
      </c>
      <c r="R35" s="7">
        <v>-1.6868973150849342E-2</v>
      </c>
      <c r="S35" s="7">
        <v>6.8608760833740234E-2</v>
      </c>
      <c r="T35" s="7">
        <v>5.1739789545536041E-2</v>
      </c>
      <c r="U35" s="7">
        <v>-2.7151668444275856E-2</v>
      </c>
      <c r="V35" s="7">
        <v>0.12019199132919312</v>
      </c>
      <c r="W35" s="7">
        <v>9.3040324747562408E-2</v>
      </c>
      <c r="X35" s="7">
        <v>-5.7321738451719284E-2</v>
      </c>
      <c r="Y35" s="7">
        <v>0.1380995512008667</v>
      </c>
      <c r="Z35" s="7">
        <v>8.0777809023857117E-2</v>
      </c>
      <c r="AA35" s="7">
        <v>37242.863716733591</v>
      </c>
      <c r="AB35" s="7">
        <v>37242.86328125</v>
      </c>
      <c r="AC35" s="7">
        <v>-4.9205563962459564E-2</v>
      </c>
      <c r="AD35" s="7">
        <v>0.1650349348783493</v>
      </c>
      <c r="AE35" s="7">
        <v>0.11582937091588974</v>
      </c>
      <c r="AF35" s="7">
        <v>-7.8381575644016266E-2</v>
      </c>
      <c r="AG35" s="7">
        <v>0.28276395797729492</v>
      </c>
      <c r="AH35" s="7">
        <v>0.20438238978385925</v>
      </c>
      <c r="AI35" s="7">
        <v>-0.16654738783836365</v>
      </c>
      <c r="AJ35" s="7">
        <v>0.33403471112251282</v>
      </c>
      <c r="AK35" s="7">
        <v>0.16748732328414917</v>
      </c>
      <c r="AL35" s="1">
        <v>-2.4313401430845264E-2</v>
      </c>
      <c r="AM35" s="1">
        <v>8.622557669878006E-2</v>
      </c>
      <c r="AN35" s="1">
        <v>6.1912175267934799E-2</v>
      </c>
      <c r="AO35" s="1">
        <v>-3.960287943482399E-2</v>
      </c>
      <c r="AP35" s="1">
        <v>0.14969700574874878</v>
      </c>
      <c r="AQ35" s="1">
        <v>0.11009413003921509</v>
      </c>
      <c r="AR35" s="1">
        <v>-8.519088476896286E-2</v>
      </c>
      <c r="AS35" s="1">
        <v>0.17720800638198853</v>
      </c>
      <c r="AT35" s="1">
        <v>9.2017121613025665E-2</v>
      </c>
      <c r="AU35" s="1">
        <v>-1.6868973150849342E-2</v>
      </c>
      <c r="AV35" s="1">
        <v>6.8608760833740234E-2</v>
      </c>
      <c r="AW35" s="1">
        <v>5.1739789545536041E-2</v>
      </c>
      <c r="AX35" s="1">
        <v>-2.7151668444275856E-2</v>
      </c>
      <c r="AY35" s="1">
        <v>0.12019199132919312</v>
      </c>
      <c r="AZ35" s="1">
        <v>9.3040324747562395E-2</v>
      </c>
      <c r="BA35" s="1">
        <v>-5.7321738451719284E-2</v>
      </c>
      <c r="BB35" s="1">
        <v>0.1380995512008667</v>
      </c>
      <c r="BC35" s="1">
        <v>8.0777809023857117E-2</v>
      </c>
      <c r="BD35" s="1">
        <v>-4.9205563962459564E-2</v>
      </c>
      <c r="BE35" s="1">
        <v>0.1650349348783493</v>
      </c>
      <c r="BF35" s="1">
        <v>0.11582937091588974</v>
      </c>
      <c r="BG35" s="1">
        <v>-7.8381575644016266E-2</v>
      </c>
      <c r="BH35" s="1">
        <v>0.28276395797729492</v>
      </c>
      <c r="BI35" s="1">
        <v>0.20438238978385925</v>
      </c>
      <c r="BJ35" s="1">
        <v>-0.16654738783836365</v>
      </c>
      <c r="BK35" s="1">
        <v>0.33403471112251282</v>
      </c>
      <c r="BL35" s="1">
        <v>0.16748732328414917</v>
      </c>
      <c r="BM35" s="1" t="str">
        <f t="shared" si="0"/>
        <v>LTUAll</v>
      </c>
    </row>
    <row r="36" spans="1:65">
      <c r="A36" s="1">
        <v>33</v>
      </c>
      <c r="B36" s="1" t="s">
        <v>105</v>
      </c>
      <c r="C36" s="1" t="s">
        <v>106</v>
      </c>
      <c r="D36" s="1" t="s">
        <v>42</v>
      </c>
      <c r="E36" s="6">
        <v>56676.067427874194</v>
      </c>
      <c r="F36" s="6">
        <v>56676.06640625</v>
      </c>
      <c r="G36" s="6">
        <v>-4.7386988997459412E-2</v>
      </c>
      <c r="H36" s="6">
        <v>6.5848946571350098E-2</v>
      </c>
      <c r="I36" s="6">
        <v>1.8461957573890686E-2</v>
      </c>
      <c r="J36" s="6">
        <v>-6.9292560219764709E-2</v>
      </c>
      <c r="K36" s="6">
        <v>0.11373075097799301</v>
      </c>
      <c r="L36" s="6">
        <v>4.4438190758228302E-2</v>
      </c>
      <c r="M36" s="6">
        <v>-0.13925096392631531</v>
      </c>
      <c r="N36" s="6">
        <v>0.19509610533714294</v>
      </c>
      <c r="O36" s="6">
        <v>5.5845141410827637E-2</v>
      </c>
      <c r="P36" s="7">
        <v>455.77392192794406</v>
      </c>
      <c r="Q36" s="7">
        <v>455.77392578125</v>
      </c>
      <c r="R36" s="7">
        <v>-5.5355846881866455E-2</v>
      </c>
      <c r="S36" s="7">
        <v>6.666865199804306E-2</v>
      </c>
      <c r="T36" s="7">
        <v>1.1312805116176605E-2</v>
      </c>
      <c r="U36" s="7">
        <v>-7.5798623263835907E-2</v>
      </c>
      <c r="V36" s="7">
        <v>0.11239946633577347</v>
      </c>
      <c r="W36" s="7">
        <v>3.6600843071937561E-2</v>
      </c>
      <c r="X36" s="7">
        <v>-0.14914052188396454</v>
      </c>
      <c r="Y36" s="7">
        <v>0.2070268839597702</v>
      </c>
      <c r="Z36" s="7">
        <v>5.7886362075805664E-2</v>
      </c>
      <c r="AA36" s="7">
        <v>130738.52993687158</v>
      </c>
      <c r="AB36" s="7">
        <v>130738.53125</v>
      </c>
      <c r="AC36" s="7">
        <v>-8.672872930765152E-2</v>
      </c>
      <c r="AD36" s="7">
        <v>9.151952713727951E-2</v>
      </c>
      <c r="AE36" s="7">
        <v>4.7907978296279907E-3</v>
      </c>
      <c r="AF36" s="7">
        <v>-0.11783024668693542</v>
      </c>
      <c r="AG36" s="7">
        <v>0.15869688987731934</v>
      </c>
      <c r="AH36" s="7">
        <v>4.0866643190383911E-2</v>
      </c>
      <c r="AI36" s="7">
        <v>-0.21124003827571869</v>
      </c>
      <c r="AJ36" s="7">
        <v>0.20453840494155884</v>
      </c>
      <c r="AK36" s="7">
        <v>-6.7016333341598511E-3</v>
      </c>
      <c r="AL36" s="1">
        <v>-4.7386988997459412E-2</v>
      </c>
      <c r="AM36" s="1">
        <v>6.5848946571350098E-2</v>
      </c>
      <c r="AN36" s="1">
        <v>1.8461957573890686E-2</v>
      </c>
      <c r="AO36" s="1">
        <v>-6.9292560219764709E-2</v>
      </c>
      <c r="AP36" s="1">
        <v>0.11373075097799301</v>
      </c>
      <c r="AQ36" s="1">
        <v>4.4438190758228302E-2</v>
      </c>
      <c r="AR36" s="1">
        <v>-0.13925096392631531</v>
      </c>
      <c r="AS36" s="1">
        <v>0.19509610533714294</v>
      </c>
      <c r="AT36" s="1">
        <v>5.5845141410827637E-2</v>
      </c>
      <c r="AU36" s="1">
        <v>-5.5355846881866455E-2</v>
      </c>
      <c r="AV36" s="1">
        <v>6.666865199804306E-2</v>
      </c>
      <c r="AW36" s="1">
        <v>1.1312805116176605E-2</v>
      </c>
      <c r="AX36" s="1">
        <v>-7.5798623263835907E-2</v>
      </c>
      <c r="AY36" s="1">
        <v>0.11239946633577347</v>
      </c>
      <c r="AZ36" s="1">
        <v>3.6600843071937561E-2</v>
      </c>
      <c r="BA36" s="1">
        <v>-0.14914052188396451</v>
      </c>
      <c r="BB36" s="1">
        <v>0.2070268839597702</v>
      </c>
      <c r="BC36" s="1">
        <v>5.7886362075805664E-2</v>
      </c>
      <c r="BD36" s="1">
        <v>-8.672872930765152E-2</v>
      </c>
      <c r="BE36" s="1">
        <v>9.151952713727951E-2</v>
      </c>
      <c r="BF36" s="1">
        <v>4.7907978296279907E-3</v>
      </c>
      <c r="BG36" s="1">
        <v>-0.11783024668693542</v>
      </c>
      <c r="BH36" s="1">
        <v>0.15869688987731934</v>
      </c>
      <c r="BI36" s="1">
        <v>4.0866643190383911E-2</v>
      </c>
      <c r="BJ36" s="1">
        <v>-0.21124003827571869</v>
      </c>
      <c r="BK36" s="1">
        <v>0.20453840494155884</v>
      </c>
      <c r="BL36" s="1">
        <v>-6.7016333341598511E-3</v>
      </c>
      <c r="BM36" s="1" t="str">
        <f t="shared" si="0"/>
        <v>LUXAll</v>
      </c>
    </row>
    <row r="37" spans="1:65">
      <c r="A37" s="1">
        <v>34</v>
      </c>
      <c r="B37" s="1" t="s">
        <v>107</v>
      </c>
      <c r="C37" s="1" t="s">
        <v>108</v>
      </c>
      <c r="D37" s="1" t="s">
        <v>42</v>
      </c>
      <c r="E37" s="6">
        <v>304164.68457735056</v>
      </c>
      <c r="F37" s="6">
        <v>304164.6875</v>
      </c>
      <c r="G37" s="6">
        <v>-0.19035908579826355</v>
      </c>
      <c r="H37" s="6">
        <v>0.55535566806793213</v>
      </c>
      <c r="I37" s="6">
        <v>0.36499658226966858</v>
      </c>
      <c r="J37" s="6">
        <v>-0.24801822006702423</v>
      </c>
      <c r="K37" s="6">
        <v>0.90014487504959106</v>
      </c>
      <c r="L37" s="6">
        <v>0.65212666988372803</v>
      </c>
      <c r="M37" s="6">
        <v>-0.35205930471420288</v>
      </c>
      <c r="N37" s="6">
        <v>0.94171047210693359</v>
      </c>
      <c r="O37" s="6">
        <v>0.58965116739273071</v>
      </c>
      <c r="P37" s="7">
        <v>15087.793788326604</v>
      </c>
      <c r="Q37" s="7">
        <v>15087.7939453125</v>
      </c>
      <c r="R37" s="7">
        <v>-0.16716180741786957</v>
      </c>
      <c r="S37" s="7">
        <v>0.46498900651931763</v>
      </c>
      <c r="T37" s="7">
        <v>0.29782718420028687</v>
      </c>
      <c r="U37" s="7">
        <v>-0.21322289109230042</v>
      </c>
      <c r="V37" s="7">
        <v>0.73528409004211426</v>
      </c>
      <c r="W37" s="7">
        <v>0.52206122875213623</v>
      </c>
      <c r="X37" s="7">
        <v>-0.29644238948822021</v>
      </c>
      <c r="Y37" s="7">
        <v>0.76795297861099243</v>
      </c>
      <c r="Z37" s="7">
        <v>0.47151058912277222</v>
      </c>
      <c r="AA37" s="7">
        <v>167284.53728739318</v>
      </c>
      <c r="AB37" s="7">
        <v>167284.53125</v>
      </c>
      <c r="AC37" s="7">
        <v>-0.56623095273971558</v>
      </c>
      <c r="AD37" s="7">
        <v>1.9051113128662109</v>
      </c>
      <c r="AE37" s="7">
        <v>1.3388803005218506</v>
      </c>
      <c r="AF37" s="7">
        <v>-0.67583608627319336</v>
      </c>
      <c r="AG37" s="7">
        <v>3.0631906986236572</v>
      </c>
      <c r="AH37" s="7">
        <v>2.3873546123504639</v>
      </c>
      <c r="AI37" s="7">
        <v>-0.89457923173904419</v>
      </c>
      <c r="AJ37" s="7">
        <v>3.1521387100219727</v>
      </c>
      <c r="AK37" s="7">
        <v>2.2575595378875732</v>
      </c>
      <c r="AL37" s="1">
        <v>-0.19035908579826355</v>
      </c>
      <c r="AM37" s="1">
        <v>0.55535566806793213</v>
      </c>
      <c r="AN37" s="1">
        <v>0.36499658226966858</v>
      </c>
      <c r="AO37" s="1">
        <v>-0.24801822006702426</v>
      </c>
      <c r="AP37" s="1">
        <v>0.90014487504959106</v>
      </c>
      <c r="AQ37" s="1">
        <v>0.65212666988372803</v>
      </c>
      <c r="AR37" s="1">
        <v>-0.35205930471420288</v>
      </c>
      <c r="AS37" s="1">
        <v>0.94171047210693359</v>
      </c>
      <c r="AT37" s="1">
        <v>0.58965116739273071</v>
      </c>
      <c r="AU37" s="1">
        <v>-0.16716180741786957</v>
      </c>
      <c r="AV37" s="1">
        <v>0.46498900651931763</v>
      </c>
      <c r="AW37" s="1">
        <v>0.29782718420028687</v>
      </c>
      <c r="AX37" s="1">
        <v>-0.21322289109230042</v>
      </c>
      <c r="AY37" s="1">
        <v>0.73528409004211426</v>
      </c>
      <c r="AZ37" s="1">
        <v>0.52206122875213623</v>
      </c>
      <c r="BA37" s="1">
        <v>-0.29644238948822021</v>
      </c>
      <c r="BB37" s="1">
        <v>0.76795297861099243</v>
      </c>
      <c r="BC37" s="1">
        <v>0.47151058912277222</v>
      </c>
      <c r="BD37" s="1">
        <v>-0.56623095273971558</v>
      </c>
      <c r="BE37" s="1">
        <v>1.9051113128662109</v>
      </c>
      <c r="BF37" s="1">
        <v>1.3388803005218506</v>
      </c>
      <c r="BG37" s="1">
        <v>-0.67583608627319336</v>
      </c>
      <c r="BH37" s="1">
        <v>3.0631906986236572</v>
      </c>
      <c r="BI37" s="1">
        <v>2.3873546123504639</v>
      </c>
      <c r="BJ37" s="1">
        <v>-0.89457923173904419</v>
      </c>
      <c r="BK37" s="1">
        <v>3.1521387100219731</v>
      </c>
      <c r="BL37" s="1">
        <v>2.2575595378875732</v>
      </c>
      <c r="BM37" s="1" t="str">
        <f t="shared" si="0"/>
        <v>MALAll</v>
      </c>
    </row>
    <row r="38" spans="1:65">
      <c r="A38" s="1">
        <v>35</v>
      </c>
      <c r="B38" s="1" t="s">
        <v>109</v>
      </c>
      <c r="C38" s="1" t="s">
        <v>110</v>
      </c>
      <c r="D38" s="1" t="s">
        <v>42</v>
      </c>
      <c r="E38" s="6">
        <v>3601.7609895049472</v>
      </c>
      <c r="F38" s="6">
        <v>3601.760986328125</v>
      </c>
      <c r="G38" s="6">
        <v>-3.5957828164100647E-2</v>
      </c>
      <c r="H38" s="6">
        <v>5.1477041095495224E-2</v>
      </c>
      <c r="I38" s="6">
        <v>1.5519212931394577E-2</v>
      </c>
      <c r="J38" s="6">
        <v>-7.3442846536636353E-2</v>
      </c>
      <c r="K38" s="6">
        <v>9.2017538845539093E-2</v>
      </c>
      <c r="L38" s="6">
        <v>1.857469230890274E-2</v>
      </c>
      <c r="M38" s="6">
        <v>-0.13107497990131378</v>
      </c>
      <c r="N38" s="6">
        <v>0.12289769947528839</v>
      </c>
      <c r="O38" s="6">
        <v>-8.1772804260253906E-3</v>
      </c>
      <c r="P38" s="7">
        <v>171.39287354013493</v>
      </c>
      <c r="Q38" s="7">
        <v>171.39286804199219</v>
      </c>
      <c r="R38" s="7">
        <v>-3.764503076672554E-2</v>
      </c>
      <c r="S38" s="7">
        <v>5.7902470231056213E-2</v>
      </c>
      <c r="T38" s="7">
        <v>2.0257439464330673E-2</v>
      </c>
      <c r="U38" s="7">
        <v>-7.6129510998725891E-2</v>
      </c>
      <c r="V38" s="7">
        <v>0.1029350534081459</v>
      </c>
      <c r="W38" s="7">
        <v>2.6805542409420013E-2</v>
      </c>
      <c r="X38" s="7">
        <v>-0.13651199638843536</v>
      </c>
      <c r="Y38" s="7">
        <v>0.21708013117313385</v>
      </c>
      <c r="Z38" s="7">
        <v>8.0568134784698486E-2</v>
      </c>
      <c r="AA38" s="7">
        <v>3310.4387959312967</v>
      </c>
      <c r="AB38" s="7">
        <v>3310.438720703125</v>
      </c>
      <c r="AC38" s="7">
        <v>-5.971108004450798E-2</v>
      </c>
      <c r="AD38" s="7">
        <v>8.1685163080692291E-2</v>
      </c>
      <c r="AE38" s="7">
        <v>2.1974083036184311E-2</v>
      </c>
      <c r="AF38" s="7">
        <v>-0.12368202209472656</v>
      </c>
      <c r="AG38" s="7">
        <v>0.14634010195732117</v>
      </c>
      <c r="AH38" s="7">
        <v>2.2658079862594604E-2</v>
      </c>
      <c r="AI38" s="7">
        <v>-0.21893633902072906</v>
      </c>
      <c r="AJ38" s="7">
        <v>0.19541637599468231</v>
      </c>
      <c r="AK38" s="7">
        <v>-2.3519963026046753E-2</v>
      </c>
      <c r="AL38" s="1">
        <v>-3.5957828164100647E-2</v>
      </c>
      <c r="AM38" s="1">
        <v>5.1477041095495224E-2</v>
      </c>
      <c r="AN38" s="1">
        <v>1.5519212931394577E-2</v>
      </c>
      <c r="AO38" s="1">
        <v>-7.3442846536636353E-2</v>
      </c>
      <c r="AP38" s="1">
        <v>9.2017538845539093E-2</v>
      </c>
      <c r="AQ38" s="1">
        <v>1.857469230890274E-2</v>
      </c>
      <c r="AR38" s="1">
        <v>-0.13107497990131378</v>
      </c>
      <c r="AS38" s="1">
        <v>0.12289769947528839</v>
      </c>
      <c r="AT38" s="1">
        <v>-8.1772804260253906E-3</v>
      </c>
      <c r="AU38" s="1">
        <v>-3.764503076672554E-2</v>
      </c>
      <c r="AV38" s="1">
        <v>5.7902470231056206E-2</v>
      </c>
      <c r="AW38" s="1">
        <v>2.0257439464330673E-2</v>
      </c>
      <c r="AX38" s="1">
        <v>-7.6129510998725891E-2</v>
      </c>
      <c r="AY38" s="1">
        <v>0.1029350534081459</v>
      </c>
      <c r="AZ38" s="1">
        <v>2.6805542409420017E-2</v>
      </c>
      <c r="BA38" s="1">
        <v>-0.13651199638843536</v>
      </c>
      <c r="BB38" s="1">
        <v>0.21708013117313385</v>
      </c>
      <c r="BC38" s="1">
        <v>8.0568134784698486E-2</v>
      </c>
      <c r="BD38" s="1">
        <v>-5.9711080044507987E-2</v>
      </c>
      <c r="BE38" s="1">
        <v>8.1685163080692291E-2</v>
      </c>
      <c r="BF38" s="1">
        <v>2.1974083036184311E-2</v>
      </c>
      <c r="BG38" s="1">
        <v>-0.12368202209472656</v>
      </c>
      <c r="BH38" s="1">
        <v>0.14634010195732117</v>
      </c>
      <c r="BI38" s="1">
        <v>2.2658079862594608E-2</v>
      </c>
      <c r="BJ38" s="1">
        <v>-0.21893633902072906</v>
      </c>
      <c r="BK38" s="1">
        <v>0.19541637599468231</v>
      </c>
      <c r="BL38" s="1">
        <v>-2.3519963026046753E-2</v>
      </c>
      <c r="BM38" s="1" t="str">
        <f t="shared" si="0"/>
        <v>MLDAll</v>
      </c>
    </row>
    <row r="39" spans="1:65">
      <c r="A39" s="1">
        <v>36</v>
      </c>
      <c r="B39" s="1" t="s">
        <v>111</v>
      </c>
      <c r="C39" s="1" t="s">
        <v>112</v>
      </c>
      <c r="D39" s="1" t="s">
        <v>42</v>
      </c>
      <c r="E39" s="6">
        <v>10041.750184260454</v>
      </c>
      <c r="F39" s="6">
        <v>10041.75</v>
      </c>
      <c r="G39" s="6">
        <v>-1.6373328864574432E-2</v>
      </c>
      <c r="H39" s="6">
        <v>7.0651888847351074E-2</v>
      </c>
      <c r="I39" s="6">
        <v>5.4278559982776642E-2</v>
      </c>
      <c r="J39" s="6">
        <v>-2.6494851335883141E-2</v>
      </c>
      <c r="K39" s="6">
        <v>0.15602345764636993</v>
      </c>
      <c r="L39" s="6">
        <v>0.12952861189842224</v>
      </c>
      <c r="M39" s="6">
        <v>-7.2375655174255371E-2</v>
      </c>
      <c r="N39" s="6">
        <v>0.17300976812839508</v>
      </c>
      <c r="O39" s="6">
        <v>0.10063411295413971</v>
      </c>
      <c r="P39" s="7">
        <v>209.19286063110948</v>
      </c>
      <c r="Q39" s="7">
        <v>209.19285583496094</v>
      </c>
      <c r="R39" s="7">
        <v>-1.6865074634552002E-2</v>
      </c>
      <c r="S39" s="7">
        <v>8.8600665330886841E-2</v>
      </c>
      <c r="T39" s="7">
        <v>7.1735590696334839E-2</v>
      </c>
      <c r="U39" s="7">
        <v>-2.8394244611263275E-2</v>
      </c>
      <c r="V39" s="7">
        <v>0.19819016754627228</v>
      </c>
      <c r="W39" s="7">
        <v>0.1697959303855896</v>
      </c>
      <c r="X39" s="7">
        <v>-7.8750275075435638E-2</v>
      </c>
      <c r="Y39" s="7">
        <v>0.21673312783241272</v>
      </c>
      <c r="Z39" s="7">
        <v>0.13798284530639648</v>
      </c>
      <c r="AA39" s="7">
        <v>13074.889482626721</v>
      </c>
      <c r="AB39" s="7">
        <v>13074.8896484375</v>
      </c>
      <c r="AC39" s="7">
        <v>-2.7105480432510376E-2</v>
      </c>
      <c r="AD39" s="7">
        <v>0.13679949939250946</v>
      </c>
      <c r="AE39" s="7">
        <v>0.10969401895999908</v>
      </c>
      <c r="AF39" s="7">
        <v>-4.3979104608297348E-2</v>
      </c>
      <c r="AG39" s="7">
        <v>0.29006332159042358</v>
      </c>
      <c r="AH39" s="7">
        <v>0.24608421325683594</v>
      </c>
      <c r="AI39" s="7">
        <v>-0.12287639081478119</v>
      </c>
      <c r="AJ39" s="7">
        <v>0.31887149810791016</v>
      </c>
      <c r="AK39" s="7">
        <v>0.19599510729312897</v>
      </c>
      <c r="AL39" s="1">
        <v>-1.6373328864574432E-2</v>
      </c>
      <c r="AM39" s="1">
        <v>7.0651888847351074E-2</v>
      </c>
      <c r="AN39" s="1">
        <v>5.4278559982776635E-2</v>
      </c>
      <c r="AO39" s="1">
        <v>-2.6494851335883137E-2</v>
      </c>
      <c r="AP39" s="1">
        <v>0.15602345764636993</v>
      </c>
      <c r="AQ39" s="1">
        <v>0.12952861189842224</v>
      </c>
      <c r="AR39" s="1">
        <v>-7.2375655174255371E-2</v>
      </c>
      <c r="AS39" s="1">
        <v>0.17300976812839508</v>
      </c>
      <c r="AT39" s="1">
        <v>0.10063411295413971</v>
      </c>
      <c r="AU39" s="1">
        <v>-1.6865074634552002E-2</v>
      </c>
      <c r="AV39" s="1">
        <v>8.8600665330886841E-2</v>
      </c>
      <c r="AW39" s="1">
        <v>7.1735590696334839E-2</v>
      </c>
      <c r="AX39" s="1">
        <v>-2.8394244611263275E-2</v>
      </c>
      <c r="AY39" s="1">
        <v>0.19819016754627228</v>
      </c>
      <c r="AZ39" s="1">
        <v>0.16979593038558957</v>
      </c>
      <c r="BA39" s="1">
        <v>-7.8750275075435638E-2</v>
      </c>
      <c r="BB39" s="1">
        <v>0.21673312783241272</v>
      </c>
      <c r="BC39" s="1">
        <v>0.13798284530639648</v>
      </c>
      <c r="BD39" s="1">
        <v>-2.7105480432510376E-2</v>
      </c>
      <c r="BE39" s="1">
        <v>0.13679949939250946</v>
      </c>
      <c r="BF39" s="1">
        <v>0.10969401895999907</v>
      </c>
      <c r="BG39" s="1">
        <v>-4.3979104608297348E-2</v>
      </c>
      <c r="BH39" s="1">
        <v>0.29006332159042358</v>
      </c>
      <c r="BI39" s="1">
        <v>0.24608421325683594</v>
      </c>
      <c r="BJ39" s="1">
        <v>-0.12287639081478119</v>
      </c>
      <c r="BK39" s="1">
        <v>0.31887149810791021</v>
      </c>
      <c r="BL39" s="1">
        <v>0.19599510729312897</v>
      </c>
      <c r="BM39" s="1" t="str">
        <f t="shared" si="0"/>
        <v>MLTAll</v>
      </c>
    </row>
    <row r="40" spans="1:65">
      <c r="A40" s="1">
        <v>37</v>
      </c>
      <c r="B40" s="1" t="s">
        <v>113</v>
      </c>
      <c r="C40" s="1" t="s">
        <v>114</v>
      </c>
      <c r="D40" s="1" t="s">
        <v>42</v>
      </c>
      <c r="E40" s="6">
        <v>1084503.3354595813</v>
      </c>
      <c r="F40" s="6">
        <v>1084503.375</v>
      </c>
      <c r="G40" s="6">
        <v>-0.1214962974190712</v>
      </c>
      <c r="H40" s="6">
        <v>0.51261425018310547</v>
      </c>
      <c r="I40" s="6">
        <v>0.39111796021461487</v>
      </c>
      <c r="J40" s="6">
        <v>-0.15047244727611542</v>
      </c>
      <c r="K40" s="6">
        <v>0.79550135135650635</v>
      </c>
      <c r="L40" s="6">
        <v>0.64502888917922974</v>
      </c>
      <c r="M40" s="6">
        <v>-1.8299874067306519</v>
      </c>
      <c r="N40" s="6">
        <v>0.91483724117279053</v>
      </c>
      <c r="O40" s="6">
        <v>-0.91515016555786133</v>
      </c>
      <c r="P40" s="7">
        <v>60925.658658161912</v>
      </c>
      <c r="Q40" s="7">
        <v>60925.66015625</v>
      </c>
      <c r="R40" s="7">
        <v>-7.6144509017467499E-2</v>
      </c>
      <c r="S40" s="7">
        <v>0.43820673227310181</v>
      </c>
      <c r="T40" s="7">
        <v>0.36206221580505371</v>
      </c>
      <c r="U40" s="7">
        <v>-9.5751471817493439E-2</v>
      </c>
      <c r="V40" s="7">
        <v>0.79615074396133423</v>
      </c>
      <c r="W40" s="7">
        <v>0.70039927959442139</v>
      </c>
      <c r="X40" s="7">
        <v>-1.3726532459259033</v>
      </c>
      <c r="Y40" s="7">
        <v>0.88062560558319092</v>
      </c>
      <c r="Z40" s="7">
        <v>-0.4920276403427124</v>
      </c>
      <c r="AA40" s="7">
        <v>374955.68785992428</v>
      </c>
      <c r="AB40" s="7">
        <v>374955.6875</v>
      </c>
      <c r="AC40" s="7">
        <v>-0.49932405352592468</v>
      </c>
      <c r="AD40" s="7">
        <v>2.7895874977111816</v>
      </c>
      <c r="AE40" s="7">
        <v>2.2902634143829346</v>
      </c>
      <c r="AF40" s="7">
        <v>-0.59105312824249268</v>
      </c>
      <c r="AG40" s="7">
        <v>4.3707547187805176</v>
      </c>
      <c r="AH40" s="7">
        <v>3.7797017097473145</v>
      </c>
      <c r="AI40" s="7">
        <v>-10.55199146270752</v>
      </c>
      <c r="AJ40" s="7">
        <v>4.737572193145752</v>
      </c>
      <c r="AK40" s="7">
        <v>-5.8144192695617676</v>
      </c>
      <c r="AL40" s="1">
        <v>-0.1214962974190712</v>
      </c>
      <c r="AM40" s="1">
        <v>0.51261425018310547</v>
      </c>
      <c r="AN40" s="1">
        <v>0.39111796021461487</v>
      </c>
      <c r="AO40" s="1">
        <v>-0.15047244727611542</v>
      </c>
      <c r="AP40" s="1">
        <v>0.79550135135650635</v>
      </c>
      <c r="AQ40" s="1">
        <v>0.64502888917922974</v>
      </c>
      <c r="AR40" s="1">
        <v>-1.8299874067306519</v>
      </c>
      <c r="AS40" s="1">
        <v>0.91483724117279053</v>
      </c>
      <c r="AT40" s="1">
        <v>-0.91515016555786133</v>
      </c>
      <c r="AU40" s="1">
        <v>-7.6144509017467499E-2</v>
      </c>
      <c r="AV40" s="1">
        <v>0.43820673227310181</v>
      </c>
      <c r="AW40" s="1">
        <v>0.36206221580505371</v>
      </c>
      <c r="AX40" s="1">
        <v>-9.5751471817493439E-2</v>
      </c>
      <c r="AY40" s="1">
        <v>0.79615074396133423</v>
      </c>
      <c r="AZ40" s="1">
        <v>0.70039927959442139</v>
      </c>
      <c r="BA40" s="1">
        <v>-1.3726532459259033</v>
      </c>
      <c r="BB40" s="1">
        <v>0.88062560558319092</v>
      </c>
      <c r="BC40" s="1">
        <v>-0.49202764034271235</v>
      </c>
      <c r="BD40" s="1">
        <v>-0.49932405352592474</v>
      </c>
      <c r="BE40" s="1">
        <v>2.7895874977111816</v>
      </c>
      <c r="BF40" s="1">
        <v>2.2902634143829346</v>
      </c>
      <c r="BG40" s="1">
        <v>-0.59105312824249268</v>
      </c>
      <c r="BH40" s="1">
        <v>4.3707547187805176</v>
      </c>
      <c r="BI40" s="1">
        <v>3.7797017097473145</v>
      </c>
      <c r="BJ40" s="1">
        <v>-10.55199146270752</v>
      </c>
      <c r="BK40" s="1">
        <v>4.737572193145752</v>
      </c>
      <c r="BL40" s="1">
        <v>-5.8144192695617676</v>
      </c>
      <c r="BM40" s="1" t="str">
        <f t="shared" si="0"/>
        <v>MEXAll</v>
      </c>
    </row>
    <row r="41" spans="1:65">
      <c r="A41" s="1">
        <v>38</v>
      </c>
      <c r="B41" s="1" t="s">
        <v>115</v>
      </c>
      <c r="C41" s="1" t="s">
        <v>116</v>
      </c>
      <c r="D41" s="1" t="s">
        <v>42</v>
      </c>
      <c r="E41" s="6">
        <v>10413.812373244995</v>
      </c>
      <c r="F41" s="6">
        <v>10413.8125</v>
      </c>
      <c r="G41" s="6">
        <v>-0.33214661478996277</v>
      </c>
      <c r="H41" s="6">
        <v>0.21817587316036224</v>
      </c>
      <c r="I41" s="6">
        <v>-0.11397074162960052</v>
      </c>
      <c r="J41" s="6">
        <v>-0.63255941867828369</v>
      </c>
      <c r="K41" s="6">
        <v>0.32578942179679871</v>
      </c>
      <c r="L41" s="6">
        <v>-0.30676999688148499</v>
      </c>
      <c r="M41" s="6">
        <v>-0.67570626735687256</v>
      </c>
      <c r="N41" s="6">
        <v>0.34340956807136536</v>
      </c>
      <c r="O41" s="6">
        <v>-0.3322966992855072</v>
      </c>
      <c r="P41" s="7">
        <v>1150.7343365325651</v>
      </c>
      <c r="Q41" s="7">
        <v>1150.734375</v>
      </c>
      <c r="R41" s="7">
        <v>-0.15992233157157898</v>
      </c>
      <c r="S41" s="7">
        <v>0.16570274531841278</v>
      </c>
      <c r="T41" s="7">
        <v>5.7804137468338013E-3</v>
      </c>
      <c r="U41" s="7">
        <v>-0.30507412552833557</v>
      </c>
      <c r="V41" s="7">
        <v>0.22763793170452118</v>
      </c>
      <c r="W41" s="7">
        <v>-7.7436193823814392E-2</v>
      </c>
      <c r="X41" s="7">
        <v>-0.3308350145816803</v>
      </c>
      <c r="Y41" s="7">
        <v>0.23853956162929535</v>
      </c>
      <c r="Z41" s="7">
        <v>-9.2295452952384949E-2</v>
      </c>
      <c r="AA41" s="7">
        <v>5893.5560661371737</v>
      </c>
      <c r="AB41" s="7">
        <v>5893.55615234375</v>
      </c>
      <c r="AC41" s="7">
        <v>-0.70564234256744385</v>
      </c>
      <c r="AD41" s="7">
        <v>0.5098954439163208</v>
      </c>
      <c r="AE41" s="7">
        <v>-0.19574689865112305</v>
      </c>
      <c r="AF41" s="7">
        <v>-1.3438874483108521</v>
      </c>
      <c r="AG41" s="7">
        <v>0.7507205605506897</v>
      </c>
      <c r="AH41" s="7">
        <v>-0.59316688776016235</v>
      </c>
      <c r="AI41" s="7">
        <v>-1.4203411340713501</v>
      </c>
      <c r="AJ41" s="7">
        <v>0.78022652864456177</v>
      </c>
      <c r="AK41" s="7">
        <v>-0.64011460542678833</v>
      </c>
      <c r="AL41" s="1">
        <v>-0.33214661478996277</v>
      </c>
      <c r="AM41" s="1">
        <v>0.21817587316036224</v>
      </c>
      <c r="AN41" s="1">
        <v>-0.11397074162960052</v>
      </c>
      <c r="AO41" s="1">
        <v>-0.63255941867828369</v>
      </c>
      <c r="AP41" s="1">
        <v>0.32578942179679871</v>
      </c>
      <c r="AQ41" s="1">
        <v>-0.30676999688148499</v>
      </c>
      <c r="AR41" s="1">
        <v>-0.67570626735687256</v>
      </c>
      <c r="AS41" s="1">
        <v>0.34340956807136536</v>
      </c>
      <c r="AT41" s="1">
        <v>-0.3322966992855072</v>
      </c>
      <c r="AU41" s="1">
        <v>-0.15992233157157898</v>
      </c>
      <c r="AV41" s="1">
        <v>0.16570274531841278</v>
      </c>
      <c r="AW41" s="1">
        <v>5.7804137468338013E-3</v>
      </c>
      <c r="AX41" s="1">
        <v>-0.30507412552833557</v>
      </c>
      <c r="AY41" s="1">
        <v>0.22763793170452118</v>
      </c>
      <c r="AZ41" s="1">
        <v>-7.7436193823814392E-2</v>
      </c>
      <c r="BA41" s="1">
        <v>-0.3308350145816803</v>
      </c>
      <c r="BB41" s="1">
        <v>0.23853956162929535</v>
      </c>
      <c r="BC41" s="1">
        <v>-9.2295452952384949E-2</v>
      </c>
      <c r="BD41" s="1">
        <v>-0.70564234256744385</v>
      </c>
      <c r="BE41" s="1">
        <v>0.5098954439163208</v>
      </c>
      <c r="BF41" s="1">
        <v>-0.19574689865112305</v>
      </c>
      <c r="BG41" s="1">
        <v>-1.3438874483108521</v>
      </c>
      <c r="BH41" s="1">
        <v>0.7507205605506897</v>
      </c>
      <c r="BI41" s="1">
        <v>-0.59316688776016235</v>
      </c>
      <c r="BJ41" s="1">
        <v>-1.4203411340713501</v>
      </c>
      <c r="BK41" s="1">
        <v>0.78022652864456177</v>
      </c>
      <c r="BL41" s="1">
        <v>-0.64011460542678833</v>
      </c>
      <c r="BM41" s="1" t="str">
        <f t="shared" si="0"/>
        <v>MONAll</v>
      </c>
    </row>
    <row r="42" spans="1:65">
      <c r="A42" s="1">
        <v>39</v>
      </c>
      <c r="B42" s="1" t="s">
        <v>117</v>
      </c>
      <c r="C42" s="1" t="s">
        <v>118</v>
      </c>
      <c r="D42" s="1" t="s">
        <v>42</v>
      </c>
      <c r="E42" s="6">
        <v>21949.94396168887</v>
      </c>
      <c r="F42" s="6">
        <v>21949.943359375</v>
      </c>
      <c r="G42" s="6">
        <v>-2.2603676188737154E-3</v>
      </c>
      <c r="H42" s="6">
        <v>1.7894171178340912E-2</v>
      </c>
      <c r="I42" s="6">
        <v>1.5633802860975266E-2</v>
      </c>
      <c r="J42" s="6">
        <v>-4.3095466680824757E-3</v>
      </c>
      <c r="K42" s="6">
        <v>5.5779870599508286E-2</v>
      </c>
      <c r="L42" s="6">
        <v>5.1470324397087097E-2</v>
      </c>
      <c r="M42" s="6">
        <v>-7.9670259729027748E-3</v>
      </c>
      <c r="N42" s="6">
        <v>5.7382546365261078E-2</v>
      </c>
      <c r="O42" s="6">
        <v>4.9415521323680878E-2</v>
      </c>
      <c r="P42" s="7">
        <v>20101.909548778403</v>
      </c>
      <c r="Q42" s="7">
        <v>20101.91015625</v>
      </c>
      <c r="R42" s="7">
        <v>-2.1048339549452066E-3</v>
      </c>
      <c r="S42" s="7">
        <v>2.6613861322402954E-2</v>
      </c>
      <c r="T42" s="7">
        <v>2.4509027600288391E-2</v>
      </c>
      <c r="U42" s="7">
        <v>-3.888971172273159E-3</v>
      </c>
      <c r="V42" s="7">
        <v>7.5692169368267059E-2</v>
      </c>
      <c r="W42" s="7">
        <v>7.1803197264671326E-2</v>
      </c>
      <c r="X42" s="7">
        <v>-8.5370754823088646E-3</v>
      </c>
      <c r="Y42" s="7">
        <v>7.7265307307243347E-2</v>
      </c>
      <c r="Z42" s="7">
        <v>6.8728230893611908E-2</v>
      </c>
      <c r="AA42" s="7">
        <v>1262.5354495955455</v>
      </c>
      <c r="AB42" s="7">
        <v>1262.535400390625</v>
      </c>
      <c r="AC42" s="7">
        <v>-7.270194124430418E-3</v>
      </c>
      <c r="AD42" s="7">
        <v>0.39907196164131165</v>
      </c>
      <c r="AE42" s="7">
        <v>0.39180177450180054</v>
      </c>
      <c r="AF42" s="7">
        <v>-1.3544277288019657E-2</v>
      </c>
      <c r="AG42" s="7">
        <v>1.396902322769165</v>
      </c>
      <c r="AH42" s="7">
        <v>1.3833580017089844</v>
      </c>
      <c r="AI42" s="7">
        <v>-2.6504416018724442E-2</v>
      </c>
      <c r="AJ42" s="7">
        <v>1.4021402597427368</v>
      </c>
      <c r="AK42" s="7">
        <v>1.3756358623504639</v>
      </c>
      <c r="AL42" s="1">
        <v>-2.2603676188737154E-3</v>
      </c>
      <c r="AM42" s="1">
        <v>1.7894171178340912E-2</v>
      </c>
      <c r="AN42" s="1">
        <v>1.5633802860975266E-2</v>
      </c>
      <c r="AO42" s="1">
        <v>-4.3095466680824757E-3</v>
      </c>
      <c r="AP42" s="1">
        <v>5.5779870599508292E-2</v>
      </c>
      <c r="AQ42" s="1">
        <v>5.1470324397087104E-2</v>
      </c>
      <c r="AR42" s="1">
        <v>-7.9670259729027748E-3</v>
      </c>
      <c r="AS42" s="1">
        <v>5.7382546365261078E-2</v>
      </c>
      <c r="AT42" s="1">
        <v>4.9415521323680878E-2</v>
      </c>
      <c r="AU42" s="1">
        <v>-2.1048339549452066E-3</v>
      </c>
      <c r="AV42" s="1">
        <v>2.6613861322402954E-2</v>
      </c>
      <c r="AW42" s="1">
        <v>2.4509027600288391E-2</v>
      </c>
      <c r="AX42" s="1">
        <v>-3.888971172273159E-3</v>
      </c>
      <c r="AY42" s="1">
        <v>7.5692169368267059E-2</v>
      </c>
      <c r="AZ42" s="1">
        <v>7.1803197264671326E-2</v>
      </c>
      <c r="BA42" s="1">
        <v>-8.5370754823088646E-3</v>
      </c>
      <c r="BB42" s="1">
        <v>7.7265307307243347E-2</v>
      </c>
      <c r="BC42" s="1">
        <v>6.8728230893611908E-2</v>
      </c>
      <c r="BD42" s="1">
        <v>-7.270194124430418E-3</v>
      </c>
      <c r="BE42" s="1">
        <v>0.39907196164131165</v>
      </c>
      <c r="BF42" s="1">
        <v>0.39180177450180054</v>
      </c>
      <c r="BG42" s="1">
        <v>-1.3544277288019655E-2</v>
      </c>
      <c r="BH42" s="1">
        <v>1.396902322769165</v>
      </c>
      <c r="BI42" s="1">
        <v>1.3833580017089844</v>
      </c>
      <c r="BJ42" s="1">
        <v>-2.6504416018724438E-2</v>
      </c>
      <c r="BK42" s="1">
        <v>1.4021402597427368</v>
      </c>
      <c r="BL42" s="1">
        <v>1.3756358623504639</v>
      </c>
      <c r="BM42" s="1" t="str">
        <f t="shared" si="0"/>
        <v>NEPAll</v>
      </c>
    </row>
    <row r="43" spans="1:65">
      <c r="A43" s="1">
        <v>40</v>
      </c>
      <c r="B43" s="1" t="s">
        <v>119</v>
      </c>
      <c r="C43" s="1" t="s">
        <v>120</v>
      </c>
      <c r="D43" s="1" t="s">
        <v>42</v>
      </c>
      <c r="E43" s="6">
        <v>741704.88256248122</v>
      </c>
      <c r="F43" s="6">
        <v>741704.875</v>
      </c>
      <c r="G43" s="6">
        <v>-4.7409333288669586E-2</v>
      </c>
      <c r="H43" s="6">
        <v>8.8148221373558044E-2</v>
      </c>
      <c r="I43" s="6">
        <v>4.0738888084888458E-2</v>
      </c>
      <c r="J43" s="6">
        <v>-7.0371009409427643E-2</v>
      </c>
      <c r="K43" s="6">
        <v>0.1730455756187439</v>
      </c>
      <c r="L43" s="6">
        <v>0.10267456620931625</v>
      </c>
      <c r="M43" s="6">
        <v>-0.16056451201438904</v>
      </c>
      <c r="N43" s="6">
        <v>0.20594984292984009</v>
      </c>
      <c r="O43" s="6">
        <v>4.538533091545105E-2</v>
      </c>
      <c r="P43" s="7">
        <v>8746.7583457778073</v>
      </c>
      <c r="Q43" s="7">
        <v>8746.7587890625</v>
      </c>
      <c r="R43" s="7">
        <v>-4.1472960263490677E-2</v>
      </c>
      <c r="S43" s="7">
        <v>7.2762884199619293E-2</v>
      </c>
      <c r="T43" s="7">
        <v>3.1289923936128616E-2</v>
      </c>
      <c r="U43" s="7">
        <v>-6.0937304049730301E-2</v>
      </c>
      <c r="V43" s="7">
        <v>0.14288260042667389</v>
      </c>
      <c r="W43" s="7">
        <v>8.1945300102233887E-2</v>
      </c>
      <c r="X43" s="7">
        <v>-0.13696949183940887</v>
      </c>
      <c r="Y43" s="7">
        <v>0.17063392698764801</v>
      </c>
      <c r="Z43" s="7">
        <v>3.3664435148239136E-2</v>
      </c>
      <c r="AA43" s="7">
        <v>565773.91135615855</v>
      </c>
      <c r="AB43" s="7">
        <v>565773.9375</v>
      </c>
      <c r="AC43" s="7">
        <v>-8.9781269431114197E-2</v>
      </c>
      <c r="AD43" s="7">
        <v>0.19694595038890839</v>
      </c>
      <c r="AE43" s="7">
        <v>0.10716468095779419</v>
      </c>
      <c r="AF43" s="7">
        <v>-0.12655957043170929</v>
      </c>
      <c r="AG43" s="7">
        <v>0.36836358904838562</v>
      </c>
      <c r="AH43" s="7">
        <v>0.24180401861667633</v>
      </c>
      <c r="AI43" s="7">
        <v>-0.30943924188613892</v>
      </c>
      <c r="AJ43" s="7">
        <v>0.43124446272850037</v>
      </c>
      <c r="AK43" s="7">
        <v>0.12180522084236145</v>
      </c>
      <c r="AL43" s="1">
        <v>-4.7409333288669586E-2</v>
      </c>
      <c r="AM43" s="1">
        <v>8.8148221373558044E-2</v>
      </c>
      <c r="AN43" s="1">
        <v>4.0738888084888458E-2</v>
      </c>
      <c r="AO43" s="1">
        <v>-7.0371009409427643E-2</v>
      </c>
      <c r="AP43" s="1">
        <v>0.1730455756187439</v>
      </c>
      <c r="AQ43" s="1">
        <v>0.10267456620931625</v>
      </c>
      <c r="AR43" s="1">
        <v>-0.16056451201438904</v>
      </c>
      <c r="AS43" s="1">
        <v>0.20594984292984006</v>
      </c>
      <c r="AT43" s="1">
        <v>4.538533091545105E-2</v>
      </c>
      <c r="AU43" s="1">
        <v>-4.1472960263490677E-2</v>
      </c>
      <c r="AV43" s="1">
        <v>7.2762884199619293E-2</v>
      </c>
      <c r="AW43" s="1">
        <v>3.1289923936128616E-2</v>
      </c>
      <c r="AX43" s="1">
        <v>-6.0937304049730294E-2</v>
      </c>
      <c r="AY43" s="1">
        <v>0.14288260042667389</v>
      </c>
      <c r="AZ43" s="1">
        <v>8.1945300102233887E-2</v>
      </c>
      <c r="BA43" s="1">
        <v>-0.13696949183940887</v>
      </c>
      <c r="BB43" s="1">
        <v>0.17063392698764801</v>
      </c>
      <c r="BC43" s="1">
        <v>3.3664435148239136E-2</v>
      </c>
      <c r="BD43" s="1">
        <v>-8.9781269431114197E-2</v>
      </c>
      <c r="BE43" s="1">
        <v>0.19694595038890839</v>
      </c>
      <c r="BF43" s="1">
        <v>0.10716468095779419</v>
      </c>
      <c r="BG43" s="1">
        <v>-0.12655957043170929</v>
      </c>
      <c r="BH43" s="1">
        <v>0.36836358904838562</v>
      </c>
      <c r="BI43" s="1">
        <v>0.24180401861667636</v>
      </c>
      <c r="BJ43" s="1">
        <v>-0.30943924188613892</v>
      </c>
      <c r="BK43" s="1">
        <v>0.43124446272850037</v>
      </c>
      <c r="BL43" s="1">
        <v>0.12180522084236145</v>
      </c>
      <c r="BM43" s="1" t="str">
        <f t="shared" si="0"/>
        <v>NETAll</v>
      </c>
    </row>
    <row r="44" spans="1:65">
      <c r="A44" s="1">
        <v>41</v>
      </c>
      <c r="B44" s="1" t="s">
        <v>121</v>
      </c>
      <c r="C44" s="1" t="s">
        <v>122</v>
      </c>
      <c r="D44" s="1" t="s">
        <v>42</v>
      </c>
      <c r="E44" s="6">
        <v>462334.84025518206</v>
      </c>
      <c r="F44" s="6">
        <v>462334.84375</v>
      </c>
      <c r="G44" s="6">
        <v>-2.482442744076252E-2</v>
      </c>
      <c r="H44" s="6">
        <v>5.0790205597877502E-2</v>
      </c>
      <c r="I44" s="6">
        <v>2.5965778157114983E-2</v>
      </c>
      <c r="J44" s="6">
        <v>-3.8052599877119064E-2</v>
      </c>
      <c r="K44" s="6">
        <v>9.370691329240799E-2</v>
      </c>
      <c r="L44" s="6">
        <v>5.5654313415288925E-2</v>
      </c>
      <c r="M44" s="6">
        <v>-8.0250002443790436E-2</v>
      </c>
      <c r="N44" s="6">
        <v>0.10985112190246582</v>
      </c>
      <c r="O44" s="6">
        <v>2.9601119458675385E-2</v>
      </c>
      <c r="P44" s="7">
        <v>2748.3649928003078</v>
      </c>
      <c r="Q44" s="7">
        <v>2748.364990234375</v>
      </c>
      <c r="R44" s="7">
        <v>-1.8807936459779739E-2</v>
      </c>
      <c r="S44" s="7">
        <v>8.0353274941444397E-2</v>
      </c>
      <c r="T44" s="7">
        <v>6.1545338481664658E-2</v>
      </c>
      <c r="U44" s="7">
        <v>-2.8934182599186897E-2</v>
      </c>
      <c r="V44" s="7">
        <v>0.11193718016147614</v>
      </c>
      <c r="W44" s="7">
        <v>8.3002999424934387E-2</v>
      </c>
      <c r="X44" s="7">
        <v>-6.1175823211669922E-2</v>
      </c>
      <c r="Y44" s="7">
        <v>0.12427261471748352</v>
      </c>
      <c r="Z44" s="7">
        <v>6.3096791505813599E-2</v>
      </c>
      <c r="AA44" s="7">
        <v>148490.97993294077</v>
      </c>
      <c r="AB44" s="7">
        <v>148490.984375</v>
      </c>
      <c r="AC44" s="7">
        <v>-6.7037701606750488E-2</v>
      </c>
      <c r="AD44" s="7">
        <v>0.17607755959033966</v>
      </c>
      <c r="AE44" s="7">
        <v>0.10903985798358917</v>
      </c>
      <c r="AF44" s="7">
        <v>-0.10104479640722275</v>
      </c>
      <c r="AG44" s="7">
        <v>0.31982871890068054</v>
      </c>
      <c r="AH44" s="7">
        <v>0.2187839150428772</v>
      </c>
      <c r="AI44" s="7">
        <v>-0.21473905444145203</v>
      </c>
      <c r="AJ44" s="7">
        <v>0.36310267448425293</v>
      </c>
      <c r="AK44" s="7">
        <v>0.1483636200428009</v>
      </c>
      <c r="AL44" s="1">
        <v>-2.482442744076252E-2</v>
      </c>
      <c r="AM44" s="1">
        <v>5.0790205597877502E-2</v>
      </c>
      <c r="AN44" s="1">
        <v>2.5965778157114983E-2</v>
      </c>
      <c r="AO44" s="1">
        <v>-3.8052599877119064E-2</v>
      </c>
      <c r="AP44" s="1">
        <v>9.370691329240799E-2</v>
      </c>
      <c r="AQ44" s="1">
        <v>5.5654313415288925E-2</v>
      </c>
      <c r="AR44" s="1">
        <v>-8.0250002443790436E-2</v>
      </c>
      <c r="AS44" s="1">
        <v>0.10985112190246583</v>
      </c>
      <c r="AT44" s="1">
        <v>2.9601119458675385E-2</v>
      </c>
      <c r="AU44" s="1">
        <v>-1.8807936459779739E-2</v>
      </c>
      <c r="AV44" s="1">
        <v>8.0353274941444397E-2</v>
      </c>
      <c r="AW44" s="1">
        <v>6.1545338481664651E-2</v>
      </c>
      <c r="AX44" s="1">
        <v>-2.8934182599186901E-2</v>
      </c>
      <c r="AY44" s="1">
        <v>0.11193718016147615</v>
      </c>
      <c r="AZ44" s="1">
        <v>8.3002999424934387E-2</v>
      </c>
      <c r="BA44" s="1">
        <v>-6.1175823211669915E-2</v>
      </c>
      <c r="BB44" s="1">
        <v>0.12427261471748353</v>
      </c>
      <c r="BC44" s="1">
        <v>6.3096791505813599E-2</v>
      </c>
      <c r="BD44" s="1">
        <v>-6.7037701606750488E-2</v>
      </c>
      <c r="BE44" s="1">
        <v>0.17607755959033966</v>
      </c>
      <c r="BF44" s="1">
        <v>0.10903985798358917</v>
      </c>
      <c r="BG44" s="1">
        <v>-0.10104479640722275</v>
      </c>
      <c r="BH44" s="1">
        <v>0.31982871890068054</v>
      </c>
      <c r="BI44" s="1">
        <v>0.2187839150428772</v>
      </c>
      <c r="BJ44" s="1">
        <v>-0.21473905444145203</v>
      </c>
      <c r="BK44" s="1">
        <v>0.36310267448425293</v>
      </c>
      <c r="BL44" s="1">
        <v>0.1483636200428009</v>
      </c>
      <c r="BM44" s="1" t="str">
        <f t="shared" si="0"/>
        <v>NORAll</v>
      </c>
    </row>
    <row r="45" spans="1:65">
      <c r="A45" s="1">
        <v>42</v>
      </c>
      <c r="B45" s="1" t="s">
        <v>123</v>
      </c>
      <c r="C45" s="1" t="s">
        <v>124</v>
      </c>
      <c r="D45" s="1" t="s">
        <v>42</v>
      </c>
      <c r="E45" s="6">
        <v>286703.5912129893</v>
      </c>
      <c r="F45" s="6">
        <v>286703.59375</v>
      </c>
      <c r="G45" s="6">
        <v>-1.3157942332327366E-2</v>
      </c>
      <c r="H45" s="6">
        <v>7.0687480270862579E-2</v>
      </c>
      <c r="I45" s="6">
        <v>5.7529538869857788E-2</v>
      </c>
      <c r="J45" s="6">
        <v>-2.5619760155677795E-2</v>
      </c>
      <c r="K45" s="6">
        <v>0.16961796581745148</v>
      </c>
      <c r="L45" s="6">
        <v>0.14399820566177368</v>
      </c>
      <c r="M45" s="6">
        <v>-3.2695326954126358E-2</v>
      </c>
      <c r="N45" s="6">
        <v>0.17259328067302704</v>
      </c>
      <c r="O45" s="6">
        <v>0.13989795744419098</v>
      </c>
      <c r="P45" s="7">
        <v>63073.376783368498</v>
      </c>
      <c r="Q45" s="7">
        <v>63073.375</v>
      </c>
      <c r="R45" s="7">
        <v>-1.5376136638224125E-2</v>
      </c>
      <c r="S45" s="7">
        <v>9.0751834213733673E-2</v>
      </c>
      <c r="T45" s="7">
        <v>7.5375698506832123E-2</v>
      </c>
      <c r="U45" s="7">
        <v>-2.8589079156517982E-2</v>
      </c>
      <c r="V45" s="7">
        <v>0.2022830992937088</v>
      </c>
      <c r="W45" s="7">
        <v>0.17369401454925537</v>
      </c>
      <c r="X45" s="7">
        <v>-3.5337876528501511E-2</v>
      </c>
      <c r="Y45" s="7">
        <v>0.20549507439136505</v>
      </c>
      <c r="Z45" s="7">
        <v>0.17015719413757324</v>
      </c>
      <c r="AA45" s="7">
        <v>25141.03586424921</v>
      </c>
      <c r="AB45" s="7">
        <v>25141.03515625</v>
      </c>
      <c r="AC45" s="7">
        <v>-6.3351280987262726E-2</v>
      </c>
      <c r="AD45" s="7">
        <v>0.83876663446426392</v>
      </c>
      <c r="AE45" s="7">
        <v>0.77541536092758179</v>
      </c>
      <c r="AF45" s="7">
        <v>-0.10758770257234573</v>
      </c>
      <c r="AG45" s="7">
        <v>2.0164663791656494</v>
      </c>
      <c r="AH45" s="7">
        <v>1.9088786840438843</v>
      </c>
      <c r="AI45" s="7">
        <v>-0.12561102211475372</v>
      </c>
      <c r="AJ45" s="7">
        <v>2.0251033306121826</v>
      </c>
      <c r="AK45" s="7">
        <v>1.8994922637939453</v>
      </c>
      <c r="AL45" s="1">
        <v>-1.3157942332327366E-2</v>
      </c>
      <c r="AM45" s="1">
        <v>7.0687480270862579E-2</v>
      </c>
      <c r="AN45" s="1">
        <v>5.7529538869857781E-2</v>
      </c>
      <c r="AO45" s="1">
        <v>-2.5619760155677795E-2</v>
      </c>
      <c r="AP45" s="1">
        <v>0.16961796581745148</v>
      </c>
      <c r="AQ45" s="1">
        <v>0.14399820566177368</v>
      </c>
      <c r="AR45" s="1">
        <v>-3.2695326954126358E-2</v>
      </c>
      <c r="AS45" s="1">
        <v>0.17259328067302704</v>
      </c>
      <c r="AT45" s="1">
        <v>0.13989795744419098</v>
      </c>
      <c r="AU45" s="1">
        <v>-1.5376136638224125E-2</v>
      </c>
      <c r="AV45" s="1">
        <v>9.0751834213733673E-2</v>
      </c>
      <c r="AW45" s="1">
        <v>7.5375698506832123E-2</v>
      </c>
      <c r="AX45" s="1">
        <v>-2.8589079156517979E-2</v>
      </c>
      <c r="AY45" s="1">
        <v>0.2022830992937088</v>
      </c>
      <c r="AZ45" s="1">
        <v>0.17369401454925537</v>
      </c>
      <c r="BA45" s="1">
        <v>-3.5337876528501511E-2</v>
      </c>
      <c r="BB45" s="1">
        <v>0.20549507439136505</v>
      </c>
      <c r="BC45" s="1">
        <v>0.17015719413757324</v>
      </c>
      <c r="BD45" s="1">
        <v>-6.3351280987262726E-2</v>
      </c>
      <c r="BE45" s="1">
        <v>0.83876663446426392</v>
      </c>
      <c r="BF45" s="1">
        <v>0.77541536092758179</v>
      </c>
      <c r="BG45" s="1">
        <v>-0.10758770257234573</v>
      </c>
      <c r="BH45" s="1">
        <v>2.0164663791656494</v>
      </c>
      <c r="BI45" s="1">
        <v>1.9088786840438843</v>
      </c>
      <c r="BJ45" s="1">
        <v>-0.12561102211475372</v>
      </c>
      <c r="BK45" s="1">
        <v>2.0251033306121826</v>
      </c>
      <c r="BL45" s="1">
        <v>1.8994922637939453</v>
      </c>
      <c r="BM45" s="1" t="str">
        <f t="shared" si="0"/>
        <v>PAKAll</v>
      </c>
    </row>
    <row r="46" spans="1:65">
      <c r="A46" s="1">
        <v>43</v>
      </c>
      <c r="B46" s="1" t="s">
        <v>125</v>
      </c>
      <c r="C46" s="1" t="s">
        <v>126</v>
      </c>
      <c r="D46" s="1" t="s">
        <v>42</v>
      </c>
      <c r="E46" s="6">
        <v>12293350.671060313</v>
      </c>
      <c r="F46" s="6">
        <v>12293351</v>
      </c>
      <c r="G46" s="6">
        <v>-0.67689913511276245</v>
      </c>
      <c r="H46" s="6">
        <v>3.0123645439743996E-2</v>
      </c>
      <c r="I46" s="6">
        <v>-0.64677548408508301</v>
      </c>
      <c r="J46" s="6">
        <v>-1.2967323064804077</v>
      </c>
      <c r="K46" s="6">
        <v>7.2898246347904205E-2</v>
      </c>
      <c r="L46" s="6">
        <v>-1.2238340377807617</v>
      </c>
      <c r="M46" s="6">
        <v>-1.3412642478942871</v>
      </c>
      <c r="N46" s="6">
        <v>9.0716458857059479E-2</v>
      </c>
      <c r="O46" s="6">
        <v>-1.2505477666854858</v>
      </c>
      <c r="P46" s="7">
        <v>901943.40183165087</v>
      </c>
      <c r="Q46" s="7">
        <v>901943.375</v>
      </c>
      <c r="R46" s="7">
        <v>-0.5803644061088562</v>
      </c>
      <c r="S46" s="7">
        <v>2.3763805627822876E-2</v>
      </c>
      <c r="T46" s="7">
        <v>-0.55660057067871094</v>
      </c>
      <c r="U46" s="7">
        <v>-1.1734106540679932</v>
      </c>
      <c r="V46" s="7">
        <v>7.8424558043479919E-2</v>
      </c>
      <c r="W46" s="7">
        <v>-1.0949860811233521</v>
      </c>
      <c r="X46" s="7">
        <v>-1.2052894830703735</v>
      </c>
      <c r="Y46" s="7">
        <v>9.1056346893310547E-2</v>
      </c>
      <c r="Z46" s="7">
        <v>-1.114233136177063</v>
      </c>
      <c r="AA46" s="7">
        <v>2335901.0817973767</v>
      </c>
      <c r="AB46" s="7">
        <v>2335901</v>
      </c>
      <c r="AC46" s="7">
        <v>-4.8606595993041992</v>
      </c>
      <c r="AD46" s="7">
        <v>5.8580607175827026E-2</v>
      </c>
      <c r="AE46" s="7">
        <v>-4.8020792007446289</v>
      </c>
      <c r="AF46" s="7">
        <v>-9.4160375595092773</v>
      </c>
      <c r="AG46" s="7">
        <v>0.12301219254732132</v>
      </c>
      <c r="AH46" s="7">
        <v>-9.293025016784668</v>
      </c>
      <c r="AI46" s="7">
        <v>-9.509913444519043</v>
      </c>
      <c r="AJ46" s="7">
        <v>0.16974946856498718</v>
      </c>
      <c r="AK46" s="7">
        <v>-9.3401641845703125</v>
      </c>
      <c r="AL46" s="1">
        <v>-0.67689913511276245</v>
      </c>
      <c r="AM46" s="1">
        <v>3.0123645439743996E-2</v>
      </c>
      <c r="AN46" s="1">
        <v>-0.64677548408508301</v>
      </c>
      <c r="AO46" s="1">
        <v>-1.2967323064804077</v>
      </c>
      <c r="AP46" s="1">
        <v>7.2898246347904205E-2</v>
      </c>
      <c r="AQ46" s="1">
        <v>-1.2238340377807617</v>
      </c>
      <c r="AR46" s="1">
        <v>-1.3412642478942871</v>
      </c>
      <c r="AS46" s="1">
        <v>9.0716458857059493E-2</v>
      </c>
      <c r="AT46" s="1">
        <v>-1.2505477666854858</v>
      </c>
      <c r="AU46" s="1">
        <v>-0.5803644061088562</v>
      </c>
      <c r="AV46" s="1">
        <v>2.3763805627822876E-2</v>
      </c>
      <c r="AW46" s="1">
        <v>-0.55660057067871094</v>
      </c>
      <c r="AX46" s="1">
        <v>-1.1734106540679932</v>
      </c>
      <c r="AY46" s="1">
        <v>7.8424558043479919E-2</v>
      </c>
      <c r="AZ46" s="1">
        <v>-1.0949860811233521</v>
      </c>
      <c r="BA46" s="1">
        <v>-1.2052894830703735</v>
      </c>
      <c r="BB46" s="1">
        <v>9.1056346893310547E-2</v>
      </c>
      <c r="BC46" s="1">
        <v>-1.114233136177063</v>
      </c>
      <c r="BD46" s="1">
        <v>-4.8606595993041992</v>
      </c>
      <c r="BE46" s="1">
        <v>5.8580607175827033E-2</v>
      </c>
      <c r="BF46" s="1">
        <v>-4.8020792007446289</v>
      </c>
      <c r="BG46" s="1">
        <v>-9.4160375595092773</v>
      </c>
      <c r="BH46" s="1">
        <v>0.12301219254732131</v>
      </c>
      <c r="BI46" s="1">
        <v>-9.293025016784668</v>
      </c>
      <c r="BJ46" s="1">
        <v>-9.509913444519043</v>
      </c>
      <c r="BK46" s="1">
        <v>0.16974946856498718</v>
      </c>
      <c r="BL46" s="1">
        <v>-9.3401641845703125</v>
      </c>
      <c r="BM46" s="1" t="str">
        <f t="shared" si="0"/>
        <v>PRCAll</v>
      </c>
    </row>
    <row r="47" spans="1:65">
      <c r="A47" s="1">
        <v>44</v>
      </c>
      <c r="B47" s="1" t="s">
        <v>127</v>
      </c>
      <c r="C47" s="1" t="s">
        <v>128</v>
      </c>
      <c r="D47" s="1" t="s">
        <v>42</v>
      </c>
      <c r="E47" s="6">
        <v>313595.08558732923</v>
      </c>
      <c r="F47" s="6">
        <v>313595.09375</v>
      </c>
      <c r="G47" s="6">
        <v>-3.2331265509128571E-2</v>
      </c>
      <c r="H47" s="6">
        <v>0.18537487089633942</v>
      </c>
      <c r="I47" s="6">
        <v>0.15304359793663025</v>
      </c>
      <c r="J47" s="6">
        <v>-5.5711019784212112E-2</v>
      </c>
      <c r="K47" s="6">
        <v>0.29399654269218445</v>
      </c>
      <c r="L47" s="6">
        <v>0.23828552663326263</v>
      </c>
      <c r="M47" s="6">
        <v>-0.13440321385860443</v>
      </c>
      <c r="N47" s="6">
        <v>0.31697061657905579</v>
      </c>
      <c r="O47" s="6">
        <v>0.18256740272045135</v>
      </c>
      <c r="P47" s="7">
        <v>41553.216138792086</v>
      </c>
      <c r="Q47" s="7">
        <v>41553.21484375</v>
      </c>
      <c r="R47" s="7">
        <v>-2.5753987953066826E-2</v>
      </c>
      <c r="S47" s="7">
        <v>0.12367350608110428</v>
      </c>
      <c r="T47" s="7">
        <v>9.7919516265392303E-2</v>
      </c>
      <c r="U47" s="7">
        <v>-4.4857800006866455E-2</v>
      </c>
      <c r="V47" s="7">
        <v>0.19772438704967499</v>
      </c>
      <c r="W47" s="7">
        <v>0.15286658704280853</v>
      </c>
      <c r="X47" s="7">
        <v>-0.10259216278791428</v>
      </c>
      <c r="Y47" s="7">
        <v>0.214917853474617</v>
      </c>
      <c r="Z47" s="7">
        <v>0.11232569068670273</v>
      </c>
      <c r="AA47" s="7">
        <v>74301.336463253203</v>
      </c>
      <c r="AB47" s="7">
        <v>74301.3359375</v>
      </c>
      <c r="AC47" s="7">
        <v>-0.13071364164352417</v>
      </c>
      <c r="AD47" s="7">
        <v>1.4556212425231934</v>
      </c>
      <c r="AE47" s="7">
        <v>1.3249075412750244</v>
      </c>
      <c r="AF47" s="7">
        <v>-0.21138560771942139</v>
      </c>
      <c r="AG47" s="7">
        <v>2.1360719203948975</v>
      </c>
      <c r="AH47" s="7">
        <v>1.9246863126754761</v>
      </c>
      <c r="AI47" s="7">
        <v>-0.70701503753662109</v>
      </c>
      <c r="AJ47" s="7">
        <v>2.2079536914825439</v>
      </c>
      <c r="AK47" s="7">
        <v>1.5009386539459229</v>
      </c>
      <c r="AL47" s="1">
        <v>-3.2331265509128571E-2</v>
      </c>
      <c r="AM47" s="1">
        <v>0.18537487089633942</v>
      </c>
      <c r="AN47" s="1">
        <v>0.15304359793663025</v>
      </c>
      <c r="AO47" s="1">
        <v>-5.5711019784212112E-2</v>
      </c>
      <c r="AP47" s="1">
        <v>0.29399654269218445</v>
      </c>
      <c r="AQ47" s="1">
        <v>0.23828552663326263</v>
      </c>
      <c r="AR47" s="1">
        <v>-0.13440321385860443</v>
      </c>
      <c r="AS47" s="1">
        <v>0.31697061657905579</v>
      </c>
      <c r="AT47" s="1">
        <v>0.18256740272045135</v>
      </c>
      <c r="AU47" s="1">
        <v>-2.5753987953066826E-2</v>
      </c>
      <c r="AV47" s="1">
        <v>0.12367350608110428</v>
      </c>
      <c r="AW47" s="1">
        <v>9.7919516265392303E-2</v>
      </c>
      <c r="AX47" s="1">
        <v>-4.4857800006866455E-2</v>
      </c>
      <c r="AY47" s="1">
        <v>0.19772438704967499</v>
      </c>
      <c r="AZ47" s="1">
        <v>0.15286658704280853</v>
      </c>
      <c r="BA47" s="1">
        <v>-0.10259216278791429</v>
      </c>
      <c r="BB47" s="1">
        <v>0.214917853474617</v>
      </c>
      <c r="BC47" s="1">
        <v>0.11232569068670274</v>
      </c>
      <c r="BD47" s="1">
        <v>-0.13071364164352417</v>
      </c>
      <c r="BE47" s="1">
        <v>1.4556212425231934</v>
      </c>
      <c r="BF47" s="1">
        <v>1.3249075412750244</v>
      </c>
      <c r="BG47" s="1">
        <v>-0.21138560771942139</v>
      </c>
      <c r="BH47" s="1">
        <v>2.1360719203948975</v>
      </c>
      <c r="BI47" s="1">
        <v>1.9246863126754763</v>
      </c>
      <c r="BJ47" s="1">
        <v>-0.70701503753662109</v>
      </c>
      <c r="BK47" s="1">
        <v>2.2079536914825439</v>
      </c>
      <c r="BL47" s="1">
        <v>1.5009386539459229</v>
      </c>
      <c r="BM47" s="1" t="str">
        <f t="shared" si="0"/>
        <v>PHIAll</v>
      </c>
    </row>
    <row r="48" spans="1:65">
      <c r="A48" s="1">
        <v>45</v>
      </c>
      <c r="B48" s="1" t="s">
        <v>129</v>
      </c>
      <c r="C48" s="1" t="s">
        <v>130</v>
      </c>
      <c r="D48" s="1" t="s">
        <v>42</v>
      </c>
      <c r="E48" s="6">
        <v>461269.4478744053</v>
      </c>
      <c r="F48" s="6">
        <v>461269.4375</v>
      </c>
      <c r="G48" s="6">
        <v>-2.3010583594441414E-2</v>
      </c>
      <c r="H48" s="6">
        <v>8.5957631468772888E-2</v>
      </c>
      <c r="I48" s="6">
        <v>6.2947049736976624E-2</v>
      </c>
      <c r="J48" s="6">
        <v>-3.5165134817361832E-2</v>
      </c>
      <c r="K48" s="6">
        <v>0.1406407505273819</v>
      </c>
      <c r="L48" s="6">
        <v>0.10547561943531036</v>
      </c>
      <c r="M48" s="6">
        <v>-0.15713012218475342</v>
      </c>
      <c r="N48" s="6">
        <v>0.17244412004947662</v>
      </c>
      <c r="O48" s="6">
        <v>1.5313997864723206E-2</v>
      </c>
      <c r="P48" s="7">
        <v>18074.605469054939</v>
      </c>
      <c r="Q48" s="7">
        <v>18074.60546875</v>
      </c>
      <c r="R48" s="7">
        <v>-1.9735267385840416E-2</v>
      </c>
      <c r="S48" s="7">
        <v>7.7949106693267822E-2</v>
      </c>
      <c r="T48" s="7">
        <v>5.8213837444782257E-2</v>
      </c>
      <c r="U48" s="7">
        <v>-3.0290141701698303E-2</v>
      </c>
      <c r="V48" s="7">
        <v>0.13339190185070038</v>
      </c>
      <c r="W48" s="7">
        <v>0.10310176014900208</v>
      </c>
      <c r="X48" s="7">
        <v>-0.13288597762584686</v>
      </c>
      <c r="Y48" s="7">
        <v>0.15996529161930084</v>
      </c>
      <c r="Z48" s="7">
        <v>2.7079313993453979E-2</v>
      </c>
      <c r="AA48" s="7">
        <v>283363.25443638361</v>
      </c>
      <c r="AB48" s="7">
        <v>283363.25</v>
      </c>
      <c r="AC48" s="7">
        <v>-4.0886644273996353E-2</v>
      </c>
      <c r="AD48" s="7">
        <v>0.22591006755828857</v>
      </c>
      <c r="AE48" s="7">
        <v>0.18502342700958252</v>
      </c>
      <c r="AF48" s="7">
        <v>-6.1627749353647232E-2</v>
      </c>
      <c r="AG48" s="7">
        <v>0.36521583795547485</v>
      </c>
      <c r="AH48" s="7">
        <v>0.30358809232711792</v>
      </c>
      <c r="AI48" s="7">
        <v>-0.34138703346252441</v>
      </c>
      <c r="AJ48" s="7">
        <v>0.43656560778617859</v>
      </c>
      <c r="AK48" s="7">
        <v>9.5178574323654175E-2</v>
      </c>
      <c r="AL48" s="1">
        <v>-2.3010583594441414E-2</v>
      </c>
      <c r="AM48" s="1">
        <v>8.5957631468772888E-2</v>
      </c>
      <c r="AN48" s="1">
        <v>6.2947049736976624E-2</v>
      </c>
      <c r="AO48" s="1">
        <v>-3.5165134817361832E-2</v>
      </c>
      <c r="AP48" s="1">
        <v>0.1406407505273819</v>
      </c>
      <c r="AQ48" s="1">
        <v>0.10547561943531036</v>
      </c>
      <c r="AR48" s="1">
        <v>-0.15713012218475342</v>
      </c>
      <c r="AS48" s="1">
        <v>0.17244412004947662</v>
      </c>
      <c r="AT48" s="1">
        <v>1.5313997864723206E-2</v>
      </c>
      <c r="AU48" s="1">
        <v>-1.9735267385840416E-2</v>
      </c>
      <c r="AV48" s="1">
        <v>7.7949106693267822E-2</v>
      </c>
      <c r="AW48" s="1">
        <v>5.8213837444782264E-2</v>
      </c>
      <c r="AX48" s="1">
        <v>-3.02901417016983E-2</v>
      </c>
      <c r="AY48" s="1">
        <v>0.13339190185070038</v>
      </c>
      <c r="AZ48" s="1">
        <v>0.10310176014900208</v>
      </c>
      <c r="BA48" s="1">
        <v>-0.13288597762584686</v>
      </c>
      <c r="BB48" s="1">
        <v>0.15996529161930084</v>
      </c>
      <c r="BC48" s="1">
        <v>2.7079313993453979E-2</v>
      </c>
      <c r="BD48" s="1">
        <v>-4.0886644273996353E-2</v>
      </c>
      <c r="BE48" s="1">
        <v>0.22591006755828857</v>
      </c>
      <c r="BF48" s="1">
        <v>0.18502342700958252</v>
      </c>
      <c r="BG48" s="1">
        <v>-6.1627749353647232E-2</v>
      </c>
      <c r="BH48" s="1">
        <v>0.36521583795547485</v>
      </c>
      <c r="BI48" s="1">
        <v>0.30358809232711792</v>
      </c>
      <c r="BJ48" s="1">
        <v>-0.34138703346252441</v>
      </c>
      <c r="BK48" s="1">
        <v>0.43656560778617859</v>
      </c>
      <c r="BL48" s="1">
        <v>9.5178574323654175E-2</v>
      </c>
      <c r="BM48" s="1" t="str">
        <f t="shared" si="0"/>
        <v>POLAll</v>
      </c>
    </row>
    <row r="49" spans="1:65">
      <c r="A49" s="1">
        <v>46</v>
      </c>
      <c r="B49" s="1" t="s">
        <v>131</v>
      </c>
      <c r="C49" s="1" t="s">
        <v>132</v>
      </c>
      <c r="D49" s="1" t="s">
        <v>42</v>
      </c>
      <c r="E49" s="6">
        <v>192681.13140898122</v>
      </c>
      <c r="F49" s="6">
        <v>192681.125</v>
      </c>
      <c r="G49" s="6">
        <v>-2.5210918858647346E-2</v>
      </c>
      <c r="H49" s="6">
        <v>6.0668345540761948E-2</v>
      </c>
      <c r="I49" s="6">
        <v>3.5457424819469452E-2</v>
      </c>
      <c r="J49" s="6">
        <v>-3.5149335861206055E-2</v>
      </c>
      <c r="K49" s="6">
        <v>0.1196192130446434</v>
      </c>
      <c r="L49" s="6">
        <v>8.4469877183437347E-2</v>
      </c>
      <c r="M49" s="6">
        <v>-8.0765634775161743E-2</v>
      </c>
      <c r="N49" s="6">
        <v>0.13926690816879272</v>
      </c>
      <c r="O49" s="6">
        <v>5.8501273393630981E-2</v>
      </c>
      <c r="P49" s="7">
        <v>5296.9996853526891</v>
      </c>
      <c r="Q49" s="7">
        <v>5296.99951171875</v>
      </c>
      <c r="R49" s="7">
        <v>-2.4420192465186119E-2</v>
      </c>
      <c r="S49" s="7">
        <v>6.421399861574173E-2</v>
      </c>
      <c r="T49" s="7">
        <v>3.9793804287910461E-2</v>
      </c>
      <c r="U49" s="7">
        <v>-3.3725548535585403E-2</v>
      </c>
      <c r="V49" s="7">
        <v>0.13012348115444183</v>
      </c>
      <c r="W49" s="7">
        <v>9.6397936344146729E-2</v>
      </c>
      <c r="X49" s="7">
        <v>-7.6382860541343689E-2</v>
      </c>
      <c r="Y49" s="7">
        <v>0.14840170741081238</v>
      </c>
      <c r="Z49" s="7">
        <v>7.2018846869468689E-2</v>
      </c>
      <c r="AA49" s="7">
        <v>78137.017523893999</v>
      </c>
      <c r="AB49" s="7">
        <v>78137.015625</v>
      </c>
      <c r="AC49" s="7">
        <v>-9.0341277420520782E-2</v>
      </c>
      <c r="AD49" s="7">
        <v>0.24890933930873871</v>
      </c>
      <c r="AE49" s="7">
        <v>0.15856805443763733</v>
      </c>
      <c r="AF49" s="7">
        <v>-0.11419884115457535</v>
      </c>
      <c r="AG49" s="7">
        <v>0.48255062103271484</v>
      </c>
      <c r="AH49" s="7">
        <v>0.36835178732872009</v>
      </c>
      <c r="AI49" s="7">
        <v>-0.27694323658943176</v>
      </c>
      <c r="AJ49" s="7">
        <v>0.53755819797515869</v>
      </c>
      <c r="AK49" s="7">
        <v>0.26061496138572693</v>
      </c>
      <c r="AL49" s="1">
        <v>-2.5210918858647346E-2</v>
      </c>
      <c r="AM49" s="1">
        <v>6.0668345540761948E-2</v>
      </c>
      <c r="AN49" s="1">
        <v>3.5457424819469452E-2</v>
      </c>
      <c r="AO49" s="1">
        <v>-3.5149335861206055E-2</v>
      </c>
      <c r="AP49" s="1">
        <v>0.1196192130446434</v>
      </c>
      <c r="AQ49" s="1">
        <v>8.4469877183437347E-2</v>
      </c>
      <c r="AR49" s="1">
        <v>-8.0765634775161743E-2</v>
      </c>
      <c r="AS49" s="1">
        <v>0.13926690816879272</v>
      </c>
      <c r="AT49" s="1">
        <v>5.8501273393630981E-2</v>
      </c>
      <c r="AU49" s="1">
        <v>-2.4420192465186119E-2</v>
      </c>
      <c r="AV49" s="1">
        <v>6.421399861574173E-2</v>
      </c>
      <c r="AW49" s="1">
        <v>3.9793804287910461E-2</v>
      </c>
      <c r="AX49" s="1">
        <v>-3.3725548535585403E-2</v>
      </c>
      <c r="AY49" s="1">
        <v>0.13012348115444183</v>
      </c>
      <c r="AZ49" s="1">
        <v>9.6397936344146729E-2</v>
      </c>
      <c r="BA49" s="1">
        <v>-7.6382860541343689E-2</v>
      </c>
      <c r="BB49" s="1">
        <v>0.14840170741081238</v>
      </c>
      <c r="BC49" s="1">
        <v>7.2018846869468689E-2</v>
      </c>
      <c r="BD49" s="1">
        <v>-9.0341277420520782E-2</v>
      </c>
      <c r="BE49" s="1">
        <v>0.24890933930873868</v>
      </c>
      <c r="BF49" s="1">
        <v>0.15856805443763733</v>
      </c>
      <c r="BG49" s="1">
        <v>-0.11419884115457536</v>
      </c>
      <c r="BH49" s="1">
        <v>0.48255062103271484</v>
      </c>
      <c r="BI49" s="1">
        <v>0.36835178732872009</v>
      </c>
      <c r="BJ49" s="1">
        <v>-0.27694323658943176</v>
      </c>
      <c r="BK49" s="1">
        <v>0.53755819797515869</v>
      </c>
      <c r="BL49" s="1">
        <v>0.26061496138572693</v>
      </c>
      <c r="BM49" s="1" t="str">
        <f t="shared" si="0"/>
        <v>PORAll</v>
      </c>
    </row>
    <row r="50" spans="1:65">
      <c r="A50" s="1">
        <v>47</v>
      </c>
      <c r="B50" s="1" t="s">
        <v>133</v>
      </c>
      <c r="C50" s="1" t="s">
        <v>134</v>
      </c>
      <c r="D50" s="1" t="s">
        <v>42</v>
      </c>
      <c r="E50" s="6">
        <v>1388010.9036062802</v>
      </c>
      <c r="F50" s="6">
        <v>1388010.875</v>
      </c>
      <c r="G50" s="6">
        <v>-0.12468553334474564</v>
      </c>
      <c r="H50" s="6">
        <v>0.27368301153182983</v>
      </c>
      <c r="I50" s="6">
        <v>0.14899748563766479</v>
      </c>
      <c r="J50" s="6">
        <v>-0.22794027626514435</v>
      </c>
      <c r="K50" s="6">
        <v>0.63428956270217896</v>
      </c>
      <c r="L50" s="6">
        <v>0.4063493013381958</v>
      </c>
      <c r="M50" s="6">
        <v>-0.66466003656387329</v>
      </c>
      <c r="N50" s="6">
        <v>0.69024592638015747</v>
      </c>
      <c r="O50" s="6">
        <v>2.558588981628418E-2</v>
      </c>
      <c r="P50" s="7">
        <v>28887.035476065812</v>
      </c>
      <c r="Q50" s="7">
        <v>28887.03515625</v>
      </c>
      <c r="R50" s="7">
        <v>-9.7086310386657715E-2</v>
      </c>
      <c r="S50" s="7">
        <v>0.21904730796813965</v>
      </c>
      <c r="T50" s="7">
        <v>0.12196099758148193</v>
      </c>
      <c r="U50" s="7">
        <v>-0.18160858750343323</v>
      </c>
      <c r="V50" s="7">
        <v>0.49265784025192261</v>
      </c>
      <c r="W50" s="7">
        <v>0.31104925274848938</v>
      </c>
      <c r="X50" s="7">
        <v>-0.53416895866394043</v>
      </c>
      <c r="Y50" s="7">
        <v>0.53936159610748291</v>
      </c>
      <c r="Z50" s="7">
        <v>5.1926374435424805E-3</v>
      </c>
      <c r="AA50" s="7">
        <v>708423.25300687505</v>
      </c>
      <c r="AB50" s="7">
        <v>708423.25</v>
      </c>
      <c r="AC50" s="7">
        <v>-0.29887190461158752</v>
      </c>
      <c r="AD50" s="7">
        <v>0.94713109731674194</v>
      </c>
      <c r="AE50" s="7">
        <v>0.64825916290283203</v>
      </c>
      <c r="AF50" s="7">
        <v>-0.51739740371704102</v>
      </c>
      <c r="AG50" s="7">
        <v>2.2165355682373047</v>
      </c>
      <c r="AH50" s="7">
        <v>1.6991381645202637</v>
      </c>
      <c r="AI50" s="7">
        <v>-2.0291087627410889</v>
      </c>
      <c r="AJ50" s="7">
        <v>2.3392658233642578</v>
      </c>
      <c r="AK50" s="7">
        <v>0.31015706062316895</v>
      </c>
      <c r="AL50" s="1">
        <v>-0.12468553334474562</v>
      </c>
      <c r="AM50" s="1">
        <v>0.27368301153182983</v>
      </c>
      <c r="AN50" s="1">
        <v>0.14899748563766479</v>
      </c>
      <c r="AO50" s="1">
        <v>-0.22794027626514435</v>
      </c>
      <c r="AP50" s="1">
        <v>0.63428956270217896</v>
      </c>
      <c r="AQ50" s="1">
        <v>0.4063493013381958</v>
      </c>
      <c r="AR50" s="1">
        <v>-0.66466003656387329</v>
      </c>
      <c r="AS50" s="1">
        <v>0.69024592638015747</v>
      </c>
      <c r="AT50" s="1">
        <v>2.558588981628418E-2</v>
      </c>
      <c r="AU50" s="1">
        <v>-9.7086310386657715E-2</v>
      </c>
      <c r="AV50" s="1">
        <v>0.21904730796813965</v>
      </c>
      <c r="AW50" s="1">
        <v>0.12196099758148193</v>
      </c>
      <c r="AX50" s="1">
        <v>-0.18160858750343323</v>
      </c>
      <c r="AY50" s="1">
        <v>0.49265784025192261</v>
      </c>
      <c r="AZ50" s="1">
        <v>0.31104925274848938</v>
      </c>
      <c r="BA50" s="1">
        <v>-0.53416895866394043</v>
      </c>
      <c r="BB50" s="1">
        <v>0.53936159610748291</v>
      </c>
      <c r="BC50" s="1">
        <v>5.1926374435424805E-3</v>
      </c>
      <c r="BD50" s="1">
        <v>-0.29887190461158752</v>
      </c>
      <c r="BE50" s="1">
        <v>0.94713109731674205</v>
      </c>
      <c r="BF50" s="1">
        <v>0.64825916290283203</v>
      </c>
      <c r="BG50" s="1">
        <v>-0.51739740371704102</v>
      </c>
      <c r="BH50" s="1">
        <v>2.2165355682373047</v>
      </c>
      <c r="BI50" s="1">
        <v>1.6991381645202637</v>
      </c>
      <c r="BJ50" s="1">
        <v>-2.0291087627410889</v>
      </c>
      <c r="BK50" s="1">
        <v>2.3392658233642578</v>
      </c>
      <c r="BL50" s="1">
        <v>0.31015706062316895</v>
      </c>
      <c r="BM50" s="1" t="str">
        <f t="shared" si="0"/>
        <v>KORAll</v>
      </c>
    </row>
    <row r="51" spans="1:65">
      <c r="A51" s="1">
        <v>48</v>
      </c>
      <c r="B51" s="1" t="s">
        <v>135</v>
      </c>
      <c r="C51" s="1" t="s">
        <v>136</v>
      </c>
      <c r="D51" s="1" t="s">
        <v>42</v>
      </c>
      <c r="E51" s="6">
        <v>190788.81228994534</v>
      </c>
      <c r="F51" s="6">
        <v>190788.8125</v>
      </c>
      <c r="G51" s="6">
        <v>-2.8938181698322296E-2</v>
      </c>
      <c r="H51" s="6">
        <v>8.1974320113658905E-2</v>
      </c>
      <c r="I51" s="6">
        <v>5.3036138415336609E-2</v>
      </c>
      <c r="J51" s="6">
        <v>-3.9692681282758713E-2</v>
      </c>
      <c r="K51" s="6">
        <v>0.12659589946269989</v>
      </c>
      <c r="L51" s="6">
        <v>8.6903214454650879E-2</v>
      </c>
      <c r="M51" s="6">
        <v>-0.12268602848052979</v>
      </c>
      <c r="N51" s="6">
        <v>0.15391714870929718</v>
      </c>
      <c r="O51" s="6">
        <v>3.1231120228767395E-2</v>
      </c>
      <c r="P51" s="7">
        <v>12628.690382913139</v>
      </c>
      <c r="Q51" s="7">
        <v>12628.6904296875</v>
      </c>
      <c r="R51" s="7">
        <v>-2.7060167863965034E-2</v>
      </c>
      <c r="S51" s="7">
        <v>7.6291307806968689E-2</v>
      </c>
      <c r="T51" s="7">
        <v>4.9231141805648804E-2</v>
      </c>
      <c r="U51" s="7">
        <v>-3.7463795393705368E-2</v>
      </c>
      <c r="V51" s="7">
        <v>0.12541988492012024</v>
      </c>
      <c r="W51" s="7">
        <v>8.7956085801124573E-2</v>
      </c>
      <c r="X51" s="7">
        <v>-0.10463978350162506</v>
      </c>
      <c r="Y51" s="7">
        <v>0.14815637469291687</v>
      </c>
      <c r="Z51" s="7">
        <v>4.3516591191291809E-2</v>
      </c>
      <c r="AA51" s="7">
        <v>78889.499775822042</v>
      </c>
      <c r="AB51" s="7">
        <v>78889.5</v>
      </c>
      <c r="AC51" s="7">
        <v>-7.9980932176113129E-2</v>
      </c>
      <c r="AD51" s="7">
        <v>0.262369304895401</v>
      </c>
      <c r="AE51" s="7">
        <v>0.18238836526870728</v>
      </c>
      <c r="AF51" s="7">
        <v>-9.8040580749511719E-2</v>
      </c>
      <c r="AG51" s="7">
        <v>0.38874989748001099</v>
      </c>
      <c r="AH51" s="7">
        <v>0.29070931673049927</v>
      </c>
      <c r="AI51" s="7">
        <v>-0.31342816352844238</v>
      </c>
      <c r="AJ51" s="7">
        <v>0.45634987950325012</v>
      </c>
      <c r="AK51" s="7">
        <v>0.14292171597480774</v>
      </c>
      <c r="AL51" s="1">
        <v>-2.8938181698322296E-2</v>
      </c>
      <c r="AM51" s="1">
        <v>8.1974320113658905E-2</v>
      </c>
      <c r="AN51" s="1">
        <v>5.3036138415336609E-2</v>
      </c>
      <c r="AO51" s="1">
        <v>-3.9692681282758713E-2</v>
      </c>
      <c r="AP51" s="1">
        <v>0.12659589946269989</v>
      </c>
      <c r="AQ51" s="1">
        <v>8.6903214454650879E-2</v>
      </c>
      <c r="AR51" s="1">
        <v>-0.12268602848052979</v>
      </c>
      <c r="AS51" s="1">
        <v>0.15391714870929718</v>
      </c>
      <c r="AT51" s="1">
        <v>3.1231120228767392E-2</v>
      </c>
      <c r="AU51" s="1">
        <v>-2.7060167863965034E-2</v>
      </c>
      <c r="AV51" s="1">
        <v>7.6291307806968689E-2</v>
      </c>
      <c r="AW51" s="1">
        <v>4.9231141805648804E-2</v>
      </c>
      <c r="AX51" s="1">
        <v>-3.7463795393705368E-2</v>
      </c>
      <c r="AY51" s="1">
        <v>0.12541988492012024</v>
      </c>
      <c r="AZ51" s="1">
        <v>8.7956085801124573E-2</v>
      </c>
      <c r="BA51" s="1">
        <v>-0.10463978350162507</v>
      </c>
      <c r="BB51" s="1">
        <v>0.14815637469291687</v>
      </c>
      <c r="BC51" s="1">
        <v>4.3516591191291809E-2</v>
      </c>
      <c r="BD51" s="1">
        <v>-7.9980932176113129E-2</v>
      </c>
      <c r="BE51" s="1">
        <v>0.262369304895401</v>
      </c>
      <c r="BF51" s="1">
        <v>0.18238836526870728</v>
      </c>
      <c r="BG51" s="1">
        <v>-9.8040580749511719E-2</v>
      </c>
      <c r="BH51" s="1">
        <v>0.38874989748001099</v>
      </c>
      <c r="BI51" s="1">
        <v>0.29070931673049927</v>
      </c>
      <c r="BJ51" s="1">
        <v>-0.31342816352844238</v>
      </c>
      <c r="BK51" s="1">
        <v>0.45634987950325007</v>
      </c>
      <c r="BL51" s="1">
        <v>0.14292171597480774</v>
      </c>
      <c r="BM51" s="1" t="str">
        <f t="shared" si="0"/>
        <v>ROMAll</v>
      </c>
    </row>
    <row r="52" spans="1:65">
      <c r="A52" s="1">
        <v>49</v>
      </c>
      <c r="B52" s="1" t="s">
        <v>137</v>
      </c>
      <c r="C52" s="1" t="s">
        <v>138</v>
      </c>
      <c r="D52" s="1" t="s">
        <v>42</v>
      </c>
      <c r="E52" s="6">
        <v>1284558.6072141109</v>
      </c>
      <c r="F52" s="6">
        <v>1284558.625</v>
      </c>
      <c r="G52" s="6">
        <v>-8.2800157368183136E-2</v>
      </c>
      <c r="H52" s="6">
        <v>6.8006247282028198E-2</v>
      </c>
      <c r="I52" s="6">
        <v>-1.4793910086154938E-2</v>
      </c>
      <c r="J52" s="6">
        <v>-0.10962489247322083</v>
      </c>
      <c r="K52" s="6">
        <v>0.12179526686668396</v>
      </c>
      <c r="L52" s="6">
        <v>1.2170374393463135E-2</v>
      </c>
      <c r="M52" s="6">
        <v>-0.15426373481750488</v>
      </c>
      <c r="N52" s="6">
        <v>0.14355164766311646</v>
      </c>
      <c r="O52" s="6">
        <v>-1.0712087154388428E-2</v>
      </c>
      <c r="P52" s="7">
        <v>93292.069714579833</v>
      </c>
      <c r="Q52" s="7">
        <v>93292.0703125</v>
      </c>
      <c r="R52" s="7">
        <v>-4.8126962035894394E-2</v>
      </c>
      <c r="S52" s="7">
        <v>6.4703710377216339E-2</v>
      </c>
      <c r="T52" s="7">
        <v>1.6576748341321945E-2</v>
      </c>
      <c r="U52" s="7">
        <v>-6.2638014554977417E-2</v>
      </c>
      <c r="V52" s="7">
        <v>0.11548392474651337</v>
      </c>
      <c r="W52" s="7">
        <v>5.284591019153595E-2</v>
      </c>
      <c r="X52" s="7">
        <v>-8.7685748934745789E-2</v>
      </c>
      <c r="Y52" s="7">
        <v>0.12960965931415558</v>
      </c>
      <c r="Z52" s="7">
        <v>4.192391037940979E-2</v>
      </c>
      <c r="AA52" s="7">
        <v>360653.44315383921</v>
      </c>
      <c r="AB52" s="7">
        <v>360653.4375</v>
      </c>
      <c r="AC52" s="7">
        <v>-0.31140986084938049</v>
      </c>
      <c r="AD52" s="7">
        <v>0.2247232049703598</v>
      </c>
      <c r="AE52" s="7">
        <v>-8.6686655879020691E-2</v>
      </c>
      <c r="AF52" s="7">
        <v>-0.37172308564186096</v>
      </c>
      <c r="AG52" s="7">
        <v>0.40268737077713013</v>
      </c>
      <c r="AH52" s="7">
        <v>3.0964285135269165E-2</v>
      </c>
      <c r="AI52" s="7">
        <v>-0.47087755799293518</v>
      </c>
      <c r="AJ52" s="7">
        <v>0.45924806594848633</v>
      </c>
      <c r="AK52" s="7">
        <v>-1.1629492044448853E-2</v>
      </c>
      <c r="AL52" s="1">
        <v>-8.2800157368183136E-2</v>
      </c>
      <c r="AM52" s="1">
        <v>6.8006247282028198E-2</v>
      </c>
      <c r="AN52" s="1">
        <v>-1.4793910086154936E-2</v>
      </c>
      <c r="AO52" s="1">
        <v>-0.10962489247322084</v>
      </c>
      <c r="AP52" s="1">
        <v>0.12179526686668397</v>
      </c>
      <c r="AQ52" s="1">
        <v>1.2170374393463135E-2</v>
      </c>
      <c r="AR52" s="1">
        <v>-0.15426373481750488</v>
      </c>
      <c r="AS52" s="1">
        <v>0.14355164766311646</v>
      </c>
      <c r="AT52" s="1">
        <v>-1.0712087154388428E-2</v>
      </c>
      <c r="AU52" s="1">
        <v>-4.8126962035894394E-2</v>
      </c>
      <c r="AV52" s="1">
        <v>6.4703710377216339E-2</v>
      </c>
      <c r="AW52" s="1">
        <v>1.6576748341321945E-2</v>
      </c>
      <c r="AX52" s="1">
        <v>-6.2638014554977417E-2</v>
      </c>
      <c r="AY52" s="1">
        <v>0.11548392474651337</v>
      </c>
      <c r="AZ52" s="1">
        <v>5.2845910191535943E-2</v>
      </c>
      <c r="BA52" s="1">
        <v>-8.7685748934745789E-2</v>
      </c>
      <c r="BB52" s="1">
        <v>0.12960965931415558</v>
      </c>
      <c r="BC52" s="1">
        <v>4.192391037940979E-2</v>
      </c>
      <c r="BD52" s="1">
        <v>-0.31140986084938049</v>
      </c>
      <c r="BE52" s="1">
        <v>0.2247232049703598</v>
      </c>
      <c r="BF52" s="1">
        <v>-8.6686655879020691E-2</v>
      </c>
      <c r="BG52" s="1">
        <v>-0.37172308564186102</v>
      </c>
      <c r="BH52" s="1">
        <v>0.40268737077713013</v>
      </c>
      <c r="BI52" s="1">
        <v>3.0964285135269165E-2</v>
      </c>
      <c r="BJ52" s="1">
        <v>-0.47087755799293518</v>
      </c>
      <c r="BK52" s="1">
        <v>0.45924806594848638</v>
      </c>
      <c r="BL52" s="1">
        <v>-1.1629492044448853E-2</v>
      </c>
      <c r="BM52" s="1" t="str">
        <f t="shared" si="0"/>
        <v>RUSAll</v>
      </c>
    </row>
    <row r="53" spans="1:65">
      <c r="A53" s="1">
        <v>50</v>
      </c>
      <c r="B53" s="1" t="s">
        <v>139</v>
      </c>
      <c r="C53" s="1" t="s">
        <v>140</v>
      </c>
      <c r="D53" s="1" t="s">
        <v>42</v>
      </c>
      <c r="E53" s="6">
        <v>303410.88313933654</v>
      </c>
      <c r="F53" s="6">
        <v>303410.875</v>
      </c>
      <c r="G53" s="6">
        <v>-8.7009169161319733E-2</v>
      </c>
      <c r="H53" s="6">
        <v>0.13074813783168793</v>
      </c>
      <c r="I53" s="6">
        <v>4.3738968670368195E-2</v>
      </c>
      <c r="J53" s="6">
        <v>-0.15987765789031982</v>
      </c>
      <c r="K53" s="6">
        <v>0.25124320387840271</v>
      </c>
      <c r="L53" s="6">
        <v>9.1365545988082886E-2</v>
      </c>
      <c r="M53" s="6">
        <v>-0.24608485400676727</v>
      </c>
      <c r="N53" s="6">
        <v>0.29708674550056458</v>
      </c>
      <c r="O53" s="6">
        <v>5.1001891493797302E-2</v>
      </c>
      <c r="P53" s="7">
        <v>3725.3127602189361</v>
      </c>
      <c r="Q53" s="7">
        <v>3725.312744140625</v>
      </c>
      <c r="R53" s="7">
        <v>-6.9814391434192657E-2</v>
      </c>
      <c r="S53" s="7">
        <v>0.10512206703424454</v>
      </c>
      <c r="T53" s="7">
        <v>3.530767560005188E-2</v>
      </c>
      <c r="U53" s="7">
        <v>-0.12849506735801697</v>
      </c>
      <c r="V53" s="7">
        <v>0.20612357556819916</v>
      </c>
      <c r="W53" s="7">
        <v>7.762850821018219E-2</v>
      </c>
      <c r="X53" s="7">
        <v>-0.20293146371841431</v>
      </c>
      <c r="Y53" s="7">
        <v>0.24507831037044525</v>
      </c>
      <c r="Z53" s="7">
        <v>4.2146846652030945E-2</v>
      </c>
      <c r="AA53" s="7">
        <v>376302.6520344867</v>
      </c>
      <c r="AB53" s="7">
        <v>376302.65625</v>
      </c>
      <c r="AC53" s="7">
        <v>-0.13680544495582581</v>
      </c>
      <c r="AD53" s="7">
        <v>0.22749000787734985</v>
      </c>
      <c r="AE53" s="7">
        <v>9.0684562921524048E-2</v>
      </c>
      <c r="AF53" s="7">
        <v>-0.25557979941368103</v>
      </c>
      <c r="AG53" s="7">
        <v>0.43921846151351929</v>
      </c>
      <c r="AH53" s="7">
        <v>0.18363866209983826</v>
      </c>
      <c r="AI53" s="7">
        <v>-0.39001703262329102</v>
      </c>
      <c r="AJ53" s="7">
        <v>0.51204043626785278</v>
      </c>
      <c r="AK53" s="7">
        <v>0.12202340364456177</v>
      </c>
      <c r="AL53" s="1">
        <v>-8.7009169161319733E-2</v>
      </c>
      <c r="AM53" s="1">
        <v>0.13074813783168793</v>
      </c>
      <c r="AN53" s="1">
        <v>4.3738968670368195E-2</v>
      </c>
      <c r="AO53" s="1">
        <v>-0.15987765789031982</v>
      </c>
      <c r="AP53" s="1">
        <v>0.25124320387840271</v>
      </c>
      <c r="AQ53" s="1">
        <v>9.1365545988082886E-2</v>
      </c>
      <c r="AR53" s="1">
        <v>-0.2460848540067673</v>
      </c>
      <c r="AS53" s="1">
        <v>0.29708674550056458</v>
      </c>
      <c r="AT53" s="1">
        <v>5.1001891493797302E-2</v>
      </c>
      <c r="AU53" s="1">
        <v>-6.9814391434192657E-2</v>
      </c>
      <c r="AV53" s="1">
        <v>0.10512206703424454</v>
      </c>
      <c r="AW53" s="1">
        <v>3.5307675600051887E-2</v>
      </c>
      <c r="AX53" s="1">
        <v>-0.12849506735801697</v>
      </c>
      <c r="AY53" s="1">
        <v>0.20612357556819916</v>
      </c>
      <c r="AZ53" s="1">
        <v>7.7628508210182176E-2</v>
      </c>
      <c r="BA53" s="1">
        <v>-0.20293146371841431</v>
      </c>
      <c r="BB53" s="1">
        <v>0.24507831037044525</v>
      </c>
      <c r="BC53" s="1">
        <v>4.2146846652030945E-2</v>
      </c>
      <c r="BD53" s="1">
        <v>-0.13680544495582581</v>
      </c>
      <c r="BE53" s="1">
        <v>0.22749000787734988</v>
      </c>
      <c r="BF53" s="1">
        <v>9.0684562921524062E-2</v>
      </c>
      <c r="BG53" s="1">
        <v>-0.25557979941368103</v>
      </c>
      <c r="BH53" s="1">
        <v>0.43921846151351929</v>
      </c>
      <c r="BI53" s="1">
        <v>0.18363866209983823</v>
      </c>
      <c r="BJ53" s="1">
        <v>-0.39001703262329102</v>
      </c>
      <c r="BK53" s="1">
        <v>0.51204043626785278</v>
      </c>
      <c r="BL53" s="1">
        <v>0.12202340364456177</v>
      </c>
      <c r="BM53" s="1" t="str">
        <f t="shared" si="0"/>
        <v>SINAll</v>
      </c>
    </row>
    <row r="54" spans="1:65">
      <c r="A54" s="1">
        <v>51</v>
      </c>
      <c r="B54" s="1" t="s">
        <v>141</v>
      </c>
      <c r="C54" s="1" t="s">
        <v>142</v>
      </c>
      <c r="D54" s="1" t="s">
        <v>42</v>
      </c>
      <c r="E54" s="6">
        <v>86348.876138710795</v>
      </c>
      <c r="F54" s="6">
        <v>86348.875</v>
      </c>
      <c r="G54" s="6">
        <v>-3.0469801276922226E-2</v>
      </c>
      <c r="H54" s="6">
        <v>0.12801277637481689</v>
      </c>
      <c r="I54" s="6">
        <v>9.754297137260437E-2</v>
      </c>
      <c r="J54" s="6">
        <v>-4.244101420044899E-2</v>
      </c>
      <c r="K54" s="6">
        <v>0.16622959077358246</v>
      </c>
      <c r="L54" s="6">
        <v>0.12378858029842377</v>
      </c>
      <c r="M54" s="6">
        <v>-0.33830225467681885</v>
      </c>
      <c r="N54" s="6">
        <v>0.20806059241294861</v>
      </c>
      <c r="O54" s="6">
        <v>-0.13024166226387024</v>
      </c>
      <c r="P54" s="7">
        <v>2477.3809682460601</v>
      </c>
      <c r="Q54" s="7">
        <v>2477.380859375</v>
      </c>
      <c r="R54" s="7">
        <v>-2.6723248884081841E-2</v>
      </c>
      <c r="S54" s="7">
        <v>0.10510493069887161</v>
      </c>
      <c r="T54" s="7">
        <v>7.8381679952144623E-2</v>
      </c>
      <c r="U54" s="7">
        <v>-3.7669006735086441E-2</v>
      </c>
      <c r="V54" s="7">
        <v>0.14804907143115997</v>
      </c>
      <c r="W54" s="7">
        <v>0.11038006842136383</v>
      </c>
      <c r="X54" s="7">
        <v>-0.25241962075233459</v>
      </c>
      <c r="Y54" s="7">
        <v>0.18320932984352112</v>
      </c>
      <c r="Z54" s="7">
        <v>-6.9210290908813477E-2</v>
      </c>
      <c r="AA54" s="7">
        <v>92228.939915587587</v>
      </c>
      <c r="AB54" s="7">
        <v>92228.9375</v>
      </c>
      <c r="AC54" s="7">
        <v>-5.2699118852615356E-2</v>
      </c>
      <c r="AD54" s="7">
        <v>0.38790011405944824</v>
      </c>
      <c r="AE54" s="7">
        <v>0.33520099520683289</v>
      </c>
      <c r="AF54" s="7">
        <v>-7.0392295718193054E-2</v>
      </c>
      <c r="AG54" s="7">
        <v>0.42637079954147339</v>
      </c>
      <c r="AH54" s="7">
        <v>0.35597848892211914</v>
      </c>
      <c r="AI54" s="7">
        <v>-1.1572142839431763</v>
      </c>
      <c r="AJ54" s="7">
        <v>0.53007775545120239</v>
      </c>
      <c r="AK54" s="7">
        <v>-0.62713652849197388</v>
      </c>
      <c r="AL54" s="1">
        <v>-3.0469801276922226E-2</v>
      </c>
      <c r="AM54" s="1">
        <v>0.12801277637481689</v>
      </c>
      <c r="AN54" s="1">
        <v>9.7542971372604356E-2</v>
      </c>
      <c r="AO54" s="1">
        <v>-4.244101420044899E-2</v>
      </c>
      <c r="AP54" s="1">
        <v>0.16622959077358246</v>
      </c>
      <c r="AQ54" s="1">
        <v>0.12378858029842378</v>
      </c>
      <c r="AR54" s="1">
        <v>-0.33830225467681885</v>
      </c>
      <c r="AS54" s="1">
        <v>0.20806059241294858</v>
      </c>
      <c r="AT54" s="1">
        <v>-0.13024166226387024</v>
      </c>
      <c r="AU54" s="1">
        <v>-2.6723248884081844E-2</v>
      </c>
      <c r="AV54" s="1">
        <v>0.10510493069887161</v>
      </c>
      <c r="AW54" s="1">
        <v>7.8381679952144623E-2</v>
      </c>
      <c r="AX54" s="1">
        <v>-3.7669006735086441E-2</v>
      </c>
      <c r="AY54" s="1">
        <v>0.14804907143115997</v>
      </c>
      <c r="AZ54" s="1">
        <v>0.11038006842136383</v>
      </c>
      <c r="BA54" s="1">
        <v>-0.25241962075233459</v>
      </c>
      <c r="BB54" s="1">
        <v>0.18320932984352112</v>
      </c>
      <c r="BC54" s="1">
        <v>-6.9210290908813477E-2</v>
      </c>
      <c r="BD54" s="1">
        <v>-5.2699118852615363E-2</v>
      </c>
      <c r="BE54" s="1">
        <v>0.38790011405944824</v>
      </c>
      <c r="BF54" s="1">
        <v>0.33520099520683289</v>
      </c>
      <c r="BG54" s="1">
        <v>-7.0392295718193054E-2</v>
      </c>
      <c r="BH54" s="1">
        <v>0.42637079954147333</v>
      </c>
      <c r="BI54" s="1">
        <v>0.35597848892211914</v>
      </c>
      <c r="BJ54" s="1">
        <v>-1.1572142839431763</v>
      </c>
      <c r="BK54" s="1">
        <v>0.53007775545120239</v>
      </c>
      <c r="BL54" s="1">
        <v>-0.62713652849197388</v>
      </c>
      <c r="BM54" s="1" t="str">
        <f t="shared" si="0"/>
        <v>SVKAll</v>
      </c>
    </row>
    <row r="55" spans="1:65">
      <c r="A55" s="1">
        <v>52</v>
      </c>
      <c r="B55" s="1" t="s">
        <v>143</v>
      </c>
      <c r="C55" s="1" t="s">
        <v>144</v>
      </c>
      <c r="D55" s="1" t="s">
        <v>42</v>
      </c>
      <c r="E55" s="6">
        <v>42420.997612646039</v>
      </c>
      <c r="F55" s="6">
        <v>42420.99609375</v>
      </c>
      <c r="G55" s="6">
        <v>-5.8077257126569748E-2</v>
      </c>
      <c r="H55" s="6">
        <v>0.11054050177335739</v>
      </c>
      <c r="I55" s="6">
        <v>5.2463244646787643E-2</v>
      </c>
      <c r="J55" s="6">
        <v>-7.2916477918624878E-2</v>
      </c>
      <c r="K55" s="6">
        <v>0.20056401193141937</v>
      </c>
      <c r="L55" s="6">
        <v>0.12764753401279449</v>
      </c>
      <c r="M55" s="6">
        <v>-0.1907154768705368</v>
      </c>
      <c r="N55" s="6">
        <v>0.24741527438163757</v>
      </c>
      <c r="O55" s="6">
        <v>5.6699797511100769E-2</v>
      </c>
      <c r="P55" s="7">
        <v>1010.1546038458935</v>
      </c>
      <c r="Q55" s="7">
        <v>1010.1546020507813</v>
      </c>
      <c r="R55" s="7">
        <v>-5.1437616348266602E-2</v>
      </c>
      <c r="S55" s="7">
        <v>0.13714508712291718</v>
      </c>
      <c r="T55" s="7">
        <v>8.5707470774650574E-2</v>
      </c>
      <c r="U55" s="7">
        <v>-6.4952827990055084E-2</v>
      </c>
      <c r="V55" s="7">
        <v>0.27702730894088745</v>
      </c>
      <c r="W55" s="7">
        <v>0.21207448840141296</v>
      </c>
      <c r="X55" s="7">
        <v>-0.16507719457149506</v>
      </c>
      <c r="Y55" s="7">
        <v>0.31709751486778259</v>
      </c>
      <c r="Z55" s="7">
        <v>0.15202032029628754</v>
      </c>
      <c r="AA55" s="7">
        <v>32705.359173113073</v>
      </c>
      <c r="AB55" s="7">
        <v>32705.359375</v>
      </c>
      <c r="AC55" s="7">
        <v>-0.1357763260602951</v>
      </c>
      <c r="AD55" s="7">
        <v>0.25511345267295837</v>
      </c>
      <c r="AE55" s="7">
        <v>0.11933712661266327</v>
      </c>
      <c r="AF55" s="7">
        <v>-0.16220997273921967</v>
      </c>
      <c r="AG55" s="7">
        <v>0.45530402660369873</v>
      </c>
      <c r="AH55" s="7">
        <v>0.29309403896331787</v>
      </c>
      <c r="AI55" s="7">
        <v>-0.43282976746559143</v>
      </c>
      <c r="AJ55" s="7">
        <v>0.56716006994247437</v>
      </c>
      <c r="AK55" s="7">
        <v>0.13433030247688293</v>
      </c>
      <c r="AL55" s="1">
        <v>-5.8077257126569748E-2</v>
      </c>
      <c r="AM55" s="1">
        <v>0.11054050177335739</v>
      </c>
      <c r="AN55" s="1">
        <v>5.2463244646787643E-2</v>
      </c>
      <c r="AO55" s="1">
        <v>-7.2916477918624878E-2</v>
      </c>
      <c r="AP55" s="1">
        <v>0.20056401193141937</v>
      </c>
      <c r="AQ55" s="1">
        <v>0.12764753401279449</v>
      </c>
      <c r="AR55" s="1">
        <v>-0.1907154768705368</v>
      </c>
      <c r="AS55" s="1">
        <v>0.24741527438163755</v>
      </c>
      <c r="AT55" s="1">
        <v>5.6699797511100769E-2</v>
      </c>
      <c r="AU55" s="1">
        <v>-5.1437616348266602E-2</v>
      </c>
      <c r="AV55" s="1">
        <v>0.13714508712291718</v>
      </c>
      <c r="AW55" s="1">
        <v>8.5707470774650574E-2</v>
      </c>
      <c r="AX55" s="1">
        <v>-6.4952827990055084E-2</v>
      </c>
      <c r="AY55" s="1">
        <v>0.27702730894088745</v>
      </c>
      <c r="AZ55" s="1">
        <v>0.21207448840141296</v>
      </c>
      <c r="BA55" s="1">
        <v>-0.16507719457149506</v>
      </c>
      <c r="BB55" s="1">
        <v>0.31709751486778259</v>
      </c>
      <c r="BC55" s="1">
        <v>0.15202032029628754</v>
      </c>
      <c r="BD55" s="1">
        <v>-0.1357763260602951</v>
      </c>
      <c r="BE55" s="1">
        <v>0.25511345267295837</v>
      </c>
      <c r="BF55" s="1">
        <v>0.11933712661266327</v>
      </c>
      <c r="BG55" s="1">
        <v>-0.16220997273921967</v>
      </c>
      <c r="BH55" s="1">
        <v>0.45530402660369873</v>
      </c>
      <c r="BI55" s="1">
        <v>0.29309403896331787</v>
      </c>
      <c r="BJ55" s="1">
        <v>-0.43282976746559143</v>
      </c>
      <c r="BK55" s="1">
        <v>0.56716006994247437</v>
      </c>
      <c r="BL55" s="1">
        <v>0.13433030247688293</v>
      </c>
      <c r="BM55" s="1" t="str">
        <f t="shared" si="0"/>
        <v>SVNAll</v>
      </c>
    </row>
    <row r="56" spans="1:65">
      <c r="A56" s="1">
        <v>53</v>
      </c>
      <c r="B56" s="1" t="s">
        <v>145</v>
      </c>
      <c r="C56" s="1" t="s">
        <v>146</v>
      </c>
      <c r="D56" s="1" t="s">
        <v>42</v>
      </c>
      <c r="E56" s="6">
        <v>1188715.422113331</v>
      </c>
      <c r="F56" s="6">
        <v>1188715.375</v>
      </c>
      <c r="G56" s="6">
        <v>-2.096148394048214E-2</v>
      </c>
      <c r="H56" s="6">
        <v>5.3565960377454758E-2</v>
      </c>
      <c r="I56" s="6">
        <v>3.2604478299617767E-2</v>
      </c>
      <c r="J56" s="6">
        <v>-2.9428763315081596E-2</v>
      </c>
      <c r="K56" s="6">
        <v>8.7405726313591003E-2</v>
      </c>
      <c r="L56" s="6">
        <v>5.7976961135864258E-2</v>
      </c>
      <c r="M56" s="6">
        <v>-0.10052472352981567</v>
      </c>
      <c r="N56" s="6">
        <v>0.10532719641923904</v>
      </c>
      <c r="O56" s="6">
        <v>4.8024728894233704E-3</v>
      </c>
      <c r="P56" s="7">
        <v>18715.839976855736</v>
      </c>
      <c r="Q56" s="7">
        <v>18715.83984375</v>
      </c>
      <c r="R56" s="7">
        <v>-1.9487079232931137E-2</v>
      </c>
      <c r="S56" s="7">
        <v>4.986518993973732E-2</v>
      </c>
      <c r="T56" s="7">
        <v>3.0378110706806183E-2</v>
      </c>
      <c r="U56" s="7">
        <v>-2.7247406542301178E-2</v>
      </c>
      <c r="V56" s="7">
        <v>8.3129987120628357E-2</v>
      </c>
      <c r="W56" s="7">
        <v>5.5882580578327179E-2</v>
      </c>
      <c r="X56" s="7">
        <v>-8.8839828968048096E-2</v>
      </c>
      <c r="Y56" s="7">
        <v>9.8899379372596741E-2</v>
      </c>
      <c r="Z56" s="7">
        <v>1.0059550404548645E-2</v>
      </c>
      <c r="AA56" s="7">
        <v>428351.58245217981</v>
      </c>
      <c r="AB56" s="7">
        <v>428351.59375</v>
      </c>
      <c r="AC56" s="7">
        <v>-7.5631581246852875E-2</v>
      </c>
      <c r="AD56" s="7">
        <v>0.21494774520397186</v>
      </c>
      <c r="AE56" s="7">
        <v>0.13931617140769958</v>
      </c>
      <c r="AF56" s="7">
        <v>-9.7660250961780548E-2</v>
      </c>
      <c r="AG56" s="7">
        <v>0.3497467041015625</v>
      </c>
      <c r="AH56" s="7">
        <v>0.25208646059036255</v>
      </c>
      <c r="AI56" s="7">
        <v>-0.40421628952026367</v>
      </c>
      <c r="AJ56" s="7">
        <v>0.41252562403678894</v>
      </c>
      <c r="AK56" s="7">
        <v>8.3093345165252686E-3</v>
      </c>
      <c r="AL56" s="1">
        <v>-2.096148394048214E-2</v>
      </c>
      <c r="AM56" s="1">
        <v>5.3565960377454758E-2</v>
      </c>
      <c r="AN56" s="1">
        <v>3.2604478299617767E-2</v>
      </c>
      <c r="AO56" s="1">
        <v>-2.94287633150816E-2</v>
      </c>
      <c r="AP56" s="1">
        <v>8.7405726313591003E-2</v>
      </c>
      <c r="AQ56" s="1">
        <v>5.7976961135864258E-2</v>
      </c>
      <c r="AR56" s="1">
        <v>-0.10052472352981567</v>
      </c>
      <c r="AS56" s="1">
        <v>0.10532719641923904</v>
      </c>
      <c r="AT56" s="1">
        <v>4.8024728894233704E-3</v>
      </c>
      <c r="AU56" s="1">
        <v>-1.9487079232931137E-2</v>
      </c>
      <c r="AV56" s="1">
        <v>4.986518993973732E-2</v>
      </c>
      <c r="AW56" s="1">
        <v>3.0378110706806183E-2</v>
      </c>
      <c r="AX56" s="1">
        <v>-2.7247406542301178E-2</v>
      </c>
      <c r="AY56" s="1">
        <v>8.3129987120628357E-2</v>
      </c>
      <c r="AZ56" s="1">
        <v>5.5882580578327179E-2</v>
      </c>
      <c r="BA56" s="1">
        <v>-8.8839828968048096E-2</v>
      </c>
      <c r="BB56" s="1">
        <v>9.8899379372596741E-2</v>
      </c>
      <c r="BC56" s="1">
        <v>1.0059550404548645E-2</v>
      </c>
      <c r="BD56" s="1">
        <v>-7.5631581246852875E-2</v>
      </c>
      <c r="BE56" s="1">
        <v>0.21494774520397186</v>
      </c>
      <c r="BF56" s="1">
        <v>0.13931617140769958</v>
      </c>
      <c r="BG56" s="1">
        <v>-9.7660250961780548E-2</v>
      </c>
      <c r="BH56" s="1">
        <v>0.3497467041015625</v>
      </c>
      <c r="BI56" s="1">
        <v>0.25208646059036255</v>
      </c>
      <c r="BJ56" s="1">
        <v>-0.40421628952026373</v>
      </c>
      <c r="BK56" s="1">
        <v>0.41252562403678894</v>
      </c>
      <c r="BL56" s="1">
        <v>8.3093345165252686E-3</v>
      </c>
      <c r="BM56" s="1" t="str">
        <f t="shared" si="0"/>
        <v>SPAAll</v>
      </c>
    </row>
    <row r="57" spans="1:65">
      <c r="A57" s="1">
        <v>54</v>
      </c>
      <c r="B57" s="1" t="s">
        <v>147</v>
      </c>
      <c r="C57" s="1" t="s">
        <v>148</v>
      </c>
      <c r="D57" s="1" t="s">
        <v>42</v>
      </c>
      <c r="E57" s="6">
        <v>79050.640567783048</v>
      </c>
      <c r="F57" s="6">
        <v>79050.640625</v>
      </c>
      <c r="G57" s="6">
        <v>-8.6555639281868935E-3</v>
      </c>
      <c r="H57" s="6">
        <v>0.14126457273960114</v>
      </c>
      <c r="I57" s="6">
        <v>0.13260900974273682</v>
      </c>
      <c r="J57" s="6">
        <v>-1.4105143956840038E-2</v>
      </c>
      <c r="K57" s="6">
        <v>0.28882977366447449</v>
      </c>
      <c r="L57" s="6">
        <v>0.27472463250160217</v>
      </c>
      <c r="M57" s="6">
        <v>-3.2759327441453934E-2</v>
      </c>
      <c r="N57" s="6">
        <v>0.30224668979644775</v>
      </c>
      <c r="O57" s="6">
        <v>0.26948735117912292</v>
      </c>
      <c r="P57" s="7">
        <v>8369.504027635714</v>
      </c>
      <c r="Q57" s="7">
        <v>8369.50390625</v>
      </c>
      <c r="R57" s="7">
        <v>-9.091588668525219E-3</v>
      </c>
      <c r="S57" s="7">
        <v>0.17556561529636383</v>
      </c>
      <c r="T57" s="7">
        <v>0.16647402942180634</v>
      </c>
      <c r="U57" s="7">
        <v>-1.4724607579410076E-2</v>
      </c>
      <c r="V57" s="7">
        <v>0.36230462789535522</v>
      </c>
      <c r="W57" s="7">
        <v>0.34758001565933228</v>
      </c>
      <c r="X57" s="7">
        <v>-3.3975522965192795E-2</v>
      </c>
      <c r="Y57" s="7">
        <v>0.37437683343887329</v>
      </c>
      <c r="Z57" s="7">
        <v>0.34040132164955139</v>
      </c>
      <c r="AA57" s="7">
        <v>15746.912235429949</v>
      </c>
      <c r="AB57" s="7">
        <v>15746.912109375</v>
      </c>
      <c r="AC57" s="7">
        <v>-2.0680824294686317E-2</v>
      </c>
      <c r="AD57" s="7">
        <v>1.032793402671814</v>
      </c>
      <c r="AE57" s="7">
        <v>1.0121126174926758</v>
      </c>
      <c r="AF57" s="7">
        <v>-3.4044750034809113E-2</v>
      </c>
      <c r="AG57" s="7">
        <v>2.1241202354431152</v>
      </c>
      <c r="AH57" s="7">
        <v>2.0900754928588867</v>
      </c>
      <c r="AI57" s="7">
        <v>-7.8842349350452423E-2</v>
      </c>
      <c r="AJ57" s="7">
        <v>2.1600363254547119</v>
      </c>
      <c r="AK57" s="7">
        <v>2.0811939239501953</v>
      </c>
      <c r="AL57" s="1">
        <v>-8.6555639281868935E-3</v>
      </c>
      <c r="AM57" s="1">
        <v>0.14126457273960114</v>
      </c>
      <c r="AN57" s="1">
        <v>0.13260900974273682</v>
      </c>
      <c r="AO57" s="1">
        <v>-1.4105143956840038E-2</v>
      </c>
      <c r="AP57" s="1">
        <v>0.28882977366447449</v>
      </c>
      <c r="AQ57" s="1">
        <v>0.27472463250160217</v>
      </c>
      <c r="AR57" s="1">
        <v>-3.2759327441453934E-2</v>
      </c>
      <c r="AS57" s="1">
        <v>0.30224668979644775</v>
      </c>
      <c r="AT57" s="1">
        <v>0.26948735117912292</v>
      </c>
      <c r="AU57" s="1">
        <v>-9.091588668525219E-3</v>
      </c>
      <c r="AV57" s="1">
        <v>0.17556561529636383</v>
      </c>
      <c r="AW57" s="1">
        <v>0.16647402942180634</v>
      </c>
      <c r="AX57" s="1">
        <v>-1.4724607579410076E-2</v>
      </c>
      <c r="AY57" s="1">
        <v>0.36230462789535522</v>
      </c>
      <c r="AZ57" s="1">
        <v>0.34758001565933228</v>
      </c>
      <c r="BA57" s="1">
        <v>-3.3975522965192795E-2</v>
      </c>
      <c r="BB57" s="1">
        <v>0.37437683343887329</v>
      </c>
      <c r="BC57" s="1">
        <v>0.34040132164955139</v>
      </c>
      <c r="BD57" s="1">
        <v>-2.0680824294686317E-2</v>
      </c>
      <c r="BE57" s="1">
        <v>1.032793402671814</v>
      </c>
      <c r="BF57" s="1">
        <v>1.0121126174926758</v>
      </c>
      <c r="BG57" s="1">
        <v>-3.4044750034809113E-2</v>
      </c>
      <c r="BH57" s="1">
        <v>2.1241202354431152</v>
      </c>
      <c r="BI57" s="1">
        <v>2.0900754928588867</v>
      </c>
      <c r="BJ57" s="1">
        <v>-7.8842349350452423E-2</v>
      </c>
      <c r="BK57" s="1">
        <v>2.1600363254547119</v>
      </c>
      <c r="BL57" s="1">
        <v>2.0811939239501953</v>
      </c>
      <c r="BM57" s="1" t="str">
        <f t="shared" si="0"/>
        <v>SRIAll</v>
      </c>
    </row>
    <row r="58" spans="1:65">
      <c r="A58" s="1">
        <v>55</v>
      </c>
      <c r="B58" s="1" t="s">
        <v>149</v>
      </c>
      <c r="C58" s="1" t="s">
        <v>150</v>
      </c>
      <c r="D58" s="1" t="s">
        <v>42</v>
      </c>
      <c r="E58" s="6">
        <v>473809.36047660554</v>
      </c>
      <c r="F58" s="6">
        <v>473809.375</v>
      </c>
      <c r="G58" s="6">
        <v>-4.4309791177511215E-2</v>
      </c>
      <c r="H58" s="6">
        <v>7.6972797513008118E-2</v>
      </c>
      <c r="I58" s="6">
        <v>3.2663006335496902E-2</v>
      </c>
      <c r="J58" s="6">
        <v>-6.0031231492757797E-2</v>
      </c>
      <c r="K58" s="6">
        <v>0.12905237078666687</v>
      </c>
      <c r="L58" s="6">
        <v>6.9021135568618774E-2</v>
      </c>
      <c r="M58" s="6">
        <v>-0.22061134874820709</v>
      </c>
      <c r="N58" s="6">
        <v>0.15835441648960114</v>
      </c>
      <c r="O58" s="6">
        <v>-6.2256932258605957E-2</v>
      </c>
      <c r="P58" s="7">
        <v>5137.351209337724</v>
      </c>
      <c r="Q58" s="7">
        <v>5137.35107421875</v>
      </c>
      <c r="R58" s="7">
        <v>-4.4119391590356827E-2</v>
      </c>
      <c r="S58" s="7">
        <v>6.9574788212776184E-2</v>
      </c>
      <c r="T58" s="7">
        <v>2.5455396622419357E-2</v>
      </c>
      <c r="U58" s="7">
        <v>-5.8512561023235321E-2</v>
      </c>
      <c r="V58" s="7">
        <v>0.11800439655780792</v>
      </c>
      <c r="W58" s="7">
        <v>5.9491835534572601E-2</v>
      </c>
      <c r="X58" s="7">
        <v>-0.19713142514228821</v>
      </c>
      <c r="Y58" s="7">
        <v>0.14476595818996429</v>
      </c>
      <c r="Z58" s="7">
        <v>-5.2365466952323914E-2</v>
      </c>
      <c r="AA58" s="7">
        <v>221720.53442328604</v>
      </c>
      <c r="AB58" s="7">
        <v>221720.53125</v>
      </c>
      <c r="AC58" s="7">
        <v>-0.13820785284042358</v>
      </c>
      <c r="AD58" s="7">
        <v>0.24763104319572449</v>
      </c>
      <c r="AE58" s="7">
        <v>0.1094231903553009</v>
      </c>
      <c r="AF58" s="7">
        <v>-0.17204916477203369</v>
      </c>
      <c r="AG58" s="7">
        <v>0.41484785079956055</v>
      </c>
      <c r="AH58" s="7">
        <v>0.24279868602752686</v>
      </c>
      <c r="AI58" s="7">
        <v>-0.72017204761505127</v>
      </c>
      <c r="AJ58" s="7">
        <v>0.48878175020217896</v>
      </c>
      <c r="AK58" s="7">
        <v>-0.23139029741287231</v>
      </c>
      <c r="AL58" s="1">
        <v>-4.4309791177511215E-2</v>
      </c>
      <c r="AM58" s="1">
        <v>7.6972797513008118E-2</v>
      </c>
      <c r="AN58" s="1">
        <v>3.2663006335496902E-2</v>
      </c>
      <c r="AO58" s="1">
        <v>-6.0031231492757797E-2</v>
      </c>
      <c r="AP58" s="1">
        <v>0.12905237078666687</v>
      </c>
      <c r="AQ58" s="1">
        <v>6.9021135568618774E-2</v>
      </c>
      <c r="AR58" s="1">
        <v>-0.22061134874820706</v>
      </c>
      <c r="AS58" s="1">
        <v>0.15835441648960114</v>
      </c>
      <c r="AT58" s="1">
        <v>-6.2256932258605957E-2</v>
      </c>
      <c r="AU58" s="1">
        <v>-4.4119391590356827E-2</v>
      </c>
      <c r="AV58" s="1">
        <v>6.9574788212776184E-2</v>
      </c>
      <c r="AW58" s="1">
        <v>2.5455396622419361E-2</v>
      </c>
      <c r="AX58" s="1">
        <v>-5.8512561023235328E-2</v>
      </c>
      <c r="AY58" s="1">
        <v>0.11800439655780792</v>
      </c>
      <c r="AZ58" s="1">
        <v>5.9491835534572594E-2</v>
      </c>
      <c r="BA58" s="1">
        <v>-0.19713142514228821</v>
      </c>
      <c r="BB58" s="1">
        <v>0.14476595818996429</v>
      </c>
      <c r="BC58" s="1">
        <v>-5.2365466952323921E-2</v>
      </c>
      <c r="BD58" s="1">
        <v>-0.13820785284042358</v>
      </c>
      <c r="BE58" s="1">
        <v>0.24763104319572446</v>
      </c>
      <c r="BF58" s="1">
        <v>0.1094231903553009</v>
      </c>
      <c r="BG58" s="1">
        <v>-0.17204916477203369</v>
      </c>
      <c r="BH58" s="1">
        <v>0.41484785079956055</v>
      </c>
      <c r="BI58" s="1">
        <v>0.24279868602752688</v>
      </c>
      <c r="BJ58" s="1">
        <v>-0.72017204761505127</v>
      </c>
      <c r="BK58" s="1">
        <v>0.48878175020217896</v>
      </c>
      <c r="BL58" s="1">
        <v>-0.23139029741287229</v>
      </c>
      <c r="BM58" s="1" t="str">
        <f t="shared" si="0"/>
        <v>SWEAll</v>
      </c>
    </row>
    <row r="59" spans="1:65">
      <c r="A59" s="1">
        <v>56</v>
      </c>
      <c r="B59" s="1" t="s">
        <v>151</v>
      </c>
      <c r="C59" s="1" t="s">
        <v>152</v>
      </c>
      <c r="D59" s="1" t="s">
        <v>42</v>
      </c>
      <c r="E59" s="6">
        <v>658973.86959651357</v>
      </c>
      <c r="F59" s="6">
        <v>658973.875</v>
      </c>
      <c r="G59" s="6">
        <v>-2.7012579143047333E-2</v>
      </c>
      <c r="H59" s="6">
        <v>7.3281683027744293E-2</v>
      </c>
      <c r="I59" s="6">
        <v>4.626910388469696E-2</v>
      </c>
      <c r="J59" s="6">
        <v>-4.5470036566257477E-2</v>
      </c>
      <c r="K59" s="6">
        <v>0.1431054025888443</v>
      </c>
      <c r="L59" s="6">
        <v>9.7635366022586823E-2</v>
      </c>
      <c r="M59" s="6">
        <v>-0.10624434053897858</v>
      </c>
      <c r="N59" s="6">
        <v>0.17030768096446991</v>
      </c>
      <c r="O59" s="6">
        <v>6.4063340425491333E-2</v>
      </c>
      <c r="P59" s="7">
        <v>4718.8911577794233</v>
      </c>
      <c r="Q59" s="7">
        <v>4718.89111328125</v>
      </c>
      <c r="R59" s="7">
        <v>-2.0319653674960136E-2</v>
      </c>
      <c r="S59" s="7">
        <v>0.11629652231931686</v>
      </c>
      <c r="T59" s="7">
        <v>9.5976866781711578E-2</v>
      </c>
      <c r="U59" s="7">
        <v>-3.2752588391304016E-2</v>
      </c>
      <c r="V59" s="7">
        <v>0.238494873046875</v>
      </c>
      <c r="W59" s="7">
        <v>0.20574228465557098</v>
      </c>
      <c r="X59" s="7">
        <v>-7.4701212346553802E-2</v>
      </c>
      <c r="Y59" s="7">
        <v>0.25799748301506042</v>
      </c>
      <c r="Z59" s="7">
        <v>0.18329626321792603</v>
      </c>
      <c r="AA59" s="7">
        <v>345743.4823119099</v>
      </c>
      <c r="AB59" s="7">
        <v>345743.46875</v>
      </c>
      <c r="AC59" s="7">
        <v>-5.3196590393781662E-2</v>
      </c>
      <c r="AD59" s="7">
        <v>0.20247186720371246</v>
      </c>
      <c r="AE59" s="7">
        <v>0.1492752730846405</v>
      </c>
      <c r="AF59" s="7">
        <v>-8.7839804589748383E-2</v>
      </c>
      <c r="AG59" s="7">
        <v>0.41053077578544617</v>
      </c>
      <c r="AH59" s="7">
        <v>0.32269096374511719</v>
      </c>
      <c r="AI59" s="7">
        <v>-0.208971306681633</v>
      </c>
      <c r="AJ59" s="7">
        <v>0.46306779980659485</v>
      </c>
      <c r="AK59" s="7">
        <v>0.25409650802612305</v>
      </c>
      <c r="AL59" s="1">
        <v>-2.7012579143047333E-2</v>
      </c>
      <c r="AM59" s="1">
        <v>7.3281683027744293E-2</v>
      </c>
      <c r="AN59" s="1">
        <v>4.626910388469696E-2</v>
      </c>
      <c r="AO59" s="1">
        <v>-4.5470036566257477E-2</v>
      </c>
      <c r="AP59" s="1">
        <v>0.1431054025888443</v>
      </c>
      <c r="AQ59" s="1">
        <v>9.7635366022586823E-2</v>
      </c>
      <c r="AR59" s="1">
        <v>-0.10624434053897858</v>
      </c>
      <c r="AS59" s="1">
        <v>0.17030768096446991</v>
      </c>
      <c r="AT59" s="1">
        <v>6.4063340425491333E-2</v>
      </c>
      <c r="AU59" s="1">
        <v>-2.0319653674960136E-2</v>
      </c>
      <c r="AV59" s="1">
        <v>0.11629652231931686</v>
      </c>
      <c r="AW59" s="1">
        <v>9.5976866781711578E-2</v>
      </c>
      <c r="AX59" s="1">
        <v>-3.2752588391304016E-2</v>
      </c>
      <c r="AY59" s="1">
        <v>0.238494873046875</v>
      </c>
      <c r="AZ59" s="1">
        <v>0.20574228465557098</v>
      </c>
      <c r="BA59" s="1">
        <v>-7.4701212346553802E-2</v>
      </c>
      <c r="BB59" s="1">
        <v>0.25799748301506042</v>
      </c>
      <c r="BC59" s="1">
        <v>0.18329626321792603</v>
      </c>
      <c r="BD59" s="1">
        <v>-5.3196590393781662E-2</v>
      </c>
      <c r="BE59" s="1">
        <v>0.20247186720371246</v>
      </c>
      <c r="BF59" s="1">
        <v>0.1492752730846405</v>
      </c>
      <c r="BG59" s="1">
        <v>-8.7839804589748383E-2</v>
      </c>
      <c r="BH59" s="1">
        <v>0.41053077578544617</v>
      </c>
      <c r="BI59" s="1">
        <v>0.32269096374511719</v>
      </c>
      <c r="BJ59" s="1">
        <v>-0.20897130668163297</v>
      </c>
      <c r="BK59" s="1">
        <v>0.4630677998065949</v>
      </c>
      <c r="BL59" s="1">
        <v>0.25409650802612305</v>
      </c>
      <c r="BM59" s="1" t="str">
        <f t="shared" si="0"/>
        <v>SWIAll</v>
      </c>
    </row>
    <row r="60" spans="1:65">
      <c r="A60" s="1">
        <v>57</v>
      </c>
      <c r="B60" s="1" t="s">
        <v>153</v>
      </c>
      <c r="C60" s="1" t="s">
        <v>154</v>
      </c>
      <c r="D60" s="1" t="s">
        <v>42</v>
      </c>
      <c r="E60" s="6">
        <v>556297.62201314454</v>
      </c>
      <c r="F60" s="6">
        <v>556297.625</v>
      </c>
      <c r="G60" s="6">
        <v>-0.22241972386837006</v>
      </c>
      <c r="H60" s="6">
        <v>0.41242563724517822</v>
      </c>
      <c r="I60" s="6">
        <v>0.19000591337680817</v>
      </c>
      <c r="J60" s="6">
        <v>-0.42074009776115417</v>
      </c>
      <c r="K60" s="6">
        <v>1.1783826351165771</v>
      </c>
      <c r="L60" s="6">
        <v>0.75764250755310059</v>
      </c>
      <c r="M60" s="6">
        <v>-0.69991004467010498</v>
      </c>
      <c r="N60" s="6">
        <v>1.2502247095108032</v>
      </c>
      <c r="O60" s="6">
        <v>0.55031466484069824</v>
      </c>
      <c r="P60" s="7">
        <v>12044.735329356196</v>
      </c>
      <c r="Q60" s="7">
        <v>12044.7353515625</v>
      </c>
      <c r="R60" s="7">
        <v>-0.18420128524303436</v>
      </c>
      <c r="S60" s="7">
        <v>0.39910978078842163</v>
      </c>
      <c r="T60" s="7">
        <v>0.21490849554538727</v>
      </c>
      <c r="U60" s="7">
        <v>-0.32683584094047546</v>
      </c>
      <c r="V60" s="7">
        <v>1.1159864664077759</v>
      </c>
      <c r="W60" s="7">
        <v>0.78915059566497803</v>
      </c>
      <c r="X60" s="7">
        <v>-0.55457079410552979</v>
      </c>
      <c r="Y60" s="7">
        <v>1.1777973175048828</v>
      </c>
      <c r="Z60" s="7">
        <v>0.62322652339935303</v>
      </c>
      <c r="AA60" s="7">
        <v>373573.35067833425</v>
      </c>
      <c r="AB60" s="7">
        <v>373573.34375</v>
      </c>
      <c r="AC60" s="7">
        <v>-0.55492126941680908</v>
      </c>
      <c r="AD60" s="7">
        <v>1.2810323238372803</v>
      </c>
      <c r="AE60" s="7">
        <v>0.72611105442047119</v>
      </c>
      <c r="AF60" s="7">
        <v>-1.001279354095459</v>
      </c>
      <c r="AG60" s="7">
        <v>3.5759429931640625</v>
      </c>
      <c r="AH60" s="7">
        <v>2.5746636390686035</v>
      </c>
      <c r="AI60" s="7">
        <v>-1.6823676824569702</v>
      </c>
      <c r="AJ60" s="7">
        <v>3.7180900573730469</v>
      </c>
      <c r="AK60" s="7">
        <v>2.0357222557067871</v>
      </c>
      <c r="AL60" s="1">
        <v>-0.22241972386837006</v>
      </c>
      <c r="AM60" s="1">
        <v>0.41242563724517822</v>
      </c>
      <c r="AN60" s="1">
        <v>0.19000591337680817</v>
      </c>
      <c r="AO60" s="1">
        <v>-0.42074009776115417</v>
      </c>
      <c r="AP60" s="1">
        <v>1.1783826351165771</v>
      </c>
      <c r="AQ60" s="1">
        <v>0.75764250755310059</v>
      </c>
      <c r="AR60" s="1">
        <v>-0.69991004467010498</v>
      </c>
      <c r="AS60" s="1">
        <v>1.2502247095108032</v>
      </c>
      <c r="AT60" s="1">
        <v>0.55031466484069824</v>
      </c>
      <c r="AU60" s="1">
        <v>-0.18420128524303436</v>
      </c>
      <c r="AV60" s="1">
        <v>0.39910978078842163</v>
      </c>
      <c r="AW60" s="1">
        <v>0.21490849554538727</v>
      </c>
      <c r="AX60" s="1">
        <v>-0.32683584094047546</v>
      </c>
      <c r="AY60" s="1">
        <v>1.1159864664077759</v>
      </c>
      <c r="AZ60" s="1">
        <v>0.78915059566497803</v>
      </c>
      <c r="BA60" s="1">
        <v>-0.55457079410552979</v>
      </c>
      <c r="BB60" s="1">
        <v>1.1777973175048828</v>
      </c>
      <c r="BC60" s="1">
        <v>0.62322652339935303</v>
      </c>
      <c r="BD60" s="1">
        <v>-0.55492126941680908</v>
      </c>
      <c r="BE60" s="1">
        <v>1.2810323238372803</v>
      </c>
      <c r="BF60" s="1">
        <v>0.7261110544204713</v>
      </c>
      <c r="BG60" s="1">
        <v>-1.001279354095459</v>
      </c>
      <c r="BH60" s="1">
        <v>3.5759429931640625</v>
      </c>
      <c r="BI60" s="1">
        <v>2.5746636390686035</v>
      </c>
      <c r="BJ60" s="1">
        <v>-1.6823676824569702</v>
      </c>
      <c r="BK60" s="1">
        <v>3.7180900573730473</v>
      </c>
      <c r="BL60" s="1">
        <v>2.0357222557067871</v>
      </c>
      <c r="BM60" s="1" t="str">
        <f t="shared" si="0"/>
        <v>TAPAll</v>
      </c>
    </row>
    <row r="61" spans="1:65">
      <c r="A61" s="1">
        <v>58</v>
      </c>
      <c r="B61" s="1" t="s">
        <v>155</v>
      </c>
      <c r="C61" s="1" t="s">
        <v>156</v>
      </c>
      <c r="D61" s="1" t="s">
        <v>42</v>
      </c>
      <c r="E61" s="6">
        <v>445001.25102168304</v>
      </c>
      <c r="F61" s="6">
        <v>445001.25</v>
      </c>
      <c r="G61" s="6">
        <v>-9.7588591277599335E-2</v>
      </c>
      <c r="H61" s="6">
        <v>0.33246698975563049</v>
      </c>
      <c r="I61" s="6">
        <v>0.23487839102745056</v>
      </c>
      <c r="J61" s="6">
        <v>-0.13505639135837555</v>
      </c>
      <c r="K61" s="6">
        <v>0.56140196323394775</v>
      </c>
      <c r="L61" s="6">
        <v>0.4263455867767334</v>
      </c>
      <c r="M61" s="6">
        <v>-0.30947834253311157</v>
      </c>
      <c r="N61" s="6">
        <v>0.61189883947372437</v>
      </c>
      <c r="O61" s="6">
        <v>0.30242049694061279</v>
      </c>
      <c r="P61" s="7">
        <v>43942.007660853691</v>
      </c>
      <c r="Q61" s="7">
        <v>43942.0078125</v>
      </c>
      <c r="R61" s="7">
        <v>-9.2922188341617584E-2</v>
      </c>
      <c r="S61" s="7">
        <v>0.38969698548316956</v>
      </c>
      <c r="T61" s="7">
        <v>0.29677480459213257</v>
      </c>
      <c r="U61" s="7">
        <v>-0.13550633192062378</v>
      </c>
      <c r="V61" s="7">
        <v>0.64519667625427246</v>
      </c>
      <c r="W61" s="7">
        <v>0.50969034433364868</v>
      </c>
      <c r="X61" s="7">
        <v>-0.29134207963943481</v>
      </c>
      <c r="Y61" s="7">
        <v>0.68200433254241943</v>
      </c>
      <c r="Z61" s="7">
        <v>0.39066225290298462</v>
      </c>
      <c r="AA61" s="7">
        <v>267320.6017503714</v>
      </c>
      <c r="AB61" s="7">
        <v>267320.59375</v>
      </c>
      <c r="AC61" s="7">
        <v>-0.25326645374298096</v>
      </c>
      <c r="AD61" s="7">
        <v>1.0360463857650757</v>
      </c>
      <c r="AE61" s="7">
        <v>0.78277993202209473</v>
      </c>
      <c r="AF61" s="7">
        <v>-0.30845138430595398</v>
      </c>
      <c r="AG61" s="7">
        <v>1.6713231801986694</v>
      </c>
      <c r="AH61" s="7">
        <v>1.3628717660903931</v>
      </c>
      <c r="AI61" s="7">
        <v>-0.7281985878944397</v>
      </c>
      <c r="AJ61" s="7">
        <v>1.773556113243103</v>
      </c>
      <c r="AK61" s="7">
        <v>1.0453574657440186</v>
      </c>
      <c r="AL61" s="1">
        <v>-9.7588591277599335E-2</v>
      </c>
      <c r="AM61" s="1">
        <v>0.33246698975563055</v>
      </c>
      <c r="AN61" s="1">
        <v>0.23487839102745056</v>
      </c>
      <c r="AO61" s="1">
        <v>-0.13505639135837555</v>
      </c>
      <c r="AP61" s="1">
        <v>0.56140196323394775</v>
      </c>
      <c r="AQ61" s="1">
        <v>0.4263455867767334</v>
      </c>
      <c r="AR61" s="1">
        <v>-0.30947834253311163</v>
      </c>
      <c r="AS61" s="1">
        <v>0.61189883947372448</v>
      </c>
      <c r="AT61" s="1">
        <v>0.30242049694061285</v>
      </c>
      <c r="AU61" s="1">
        <v>-9.2922188341617584E-2</v>
      </c>
      <c r="AV61" s="1">
        <v>0.38969698548316956</v>
      </c>
      <c r="AW61" s="1">
        <v>0.29677480459213257</v>
      </c>
      <c r="AX61" s="1">
        <v>-0.13550633192062378</v>
      </c>
      <c r="AY61" s="1">
        <v>0.64519667625427246</v>
      </c>
      <c r="AZ61" s="1">
        <v>0.50969034433364868</v>
      </c>
      <c r="BA61" s="1">
        <v>-0.29134207963943481</v>
      </c>
      <c r="BB61" s="1">
        <v>0.68200433254241943</v>
      </c>
      <c r="BC61" s="1">
        <v>0.39066225290298462</v>
      </c>
      <c r="BD61" s="1">
        <v>-0.25326645374298096</v>
      </c>
      <c r="BE61" s="1">
        <v>1.0360463857650757</v>
      </c>
      <c r="BF61" s="1">
        <v>0.78277993202209473</v>
      </c>
      <c r="BG61" s="1">
        <v>-0.30845138430595398</v>
      </c>
      <c r="BH61" s="1">
        <v>1.6713231801986694</v>
      </c>
      <c r="BI61" s="1">
        <v>1.3628717660903931</v>
      </c>
      <c r="BJ61" s="1">
        <v>-0.7281985878944397</v>
      </c>
      <c r="BK61" s="1">
        <v>1.773556113243103</v>
      </c>
      <c r="BL61" s="1">
        <v>1.0453574657440186</v>
      </c>
      <c r="BM61" s="1" t="str">
        <f t="shared" si="0"/>
        <v>THAAll</v>
      </c>
    </row>
    <row r="62" spans="1:65">
      <c r="A62" s="1">
        <v>59</v>
      </c>
      <c r="B62" s="1" t="s">
        <v>157</v>
      </c>
      <c r="C62" s="1" t="s">
        <v>158</v>
      </c>
      <c r="D62" s="1" t="s">
        <v>42</v>
      </c>
      <c r="E62" s="6">
        <v>691309.22942993476</v>
      </c>
      <c r="F62" s="6">
        <v>691309.25</v>
      </c>
      <c r="G62" s="6">
        <v>-4.7496858984231949E-2</v>
      </c>
      <c r="H62" s="6">
        <v>5.197443813085556E-2</v>
      </c>
      <c r="I62" s="6">
        <v>4.4775791466236115E-3</v>
      </c>
      <c r="J62" s="6">
        <v>-5.9034381061792374E-2</v>
      </c>
      <c r="K62" s="6">
        <v>9.2511773109436035E-2</v>
      </c>
      <c r="L62" s="6">
        <v>3.3477392047643661E-2</v>
      </c>
      <c r="M62" s="6">
        <v>-0.14208036661148071</v>
      </c>
      <c r="N62" s="6">
        <v>0.11568620800971985</v>
      </c>
      <c r="O62" s="6">
        <v>-2.6394158601760864E-2</v>
      </c>
      <c r="P62" s="7">
        <v>28183.328396250854</v>
      </c>
      <c r="Q62" s="7">
        <v>28183.328125</v>
      </c>
      <c r="R62" s="7">
        <v>-4.6679571270942688E-2</v>
      </c>
      <c r="S62" s="7">
        <v>5.0852589309215546E-2</v>
      </c>
      <c r="T62" s="7">
        <v>4.1730180382728577E-3</v>
      </c>
      <c r="U62" s="7">
        <v>-5.6869164109230042E-2</v>
      </c>
      <c r="V62" s="7">
        <v>9.1275155544281006E-2</v>
      </c>
      <c r="W62" s="7">
        <v>3.4405991435050964E-2</v>
      </c>
      <c r="X62" s="7">
        <v>-0.13887108862400055</v>
      </c>
      <c r="Y62" s="7">
        <v>0.11364731937646866</v>
      </c>
      <c r="Z62" s="7">
        <v>-2.5223769247531891E-2</v>
      </c>
      <c r="AA62" s="7">
        <v>248456.4958998652</v>
      </c>
      <c r="AB62" s="7">
        <v>248456.5</v>
      </c>
      <c r="AC62" s="7">
        <v>-0.21255876123905182</v>
      </c>
      <c r="AD62" s="7">
        <v>0.19042754173278809</v>
      </c>
      <c r="AE62" s="7">
        <v>-2.2131219506263733E-2</v>
      </c>
      <c r="AF62" s="7">
        <v>-0.24118797481060028</v>
      </c>
      <c r="AG62" s="7">
        <v>0.33915776014328003</v>
      </c>
      <c r="AH62" s="7">
        <v>9.7969785332679749E-2</v>
      </c>
      <c r="AI62" s="7">
        <v>-0.5914231538772583</v>
      </c>
      <c r="AJ62" s="7">
        <v>0.42162197828292847</v>
      </c>
      <c r="AK62" s="7">
        <v>-0.16980117559432983</v>
      </c>
      <c r="AL62" s="1">
        <v>-4.7496858984231956E-2</v>
      </c>
      <c r="AM62" s="1">
        <v>5.197443813085556E-2</v>
      </c>
      <c r="AN62" s="1">
        <v>4.4775791466236115E-3</v>
      </c>
      <c r="AO62" s="1">
        <v>-5.9034381061792374E-2</v>
      </c>
      <c r="AP62" s="1">
        <v>9.2511773109436035E-2</v>
      </c>
      <c r="AQ62" s="1">
        <v>3.3477392047643661E-2</v>
      </c>
      <c r="AR62" s="1">
        <v>-0.14208036661148071</v>
      </c>
      <c r="AS62" s="1">
        <v>0.11568620800971985</v>
      </c>
      <c r="AT62" s="1">
        <v>-2.6394158601760864E-2</v>
      </c>
      <c r="AU62" s="1">
        <v>-4.6679571270942688E-2</v>
      </c>
      <c r="AV62" s="1">
        <v>5.0852589309215546E-2</v>
      </c>
      <c r="AW62" s="1">
        <v>4.1730180382728577E-3</v>
      </c>
      <c r="AX62" s="1">
        <v>-5.6869164109230042E-2</v>
      </c>
      <c r="AY62" s="1">
        <v>9.1275155544281006E-2</v>
      </c>
      <c r="AZ62" s="1">
        <v>3.4405991435050964E-2</v>
      </c>
      <c r="BA62" s="1">
        <v>-0.13887108862400055</v>
      </c>
      <c r="BB62" s="1">
        <v>0.11364731937646866</v>
      </c>
      <c r="BC62" s="1">
        <v>-2.5223769247531891E-2</v>
      </c>
      <c r="BD62" s="1">
        <v>-0.21255876123905182</v>
      </c>
      <c r="BE62" s="1">
        <v>0.19042754173278809</v>
      </c>
      <c r="BF62" s="1">
        <v>-2.2131219506263733E-2</v>
      </c>
      <c r="BG62" s="1">
        <v>-0.24118797481060028</v>
      </c>
      <c r="BH62" s="1">
        <v>0.33915776014328003</v>
      </c>
      <c r="BI62" s="1">
        <v>9.7969785332679749E-2</v>
      </c>
      <c r="BJ62" s="1">
        <v>-0.5914231538772583</v>
      </c>
      <c r="BK62" s="1">
        <v>0.42162197828292847</v>
      </c>
      <c r="BL62" s="1">
        <v>-0.16980117559432983</v>
      </c>
      <c r="BM62" s="1" t="str">
        <f t="shared" si="0"/>
        <v>TURAll</v>
      </c>
    </row>
    <row r="63" spans="1:65">
      <c r="A63" s="1">
        <v>60</v>
      </c>
      <c r="B63" s="1" t="s">
        <v>159</v>
      </c>
      <c r="C63" s="1" t="s">
        <v>160</v>
      </c>
      <c r="D63" s="1" t="s">
        <v>42</v>
      </c>
      <c r="E63" s="6">
        <v>2352808.4703322807</v>
      </c>
      <c r="F63" s="6">
        <v>2352808.5</v>
      </c>
      <c r="G63" s="6">
        <v>-2.4742448702454567E-2</v>
      </c>
      <c r="H63" s="6">
        <v>7.3005855083465576E-2</v>
      </c>
      <c r="I63" s="6">
        <v>4.8263408243656158E-2</v>
      </c>
      <c r="J63" s="6">
        <v>-3.7889387458562851E-2</v>
      </c>
      <c r="K63" s="6">
        <v>0.11079703271389008</v>
      </c>
      <c r="L63" s="6">
        <v>7.2907641530036926E-2</v>
      </c>
      <c r="M63" s="6">
        <v>-0.17371359467506409</v>
      </c>
      <c r="N63" s="6">
        <v>0.14461623132228851</v>
      </c>
      <c r="O63" s="6">
        <v>-2.9097363352775574E-2</v>
      </c>
      <c r="P63" s="7">
        <v>35372.198773905286</v>
      </c>
      <c r="Q63" s="7">
        <v>35372.19921875</v>
      </c>
      <c r="R63" s="7">
        <v>-2.3048060014843941E-2</v>
      </c>
      <c r="S63" s="7">
        <v>6.6804774105548859E-2</v>
      </c>
      <c r="T63" s="7">
        <v>4.3756715953350067E-2</v>
      </c>
      <c r="U63" s="7">
        <v>-3.5102613270282745E-2</v>
      </c>
      <c r="V63" s="7">
        <v>0.10188131034374237</v>
      </c>
      <c r="W63" s="7">
        <v>6.6778697073459625E-2</v>
      </c>
      <c r="X63" s="7">
        <v>-0.16570457816123962</v>
      </c>
      <c r="Y63" s="7">
        <v>0.13569106161594391</v>
      </c>
      <c r="Z63" s="7">
        <v>-3.0013516545295715E-2</v>
      </c>
      <c r="AA63" s="7">
        <v>704133.04475806851</v>
      </c>
      <c r="AB63" s="7">
        <v>704133.0625</v>
      </c>
      <c r="AC63" s="7">
        <v>-7.5432926416397095E-2</v>
      </c>
      <c r="AD63" s="7">
        <v>0.34454751014709473</v>
      </c>
      <c r="AE63" s="7">
        <v>0.26911458373069763</v>
      </c>
      <c r="AF63" s="7">
        <v>-0.10539661347866058</v>
      </c>
      <c r="AG63" s="7">
        <v>0.49946931004524231</v>
      </c>
      <c r="AH63" s="7">
        <v>0.39407271146774292</v>
      </c>
      <c r="AI63" s="7">
        <v>-0.79331034421920776</v>
      </c>
      <c r="AJ63" s="7">
        <v>0.59630393981933594</v>
      </c>
      <c r="AK63" s="7">
        <v>-0.19700640439987183</v>
      </c>
      <c r="AL63" s="1">
        <v>-2.4742448702454567E-2</v>
      </c>
      <c r="AM63" s="1">
        <v>7.3005855083465576E-2</v>
      </c>
      <c r="AN63" s="1">
        <v>4.8263408243656158E-2</v>
      </c>
      <c r="AO63" s="1">
        <v>-3.7889387458562851E-2</v>
      </c>
      <c r="AP63" s="1">
        <v>0.11079703271389008</v>
      </c>
      <c r="AQ63" s="1">
        <v>7.2907641530036926E-2</v>
      </c>
      <c r="AR63" s="1">
        <v>-0.17371359467506409</v>
      </c>
      <c r="AS63" s="1">
        <v>0.14461623132228851</v>
      </c>
      <c r="AT63" s="1">
        <v>-2.9097363352775574E-2</v>
      </c>
      <c r="AU63" s="1">
        <v>-2.3048060014843941E-2</v>
      </c>
      <c r="AV63" s="1">
        <v>6.6804774105548859E-2</v>
      </c>
      <c r="AW63" s="1">
        <v>4.3756715953350067E-2</v>
      </c>
      <c r="AX63" s="1">
        <v>-3.5102613270282745E-2</v>
      </c>
      <c r="AY63" s="1">
        <v>0.10188131034374237</v>
      </c>
      <c r="AZ63" s="1">
        <v>6.6778697073459625E-2</v>
      </c>
      <c r="BA63" s="1">
        <v>-0.16570457816123962</v>
      </c>
      <c r="BB63" s="1">
        <v>0.13569106161594391</v>
      </c>
      <c r="BC63" s="1">
        <v>-3.0013516545295715E-2</v>
      </c>
      <c r="BD63" s="1">
        <v>-7.5432926416397095E-2</v>
      </c>
      <c r="BE63" s="1">
        <v>0.34454751014709473</v>
      </c>
      <c r="BF63" s="1">
        <v>0.26911458373069763</v>
      </c>
      <c r="BG63" s="1">
        <v>-0.10539661347866057</v>
      </c>
      <c r="BH63" s="1">
        <v>0.49946931004524225</v>
      </c>
      <c r="BI63" s="1">
        <v>0.39407271146774292</v>
      </c>
      <c r="BJ63" s="1">
        <v>-0.79331034421920776</v>
      </c>
      <c r="BK63" s="1">
        <v>0.59630393981933594</v>
      </c>
      <c r="BL63" s="1">
        <v>-0.1970064043998718</v>
      </c>
      <c r="BM63" s="1" t="str">
        <f t="shared" si="0"/>
        <v>UKGAll</v>
      </c>
    </row>
    <row r="64" spans="1:65">
      <c r="A64" s="1">
        <v>61</v>
      </c>
      <c r="B64" s="1" t="s">
        <v>161</v>
      </c>
      <c r="C64" s="1" t="s">
        <v>162</v>
      </c>
      <c r="D64" s="1" t="s">
        <v>42</v>
      </c>
      <c r="E64" s="6">
        <v>19390648.956211943</v>
      </c>
      <c r="F64" s="6">
        <v>19390648</v>
      </c>
      <c r="G64" s="6">
        <v>-0.17280092835426331</v>
      </c>
      <c r="H64" s="6">
        <v>4.4060833752155304E-2</v>
      </c>
      <c r="I64" s="6">
        <v>-0.1287401020526886</v>
      </c>
      <c r="J64" s="6">
        <v>-0.3032376766204834</v>
      </c>
      <c r="K64" s="6">
        <v>6.5231002867221832E-2</v>
      </c>
      <c r="L64" s="6">
        <v>-0.23800668120384216</v>
      </c>
      <c r="M64" s="6">
        <v>-0.65284490585327148</v>
      </c>
      <c r="N64" s="6">
        <v>0.38204902410507202</v>
      </c>
      <c r="O64" s="6">
        <v>-0.27079588174819946</v>
      </c>
      <c r="P64" s="7">
        <v>161583.17887790652</v>
      </c>
      <c r="Q64" s="7">
        <v>161583.171875</v>
      </c>
      <c r="R64" s="7">
        <v>-0.15368485450744629</v>
      </c>
      <c r="S64" s="7">
        <v>3.2083611935377121E-2</v>
      </c>
      <c r="T64" s="7">
        <v>-0.12160123884677887</v>
      </c>
      <c r="U64" s="7">
        <v>-0.25839117169380188</v>
      </c>
      <c r="V64" s="7">
        <v>4.9430426210165024E-2</v>
      </c>
      <c r="W64" s="7">
        <v>-0.20896074175834656</v>
      </c>
      <c r="X64" s="7">
        <v>-0.5245022177696228</v>
      </c>
      <c r="Y64" s="7">
        <v>0.29082792997360229</v>
      </c>
      <c r="Z64" s="7">
        <v>-0.23367428779602051</v>
      </c>
      <c r="AA64" s="7">
        <v>1879375.8634875426</v>
      </c>
      <c r="AB64" s="7">
        <v>1879375.875</v>
      </c>
      <c r="AC64" s="7">
        <v>-2.1857624053955078</v>
      </c>
      <c r="AD64" s="7">
        <v>7.9132221639156342E-2</v>
      </c>
      <c r="AE64" s="7">
        <v>-2.1066300868988037</v>
      </c>
      <c r="AF64" s="7">
        <v>-3.819575309753418</v>
      </c>
      <c r="AG64" s="7">
        <v>0.11939536035060883</v>
      </c>
      <c r="AH64" s="7">
        <v>-3.7001800537109375</v>
      </c>
      <c r="AI64" s="7">
        <v>-7.8924007415771484</v>
      </c>
      <c r="AJ64" s="7">
        <v>1.8380184173583984</v>
      </c>
      <c r="AK64" s="7">
        <v>-6.05438232421875</v>
      </c>
      <c r="AL64" s="1">
        <v>-0.17280092835426331</v>
      </c>
      <c r="AM64" s="1">
        <v>4.4060833752155304E-2</v>
      </c>
      <c r="AN64" s="1">
        <v>-0.1287401020526886</v>
      </c>
      <c r="AO64" s="1">
        <v>-0.3032376766204834</v>
      </c>
      <c r="AP64" s="1">
        <v>6.5231002867221832E-2</v>
      </c>
      <c r="AQ64" s="1">
        <v>-0.23800668120384219</v>
      </c>
      <c r="AR64" s="1">
        <v>-0.65284490585327148</v>
      </c>
      <c r="AS64" s="1">
        <v>0.38204902410507202</v>
      </c>
      <c r="AT64" s="1">
        <v>-0.27079588174819946</v>
      </c>
      <c r="AU64" s="1">
        <v>-0.15368485450744629</v>
      </c>
      <c r="AV64" s="1">
        <v>3.2083611935377121E-2</v>
      </c>
      <c r="AW64" s="1">
        <v>-0.12160123884677887</v>
      </c>
      <c r="AX64" s="1">
        <v>-0.25839117169380188</v>
      </c>
      <c r="AY64" s="1">
        <v>4.9430426210165024E-2</v>
      </c>
      <c r="AZ64" s="1">
        <v>-0.20896074175834656</v>
      </c>
      <c r="BA64" s="1">
        <v>-0.5245022177696228</v>
      </c>
      <c r="BB64" s="1">
        <v>0.29082792997360229</v>
      </c>
      <c r="BC64" s="1">
        <v>-0.23367428779602051</v>
      </c>
      <c r="BD64" s="1">
        <v>-2.1857624053955078</v>
      </c>
      <c r="BE64" s="1">
        <v>7.9132221639156342E-2</v>
      </c>
      <c r="BF64" s="1">
        <v>-2.1066300868988037</v>
      </c>
      <c r="BG64" s="1">
        <v>-3.819575309753418</v>
      </c>
      <c r="BH64" s="1">
        <v>0.11939536035060883</v>
      </c>
      <c r="BI64" s="1">
        <v>-3.7001800537109375</v>
      </c>
      <c r="BJ64" s="1">
        <v>-7.8924007415771484</v>
      </c>
      <c r="BK64" s="1">
        <v>1.8380184173583987</v>
      </c>
      <c r="BL64" s="1">
        <v>-6.05438232421875</v>
      </c>
      <c r="BM64" s="1" t="str">
        <f t="shared" si="0"/>
        <v>USAAll</v>
      </c>
    </row>
    <row r="65" spans="1:65">
      <c r="A65" s="1">
        <v>62</v>
      </c>
      <c r="B65" s="1" t="s">
        <v>163</v>
      </c>
      <c r="C65" s="1" t="s">
        <v>164</v>
      </c>
      <c r="D65" s="1" t="s">
        <v>42</v>
      </c>
      <c r="E65" s="6">
        <v>203012.70991813441</v>
      </c>
      <c r="F65" s="6">
        <v>203012.703125</v>
      </c>
      <c r="G65" s="6">
        <v>-0.18979640305042267</v>
      </c>
      <c r="H65" s="6">
        <v>0.77246344089508057</v>
      </c>
      <c r="I65" s="6">
        <v>0.58266705274581909</v>
      </c>
      <c r="J65" s="6">
        <v>-0.24327240884304047</v>
      </c>
      <c r="K65" s="6">
        <v>2.6481497287750244</v>
      </c>
      <c r="L65" s="6">
        <v>2.4048774242401123</v>
      </c>
      <c r="M65" s="6">
        <v>-0.36330798268318176</v>
      </c>
      <c r="N65" s="6">
        <v>2.6701087951660156</v>
      </c>
      <c r="O65" s="6">
        <v>2.3068008422851563</v>
      </c>
      <c r="P65" s="7">
        <v>50137.026726159216</v>
      </c>
      <c r="Q65" s="7">
        <v>50137.02734375</v>
      </c>
      <c r="R65" s="7">
        <v>-0.13835194706916809</v>
      </c>
      <c r="S65" s="7">
        <v>0.46180832386016846</v>
      </c>
      <c r="T65" s="7">
        <v>0.32345637679100037</v>
      </c>
      <c r="U65" s="7">
        <v>-0.17373211681842804</v>
      </c>
      <c r="V65" s="7">
        <v>1.4545361995697021</v>
      </c>
      <c r="W65" s="7">
        <v>1.2808040380477905</v>
      </c>
      <c r="X65" s="7">
        <v>-0.25196436047554016</v>
      </c>
      <c r="Y65" s="7">
        <v>1.4695073366165161</v>
      </c>
      <c r="Z65" s="7">
        <v>1.2175430059432983</v>
      </c>
      <c r="AA65" s="7">
        <v>166499.97196853167</v>
      </c>
      <c r="AB65" s="7">
        <v>166499.96875</v>
      </c>
      <c r="AC65" s="7">
        <v>-0.52625709772109985</v>
      </c>
      <c r="AD65" s="7">
        <v>2.2769050598144531</v>
      </c>
      <c r="AE65" s="7">
        <v>1.750648021697998</v>
      </c>
      <c r="AF65" s="7">
        <v>-0.62441790103912354</v>
      </c>
      <c r="AG65" s="7">
        <v>8.9501848220825195</v>
      </c>
      <c r="AH65" s="7">
        <v>8.3257665634155273</v>
      </c>
      <c r="AI65" s="7">
        <v>-0.95487701892852783</v>
      </c>
      <c r="AJ65" s="7">
        <v>8.9790811538696289</v>
      </c>
      <c r="AK65" s="7">
        <v>8.0242042541503906</v>
      </c>
      <c r="AL65" s="1">
        <v>-0.18979640305042264</v>
      </c>
      <c r="AM65" s="1">
        <v>0.77246344089508057</v>
      </c>
      <c r="AN65" s="1">
        <v>0.58266705274581909</v>
      </c>
      <c r="AO65" s="1">
        <v>-0.24327240884304047</v>
      </c>
      <c r="AP65" s="1">
        <v>2.6481497287750249</v>
      </c>
      <c r="AQ65" s="1">
        <v>2.4048774242401123</v>
      </c>
      <c r="AR65" s="1">
        <v>-0.36330798268318176</v>
      </c>
      <c r="AS65" s="1">
        <v>2.6701087951660156</v>
      </c>
      <c r="AT65" s="1">
        <v>2.3068008422851563</v>
      </c>
      <c r="AU65" s="1">
        <v>-0.13835194706916809</v>
      </c>
      <c r="AV65" s="1">
        <v>0.46180832386016846</v>
      </c>
      <c r="AW65" s="1">
        <v>0.32345637679100037</v>
      </c>
      <c r="AX65" s="1">
        <v>-0.17373211681842804</v>
      </c>
      <c r="AY65" s="1">
        <v>1.4545361995697021</v>
      </c>
      <c r="AZ65" s="1">
        <v>1.2808040380477905</v>
      </c>
      <c r="BA65" s="1">
        <v>-0.25196436047554016</v>
      </c>
      <c r="BB65" s="1">
        <v>1.4695073366165161</v>
      </c>
      <c r="BC65" s="1">
        <v>1.2175430059432983</v>
      </c>
      <c r="BD65" s="1">
        <v>-0.52625709772109985</v>
      </c>
      <c r="BE65" s="1">
        <v>2.2769050598144531</v>
      </c>
      <c r="BF65" s="1">
        <v>1.7506480216979978</v>
      </c>
      <c r="BG65" s="1">
        <v>-0.62441790103912354</v>
      </c>
      <c r="BH65" s="1">
        <v>8.9501848220825195</v>
      </c>
      <c r="BI65" s="1">
        <v>8.3257665634155273</v>
      </c>
      <c r="BJ65" s="1">
        <v>-0.95487701892852783</v>
      </c>
      <c r="BK65" s="1">
        <v>8.9790811538696289</v>
      </c>
      <c r="BL65" s="1">
        <v>8.0242042541503906</v>
      </c>
      <c r="BM65" s="1" t="str">
        <f t="shared" si="0"/>
        <v>VIEAll</v>
      </c>
    </row>
    <row r="66" spans="1:65">
      <c r="A66" s="1">
        <v>63</v>
      </c>
      <c r="B66" s="31" t="s">
        <v>165</v>
      </c>
      <c r="C66" s="1" t="s">
        <v>387</v>
      </c>
      <c r="D66" s="1" t="s">
        <v>42</v>
      </c>
      <c r="E66" s="6">
        <v>2367175.6549933446</v>
      </c>
      <c r="F66" s="6">
        <v>2367175.75</v>
      </c>
      <c r="G66" s="6">
        <v>-7.9661808907985687E-2</v>
      </c>
      <c r="H66" s="6">
        <v>0.26820680499076843</v>
      </c>
      <c r="I66" s="6">
        <v>0.18854498863220215</v>
      </c>
      <c r="J66" s="6">
        <v>-0.11167670786380768</v>
      </c>
      <c r="K66" s="6">
        <v>0.58088147640228271</v>
      </c>
      <c r="L66" s="6">
        <v>0.46920478343963623</v>
      </c>
      <c r="M66" s="6">
        <v>-0.2015644907951355</v>
      </c>
      <c r="N66" s="6">
        <v>0.60743623971939087</v>
      </c>
      <c r="O66" s="6">
        <v>0.40587174892425537</v>
      </c>
      <c r="P66" s="7">
        <v>284811.11959358049</v>
      </c>
      <c r="Q66" s="7">
        <v>284811.125</v>
      </c>
      <c r="R66" s="7">
        <v>-6.2185522168874741E-2</v>
      </c>
      <c r="S66" s="7">
        <v>0.22603291273117065</v>
      </c>
      <c r="T66" s="7">
        <v>0.16384738683700562</v>
      </c>
      <c r="U66" s="7">
        <v>-8.7480150163173676E-2</v>
      </c>
      <c r="V66" s="7">
        <v>0.52018386125564575</v>
      </c>
      <c r="W66" s="7">
        <v>0.43270370364189148</v>
      </c>
      <c r="X66" s="7">
        <v>-0.15521728992462158</v>
      </c>
      <c r="Y66" s="7">
        <v>0.53760820627212524</v>
      </c>
      <c r="Z66" s="7">
        <v>0.38239091634750366</v>
      </c>
      <c r="AA66" s="7">
        <v>911226.39789329609</v>
      </c>
      <c r="AB66" s="7">
        <v>911226.375</v>
      </c>
      <c r="AC66" s="7">
        <v>-0.30977344512939453</v>
      </c>
      <c r="AD66" s="7">
        <v>1.3199464082717896</v>
      </c>
      <c r="AE66" s="7">
        <v>1.010172963142395</v>
      </c>
      <c r="AF66" s="7">
        <v>-0.38352334499359131</v>
      </c>
      <c r="AG66" s="7">
        <v>3.161921501159668</v>
      </c>
      <c r="AH66" s="7">
        <v>2.7783980369567871</v>
      </c>
      <c r="AI66" s="7">
        <v>-0.69378662109375</v>
      </c>
      <c r="AJ66" s="7">
        <v>3.2308616638183594</v>
      </c>
      <c r="AK66" s="7">
        <v>2.5370750427246094</v>
      </c>
      <c r="AL66" s="1">
        <v>-7.9661808907985687E-2</v>
      </c>
      <c r="AM66" s="1">
        <v>0.26820680499076843</v>
      </c>
      <c r="AN66" s="1">
        <v>0.18854498863220215</v>
      </c>
      <c r="AO66" s="1">
        <v>-0.11167670786380768</v>
      </c>
      <c r="AP66" s="1">
        <v>0.58088147640228271</v>
      </c>
      <c r="AQ66" s="1">
        <v>0.46920478343963623</v>
      </c>
      <c r="AR66" s="1">
        <v>-0.2015644907951355</v>
      </c>
      <c r="AS66" s="1">
        <v>0.60743623971939087</v>
      </c>
      <c r="AT66" s="1">
        <v>0.40587174892425537</v>
      </c>
      <c r="AU66" s="1">
        <v>-6.2185522168874741E-2</v>
      </c>
      <c r="AV66" s="1">
        <v>0.22603291273117065</v>
      </c>
      <c r="AW66" s="1">
        <v>0.16384738683700562</v>
      </c>
      <c r="AX66" s="1">
        <v>-8.7480150163173676E-2</v>
      </c>
      <c r="AY66" s="1">
        <v>0.52018386125564575</v>
      </c>
      <c r="AZ66" s="1">
        <v>0.43270370364189148</v>
      </c>
      <c r="BA66" s="1">
        <v>-0.15521728992462158</v>
      </c>
      <c r="BB66" s="1">
        <v>0.53760820627212524</v>
      </c>
      <c r="BC66" s="1">
        <v>0.38239091634750366</v>
      </c>
      <c r="BD66" s="1">
        <v>-0.30977344512939453</v>
      </c>
      <c r="BE66" s="1">
        <v>1.3199464082717896</v>
      </c>
      <c r="BF66" s="1">
        <v>1.010172963142395</v>
      </c>
      <c r="BG66" s="1">
        <v>-0.38352334499359131</v>
      </c>
      <c r="BH66" s="1">
        <v>3.161921501159668</v>
      </c>
      <c r="BI66" s="1">
        <v>2.7783980369567871</v>
      </c>
      <c r="BJ66" s="1">
        <v>-0.69378662109375</v>
      </c>
      <c r="BK66" s="1">
        <v>3.2308616638183594</v>
      </c>
      <c r="BL66" s="1">
        <v>2.5370750427246094</v>
      </c>
      <c r="BM66" s="1" t="str">
        <f t="shared" si="0"/>
        <v>ASEAN-5All</v>
      </c>
    </row>
    <row r="67" spans="1:65">
      <c r="A67" s="1">
        <v>64</v>
      </c>
      <c r="B67" s="31" t="s">
        <v>166</v>
      </c>
      <c r="C67" s="1" t="s">
        <v>389</v>
      </c>
      <c r="D67" s="1" t="s">
        <v>42</v>
      </c>
      <c r="E67" s="6">
        <v>20559498.637827694</v>
      </c>
      <c r="F67" s="6">
        <v>20559498</v>
      </c>
      <c r="G67" s="6">
        <v>-0.43341392278671265</v>
      </c>
      <c r="H67" s="6">
        <v>9.282241016626358E-2</v>
      </c>
      <c r="I67" s="6">
        <v>-0.34059152007102966</v>
      </c>
      <c r="J67" s="6">
        <v>-0.82348579168319702</v>
      </c>
      <c r="K67" s="6">
        <v>0.21479366719722748</v>
      </c>
      <c r="L67" s="6">
        <v>-0.60869210958480835</v>
      </c>
      <c r="M67" s="6">
        <v>-0.90370470285415649</v>
      </c>
      <c r="N67" s="6">
        <v>0.23680511116981506</v>
      </c>
      <c r="O67" s="6">
        <v>-0.66689956188201904</v>
      </c>
      <c r="P67" s="7">
        <v>1980479.8396663025</v>
      </c>
      <c r="Q67" s="7">
        <v>1980479.875</v>
      </c>
      <c r="R67" s="7">
        <v>-0.28128355741500854</v>
      </c>
      <c r="S67" s="7">
        <v>8.0269835889339447E-2</v>
      </c>
      <c r="T67" s="7">
        <v>-0.2010137140750885</v>
      </c>
      <c r="U67" s="7">
        <v>-0.56041616201400757</v>
      </c>
      <c r="V67" s="7">
        <v>0.18905732035636902</v>
      </c>
      <c r="W67" s="7">
        <v>-0.37135884165763855</v>
      </c>
      <c r="X67" s="7">
        <v>-0.59799009561538696</v>
      </c>
      <c r="Y67" s="7">
        <v>0.20155374705791473</v>
      </c>
      <c r="Z67" s="7">
        <v>-0.39643633365631104</v>
      </c>
      <c r="AA67" s="7">
        <v>5431926.0634617778</v>
      </c>
      <c r="AB67" s="7">
        <v>5431926</v>
      </c>
      <c r="AC67" s="7">
        <v>-2.241626501083374</v>
      </c>
      <c r="AD67" s="7">
        <v>0.53999859094619751</v>
      </c>
      <c r="AE67" s="7">
        <v>-1.7016279697418213</v>
      </c>
      <c r="AF67" s="7">
        <v>-4.2859358787536621</v>
      </c>
      <c r="AG67" s="7">
        <v>1.2970175743103027</v>
      </c>
      <c r="AH67" s="7">
        <v>-2.9889183044433594</v>
      </c>
      <c r="AI67" s="7">
        <v>-4.649078369140625</v>
      </c>
      <c r="AJ67" s="7">
        <v>1.3645286560058594</v>
      </c>
      <c r="AK67" s="7">
        <v>-3.2845497131347656</v>
      </c>
      <c r="AL67" s="1">
        <v>-0.43341392278671265</v>
      </c>
      <c r="AM67" s="1">
        <v>9.282241016626358E-2</v>
      </c>
      <c r="AN67" s="1">
        <v>-0.34059152007102966</v>
      </c>
      <c r="AO67" s="1">
        <v>-0.82348579168319713</v>
      </c>
      <c r="AP67" s="1">
        <v>0.21479366719722748</v>
      </c>
      <c r="AQ67" s="1">
        <v>-0.60869210958480835</v>
      </c>
      <c r="AR67" s="1">
        <v>-0.90370470285415649</v>
      </c>
      <c r="AS67" s="1">
        <v>0.23680511116981504</v>
      </c>
      <c r="AT67" s="1">
        <v>-0.66689956188201904</v>
      </c>
      <c r="AU67" s="1">
        <v>-0.28128355741500854</v>
      </c>
      <c r="AV67" s="1">
        <v>8.0269835889339447E-2</v>
      </c>
      <c r="AW67" s="1">
        <v>-0.2010137140750885</v>
      </c>
      <c r="AX67" s="1">
        <v>-0.56041616201400757</v>
      </c>
      <c r="AY67" s="1">
        <v>0.18905732035636902</v>
      </c>
      <c r="AZ67" s="1">
        <v>-0.37135884165763855</v>
      </c>
      <c r="BA67" s="1">
        <v>-0.59799009561538696</v>
      </c>
      <c r="BB67" s="1">
        <v>0.20155374705791473</v>
      </c>
      <c r="BC67" s="1">
        <v>-0.39643633365631104</v>
      </c>
      <c r="BD67" s="1">
        <v>-2.241626501083374</v>
      </c>
      <c r="BE67" s="1">
        <v>0.53999859094619751</v>
      </c>
      <c r="BF67" s="1">
        <v>-1.7016279697418211</v>
      </c>
      <c r="BG67" s="1">
        <v>-4.2859358787536621</v>
      </c>
      <c r="BH67" s="1">
        <v>1.2970175743103027</v>
      </c>
      <c r="BI67" s="1">
        <v>-2.9889183044433594</v>
      </c>
      <c r="BJ67" s="1">
        <v>-4.649078369140625</v>
      </c>
      <c r="BK67" s="1">
        <v>1.3645286560058594</v>
      </c>
      <c r="BL67" s="1">
        <v>-3.2845497131347652</v>
      </c>
      <c r="BM67" s="1" t="str">
        <f t="shared" si="0"/>
        <v>ASIAincPRCAll</v>
      </c>
    </row>
    <row r="68" spans="1:65">
      <c r="A68" s="1">
        <v>65</v>
      </c>
      <c r="B68" s="31" t="s">
        <v>167</v>
      </c>
      <c r="C68" s="1" t="s">
        <v>388</v>
      </c>
      <c r="D68" s="1" t="s">
        <v>42</v>
      </c>
      <c r="E68" s="6">
        <v>8266147.966767394</v>
      </c>
      <c r="F68" s="6">
        <v>8266148</v>
      </c>
      <c r="G68" s="6">
        <v>-7.1304559707641602E-2</v>
      </c>
      <c r="H68" s="6">
        <v>0.18606752157211304</v>
      </c>
      <c r="I68" s="6">
        <v>0.11476296186447144</v>
      </c>
      <c r="J68" s="6">
        <v>-0.11967720836400986</v>
      </c>
      <c r="K68" s="6">
        <v>0.42581939697265625</v>
      </c>
      <c r="L68" s="6">
        <v>0.3061421811580658</v>
      </c>
      <c r="M68" s="6">
        <v>-0.25296953320503235</v>
      </c>
      <c r="N68" s="6">
        <v>0.45406699180603027</v>
      </c>
      <c r="O68" s="6">
        <v>0.20109745860099792</v>
      </c>
      <c r="P68" s="7">
        <v>1078536.4378346526</v>
      </c>
      <c r="Q68" s="7">
        <v>1078536.5</v>
      </c>
      <c r="R68" s="7">
        <v>-3.1172379851341248E-2</v>
      </c>
      <c r="S68" s="7">
        <v>0.12752389907836914</v>
      </c>
      <c r="T68" s="7">
        <v>9.6351519227027893E-2</v>
      </c>
      <c r="U68" s="7">
        <v>-4.7789745032787323E-2</v>
      </c>
      <c r="V68" s="7">
        <v>0.28157573938369751</v>
      </c>
      <c r="W68" s="7">
        <v>0.23378598690032959</v>
      </c>
      <c r="X68" s="7">
        <v>-9.0126253664493561E-2</v>
      </c>
      <c r="Y68" s="7">
        <v>0.29395896196365356</v>
      </c>
      <c r="Z68" s="7">
        <v>0.2038327157497406</v>
      </c>
      <c r="AA68" s="7">
        <v>3096024.9816644052</v>
      </c>
      <c r="AB68" s="7">
        <v>3096025</v>
      </c>
      <c r="AC68" s="7">
        <v>-0.26560816168785095</v>
      </c>
      <c r="AD68" s="7">
        <v>0.90322071313858032</v>
      </c>
      <c r="AE68" s="7">
        <v>0.63761258125305176</v>
      </c>
      <c r="AF68" s="7">
        <v>-0.41535684466362</v>
      </c>
      <c r="AG68" s="7">
        <v>2.1827857494354248</v>
      </c>
      <c r="AH68" s="7">
        <v>1.7674288749694824</v>
      </c>
      <c r="AI68" s="7">
        <v>-0.98165690898895264</v>
      </c>
      <c r="AJ68" s="7">
        <v>2.2659702301025391</v>
      </c>
      <c r="AK68" s="7">
        <v>1.2843133211135864</v>
      </c>
      <c r="AL68" s="1">
        <v>-7.1304559707641602E-2</v>
      </c>
      <c r="AM68" s="1">
        <v>0.18606752157211304</v>
      </c>
      <c r="AN68" s="1">
        <v>0.11476296186447144</v>
      </c>
      <c r="AO68" s="1">
        <v>-0.11967720836400986</v>
      </c>
      <c r="AP68" s="1">
        <v>0.42581939697265625</v>
      </c>
      <c r="AQ68" s="1">
        <v>0.3061421811580658</v>
      </c>
      <c r="AR68" s="1">
        <v>-0.25296953320503235</v>
      </c>
      <c r="AS68" s="1">
        <v>0.45406699180603027</v>
      </c>
      <c r="AT68" s="1">
        <v>0.20109745860099792</v>
      </c>
      <c r="AU68" s="1">
        <v>-3.1172379851341248E-2</v>
      </c>
      <c r="AV68" s="1">
        <v>0.12752389907836914</v>
      </c>
      <c r="AW68" s="1">
        <v>9.6351519227027893E-2</v>
      </c>
      <c r="AX68" s="1">
        <v>-4.7789745032787323E-2</v>
      </c>
      <c r="AY68" s="1">
        <v>0.28157573938369751</v>
      </c>
      <c r="AZ68" s="1">
        <v>0.23378598690032959</v>
      </c>
      <c r="BA68" s="1">
        <v>-9.0126253664493561E-2</v>
      </c>
      <c r="BB68" s="1">
        <v>0.29395896196365356</v>
      </c>
      <c r="BC68" s="1">
        <v>0.2038327157497406</v>
      </c>
      <c r="BD68" s="1">
        <v>-0.26560816168785095</v>
      </c>
      <c r="BE68" s="1">
        <v>0.90322071313858032</v>
      </c>
      <c r="BF68" s="1">
        <v>0.63761258125305176</v>
      </c>
      <c r="BG68" s="1">
        <v>-0.41535684466362005</v>
      </c>
      <c r="BH68" s="1">
        <v>2.1827857494354248</v>
      </c>
      <c r="BI68" s="1">
        <v>1.7674288749694822</v>
      </c>
      <c r="BJ68" s="1">
        <v>-0.98165690898895264</v>
      </c>
      <c r="BK68" s="1">
        <v>2.2659702301025391</v>
      </c>
      <c r="BL68" s="1">
        <v>1.2843133211135864</v>
      </c>
      <c r="BM68" s="1" t="str">
        <f t="shared" si="0"/>
        <v>ASIAexcPRCAll</v>
      </c>
    </row>
    <row r="69" spans="1:65">
      <c r="A69" s="1">
        <v>66</v>
      </c>
      <c r="B69" s="31" t="s">
        <v>168</v>
      </c>
      <c r="C69" s="1" t="s">
        <v>390</v>
      </c>
      <c r="D69" s="1" t="s">
        <v>42</v>
      </c>
      <c r="E69" s="6">
        <v>3321716.588464268</v>
      </c>
      <c r="F69" s="6">
        <v>3321716.5</v>
      </c>
      <c r="G69" s="6">
        <v>-1.933855377137661E-2</v>
      </c>
      <c r="H69" s="6">
        <v>7.0453494787216187E-2</v>
      </c>
      <c r="I69" s="6">
        <v>5.1114939153194427E-2</v>
      </c>
      <c r="J69" s="6">
        <v>-2.9959049075841904E-2</v>
      </c>
      <c r="K69" s="6">
        <v>0.14289106428623199</v>
      </c>
      <c r="L69" s="6">
        <v>0.11293201148509979</v>
      </c>
      <c r="M69" s="6">
        <v>-5.8167800307273865E-2</v>
      </c>
      <c r="N69" s="6">
        <v>0.15334463119506836</v>
      </c>
      <c r="O69" s="6">
        <v>9.5176830887794495E-2</v>
      </c>
      <c r="P69" s="7">
        <v>745037.84792726021</v>
      </c>
      <c r="Q69" s="7">
        <v>745037.875</v>
      </c>
      <c r="R69" s="7">
        <v>-1.4077257364988327E-2</v>
      </c>
      <c r="S69" s="7">
        <v>8.2301408052444458E-2</v>
      </c>
      <c r="T69" s="7">
        <v>6.8224146962165833E-2</v>
      </c>
      <c r="U69" s="7">
        <v>-2.2409332916140556E-2</v>
      </c>
      <c r="V69" s="7">
        <v>0.16932733356952667</v>
      </c>
      <c r="W69" s="7">
        <v>0.14691799879074097</v>
      </c>
      <c r="X69" s="7">
        <v>-3.9969522505998611E-2</v>
      </c>
      <c r="Y69" s="7">
        <v>0.17752556502819061</v>
      </c>
      <c r="Z69" s="7">
        <v>0.1375560462474823</v>
      </c>
      <c r="AA69" s="7">
        <v>534802.59899865533</v>
      </c>
      <c r="AB69" s="7">
        <v>534802.625</v>
      </c>
      <c r="AC69" s="7">
        <v>-0.10216528177261353</v>
      </c>
      <c r="AD69" s="7">
        <v>0.56450569629669189</v>
      </c>
      <c r="AE69" s="7">
        <v>0.46234041452407837</v>
      </c>
      <c r="AF69" s="7">
        <v>-0.13367468118667603</v>
      </c>
      <c r="AG69" s="7">
        <v>1.163540244102478</v>
      </c>
      <c r="AH69" s="7">
        <v>1.0298655033111572</v>
      </c>
      <c r="AI69" s="7">
        <v>-0.29063963890075684</v>
      </c>
      <c r="AJ69" s="7">
        <v>1.2031440734863281</v>
      </c>
      <c r="AK69" s="7">
        <v>0.91250443458557129</v>
      </c>
      <c r="AL69" s="1">
        <v>-1.933855377137661E-2</v>
      </c>
      <c r="AM69" s="1">
        <v>7.0453494787216187E-2</v>
      </c>
      <c r="AN69" s="1">
        <v>5.1114939153194421E-2</v>
      </c>
      <c r="AO69" s="1">
        <v>-2.9959049075841904E-2</v>
      </c>
      <c r="AP69" s="1">
        <v>0.14289106428623199</v>
      </c>
      <c r="AQ69" s="1">
        <v>0.11293201148509979</v>
      </c>
      <c r="AR69" s="1">
        <v>-5.8167800307273865E-2</v>
      </c>
      <c r="AS69" s="1">
        <v>0.15334463119506836</v>
      </c>
      <c r="AT69" s="1">
        <v>9.5176830887794495E-2</v>
      </c>
      <c r="AU69" s="1">
        <v>-1.4077257364988327E-2</v>
      </c>
      <c r="AV69" s="1">
        <v>8.2301408052444458E-2</v>
      </c>
      <c r="AW69" s="1">
        <v>6.8224146962165833E-2</v>
      </c>
      <c r="AX69" s="1">
        <v>-2.2409332916140556E-2</v>
      </c>
      <c r="AY69" s="1">
        <v>0.16932733356952667</v>
      </c>
      <c r="AZ69" s="1">
        <v>0.14691799879074097</v>
      </c>
      <c r="BA69" s="1">
        <v>-3.9969522505998611E-2</v>
      </c>
      <c r="BB69" s="1">
        <v>0.17752556502819061</v>
      </c>
      <c r="BC69" s="1">
        <v>0.1375560462474823</v>
      </c>
      <c r="BD69" s="1">
        <v>-0.10216528177261353</v>
      </c>
      <c r="BE69" s="1">
        <v>0.56450569629669189</v>
      </c>
      <c r="BF69" s="1">
        <v>0.46234041452407837</v>
      </c>
      <c r="BG69" s="1">
        <v>-0.13367468118667603</v>
      </c>
      <c r="BH69" s="1">
        <v>1.163540244102478</v>
      </c>
      <c r="BI69" s="1">
        <v>1.0298655033111572</v>
      </c>
      <c r="BJ69" s="1">
        <v>-0.29063963890075684</v>
      </c>
      <c r="BK69" s="1">
        <v>1.2031440734863281</v>
      </c>
      <c r="BL69" s="1">
        <v>0.91250443458557129</v>
      </c>
      <c r="BM69" s="1" t="str">
        <f t="shared" ref="BM69:BM132" si="1">$C69&amp;$D69</f>
        <v>Rest of Dev AsiaAll</v>
      </c>
    </row>
    <row r="70" spans="1:65">
      <c r="A70" s="1">
        <v>67</v>
      </c>
      <c r="B70" s="31" t="s">
        <v>392</v>
      </c>
      <c r="C70" s="1" t="s">
        <v>391</v>
      </c>
      <c r="D70" s="1" t="s">
        <v>42</v>
      </c>
      <c r="E70" s="6">
        <v>11197520.499411073</v>
      </c>
      <c r="F70" s="6">
        <v>11197520</v>
      </c>
      <c r="G70" s="6">
        <v>-3.3633571118116379E-2</v>
      </c>
      <c r="H70" s="6">
        <v>9.0011268854141235E-2</v>
      </c>
      <c r="I70" s="6">
        <v>5.6377697736024857E-2</v>
      </c>
      <c r="J70" s="6">
        <v>-4.9806762486696243E-2</v>
      </c>
      <c r="K70" s="6">
        <v>0.16533198952674866</v>
      </c>
      <c r="L70" s="6">
        <v>0.11552523076534271</v>
      </c>
      <c r="M70" s="6">
        <v>-0.1963595449924469</v>
      </c>
      <c r="N70" s="6">
        <v>0.19769246876239777</v>
      </c>
      <c r="O70" s="6">
        <v>1.3329237699508667E-3</v>
      </c>
      <c r="P70" s="7">
        <v>153334.47656658097</v>
      </c>
      <c r="Q70" s="7">
        <v>153334.484375</v>
      </c>
      <c r="R70" s="7">
        <v>-3.0915996059775352E-2</v>
      </c>
      <c r="S70" s="7">
        <v>8.210291713476181E-2</v>
      </c>
      <c r="T70" s="7">
        <v>5.1186919212341309E-2</v>
      </c>
      <c r="U70" s="7">
        <v>-4.4700503349304199E-2</v>
      </c>
      <c r="V70" s="7">
        <v>0.1508658230304718</v>
      </c>
      <c r="W70" s="7">
        <v>0.1061653196811676</v>
      </c>
      <c r="X70" s="7">
        <v>-0.16734699904918671</v>
      </c>
      <c r="Y70" s="7">
        <v>0.17857977747917175</v>
      </c>
      <c r="Z70" s="7">
        <v>1.1232778429985046E-2</v>
      </c>
      <c r="AA70" s="7">
        <v>5387505.6663256809</v>
      </c>
      <c r="AB70" s="7">
        <v>5387505.5</v>
      </c>
      <c r="AC70" s="7">
        <v>-9.3509010970592499E-2</v>
      </c>
      <c r="AD70" s="7">
        <v>0.2961125373840332</v>
      </c>
      <c r="AE70" s="7">
        <v>0.20260351896286011</v>
      </c>
      <c r="AF70" s="7">
        <v>-0.13051024079322815</v>
      </c>
      <c r="AG70" s="7">
        <v>0.54473906755447388</v>
      </c>
      <c r="AH70" s="7">
        <v>0.41422882676124573</v>
      </c>
      <c r="AI70" s="7">
        <v>-0.61105477809906006</v>
      </c>
      <c r="AJ70" s="7">
        <v>0.63221192359924316</v>
      </c>
      <c r="AK70" s="7">
        <v>2.1157145500183105E-2</v>
      </c>
      <c r="AL70" s="1">
        <v>-3.3633571118116379E-2</v>
      </c>
      <c r="AM70" s="1">
        <v>9.0011268854141235E-2</v>
      </c>
      <c r="AN70" s="1">
        <v>5.6377697736024857E-2</v>
      </c>
      <c r="AO70" s="1">
        <v>-4.9806762486696243E-2</v>
      </c>
      <c r="AP70" s="1">
        <v>0.16533198952674866</v>
      </c>
      <c r="AQ70" s="1">
        <v>0.11552523076534271</v>
      </c>
      <c r="AR70" s="1">
        <v>-0.1963595449924469</v>
      </c>
      <c r="AS70" s="1">
        <v>0.19769246876239777</v>
      </c>
      <c r="AT70" s="1">
        <v>1.3329237699508667E-3</v>
      </c>
      <c r="AU70" s="1">
        <v>-3.0915996059775349E-2</v>
      </c>
      <c r="AV70" s="1">
        <v>8.210291713476181E-2</v>
      </c>
      <c r="AW70" s="1">
        <v>5.1186919212341309E-2</v>
      </c>
      <c r="AX70" s="1">
        <v>-4.4700503349304199E-2</v>
      </c>
      <c r="AY70" s="1">
        <v>0.1508658230304718</v>
      </c>
      <c r="AZ70" s="1">
        <v>0.1061653196811676</v>
      </c>
      <c r="BA70" s="1">
        <v>-0.16734699904918671</v>
      </c>
      <c r="BB70" s="1">
        <v>0.17857977747917175</v>
      </c>
      <c r="BC70" s="1">
        <v>1.1232778429985046E-2</v>
      </c>
      <c r="BD70" s="1">
        <v>-9.3509010970592499E-2</v>
      </c>
      <c r="BE70" s="1">
        <v>0.2961125373840332</v>
      </c>
      <c r="BF70" s="1">
        <v>0.20260351896286014</v>
      </c>
      <c r="BG70" s="1">
        <v>-0.13051024079322815</v>
      </c>
      <c r="BH70" s="1">
        <v>0.54473906755447388</v>
      </c>
      <c r="BI70" s="1">
        <v>0.41422882676124573</v>
      </c>
      <c r="BJ70" s="1">
        <v>-0.61105477809906006</v>
      </c>
      <c r="BK70" s="1">
        <v>0.63221192359924316</v>
      </c>
      <c r="BL70" s="1">
        <v>2.1157145500183105E-2</v>
      </c>
      <c r="BM70" s="1" t="str">
        <f t="shared" si="1"/>
        <v>EUAll</v>
      </c>
    </row>
    <row r="71" spans="1:65">
      <c r="A71" s="1">
        <v>68</v>
      </c>
      <c r="B71" s="31" t="s">
        <v>169</v>
      </c>
      <c r="C71" s="1" t="s">
        <v>393</v>
      </c>
      <c r="D71" s="1" t="s">
        <v>42</v>
      </c>
      <c r="E71" s="6">
        <v>41483444.410803616</v>
      </c>
      <c r="F71" s="6">
        <v>41483444</v>
      </c>
      <c r="G71" s="6">
        <v>-9.8946765065193176E-2</v>
      </c>
      <c r="H71" s="6">
        <v>6.7025385797023773E-2</v>
      </c>
      <c r="I71" s="6">
        <v>-3.1921379268169403E-2</v>
      </c>
      <c r="J71" s="6">
        <v>-0.16946312785148621</v>
      </c>
      <c r="K71" s="6">
        <v>0.11400562524795532</v>
      </c>
      <c r="L71" s="6">
        <v>-5.5457502603530884E-2</v>
      </c>
      <c r="M71" s="6">
        <v>-0.42801180481910706</v>
      </c>
      <c r="N71" s="6">
        <v>0.27955397963523865</v>
      </c>
      <c r="O71" s="6">
        <v>-0.14845782518386841</v>
      </c>
      <c r="P71" s="7">
        <v>500115.64209724579</v>
      </c>
      <c r="Q71" s="7">
        <v>500115.65625</v>
      </c>
      <c r="R71" s="7">
        <v>-7.0575512945652008E-2</v>
      </c>
      <c r="S71" s="7">
        <v>6.4017646014690399E-2</v>
      </c>
      <c r="T71" s="7">
        <v>-6.5578669309616089E-3</v>
      </c>
      <c r="U71" s="7">
        <v>-0.11420898884534836</v>
      </c>
      <c r="V71" s="7">
        <v>0.11206258088350296</v>
      </c>
      <c r="W71" s="7">
        <v>-2.1464079618453979E-3</v>
      </c>
      <c r="X71" s="7">
        <v>-0.29403266310691833</v>
      </c>
      <c r="Y71" s="7">
        <v>0.21010379493236542</v>
      </c>
      <c r="Z71" s="7">
        <v>-8.3928868174552917E-2</v>
      </c>
      <c r="AA71" s="7">
        <v>10712605.624483136</v>
      </c>
      <c r="AB71" s="7">
        <v>10712606</v>
      </c>
      <c r="AC71" s="7">
        <v>-0.46670997142791748</v>
      </c>
      <c r="AD71" s="7">
        <v>0.28191739320755005</v>
      </c>
      <c r="AE71" s="7">
        <v>-0.18479257822036743</v>
      </c>
      <c r="AF71" s="7">
        <v>-0.78705775737762451</v>
      </c>
      <c r="AG71" s="7">
        <v>0.49527034163475037</v>
      </c>
      <c r="AH71" s="7">
        <v>-0.29178741574287415</v>
      </c>
      <c r="AI71" s="7">
        <v>-2.0633859634399414</v>
      </c>
      <c r="AJ71" s="7">
        <v>0.87424993515014648</v>
      </c>
      <c r="AK71" s="7">
        <v>-1.1891360282897949</v>
      </c>
      <c r="AL71" s="1">
        <v>-9.8946765065193176E-2</v>
      </c>
      <c r="AM71" s="1">
        <v>6.7025385797023773E-2</v>
      </c>
      <c r="AN71" s="1">
        <v>-3.1921379268169403E-2</v>
      </c>
      <c r="AO71" s="1">
        <v>-0.16946312785148621</v>
      </c>
      <c r="AP71" s="1">
        <v>0.11400562524795532</v>
      </c>
      <c r="AQ71" s="1">
        <v>-5.5457502603530884E-2</v>
      </c>
      <c r="AR71" s="1">
        <v>-0.428011804819107</v>
      </c>
      <c r="AS71" s="1">
        <v>0.27955397963523865</v>
      </c>
      <c r="AT71" s="1">
        <v>-0.14845782518386841</v>
      </c>
      <c r="AU71" s="1">
        <v>-7.0575512945652008E-2</v>
      </c>
      <c r="AV71" s="1">
        <v>6.4017646014690399E-2</v>
      </c>
      <c r="AW71" s="1">
        <v>-6.5578669309616089E-3</v>
      </c>
      <c r="AX71" s="1">
        <v>-0.11420898884534837</v>
      </c>
      <c r="AY71" s="1">
        <v>0.11206258088350296</v>
      </c>
      <c r="AZ71" s="1">
        <v>-2.1464079618453979E-3</v>
      </c>
      <c r="BA71" s="1">
        <v>-0.29403266310691833</v>
      </c>
      <c r="BB71" s="1">
        <v>0.21010379493236542</v>
      </c>
      <c r="BC71" s="1">
        <v>-8.3928868174552917E-2</v>
      </c>
      <c r="BD71" s="1">
        <v>-0.46670997142791748</v>
      </c>
      <c r="BE71" s="1">
        <v>0.28191739320755005</v>
      </c>
      <c r="BF71" s="1">
        <v>-0.18479257822036743</v>
      </c>
      <c r="BG71" s="1">
        <v>-0.78705775737762451</v>
      </c>
      <c r="BH71" s="1">
        <v>0.49527034163475037</v>
      </c>
      <c r="BI71" s="1">
        <v>-0.29178741574287415</v>
      </c>
      <c r="BJ71" s="1">
        <v>-2.0633859634399414</v>
      </c>
      <c r="BK71" s="1">
        <v>0.87424993515014648</v>
      </c>
      <c r="BL71" s="1">
        <v>-1.1891360282897949</v>
      </c>
      <c r="BM71" s="1" t="str">
        <f t="shared" si="1"/>
        <v>G3All</v>
      </c>
    </row>
    <row r="72" spans="1:65">
      <c r="A72" s="1">
        <v>69</v>
      </c>
      <c r="B72" s="31" t="s">
        <v>170</v>
      </c>
      <c r="C72" s="1" t="s">
        <v>170</v>
      </c>
      <c r="D72" s="1" t="s">
        <v>42</v>
      </c>
      <c r="E72" s="6">
        <v>2577255.7233097828</v>
      </c>
      <c r="F72" s="6">
        <v>2577255.75</v>
      </c>
      <c r="G72" s="6">
        <v>-0.13060534000396729</v>
      </c>
      <c r="H72" s="6">
        <v>0.25963369011878967</v>
      </c>
      <c r="I72" s="6">
        <v>0.12902835011482239</v>
      </c>
      <c r="J72" s="6">
        <v>-0.24265950918197632</v>
      </c>
      <c r="K72" s="6">
        <v>0.64805132150650024</v>
      </c>
      <c r="L72" s="6">
        <v>0.40539181232452393</v>
      </c>
      <c r="M72" s="6">
        <v>-0.55125612020492554</v>
      </c>
      <c r="N72" s="6">
        <v>0.70078772306442261</v>
      </c>
      <c r="O72" s="6">
        <v>0.14953160285949707</v>
      </c>
      <c r="P72" s="7">
        <v>48687.470313812541</v>
      </c>
      <c r="Q72" s="7">
        <v>48687.46875</v>
      </c>
      <c r="R72" s="7">
        <v>-0.11134961992502213</v>
      </c>
      <c r="S72" s="7">
        <v>0.24328289926052094</v>
      </c>
      <c r="T72" s="7">
        <v>0.13193327188491821</v>
      </c>
      <c r="U72" s="7">
        <v>-0.20399217307567596</v>
      </c>
      <c r="V72" s="7">
        <v>0.60344618558883667</v>
      </c>
      <c r="W72" s="7">
        <v>0.39945399761199951</v>
      </c>
      <c r="X72" s="7">
        <v>-0.4768790602684021</v>
      </c>
      <c r="Y72" s="7">
        <v>0.65038079023361206</v>
      </c>
      <c r="Z72" s="7">
        <v>0.17350172996520996</v>
      </c>
      <c r="AA72" s="7">
        <v>1649995.9847724545</v>
      </c>
      <c r="AB72" s="7">
        <v>1649996</v>
      </c>
      <c r="AC72" s="7">
        <v>-0.29419311881065369</v>
      </c>
      <c r="AD72" s="7">
        <v>0.78286540508270264</v>
      </c>
      <c r="AE72" s="7">
        <v>0.48867228627204895</v>
      </c>
      <c r="AF72" s="7">
        <v>-0.52423703670501709</v>
      </c>
      <c r="AG72" s="7">
        <v>1.9724100828170776</v>
      </c>
      <c r="AH72" s="7">
        <v>1.4481730461120605</v>
      </c>
      <c r="AI72" s="7">
        <v>-1.364611029624939</v>
      </c>
      <c r="AJ72" s="7">
        <v>2.0775866508483887</v>
      </c>
      <c r="AK72" s="7">
        <v>0.71297562122344971</v>
      </c>
      <c r="AL72" s="1">
        <v>-0.13060534000396729</v>
      </c>
      <c r="AM72" s="1">
        <v>0.25963369011878967</v>
      </c>
      <c r="AN72" s="1">
        <v>0.12902835011482239</v>
      </c>
      <c r="AO72" s="1">
        <v>-0.24265950918197632</v>
      </c>
      <c r="AP72" s="1">
        <v>0.64805132150650024</v>
      </c>
      <c r="AQ72" s="1">
        <v>0.40539181232452393</v>
      </c>
      <c r="AR72" s="1">
        <v>-0.55125612020492554</v>
      </c>
      <c r="AS72" s="1">
        <v>0.70078772306442261</v>
      </c>
      <c r="AT72" s="1">
        <v>0.14953160285949707</v>
      </c>
      <c r="AU72" s="1">
        <v>-0.11134961992502213</v>
      </c>
      <c r="AV72" s="1">
        <v>0.24328289926052091</v>
      </c>
      <c r="AW72" s="1">
        <v>0.13193327188491821</v>
      </c>
      <c r="AX72" s="1">
        <v>-0.20399217307567594</v>
      </c>
      <c r="AY72" s="1">
        <v>0.60344618558883667</v>
      </c>
      <c r="AZ72" s="1">
        <v>0.39945399761199951</v>
      </c>
      <c r="BA72" s="1">
        <v>-0.4768790602684021</v>
      </c>
      <c r="BB72" s="1">
        <v>0.65038079023361206</v>
      </c>
      <c r="BC72" s="1">
        <v>0.17350172996520996</v>
      </c>
      <c r="BD72" s="1">
        <v>-0.29419311881065369</v>
      </c>
      <c r="BE72" s="1">
        <v>0.78286540508270275</v>
      </c>
      <c r="BF72" s="1">
        <v>0.48867228627204895</v>
      </c>
      <c r="BG72" s="1">
        <v>-0.52423703670501709</v>
      </c>
      <c r="BH72" s="1">
        <v>1.9724100828170776</v>
      </c>
      <c r="BI72" s="1">
        <v>1.4481730461120605</v>
      </c>
      <c r="BJ72" s="1">
        <v>-1.364611029624939</v>
      </c>
      <c r="BK72" s="1">
        <v>2.0775866508483887</v>
      </c>
      <c r="BL72" s="1">
        <v>0.71297562122344971</v>
      </c>
      <c r="BM72" s="1" t="str">
        <f t="shared" si="1"/>
        <v>NIEsAll</v>
      </c>
    </row>
    <row r="73" spans="1:65">
      <c r="A73" s="1">
        <v>70</v>
      </c>
      <c r="B73" s="31" t="s">
        <v>171</v>
      </c>
      <c r="C73" s="1" t="s">
        <v>394</v>
      </c>
      <c r="D73" s="1" t="s">
        <v>42</v>
      </c>
      <c r="E73" s="6">
        <v>221824.16901195314</v>
      </c>
      <c r="F73" s="6">
        <v>221824.171875</v>
      </c>
      <c r="G73" s="6">
        <v>-5.325741320848465E-2</v>
      </c>
      <c r="H73" s="6">
        <v>6.3338451087474823E-2</v>
      </c>
      <c r="I73" s="6">
        <v>1.0081037878990173E-2</v>
      </c>
      <c r="J73" s="6">
        <v>-8.8940061628818512E-2</v>
      </c>
      <c r="K73" s="6">
        <v>0.12509644031524658</v>
      </c>
      <c r="L73" s="6">
        <v>3.615637868642807E-2</v>
      </c>
      <c r="M73" s="6">
        <v>-0.12597380578517914</v>
      </c>
      <c r="N73" s="6">
        <v>0.15203534066677094</v>
      </c>
      <c r="O73" s="6">
        <v>2.6061534881591797E-2</v>
      </c>
      <c r="P73" s="7">
        <v>38798.779347008553</v>
      </c>
      <c r="Q73" s="7">
        <v>38798.78125</v>
      </c>
      <c r="R73" s="7">
        <v>-1.4559130184352398E-2</v>
      </c>
      <c r="S73" s="7">
        <v>5.6280650198459625E-2</v>
      </c>
      <c r="T73" s="7">
        <v>4.1721519082784653E-2</v>
      </c>
      <c r="U73" s="7">
        <v>-2.6029596105217934E-2</v>
      </c>
      <c r="V73" s="7">
        <v>0.17891107499599457</v>
      </c>
      <c r="W73" s="7">
        <v>0.15288147330284119</v>
      </c>
      <c r="X73" s="7">
        <v>-4.8495907336473465E-2</v>
      </c>
      <c r="Y73" s="7">
        <v>0.22672545909881592</v>
      </c>
      <c r="Z73" s="7">
        <v>0.17822955548763275</v>
      </c>
      <c r="AA73" s="7">
        <v>70169.659267136332</v>
      </c>
      <c r="AB73" s="7">
        <v>70169.65625</v>
      </c>
      <c r="AC73" s="7">
        <v>-0.14201588928699493</v>
      </c>
      <c r="AD73" s="7">
        <v>0.19664044678211212</v>
      </c>
      <c r="AE73" s="7">
        <v>5.4624557495117188E-2</v>
      </c>
      <c r="AF73" s="7">
        <v>-0.24392060935497284</v>
      </c>
      <c r="AG73" s="7">
        <v>0.40257459878921509</v>
      </c>
      <c r="AH73" s="7">
        <v>0.15865398943424225</v>
      </c>
      <c r="AI73" s="7">
        <v>-0.33115357160568237</v>
      </c>
      <c r="AJ73" s="7">
        <v>0.48562699556350708</v>
      </c>
      <c r="AK73" s="7">
        <v>0.15447342395782471</v>
      </c>
      <c r="AL73" s="1">
        <v>-5.325741320848465E-2</v>
      </c>
      <c r="AM73" s="1">
        <v>6.3338451087474823E-2</v>
      </c>
      <c r="AN73" s="1">
        <v>1.0081037878990173E-2</v>
      </c>
      <c r="AO73" s="1">
        <v>-8.8940061628818512E-2</v>
      </c>
      <c r="AP73" s="1">
        <v>0.12509644031524658</v>
      </c>
      <c r="AQ73" s="1">
        <v>3.615637868642807E-2</v>
      </c>
      <c r="AR73" s="1">
        <v>-0.12597380578517914</v>
      </c>
      <c r="AS73" s="1">
        <v>0.15203534066677094</v>
      </c>
      <c r="AT73" s="1">
        <v>2.6061534881591797E-2</v>
      </c>
      <c r="AU73" s="1">
        <v>-1.4559130184352396E-2</v>
      </c>
      <c r="AV73" s="1">
        <v>5.6280650198459625E-2</v>
      </c>
      <c r="AW73" s="1">
        <v>4.1721519082784653E-2</v>
      </c>
      <c r="AX73" s="1">
        <v>-2.6029596105217934E-2</v>
      </c>
      <c r="AY73" s="1">
        <v>0.17891107499599457</v>
      </c>
      <c r="AZ73" s="1">
        <v>0.15288147330284119</v>
      </c>
      <c r="BA73" s="1">
        <v>-4.8495907336473465E-2</v>
      </c>
      <c r="BB73" s="1">
        <v>0.22672545909881589</v>
      </c>
      <c r="BC73" s="1">
        <v>0.17822955548763275</v>
      </c>
      <c r="BD73" s="1">
        <v>-0.14201588928699493</v>
      </c>
      <c r="BE73" s="1">
        <v>0.19664044678211212</v>
      </c>
      <c r="BF73" s="1">
        <v>5.4624557495117188E-2</v>
      </c>
      <c r="BG73" s="1">
        <v>-0.24392060935497284</v>
      </c>
      <c r="BH73" s="1">
        <v>0.40257459878921509</v>
      </c>
      <c r="BI73" s="1">
        <v>0.15865398943424225</v>
      </c>
      <c r="BJ73" s="1">
        <v>-0.33115357160568237</v>
      </c>
      <c r="BK73" s="1">
        <v>0.48562699556350714</v>
      </c>
      <c r="BL73" s="1">
        <v>0.15447342395782471</v>
      </c>
      <c r="BM73" s="1" t="str">
        <f t="shared" si="1"/>
        <v>Rest of Dev Asia-OtherAll</v>
      </c>
    </row>
    <row r="74" spans="1:65">
      <c r="A74" s="1">
        <v>71</v>
      </c>
      <c r="B74" s="31" t="s">
        <v>172</v>
      </c>
      <c r="C74" s="1" t="s">
        <v>228</v>
      </c>
      <c r="D74" s="1" t="s">
        <v>42</v>
      </c>
      <c r="E74" s="6">
        <v>76973471.952623188</v>
      </c>
      <c r="F74" s="6">
        <v>76973472</v>
      </c>
      <c r="G74" s="6">
        <v>-0.18573319911956787</v>
      </c>
      <c r="H74" s="6">
        <v>9.1088719666004181E-2</v>
      </c>
      <c r="I74" s="6">
        <v>-9.464447945356369E-2</v>
      </c>
      <c r="J74" s="6">
        <v>-0.33666735887527466</v>
      </c>
      <c r="K74" s="6">
        <v>0.16479869186878204</v>
      </c>
      <c r="L74" s="6">
        <v>-0.17186866700649261</v>
      </c>
      <c r="M74" s="6">
        <v>-0.54626494646072388</v>
      </c>
      <c r="N74" s="6">
        <v>0.26980876922607422</v>
      </c>
      <c r="O74" s="6">
        <v>-0.27645617723464966</v>
      </c>
      <c r="P74" s="7">
        <v>3916400.4627447315</v>
      </c>
      <c r="Q74" s="7">
        <v>3916400.5</v>
      </c>
      <c r="R74" s="7">
        <v>-0.17312127351760864</v>
      </c>
      <c r="S74" s="7">
        <v>0.10781194269657135</v>
      </c>
      <c r="T74" s="7">
        <v>-6.5309330821037292E-2</v>
      </c>
      <c r="U74" s="7">
        <v>-0.33356863260269165</v>
      </c>
      <c r="V74" s="7">
        <v>0.19439822435379028</v>
      </c>
      <c r="W74" s="7">
        <v>-0.13917040824890137</v>
      </c>
      <c r="X74" s="7">
        <v>-0.4157368540763855</v>
      </c>
      <c r="Y74" s="7">
        <v>0.22569216787815094</v>
      </c>
      <c r="Z74" s="7">
        <v>-0.19004468619823456</v>
      </c>
      <c r="AA74" s="7">
        <v>21308670.426611654</v>
      </c>
      <c r="AB74" s="7">
        <v>21308670</v>
      </c>
      <c r="AC74" s="7">
        <v>-0.8693729043006897</v>
      </c>
      <c r="AD74" s="7">
        <v>0.44174718856811523</v>
      </c>
      <c r="AE74" s="7">
        <v>-0.42762571573257446</v>
      </c>
      <c r="AF74" s="7">
        <v>-1.5794500112533569</v>
      </c>
      <c r="AG74" s="7">
        <v>0.82540756464004517</v>
      </c>
      <c r="AH74" s="7">
        <v>-0.75404244661331177</v>
      </c>
      <c r="AI74" s="7">
        <v>-2.6323986053466797</v>
      </c>
      <c r="AJ74" s="7">
        <v>1.0694923400878906</v>
      </c>
      <c r="AK74" s="7">
        <v>-1.5629062652587891</v>
      </c>
      <c r="AL74" s="1">
        <v>-0.18573319911956787</v>
      </c>
      <c r="AM74" s="1">
        <v>9.1088719666004181E-2</v>
      </c>
      <c r="AN74" s="1">
        <v>-9.464447945356369E-2</v>
      </c>
      <c r="AO74" s="1">
        <v>-0.33666735887527466</v>
      </c>
      <c r="AP74" s="1">
        <v>0.16479869186878204</v>
      </c>
      <c r="AQ74" s="1">
        <v>-0.17186866700649261</v>
      </c>
      <c r="AR74" s="1">
        <v>-0.54626494646072388</v>
      </c>
      <c r="AS74" s="1">
        <v>0.26980876922607422</v>
      </c>
      <c r="AT74" s="1">
        <v>-0.27645617723464966</v>
      </c>
      <c r="AU74" s="1">
        <v>-0.17312127351760864</v>
      </c>
      <c r="AV74" s="1">
        <v>0.10781194269657135</v>
      </c>
      <c r="AW74" s="1">
        <v>-6.5309330821037292E-2</v>
      </c>
      <c r="AX74" s="1">
        <v>-0.33356863260269165</v>
      </c>
      <c r="AY74" s="1">
        <v>0.19439822435379028</v>
      </c>
      <c r="AZ74" s="1">
        <v>-0.13917040824890137</v>
      </c>
      <c r="BA74" s="1">
        <v>-0.4157368540763855</v>
      </c>
      <c r="BB74" s="1">
        <v>0.22569216787815094</v>
      </c>
      <c r="BC74" s="1">
        <v>-0.19004468619823456</v>
      </c>
      <c r="BD74" s="1">
        <v>-0.8693729043006897</v>
      </c>
      <c r="BE74" s="1">
        <v>0.44174718856811523</v>
      </c>
      <c r="BF74" s="1">
        <v>-0.42762571573257446</v>
      </c>
      <c r="BG74" s="1">
        <v>-1.5794500112533572</v>
      </c>
      <c r="BH74" s="1">
        <v>0.82540756464004517</v>
      </c>
      <c r="BI74" s="1">
        <v>-0.75404244661331177</v>
      </c>
      <c r="BJ74" s="1">
        <v>-2.6323986053466797</v>
      </c>
      <c r="BK74" s="1">
        <v>1.0694923400878906</v>
      </c>
      <c r="BL74" s="1">
        <v>-1.5629062652587891</v>
      </c>
      <c r="BM74" s="1" t="str">
        <f t="shared" si="1"/>
        <v>WLDAll</v>
      </c>
    </row>
    <row r="75" spans="1:65">
      <c r="A75" s="1">
        <v>72</v>
      </c>
      <c r="B75" s="1" t="s">
        <v>173</v>
      </c>
      <c r="C75" s="1" t="s">
        <v>174</v>
      </c>
      <c r="D75" s="1" t="s">
        <v>42</v>
      </c>
      <c r="E75" s="6">
        <v>7942239.9529805873</v>
      </c>
      <c r="F75" s="6">
        <v>7942240</v>
      </c>
      <c r="G75" s="6">
        <v>-8.0714873969554901E-2</v>
      </c>
      <c r="H75" s="6">
        <v>0.11117472499608994</v>
      </c>
      <c r="I75" s="6">
        <v>3.0459851026535034E-2</v>
      </c>
      <c r="J75" s="6">
        <v>-0.13834317028522491</v>
      </c>
      <c r="K75" s="6">
        <v>0.18792136013507843</v>
      </c>
      <c r="L75" s="6">
        <v>4.9578189849853516E-2</v>
      </c>
      <c r="M75" s="6">
        <v>-0.22013631463050842</v>
      </c>
      <c r="N75" s="6">
        <v>0.24250507354736328</v>
      </c>
      <c r="O75" s="6">
        <v>2.2368758916854858E-2</v>
      </c>
      <c r="P75" s="7">
        <v>1124931.2263374573</v>
      </c>
      <c r="Q75" s="7">
        <v>1124931.25</v>
      </c>
      <c r="R75" s="7">
        <v>-6.2015663832426071E-2</v>
      </c>
      <c r="S75" s="7">
        <v>0.14062038064002991</v>
      </c>
      <c r="T75" s="7">
        <v>7.8604713082313538E-2</v>
      </c>
      <c r="U75" s="7">
        <v>-0.10453881323337555</v>
      </c>
      <c r="V75" s="7">
        <v>0.2017219215631485</v>
      </c>
      <c r="W75" s="7">
        <v>9.7183108329772949E-2</v>
      </c>
      <c r="X75" s="7">
        <v>-0.15496921539306641</v>
      </c>
      <c r="Y75" s="7">
        <v>0.23638054728507996</v>
      </c>
      <c r="Z75" s="7">
        <v>8.141133189201355E-2</v>
      </c>
      <c r="AA75" s="7">
        <v>3402925.018199319</v>
      </c>
      <c r="AB75" s="7">
        <v>3402925</v>
      </c>
      <c r="AC75" s="7">
        <v>-0.17481938004493713</v>
      </c>
      <c r="AD75" s="7">
        <v>0.35212287306785583</v>
      </c>
      <c r="AE75" s="7">
        <v>0.1773034930229187</v>
      </c>
      <c r="AF75" s="7">
        <v>-0.30150264501571655</v>
      </c>
      <c r="AG75" s="7">
        <v>0.58913248777389526</v>
      </c>
      <c r="AH75" s="7">
        <v>0.28762984275817871</v>
      </c>
      <c r="AI75" s="7">
        <v>-0.48977690935134888</v>
      </c>
      <c r="AJ75" s="7">
        <v>0.72449177503585815</v>
      </c>
      <c r="AK75" s="7">
        <v>0.23471486568450928</v>
      </c>
      <c r="AL75" s="1">
        <v>-8.0714873969554915E-2</v>
      </c>
      <c r="AM75" s="1">
        <v>0.11117472499608994</v>
      </c>
      <c r="AN75" s="1">
        <v>3.0459851026535034E-2</v>
      </c>
      <c r="AO75" s="1">
        <v>-0.13834317028522491</v>
      </c>
      <c r="AP75" s="1">
        <v>0.18792136013507843</v>
      </c>
      <c r="AQ75" s="1">
        <v>4.9578189849853516E-2</v>
      </c>
      <c r="AR75" s="1">
        <v>-0.22013631463050842</v>
      </c>
      <c r="AS75" s="1">
        <v>0.24250507354736328</v>
      </c>
      <c r="AT75" s="1">
        <v>2.2368758916854858E-2</v>
      </c>
      <c r="AU75" s="1">
        <v>-6.2015663832426071E-2</v>
      </c>
      <c r="AV75" s="1">
        <v>0.14062038064002991</v>
      </c>
      <c r="AW75" s="1">
        <v>7.8604713082313538E-2</v>
      </c>
      <c r="AX75" s="1">
        <v>-0.10453881323337555</v>
      </c>
      <c r="AY75" s="1">
        <v>0.2017219215631485</v>
      </c>
      <c r="AZ75" s="1">
        <v>9.7183108329772949E-2</v>
      </c>
      <c r="BA75" s="1">
        <v>-0.15496921539306641</v>
      </c>
      <c r="BB75" s="1">
        <v>0.23638054728507998</v>
      </c>
      <c r="BC75" s="1">
        <v>8.141133189201355E-2</v>
      </c>
      <c r="BD75" s="1">
        <v>-0.17481938004493716</v>
      </c>
      <c r="BE75" s="1">
        <v>0.35212287306785583</v>
      </c>
      <c r="BF75" s="1">
        <v>0.1773034930229187</v>
      </c>
      <c r="BG75" s="1">
        <v>-0.30150264501571655</v>
      </c>
      <c r="BH75" s="1">
        <v>0.58913248777389526</v>
      </c>
      <c r="BI75" s="1">
        <v>0.28762984275817871</v>
      </c>
      <c r="BJ75" s="1">
        <v>-0.48977690935134888</v>
      </c>
      <c r="BK75" s="1">
        <v>0.72449177503585815</v>
      </c>
      <c r="BL75" s="1">
        <v>0.23471486568450928</v>
      </c>
      <c r="BM75" s="1" t="str">
        <f t="shared" si="1"/>
        <v>RoWAll</v>
      </c>
    </row>
    <row r="76" spans="1:65">
      <c r="A76" s="8">
        <f t="shared" ref="A76:A139" si="2">IFERROR(INDEX($A$4:$A$75,MATCH(B76,$B$4:$B$75,0)),"")</f>
        <v>1</v>
      </c>
      <c r="B76" s="1" t="s">
        <v>40</v>
      </c>
      <c r="C76" s="1" t="s">
        <v>41</v>
      </c>
      <c r="D76" s="1" t="s">
        <v>175</v>
      </c>
      <c r="E76" s="32">
        <v>144884.06193486421</v>
      </c>
      <c r="F76" s="32">
        <v>2619083.75</v>
      </c>
      <c r="G76" s="99">
        <v>-3.4266824135556817E-2</v>
      </c>
      <c r="H76" s="99">
        <v>4.4366812333464622E-2</v>
      </c>
      <c r="I76" s="99">
        <v>1.0099988430738449E-2</v>
      </c>
      <c r="J76" s="99">
        <v>-5.9039088897407055E-2</v>
      </c>
      <c r="K76" s="3">
        <v>6.0509605333209038E-2</v>
      </c>
      <c r="L76" s="3">
        <v>1.4705173671245575E-3</v>
      </c>
      <c r="M76" s="3">
        <v>-7.5046906713396311E-2</v>
      </c>
      <c r="N76" s="3">
        <v>6.4724409952759743E-2</v>
      </c>
      <c r="O76" s="3">
        <v>-1.0322496294975281E-2</v>
      </c>
      <c r="P76" s="2">
        <v>598.2168992894276</v>
      </c>
      <c r="Q76" s="3">
        <v>26103.94921875</v>
      </c>
      <c r="R76" s="3">
        <v>-9.8235865589231253E-3</v>
      </c>
      <c r="S76" s="3">
        <v>2.1670144516974688E-2</v>
      </c>
      <c r="T76" s="3">
        <v>1.1846557725220919E-2</v>
      </c>
      <c r="U76" s="3">
        <v>-1.6969396499916911E-2</v>
      </c>
      <c r="V76" s="3">
        <v>2.8781470842659473E-2</v>
      </c>
      <c r="W76" s="3">
        <v>1.1812074109911919E-2</v>
      </c>
      <c r="X76" s="3">
        <v>-2.1269609220325947E-2</v>
      </c>
      <c r="Y76" s="3">
        <v>2.9950384981930256E-2</v>
      </c>
      <c r="Z76" s="3">
        <v>8.6807757616043091E-3</v>
      </c>
      <c r="AA76" s="3">
        <v>149466.36669467919</v>
      </c>
      <c r="AB76" s="3">
        <v>596517.8125</v>
      </c>
      <c r="AC76" s="7">
        <v>-0.18171690893359482</v>
      </c>
      <c r="AD76" s="3">
        <v>0.27447749674320221</v>
      </c>
      <c r="AE76" s="3">
        <v>9.2760585248470306E-2</v>
      </c>
      <c r="AF76" s="3">
        <v>-0.31281678704544902</v>
      </c>
      <c r="AG76" s="3">
        <v>0.3639741837978363</v>
      </c>
      <c r="AH76" s="3">
        <v>5.1157400012016296E-2</v>
      </c>
      <c r="AI76" s="3">
        <v>-0.39945763908326626</v>
      </c>
      <c r="AJ76" s="3">
        <v>0.38655056059360504</v>
      </c>
      <c r="AK76" s="3">
        <v>-1.2907072901725769E-2</v>
      </c>
      <c r="AL76" s="1">
        <v>-0.30972241789639743</v>
      </c>
      <c r="AM76" s="1">
        <v>0.40101167052763642</v>
      </c>
      <c r="AN76" s="1">
        <v>9.1289254735690495E-2</v>
      </c>
      <c r="AO76" s="1">
        <v>-0.53362778211859907</v>
      </c>
      <c r="AP76" s="1">
        <v>0.54691911907621293</v>
      </c>
      <c r="AQ76" s="1">
        <v>1.3291345375419964E-2</v>
      </c>
      <c r="AR76" s="1">
        <v>-0.67831525066251341</v>
      </c>
      <c r="AS76" s="1">
        <v>0.58501484316677999</v>
      </c>
      <c r="AT76" s="1">
        <v>-9.3300403286830508E-2</v>
      </c>
      <c r="AU76" s="1">
        <v>-0.2143322963409045</v>
      </c>
      <c r="AV76" s="1">
        <v>0.47280204724653985</v>
      </c>
      <c r="AW76" s="1">
        <v>0.25846974582570592</v>
      </c>
      <c r="AX76" s="1">
        <v>-0.37024051221320958</v>
      </c>
      <c r="AY76" s="1">
        <v>0.62795789509002142</v>
      </c>
      <c r="AZ76" s="1">
        <v>0.25771737779688242</v>
      </c>
      <c r="BA76" s="1">
        <v>-0.46406311575941089</v>
      </c>
      <c r="BB76" s="1">
        <v>0.65346141665951252</v>
      </c>
      <c r="BC76" s="1">
        <v>0.18939830090010162</v>
      </c>
      <c r="BD76" s="1">
        <v>-0.36261460046413607</v>
      </c>
      <c r="BE76" s="1">
        <v>0.54771759217136884</v>
      </c>
      <c r="BF76" s="1">
        <v>0.18510298659650484</v>
      </c>
      <c r="BG76" s="1">
        <v>-0.62422333132692609</v>
      </c>
      <c r="BH76" s="1">
        <v>0.72630749670820682</v>
      </c>
      <c r="BI76" s="1">
        <v>0.10208417188584358</v>
      </c>
      <c r="BJ76" s="1">
        <v>-0.79711444052494962</v>
      </c>
      <c r="BK76" s="1">
        <v>0.7713584713245375</v>
      </c>
      <c r="BL76" s="1">
        <v>-2.575595804973271E-2</v>
      </c>
      <c r="BM76" s="1" t="str">
        <f t="shared" si="1"/>
        <v>AUSAgriculture, Mining and Quarrying</v>
      </c>
    </row>
    <row r="77" spans="1:65">
      <c r="A77" s="8">
        <f t="shared" si="2"/>
        <v>1</v>
      </c>
      <c r="B77" s="1" t="s">
        <v>40</v>
      </c>
      <c r="C77" s="1" t="s">
        <v>41</v>
      </c>
      <c r="D77" s="1" t="s">
        <v>176</v>
      </c>
      <c r="E77" s="32">
        <v>9976.5756652839937</v>
      </c>
      <c r="F77" s="32">
        <v>2619083.75</v>
      </c>
      <c r="G77" s="3">
        <v>-6.3720167963765562E-4</v>
      </c>
      <c r="H77" s="3">
        <v>2.8857608558610082E-3</v>
      </c>
      <c r="I77" s="3">
        <v>2.2485591471195221E-3</v>
      </c>
      <c r="J77" s="3">
        <v>-1.1008726432919502E-3</v>
      </c>
      <c r="K77" s="3">
        <v>5.9041689382866025E-3</v>
      </c>
      <c r="L77" s="3">
        <v>4.8032961785793304E-3</v>
      </c>
      <c r="M77" s="3">
        <v>-3.684430499561131E-3</v>
      </c>
      <c r="N77" s="3">
        <v>8.2203731872141361E-3</v>
      </c>
      <c r="O77" s="3">
        <v>4.5359426876530051E-3</v>
      </c>
      <c r="P77" s="2">
        <v>120.29175444038813</v>
      </c>
      <c r="Q77" s="3">
        <v>26103.94921875</v>
      </c>
      <c r="R77" s="3">
        <v>-7.9079996794462204E-4</v>
      </c>
      <c r="S77" s="3">
        <v>3.4765341551974416E-3</v>
      </c>
      <c r="T77" s="3">
        <v>2.6857341872528195E-3</v>
      </c>
      <c r="U77" s="3">
        <v>-1.3668460887856781E-3</v>
      </c>
      <c r="V77" s="3">
        <v>6.956072524189949E-3</v>
      </c>
      <c r="W77" s="3">
        <v>5.5892262607812881E-3</v>
      </c>
      <c r="X77" s="3">
        <v>-4.3388477060943842E-3</v>
      </c>
      <c r="Y77" s="3">
        <v>9.5835800748318434E-3</v>
      </c>
      <c r="Z77" s="3">
        <v>5.2447323687374592E-3</v>
      </c>
      <c r="AA77" s="3">
        <v>4114.1827090012757</v>
      </c>
      <c r="AB77" s="3">
        <v>596517.8125</v>
      </c>
      <c r="AC77" s="7">
        <v>-1.4437365462072194E-3</v>
      </c>
      <c r="AD77" s="3">
        <v>2.0206854678690434E-2</v>
      </c>
      <c r="AE77" s="3">
        <v>1.8763117492198944E-2</v>
      </c>
      <c r="AF77" s="3">
        <v>-2.3025404661893845E-3</v>
      </c>
      <c r="AG77" s="3">
        <v>4.2357157915830612E-2</v>
      </c>
      <c r="AH77" s="3">
        <v>4.0054616518318653E-2</v>
      </c>
      <c r="AI77" s="3">
        <v>-2.0066223572939634E-2</v>
      </c>
      <c r="AJ77" s="3">
        <v>4.6784350648522377E-2</v>
      </c>
      <c r="AK77" s="3">
        <v>2.6718126609921455E-2</v>
      </c>
      <c r="AL77" s="1">
        <v>-8.3640151298077739E-2</v>
      </c>
      <c r="AM77" s="1">
        <v>0.3787897651675014</v>
      </c>
      <c r="AN77" s="1">
        <v>0.29514961004920653</v>
      </c>
      <c r="AO77" s="1">
        <v>-0.14450237246269204</v>
      </c>
      <c r="AP77" s="1">
        <v>0.7749910257118533</v>
      </c>
      <c r="AQ77" s="1">
        <v>0.63048863796829258</v>
      </c>
      <c r="AR77" s="1">
        <v>-0.48362446973740519</v>
      </c>
      <c r="AS77" s="1">
        <v>1.0790198442292693</v>
      </c>
      <c r="AT77" s="1">
        <v>0.59539537449186397</v>
      </c>
      <c r="AU77" s="1">
        <v>-8.5803894888622889E-2</v>
      </c>
      <c r="AV77" s="1">
        <v>0.37721318072961524</v>
      </c>
      <c r="AW77" s="1">
        <v>0.29140928584099235</v>
      </c>
      <c r="AX77" s="1">
        <v>-0.14830642752290116</v>
      </c>
      <c r="AY77" s="1">
        <v>0.75475232662759628</v>
      </c>
      <c r="AZ77" s="1">
        <v>0.60644588015763823</v>
      </c>
      <c r="BA77" s="1">
        <v>-0.47077648912795067</v>
      </c>
      <c r="BB77" s="1">
        <v>1.0398438678934756</v>
      </c>
      <c r="BC77" s="1">
        <v>0.56906737876552482</v>
      </c>
      <c r="BD77" s="1">
        <v>-0.10466411346135149</v>
      </c>
      <c r="BE77" s="1">
        <v>1.4649019839135806</v>
      </c>
      <c r="BF77" s="1">
        <v>1.3602378240346293</v>
      </c>
      <c r="BG77" s="1">
        <v>-0.16692336093846386</v>
      </c>
      <c r="BH77" s="1">
        <v>3.0706948533299578</v>
      </c>
      <c r="BI77" s="1">
        <v>2.9037714248749849</v>
      </c>
      <c r="BJ77" s="1">
        <v>-1.4547068897690398</v>
      </c>
      <c r="BK77" s="1">
        <v>3.3916455168751987</v>
      </c>
      <c r="BL77" s="1">
        <v>1.9369385933479046</v>
      </c>
      <c r="BM77" s="1" t="str">
        <f t="shared" si="1"/>
        <v>AUSElectronics and Machinery</v>
      </c>
    </row>
    <row r="78" spans="1:65">
      <c r="A78" s="8">
        <f t="shared" si="2"/>
        <v>1</v>
      </c>
      <c r="B78" s="1" t="s">
        <v>40</v>
      </c>
      <c r="C78" s="1" t="s">
        <v>41</v>
      </c>
      <c r="D78" s="1" t="s">
        <v>177</v>
      </c>
      <c r="E78" s="32">
        <v>213742.21971313862</v>
      </c>
      <c r="F78" s="32">
        <v>15714502.5</v>
      </c>
      <c r="G78" s="3">
        <v>-7.5517851146287285E-3</v>
      </c>
      <c r="H78" s="3">
        <v>3.0158659719745629E-2</v>
      </c>
      <c r="I78" s="3">
        <v>2.2606874488701578E-2</v>
      </c>
      <c r="J78" s="3">
        <v>-1.3170871592592448E-2</v>
      </c>
      <c r="K78" s="3">
        <v>3.5987322422442958E-2</v>
      </c>
      <c r="L78" s="3">
        <v>2.281645082985051E-2</v>
      </c>
      <c r="M78" s="3">
        <v>-2.0911788000375964E-2</v>
      </c>
      <c r="N78" s="3">
        <v>3.9744127920130268E-2</v>
      </c>
      <c r="O78" s="3">
        <v>1.8832340443623252E-2</v>
      </c>
      <c r="P78" s="2">
        <v>2092.6533844761379</v>
      </c>
      <c r="Q78" s="3">
        <v>156623.6953125</v>
      </c>
      <c r="R78" s="3">
        <v>-7.4339058846817352E-3</v>
      </c>
      <c r="S78" s="3">
        <v>3.0414369844947942E-2</v>
      </c>
      <c r="T78" s="3">
        <v>2.2980463778367266E-2</v>
      </c>
      <c r="U78" s="3">
        <v>-1.3008122194150928E-2</v>
      </c>
      <c r="V78" s="3">
        <v>3.7353133186115883E-2</v>
      </c>
      <c r="W78" s="3">
        <v>2.434501003153855E-2</v>
      </c>
      <c r="X78" s="3">
        <v>-2.1467209298862144E-2</v>
      </c>
      <c r="Y78" s="3">
        <v>4.1638578797574155E-2</v>
      </c>
      <c r="Z78" s="3">
        <v>2.0171369556919672E-2</v>
      </c>
      <c r="AA78" s="3">
        <v>66577.810369383384</v>
      </c>
      <c r="AB78" s="3">
        <v>3579106.875</v>
      </c>
      <c r="AC78" s="7">
        <v>-2.9136541968910024E-2</v>
      </c>
      <c r="AD78" s="3">
        <v>0.36333501432818593</v>
      </c>
      <c r="AE78" s="3">
        <v>0.33419847500772448</v>
      </c>
      <c r="AF78" s="3">
        <v>-5.1472627535986248E-2</v>
      </c>
      <c r="AG78" s="3">
        <v>0.39044700899103191</v>
      </c>
      <c r="AH78" s="3">
        <v>0.33897436832921812</v>
      </c>
      <c r="AI78" s="3">
        <v>-9.8463922244263813E-2</v>
      </c>
      <c r="AJ78" s="3">
        <v>0.4085181740229018</v>
      </c>
      <c r="AK78" s="3">
        <v>0.31005425978219137</v>
      </c>
      <c r="AL78" s="1">
        <v>-4.626778480564251E-2</v>
      </c>
      <c r="AM78" s="1">
        <v>0.18477411059231269</v>
      </c>
      <c r="AN78" s="1">
        <v>0.13850632507342439</v>
      </c>
      <c r="AO78" s="1">
        <v>-8.0694437579845915E-2</v>
      </c>
      <c r="AP78" s="1">
        <v>0.22048478131977725</v>
      </c>
      <c r="AQ78" s="1">
        <v>0.13979034373993135</v>
      </c>
      <c r="AR78" s="1">
        <v>-0.12812097966457831</v>
      </c>
      <c r="AS78" s="1">
        <v>0.24350173236979358</v>
      </c>
      <c r="AT78" s="1">
        <v>0.1153807559148214</v>
      </c>
      <c r="AU78" s="1">
        <v>-4.6365609860177626E-2</v>
      </c>
      <c r="AV78" s="1">
        <v>0.18969581109169245</v>
      </c>
      <c r="AW78" s="1">
        <v>0.14333020009700281</v>
      </c>
      <c r="AX78" s="1">
        <v>-8.1132251070103661E-2</v>
      </c>
      <c r="AY78" s="1">
        <v>0.23297319433804611</v>
      </c>
      <c r="AZ78" s="1">
        <v>0.15184093727771916</v>
      </c>
      <c r="BA78" s="1">
        <v>-0.13389196293012157</v>
      </c>
      <c r="BB78" s="1">
        <v>0.2597017139588445</v>
      </c>
      <c r="BC78" s="1">
        <v>0.12580975139176681</v>
      </c>
      <c r="BD78" s="1">
        <v>-0.13052747071792245</v>
      </c>
      <c r="BE78" s="1">
        <v>1.627688024684707</v>
      </c>
      <c r="BF78" s="1">
        <v>1.4971605658314491</v>
      </c>
      <c r="BG78" s="1">
        <v>-0.23058988574028474</v>
      </c>
      <c r="BH78" s="1">
        <v>1.7491458178996746</v>
      </c>
      <c r="BI78" s="1">
        <v>1.5185558733575915</v>
      </c>
      <c r="BJ78" s="1">
        <v>-0.44110405212889886</v>
      </c>
      <c r="BK78" s="1">
        <v>1.8301020091681193</v>
      </c>
      <c r="BL78" s="1">
        <v>1.3889979928939755</v>
      </c>
      <c r="BM78" s="1" t="str">
        <f t="shared" si="1"/>
        <v>AUSOther</v>
      </c>
    </row>
    <row r="79" spans="1:65">
      <c r="A79" s="8">
        <f t="shared" si="2"/>
        <v>1</v>
      </c>
      <c r="B79" s="1" t="s">
        <v>40</v>
      </c>
      <c r="C79" s="1" t="s">
        <v>41</v>
      </c>
      <c r="D79" s="1" t="s">
        <v>178</v>
      </c>
      <c r="E79" s="32">
        <v>938872.50633930112</v>
      </c>
      <c r="F79" s="32">
        <v>22262211.875</v>
      </c>
      <c r="G79" s="3">
        <v>-2.1523409290239215E-2</v>
      </c>
      <c r="H79" s="3">
        <v>3.6594905621313956E-2</v>
      </c>
      <c r="I79" s="3">
        <v>1.5071496345626656E-2</v>
      </c>
      <c r="J79" s="3">
        <v>-3.7672192753234413E-2</v>
      </c>
      <c r="K79" s="3">
        <v>5.1258125160529744E-2</v>
      </c>
      <c r="L79" s="3">
        <v>1.3585932407295331E-2</v>
      </c>
      <c r="M79" s="3">
        <v>-5.3857166240049992E-2</v>
      </c>
      <c r="N79" s="3">
        <v>5.8426384835911449E-2</v>
      </c>
      <c r="O79" s="3">
        <v>4.5692185958614573E-3</v>
      </c>
      <c r="P79" s="2">
        <v>10199.357997634526</v>
      </c>
      <c r="Q79" s="3">
        <v>221883.568359375</v>
      </c>
      <c r="R79" s="3">
        <v>-2.3690507085120771E-2</v>
      </c>
      <c r="S79" s="3">
        <v>3.7866524915443733E-2</v>
      </c>
      <c r="T79" s="3">
        <v>1.4176017830322962E-2</v>
      </c>
      <c r="U79" s="3">
        <v>-4.1517009303788655E-2</v>
      </c>
      <c r="V79" s="3">
        <v>5.402844594209455E-2</v>
      </c>
      <c r="W79" s="3">
        <v>1.2511436638305895E-2</v>
      </c>
      <c r="X79" s="3">
        <v>-5.8937731679179706E-2</v>
      </c>
      <c r="Y79" s="3">
        <v>6.170051998924464E-2</v>
      </c>
      <c r="Z79" s="3">
        <v>2.7627883100649342E-3</v>
      </c>
      <c r="AA79" s="3">
        <v>76132.9614184159</v>
      </c>
      <c r="AB79" s="3">
        <v>5070401.40625</v>
      </c>
      <c r="AC79" s="7">
        <v>-1.3831622827638057E-2</v>
      </c>
      <c r="AD79" s="3">
        <v>2.1308687276587079E-2</v>
      </c>
      <c r="AE79" s="3">
        <v>7.4770644853288104E-3</v>
      </c>
      <c r="AF79" s="3">
        <v>-2.4263429230813927E-2</v>
      </c>
      <c r="AG79" s="3">
        <v>3.3486605857206087E-2</v>
      </c>
      <c r="AH79" s="3">
        <v>9.2231766991517361E-3</v>
      </c>
      <c r="AI79" s="3">
        <v>-3.5019514769601301E-2</v>
      </c>
      <c r="AJ79" s="3">
        <v>3.8190196416962863E-2</v>
      </c>
      <c r="AK79" s="3">
        <v>3.1706817055692227E-3</v>
      </c>
      <c r="AL79" s="1">
        <v>-3.0020909229822632E-2</v>
      </c>
      <c r="AM79" s="1">
        <v>5.104267289242178E-2</v>
      </c>
      <c r="AN79" s="1">
        <v>2.10217636828962E-2</v>
      </c>
      <c r="AO79" s="1">
        <v>-5.2545275884620914E-2</v>
      </c>
      <c r="AP79" s="1">
        <v>7.1494970986450468E-2</v>
      </c>
      <c r="AQ79" s="1">
        <v>1.8949695101829558E-2</v>
      </c>
      <c r="AR79" s="1">
        <v>-7.5120120482085523E-2</v>
      </c>
      <c r="AS79" s="1">
        <v>8.1493278882217871E-2</v>
      </c>
      <c r="AT79" s="1">
        <v>6.3731584001323373E-3</v>
      </c>
      <c r="AU79" s="1">
        <v>-3.0316407716043645E-2</v>
      </c>
      <c r="AV79" s="1">
        <v>4.8457257753141296E-2</v>
      </c>
      <c r="AW79" s="1">
        <v>1.8140850037097651E-2</v>
      </c>
      <c r="AX79" s="1">
        <v>-5.3128731127707635E-2</v>
      </c>
      <c r="AY79" s="1">
        <v>6.9139440095543736E-2</v>
      </c>
      <c r="AZ79" s="1">
        <v>1.6010708967836108E-2</v>
      </c>
      <c r="BA79" s="1">
        <v>-7.5421783798245989E-2</v>
      </c>
      <c r="BB79" s="1">
        <v>7.895728502412111E-2</v>
      </c>
      <c r="BC79" s="1">
        <v>3.5355012258751219E-3</v>
      </c>
      <c r="BD79" s="1">
        <v>-5.418684161184667E-2</v>
      </c>
      <c r="BE79" s="1">
        <v>8.3479030392991802E-2</v>
      </c>
      <c r="BF79" s="1">
        <v>2.9292188923666786E-2</v>
      </c>
      <c r="BG79" s="1">
        <v>-9.5054543712921546E-2</v>
      </c>
      <c r="BH79" s="1">
        <v>0.13118731115751661</v>
      </c>
      <c r="BI79" s="1">
        <v>3.6132767729638381E-2</v>
      </c>
      <c r="BJ79" s="1">
        <v>-0.13719264353799271</v>
      </c>
      <c r="BK79" s="1">
        <v>0.14961412338660923</v>
      </c>
      <c r="BL79" s="1">
        <v>1.2421480076651148E-2</v>
      </c>
      <c r="BM79" s="1" t="str">
        <f t="shared" si="1"/>
        <v>AUSServices</v>
      </c>
    </row>
    <row r="80" spans="1:65">
      <c r="A80" s="8">
        <f t="shared" si="2"/>
        <v>1</v>
      </c>
      <c r="B80" s="1" t="s">
        <v>40</v>
      </c>
      <c r="C80" s="1" t="s">
        <v>41</v>
      </c>
      <c r="D80" s="1" t="s">
        <v>179</v>
      </c>
      <c r="E80" s="32">
        <v>2066.5361044539586</v>
      </c>
      <c r="F80" s="32">
        <v>2619083.75</v>
      </c>
      <c r="G80" s="3">
        <v>-1.6400592721765861E-4</v>
      </c>
      <c r="H80" s="3">
        <v>9.9847148521803319E-4</v>
      </c>
      <c r="I80" s="3">
        <v>8.3446555072441697E-4</v>
      </c>
      <c r="J80" s="3">
        <v>-3.2064491824712604E-4</v>
      </c>
      <c r="K80" s="3">
        <v>2.6286786887794733E-3</v>
      </c>
      <c r="L80" s="3">
        <v>2.308033755980432E-3</v>
      </c>
      <c r="M80" s="3">
        <v>-4.8368056741310284E-4</v>
      </c>
      <c r="N80" s="3">
        <v>2.69878632389009E-3</v>
      </c>
      <c r="O80" s="3">
        <v>2.2151058074086905E-3</v>
      </c>
      <c r="P80" s="2">
        <v>41.454511904938855</v>
      </c>
      <c r="Q80" s="3">
        <v>26103.94921875</v>
      </c>
      <c r="R80" s="3">
        <v>-3.1723282882012427E-4</v>
      </c>
      <c r="S80" s="3">
        <v>1.5840341220609844E-3</v>
      </c>
      <c r="T80" s="3">
        <v>1.2668013223446906E-3</v>
      </c>
      <c r="U80" s="3">
        <v>-6.199735653353855E-4</v>
      </c>
      <c r="V80" s="3">
        <v>4.3618356576189399E-3</v>
      </c>
      <c r="W80" s="3">
        <v>3.7418620195239782E-3</v>
      </c>
      <c r="X80" s="3">
        <v>-9.3314066180028021E-4</v>
      </c>
      <c r="Y80" s="3">
        <v>4.483309923671186E-3</v>
      </c>
      <c r="Z80" s="3">
        <v>3.5501692909747362E-3</v>
      </c>
      <c r="AA80" s="3">
        <v>1967.5869083884136</v>
      </c>
      <c r="AB80" s="3">
        <v>596517.8125</v>
      </c>
      <c r="AC80" s="7">
        <v>-7.165389833971858E-4</v>
      </c>
      <c r="AD80" s="3">
        <v>9.295379277318716E-3</v>
      </c>
      <c r="AE80" s="3">
        <v>8.5788404103368521E-3</v>
      </c>
      <c r="AF80" s="3">
        <v>-1.401476823957637E-3</v>
      </c>
      <c r="AG80" s="3">
        <v>2.520592138171196E-2</v>
      </c>
      <c r="AH80" s="3">
        <v>2.3804443888366222E-2</v>
      </c>
      <c r="AI80" s="3">
        <v>-2.1190448314882815E-3</v>
      </c>
      <c r="AJ80" s="3">
        <v>2.5498758070170879E-2</v>
      </c>
      <c r="AK80" s="3">
        <v>2.3379712365567684E-2</v>
      </c>
      <c r="AL80" s="1">
        <v>-0.10392880774603128</v>
      </c>
      <c r="AM80" s="1">
        <v>0.63272073630242742</v>
      </c>
      <c r="AN80" s="1">
        <v>0.52879192394569929</v>
      </c>
      <c r="AO80" s="1">
        <v>-0.20318926656243091</v>
      </c>
      <c r="AP80" s="1">
        <v>1.6657656629060926</v>
      </c>
      <c r="AQ80" s="1">
        <v>1.4625763871222679</v>
      </c>
      <c r="AR80" s="1">
        <v>-0.30650321945044473</v>
      </c>
      <c r="AS80" s="1">
        <v>1.7101921239160682</v>
      </c>
      <c r="AT80" s="1">
        <v>1.4036889367405008</v>
      </c>
      <c r="AU80" s="1">
        <v>-9.9880920488566755E-2</v>
      </c>
      <c r="AV80" s="1">
        <v>0.49873396390024927</v>
      </c>
      <c r="AW80" s="1">
        <v>0.39885305257503861</v>
      </c>
      <c r="AX80" s="1">
        <v>-0.19519899820768061</v>
      </c>
      <c r="AY80" s="1">
        <v>1.3733262163414386</v>
      </c>
      <c r="AZ80" s="1">
        <v>1.1781271952253678</v>
      </c>
      <c r="BA80" s="1">
        <v>-0.29379982075805211</v>
      </c>
      <c r="BB80" s="1">
        <v>1.4115724519347004</v>
      </c>
      <c r="BC80" s="1">
        <v>1.1177726403400046</v>
      </c>
      <c r="BD80" s="1">
        <v>-0.10861737994286637</v>
      </c>
      <c r="BE80" s="1">
        <v>1.4090506812215109</v>
      </c>
      <c r="BF80" s="1">
        <v>1.3004333189255939</v>
      </c>
      <c r="BG80" s="1">
        <v>-0.21244446456662411</v>
      </c>
      <c r="BH80" s="1">
        <v>3.8208683727816557</v>
      </c>
      <c r="BI80" s="1">
        <v>3.6084238067450722</v>
      </c>
      <c r="BJ80" s="1">
        <v>-0.32121783030770112</v>
      </c>
      <c r="BK80" s="1">
        <v>3.865258356562792</v>
      </c>
      <c r="BL80" s="1">
        <v>3.5440403939029701</v>
      </c>
      <c r="BM80" s="1" t="str">
        <f t="shared" si="1"/>
        <v>AUSTextiles, Garments and Leather</v>
      </c>
    </row>
    <row r="81" spans="1:65">
      <c r="A81" s="8">
        <f t="shared" si="2"/>
        <v>2</v>
      </c>
      <c r="B81" s="1" t="s">
        <v>43</v>
      </c>
      <c r="C81" s="1" t="s">
        <v>44</v>
      </c>
      <c r="D81" s="1" t="s">
        <v>175</v>
      </c>
      <c r="E81" s="2">
        <v>5764.1377790849419</v>
      </c>
      <c r="F81" s="3">
        <v>741888.625</v>
      </c>
      <c r="G81" s="3">
        <v>-4.4554239138960838E-4</v>
      </c>
      <c r="H81" s="3">
        <v>1.8110005767084658E-3</v>
      </c>
      <c r="I81" s="3">
        <v>1.3654581271111965E-3</v>
      </c>
      <c r="J81" s="3">
        <v>-6.5227510640397668E-4</v>
      </c>
      <c r="K81" s="3">
        <v>2.8981396462768316E-3</v>
      </c>
      <c r="L81" s="3">
        <v>2.2458645980805159E-3</v>
      </c>
      <c r="M81" s="3">
        <v>-1.7610018840059638E-3</v>
      </c>
      <c r="N81" s="3">
        <v>3.2259451691061258E-3</v>
      </c>
      <c r="O81" s="3">
        <v>1.4649433433078229E-3</v>
      </c>
      <c r="P81" s="2">
        <v>282.36332909169903</v>
      </c>
      <c r="Q81" s="3">
        <v>9449.640625</v>
      </c>
      <c r="R81" s="3">
        <v>-1.1495270300656557E-3</v>
      </c>
      <c r="S81" s="3">
        <v>6.5826362988445908E-3</v>
      </c>
      <c r="T81" s="3">
        <v>5.4331092687789351E-3</v>
      </c>
      <c r="U81" s="3">
        <v>-1.7148466286016628E-3</v>
      </c>
      <c r="V81" s="3">
        <v>9.8153542494401336E-3</v>
      </c>
      <c r="W81" s="3">
        <v>8.1005078391171992E-3</v>
      </c>
      <c r="X81" s="3">
        <v>-5.0102409441024065E-3</v>
      </c>
      <c r="Y81" s="3">
        <v>1.0766984487418085E-2</v>
      </c>
      <c r="Z81" s="3">
        <v>5.7567435433156788E-3</v>
      </c>
      <c r="AA81" s="3">
        <v>2321.1082790147589</v>
      </c>
      <c r="AB81" s="3">
        <v>449650.53125</v>
      </c>
      <c r="AC81" s="3">
        <v>-3.8094820774858817E-4</v>
      </c>
      <c r="AD81" s="3">
        <v>1.3338922872208059E-3</v>
      </c>
      <c r="AE81" s="3">
        <v>9.5294410130009055E-4</v>
      </c>
      <c r="AF81" s="3">
        <v>-5.5289667216129601E-4</v>
      </c>
      <c r="AG81" s="3">
        <v>2.2472153650596738E-3</v>
      </c>
      <c r="AH81" s="3">
        <v>1.6943187220022082E-3</v>
      </c>
      <c r="AI81" s="3">
        <v>-1.4353887527249753E-3</v>
      </c>
      <c r="AJ81" s="3">
        <v>2.5115000316873193E-3</v>
      </c>
      <c r="AK81" s="3">
        <v>1.0761112789623439E-3</v>
      </c>
      <c r="AL81" s="1">
        <v>-2.8672356516361026E-2</v>
      </c>
      <c r="AM81" s="1">
        <v>0.11654481187473295</v>
      </c>
      <c r="AN81" s="1">
        <v>8.7872451612486385E-2</v>
      </c>
      <c r="AO81" s="1">
        <v>-4.1976397216057011E-2</v>
      </c>
      <c r="AP81" s="1">
        <v>0.1865063679195125</v>
      </c>
      <c r="AQ81" s="1">
        <v>0.14452997444934104</v>
      </c>
      <c r="AR81" s="1">
        <v>-0.11332720481820373</v>
      </c>
      <c r="AS81" s="1">
        <v>0.20760190675091103</v>
      </c>
      <c r="AT81" s="1">
        <v>9.4274705678592877E-2</v>
      </c>
      <c r="AU81" s="1">
        <v>-1.9235177206349881E-2</v>
      </c>
      <c r="AV81" s="1">
        <v>0.11014806296985898</v>
      </c>
      <c r="AW81" s="1">
        <v>9.0912885763509088E-2</v>
      </c>
      <c r="AX81" s="1">
        <v>-2.8694739593013892E-2</v>
      </c>
      <c r="AY81" s="1">
        <v>0.16424153011895415</v>
      </c>
      <c r="AZ81" s="1">
        <v>0.13554679417842508</v>
      </c>
      <c r="BA81" s="1">
        <v>-8.3836978066374954E-2</v>
      </c>
      <c r="BB81" s="1">
        <v>0.18016527595847681</v>
      </c>
      <c r="BC81" s="1">
        <v>9.6328297892101844E-2</v>
      </c>
      <c r="BD81" s="1">
        <v>-3.6899089498570896E-2</v>
      </c>
      <c r="BE81" s="1">
        <v>0.12920236894800396</v>
      </c>
      <c r="BF81" s="1">
        <v>9.2303281563706388E-2</v>
      </c>
      <c r="BG81" s="1">
        <v>-5.3554219115806517E-2</v>
      </c>
      <c r="BH81" s="1">
        <v>0.21766791178244591</v>
      </c>
      <c r="BI81" s="1">
        <v>0.16411369548567051</v>
      </c>
      <c r="BJ81" s="1">
        <v>-0.13903343545061528</v>
      </c>
      <c r="BK81" s="1">
        <v>0.24326683407329269</v>
      </c>
      <c r="BL81" s="1">
        <v>0.1042333986226774</v>
      </c>
      <c r="BM81" s="1" t="str">
        <f t="shared" si="1"/>
        <v>AUTAgriculture, Mining and Quarrying</v>
      </c>
    </row>
    <row r="82" spans="1:65">
      <c r="A82" s="8">
        <f t="shared" si="2"/>
        <v>2</v>
      </c>
      <c r="B82" s="1" t="s">
        <v>43</v>
      </c>
      <c r="C82" s="1" t="s">
        <v>44</v>
      </c>
      <c r="D82" s="1" t="s">
        <v>176</v>
      </c>
      <c r="E82" s="2">
        <v>22066.934071408992</v>
      </c>
      <c r="F82" s="3">
        <v>741888.625</v>
      </c>
      <c r="G82" s="3">
        <v>-4.0696548530831933E-3</v>
      </c>
      <c r="H82" s="3">
        <v>2.4458038620650768E-2</v>
      </c>
      <c r="I82" s="3">
        <v>2.0388384349644184E-2</v>
      </c>
      <c r="J82" s="3">
        <v>-7.1028294041752815E-3</v>
      </c>
      <c r="K82" s="3">
        <v>5.2480340003967285E-2</v>
      </c>
      <c r="L82" s="3">
        <v>4.5377509668469429E-2</v>
      </c>
      <c r="M82" s="3">
        <v>-3.5783570259809494E-2</v>
      </c>
      <c r="N82" s="3">
        <v>6.3942162320017815E-2</v>
      </c>
      <c r="O82" s="3">
        <v>2.8158592060208321E-2</v>
      </c>
      <c r="P82" s="2">
        <v>220.05671341761183</v>
      </c>
      <c r="Q82" s="3">
        <v>9449.640625</v>
      </c>
      <c r="R82" s="3">
        <v>-3.18287150003016E-3</v>
      </c>
      <c r="S82" s="3">
        <v>1.9055955111980438E-2</v>
      </c>
      <c r="T82" s="3">
        <v>1.5873083844780922E-2</v>
      </c>
      <c r="U82" s="3">
        <v>-5.5479109287261963E-3</v>
      </c>
      <c r="V82" s="3">
        <v>4.0948601439595222E-2</v>
      </c>
      <c r="W82" s="3">
        <v>3.5400688648223877E-2</v>
      </c>
      <c r="X82" s="3">
        <v>-2.7886842377483845E-2</v>
      </c>
      <c r="Y82" s="3">
        <v>4.9834275618195534E-2</v>
      </c>
      <c r="Z82" s="3">
        <v>2.1947433240711689E-2</v>
      </c>
      <c r="AA82" s="3">
        <v>36311.062013540017</v>
      </c>
      <c r="AB82" s="3">
        <v>449650.53125</v>
      </c>
      <c r="AC82" s="3">
        <v>-1.1072966270148754E-2</v>
      </c>
      <c r="AD82" s="3">
        <v>8.584531769156456E-2</v>
      </c>
      <c r="AE82" s="3">
        <v>7.477235421538353E-2</v>
      </c>
      <c r="AF82" s="3">
        <v>-1.9295030273497105E-2</v>
      </c>
      <c r="AG82" s="3">
        <v>0.18855439871549606</v>
      </c>
      <c r="AH82" s="3">
        <v>0.16925936937332153</v>
      </c>
      <c r="AI82" s="3">
        <v>-0.1069943755865097</v>
      </c>
      <c r="AJ82" s="3">
        <v>0.21080292016267776</v>
      </c>
      <c r="AK82" s="3">
        <v>0.10380854457616806</v>
      </c>
      <c r="AL82" s="1">
        <v>-6.8410740362833747E-2</v>
      </c>
      <c r="AM82" s="1">
        <v>0.41113868135374676</v>
      </c>
      <c r="AN82" s="1">
        <v>0.34272795077559826</v>
      </c>
      <c r="AO82" s="1">
        <v>-0.11939828701748706</v>
      </c>
      <c r="AP82" s="1">
        <v>0.88219248161663466</v>
      </c>
      <c r="AQ82" s="1">
        <v>0.76279417894365131</v>
      </c>
      <c r="AR82" s="1">
        <v>-0.60152042929253402</v>
      </c>
      <c r="AS82" s="1">
        <v>1.0748652705520942</v>
      </c>
      <c r="AT82" s="1">
        <v>0.47334484125956022</v>
      </c>
      <c r="AU82" s="1">
        <v>-6.8339182705190626E-2</v>
      </c>
      <c r="AV82" s="1">
        <v>0.40914890783595964</v>
      </c>
      <c r="AW82" s="1">
        <v>0.34080973012985738</v>
      </c>
      <c r="AX82" s="1">
        <v>-0.11911875757056192</v>
      </c>
      <c r="AY82" s="1">
        <v>0.87920418882006801</v>
      </c>
      <c r="AZ82" s="1">
        <v>0.76008539125679908</v>
      </c>
      <c r="BA82" s="1">
        <v>-0.59875619115872658</v>
      </c>
      <c r="BB82" s="1">
        <v>1.0699877976287828</v>
      </c>
      <c r="BC82" s="1">
        <v>0.4712316064700563</v>
      </c>
      <c r="BD82" s="1">
        <v>-6.8559894659652246E-2</v>
      </c>
      <c r="BE82" s="1">
        <v>0.53152387484685981</v>
      </c>
      <c r="BF82" s="1">
        <v>0.4629639974864686</v>
      </c>
      <c r="BG82" s="1">
        <v>-0.1194680098116104</v>
      </c>
      <c r="BH82" s="1">
        <v>1.1674622136616346</v>
      </c>
      <c r="BI82" s="1">
        <v>1.0479942096164445</v>
      </c>
      <c r="BJ82" s="1">
        <v>-0.66247136859451727</v>
      </c>
      <c r="BK82" s="1">
        <v>1.3052171972439426</v>
      </c>
      <c r="BL82" s="1">
        <v>0.6427458286494252</v>
      </c>
      <c r="BM82" s="1" t="str">
        <f t="shared" si="1"/>
        <v>AUTElectronics and Machinery</v>
      </c>
    </row>
    <row r="83" spans="1:65">
      <c r="A83" s="8">
        <f t="shared" si="2"/>
        <v>2</v>
      </c>
      <c r="B83" s="1" t="s">
        <v>43</v>
      </c>
      <c r="C83" s="1" t="s">
        <v>44</v>
      </c>
      <c r="D83" s="1" t="s">
        <v>177</v>
      </c>
      <c r="E83" s="2">
        <v>78856.353586809608</v>
      </c>
      <c r="F83" s="3">
        <v>4451331.75</v>
      </c>
      <c r="G83" s="3">
        <v>-2.6262583905918291E-2</v>
      </c>
      <c r="H83" s="3">
        <v>4.3957292538834736E-2</v>
      </c>
      <c r="I83" s="3">
        <v>1.7694708414637716E-2</v>
      </c>
      <c r="J83" s="3">
        <v>-3.1328642060543643E-2</v>
      </c>
      <c r="K83" s="3">
        <v>6.0419907575123943E-2</v>
      </c>
      <c r="L83" s="3">
        <v>2.9091266012983397E-2</v>
      </c>
      <c r="M83" s="3">
        <v>-0.11140560121566523</v>
      </c>
      <c r="N83" s="3">
        <v>7.6691718335496262E-2</v>
      </c>
      <c r="O83" s="3">
        <v>-3.4713883869699202E-2</v>
      </c>
      <c r="P83" s="2">
        <v>849.21509490419294</v>
      </c>
      <c r="Q83" s="3">
        <v>56697.84375</v>
      </c>
      <c r="R83" s="3">
        <v>-2.5058819670448429E-2</v>
      </c>
      <c r="S83" s="3">
        <v>3.2754634747107048E-2</v>
      </c>
      <c r="T83" s="3">
        <v>7.6958149875281379E-3</v>
      </c>
      <c r="U83" s="3">
        <v>-2.9109497609169921E-2</v>
      </c>
      <c r="V83" s="3">
        <v>4.739627314847894E-2</v>
      </c>
      <c r="W83" s="3">
        <v>1.8286775070009753E-2</v>
      </c>
      <c r="X83" s="3">
        <v>-9.4084013122483157E-2</v>
      </c>
      <c r="Y83" s="3">
        <v>6.0839854573714547E-2</v>
      </c>
      <c r="Z83" s="3">
        <v>-3.3244157559238374E-2</v>
      </c>
      <c r="AA83" s="3">
        <v>136704.52359277831</v>
      </c>
      <c r="AB83" s="3">
        <v>2697903.1875</v>
      </c>
      <c r="AC83" s="3">
        <v>-0.11369783394911792</v>
      </c>
      <c r="AD83" s="3">
        <v>0.1972306903480785</v>
      </c>
      <c r="AE83" s="3">
        <v>8.3532853896031156E-2</v>
      </c>
      <c r="AF83" s="3">
        <v>-0.1325393057486508</v>
      </c>
      <c r="AG83" s="3">
        <v>0.27164565163548104</v>
      </c>
      <c r="AH83" s="3">
        <v>0.13910634414060041</v>
      </c>
      <c r="AI83" s="3">
        <v>-0.5098374575318303</v>
      </c>
      <c r="AJ83" s="3">
        <v>0.33428918398567475</v>
      </c>
      <c r="AK83" s="3">
        <v>-0.17554827517597005</v>
      </c>
      <c r="AL83" s="1">
        <v>-0.12354053328614835</v>
      </c>
      <c r="AM83" s="1">
        <v>0.20677734458714492</v>
      </c>
      <c r="AN83" s="1">
        <v>8.3236810274202308E-2</v>
      </c>
      <c r="AO83" s="1">
        <v>-0.14737152906033099</v>
      </c>
      <c r="AP83" s="1">
        <v>0.28421832481032144</v>
      </c>
      <c r="AQ83" s="1">
        <v>0.13684679809450401</v>
      </c>
      <c r="AR83" s="1">
        <v>-0.5240576264145026</v>
      </c>
      <c r="AS83" s="1">
        <v>0.36076175199437233</v>
      </c>
      <c r="AT83" s="1">
        <v>-0.16329587907493098</v>
      </c>
      <c r="AU83" s="1">
        <v>-0.13942100313538394</v>
      </c>
      <c r="AV83" s="1">
        <v>0.18223859279214991</v>
      </c>
      <c r="AW83" s="1">
        <v>4.2817589160866268E-2</v>
      </c>
      <c r="AX83" s="1">
        <v>-0.16195796174005925</v>
      </c>
      <c r="AY83" s="1">
        <v>0.26370100563963816</v>
      </c>
      <c r="AZ83" s="1">
        <v>0.10174304128851516</v>
      </c>
      <c r="BA83" s="1">
        <v>-0.52345990996568326</v>
      </c>
      <c r="BB83" s="1">
        <v>0.33849772921592547</v>
      </c>
      <c r="BC83" s="1">
        <v>-0.18496217524425917</v>
      </c>
      <c r="BD83" s="1">
        <v>-0.18698829478815671</v>
      </c>
      <c r="BE83" s="1">
        <v>0.32436704541427436</v>
      </c>
      <c r="BF83" s="1">
        <v>0.13737874650978149</v>
      </c>
      <c r="BG83" s="1">
        <v>-0.2179751180258841</v>
      </c>
      <c r="BH83" s="1">
        <v>0.44675043861141495</v>
      </c>
      <c r="BI83" s="1">
        <v>0.22877531771366841</v>
      </c>
      <c r="BJ83" s="1">
        <v>-0.83848243622363061</v>
      </c>
      <c r="BK83" s="1">
        <v>0.54977445311385065</v>
      </c>
      <c r="BL83" s="1">
        <v>-0.28870798579018492</v>
      </c>
      <c r="BM83" s="1" t="str">
        <f t="shared" si="1"/>
        <v>AUTOther</v>
      </c>
    </row>
    <row r="84" spans="1:65">
      <c r="A84" s="8">
        <f t="shared" si="2"/>
        <v>2</v>
      </c>
      <c r="B84" s="1" t="s">
        <v>43</v>
      </c>
      <c r="C84" s="1" t="s">
        <v>44</v>
      </c>
      <c r="D84" s="1" t="s">
        <v>178</v>
      </c>
      <c r="E84" s="2">
        <v>263170.29136318417</v>
      </c>
      <c r="F84" s="3">
        <v>6306053.3125</v>
      </c>
      <c r="G84" s="3">
        <v>-1.8852385561331175E-2</v>
      </c>
      <c r="H84" s="3">
        <v>3.8168609044078039E-2</v>
      </c>
      <c r="I84" s="3">
        <v>1.9316223453643033E-2</v>
      </c>
      <c r="J84" s="3">
        <v>-2.6573481864033965E-2</v>
      </c>
      <c r="K84" s="3">
        <v>6.5689631619534339E-2</v>
      </c>
      <c r="L84" s="3">
        <v>3.9116150179324904E-2</v>
      </c>
      <c r="M84" s="3">
        <v>-8.9998500546244031E-2</v>
      </c>
      <c r="N84" s="3">
        <v>8.2515856385725783E-2</v>
      </c>
      <c r="O84" s="3">
        <v>-7.4826441605182481E-3</v>
      </c>
      <c r="P84" s="2">
        <v>3348.8294491278753</v>
      </c>
      <c r="Q84" s="3">
        <v>80321.9453125</v>
      </c>
      <c r="R84" s="3">
        <v>-1.6725181416404666E-2</v>
      </c>
      <c r="S84" s="3">
        <v>3.37675481387123E-2</v>
      </c>
      <c r="T84" s="3">
        <v>1.7042366776877316E-2</v>
      </c>
      <c r="U84" s="3">
        <v>-2.3683545010499074E-2</v>
      </c>
      <c r="V84" s="3">
        <v>5.7916162120818626E-2</v>
      </c>
      <c r="W84" s="3">
        <v>3.4232617064844817E-2</v>
      </c>
      <c r="X84" s="3">
        <v>-8.1184525861317525E-2</v>
      </c>
      <c r="Y84" s="3">
        <v>7.2994112117157783E-2</v>
      </c>
      <c r="Z84" s="3">
        <v>-8.1904137441597413E-3</v>
      </c>
      <c r="AA84" s="3">
        <v>46295.50879060274</v>
      </c>
      <c r="AB84" s="3">
        <v>3822029.515625</v>
      </c>
      <c r="AC84" s="3">
        <v>-8.9995628198948907E-3</v>
      </c>
      <c r="AD84" s="3">
        <v>1.9427300158014305E-2</v>
      </c>
      <c r="AE84" s="3">
        <v>1.0427737334481435E-2</v>
      </c>
      <c r="AF84" s="3">
        <v>-1.2933266562640711E-2</v>
      </c>
      <c r="AG84" s="3">
        <v>3.478586667813488E-2</v>
      </c>
      <c r="AH84" s="3">
        <v>2.1852600324677951E-2</v>
      </c>
      <c r="AI84" s="3">
        <v>-4.4565090473682289E-2</v>
      </c>
      <c r="AJ84" s="3">
        <v>4.3378020873262813E-2</v>
      </c>
      <c r="AK84" s="3">
        <v>-1.1870696004052661E-3</v>
      </c>
      <c r="AL84" s="1">
        <v>-2.6572851565359479E-2</v>
      </c>
      <c r="AM84" s="1">
        <v>5.3799492869745162E-2</v>
      </c>
      <c r="AN84" s="1">
        <v>2.7226641263363188E-2</v>
      </c>
      <c r="AO84" s="1">
        <v>-3.7455906407734552E-2</v>
      </c>
      <c r="AP84" s="1">
        <v>9.2590978724168202E-2</v>
      </c>
      <c r="AQ84" s="1">
        <v>5.5135072913823642E-2</v>
      </c>
      <c r="AR84" s="1">
        <v>-0.12685486345163635</v>
      </c>
      <c r="AS84" s="1">
        <v>0.11630791214157542</v>
      </c>
      <c r="AT84" s="1">
        <v>-1.0546951310060913E-2</v>
      </c>
      <c r="AU84" s="1">
        <v>-2.3597342962904135E-2</v>
      </c>
      <c r="AV84" s="1">
        <v>4.7642198587096632E-2</v>
      </c>
      <c r="AW84" s="1">
        <v>2.4044855701184163E-2</v>
      </c>
      <c r="AX84" s="1">
        <v>-3.3414808501985208E-2</v>
      </c>
      <c r="AY84" s="1">
        <v>8.1713166908888482E-2</v>
      </c>
      <c r="AZ84" s="1">
        <v>4.8298358342743555E-2</v>
      </c>
      <c r="BA84" s="1">
        <v>-0.1145422015064807</v>
      </c>
      <c r="BB84" s="1">
        <v>0.10298645228516268</v>
      </c>
      <c r="BC84" s="1">
        <v>-1.1555749221318041E-2</v>
      </c>
      <c r="BD84" s="1">
        <v>-4.3704652078429607E-2</v>
      </c>
      <c r="BE84" s="1">
        <v>9.4344959996529268E-2</v>
      </c>
      <c r="BF84" s="1">
        <v>5.0640307900432523E-2</v>
      </c>
      <c r="BG84" s="1">
        <v>-6.2807930415046662E-2</v>
      </c>
      <c r="BH84" s="1">
        <v>0.16893089484898768</v>
      </c>
      <c r="BI84" s="1">
        <v>0.10612296544980196</v>
      </c>
      <c r="BJ84" s="1">
        <v>-0.21642182103449886</v>
      </c>
      <c r="BK84" s="1">
        <v>0.21065704502065472</v>
      </c>
      <c r="BL84" s="1">
        <v>-5.7647760137751391E-3</v>
      </c>
      <c r="BM84" s="1" t="str">
        <f t="shared" si="1"/>
        <v>AUTServices</v>
      </c>
    </row>
    <row r="85" spans="1:65">
      <c r="A85" s="8">
        <f t="shared" si="2"/>
        <v>2</v>
      </c>
      <c r="B85" s="1" t="s">
        <v>43</v>
      </c>
      <c r="C85" s="1" t="s">
        <v>44</v>
      </c>
      <c r="D85" s="1" t="s">
        <v>179</v>
      </c>
      <c r="E85" s="2">
        <v>1086.5897465988401</v>
      </c>
      <c r="F85" s="3">
        <v>741888.625</v>
      </c>
      <c r="G85" s="3">
        <v>-1.3737217705056537E-4</v>
      </c>
      <c r="H85" s="3">
        <v>2.353025134652853E-3</v>
      </c>
      <c r="I85" s="3">
        <v>2.215652959421277E-3</v>
      </c>
      <c r="J85" s="3">
        <v>-2.4860762277967297E-4</v>
      </c>
      <c r="K85" s="3">
        <v>5.0662055145949125E-3</v>
      </c>
      <c r="L85" s="3">
        <v>4.8175978008657694E-3</v>
      </c>
      <c r="M85" s="3">
        <v>-6.2523049564333633E-4</v>
      </c>
      <c r="N85" s="3">
        <v>5.2191620925441384E-3</v>
      </c>
      <c r="O85" s="3">
        <v>4.5939314877614379E-3</v>
      </c>
      <c r="P85" s="2">
        <v>24.355734859420263</v>
      </c>
      <c r="Q85" s="3">
        <v>9449.640625</v>
      </c>
      <c r="R85" s="3">
        <v>-2.5321190332761034E-4</v>
      </c>
      <c r="S85" s="3">
        <v>4.7758815344423056E-3</v>
      </c>
      <c r="T85" s="3">
        <v>4.5226695947349072E-3</v>
      </c>
      <c r="U85" s="3">
        <v>-4.6112682321108878E-4</v>
      </c>
      <c r="V85" s="3">
        <v>1.0132680181413889E-2</v>
      </c>
      <c r="W85" s="3">
        <v>9.6715535037219524E-3</v>
      </c>
      <c r="X85" s="3">
        <v>-1.1175936670042574E-3</v>
      </c>
      <c r="Y85" s="3">
        <v>1.0426624212414026E-2</v>
      </c>
      <c r="Z85" s="3">
        <v>9.3090306036174297E-3</v>
      </c>
      <c r="AA85" s="3">
        <v>3193.063281905871</v>
      </c>
      <c r="AB85" s="3">
        <v>449650.53125</v>
      </c>
      <c r="AC85" s="3">
        <v>-6.9452550087589771E-4</v>
      </c>
      <c r="AD85" s="3">
        <v>1.4061424881219864E-2</v>
      </c>
      <c r="AE85" s="3">
        <v>1.3366899453103542E-2</v>
      </c>
      <c r="AF85" s="3">
        <v>-1.2640636705327779E-3</v>
      </c>
      <c r="AG85" s="3">
        <v>2.9981748200953007E-2</v>
      </c>
      <c r="AH85" s="3">
        <v>2.8717684559524059E-2</v>
      </c>
      <c r="AI85" s="3">
        <v>-3.0747675336897373E-3</v>
      </c>
      <c r="AJ85" s="3">
        <v>3.0775672756135464E-2</v>
      </c>
      <c r="AK85" s="3">
        <v>2.7700905688107014E-2</v>
      </c>
      <c r="AL85" s="1">
        <v>-4.6896657284304949E-2</v>
      </c>
      <c r="AM85" s="1">
        <v>0.80328502969383642</v>
      </c>
      <c r="AN85" s="1">
        <v>0.75638837303050521</v>
      </c>
      <c r="AO85" s="1">
        <v>-8.4870653825865852E-2</v>
      </c>
      <c r="AP85" s="1">
        <v>1.7295212818994601</v>
      </c>
      <c r="AQ85" s="1">
        <v>1.6446505970249043</v>
      </c>
      <c r="AR85" s="1">
        <v>-0.2134436601895652</v>
      </c>
      <c r="AS85" s="1">
        <v>1.7817382036188019</v>
      </c>
      <c r="AT85" s="1">
        <v>1.5682945061708087</v>
      </c>
      <c r="AU85" s="1">
        <v>-4.9121110628289444E-2</v>
      </c>
      <c r="AV85" s="1">
        <v>0.92648332135247102</v>
      </c>
      <c r="AW85" s="1">
        <v>0.87736220366678974</v>
      </c>
      <c r="AX85" s="1">
        <v>-8.9454964000318701E-2</v>
      </c>
      <c r="AY85" s="1">
        <v>1.9656599773208019</v>
      </c>
      <c r="AZ85" s="1">
        <v>1.87620504155005</v>
      </c>
      <c r="BA85" s="1">
        <v>-0.21680435016265587</v>
      </c>
      <c r="BB85" s="1">
        <v>2.0226827992163501</v>
      </c>
      <c r="BC85" s="1">
        <v>1.8058784603455207</v>
      </c>
      <c r="BD85" s="1">
        <v>-4.8901905995338169E-2</v>
      </c>
      <c r="BE85" s="1">
        <v>0.99007232540017742</v>
      </c>
      <c r="BF85" s="1">
        <v>0.94117042452787925</v>
      </c>
      <c r="BG85" s="1">
        <v>-8.900338822772981E-2</v>
      </c>
      <c r="BH85" s="1">
        <v>2.1110306680602169</v>
      </c>
      <c r="BI85" s="1">
        <v>2.0220272818817033</v>
      </c>
      <c r="BJ85" s="1">
        <v>-0.21649600007542558</v>
      </c>
      <c r="BK85" s="1">
        <v>2.1669313137758315</v>
      </c>
      <c r="BL85" s="1">
        <v>1.9504353464878623</v>
      </c>
      <c r="BM85" s="1" t="str">
        <f t="shared" si="1"/>
        <v>AUTTextiles, Garments and Leather</v>
      </c>
    </row>
    <row r="86" spans="1:65">
      <c r="A86" s="8">
        <f t="shared" si="2"/>
        <v>3</v>
      </c>
      <c r="B86" s="1" t="s">
        <v>45</v>
      </c>
      <c r="C86" s="1" t="s">
        <v>46</v>
      </c>
      <c r="D86" s="1" t="s">
        <v>175</v>
      </c>
      <c r="E86" s="2">
        <v>37268.739995280637</v>
      </c>
      <c r="F86" s="3">
        <v>464937.90625</v>
      </c>
      <c r="G86" s="3">
        <v>-6.8603615363826975E-4</v>
      </c>
      <c r="H86" s="3">
        <v>1.2994293472729623E-2</v>
      </c>
      <c r="I86" s="3">
        <v>1.2308257515542209E-2</v>
      </c>
      <c r="J86" s="3">
        <v>-1.3652269699377939E-3</v>
      </c>
      <c r="K86" s="3">
        <v>2.6907455641776323E-2</v>
      </c>
      <c r="L86" s="3">
        <v>2.5542228715494275E-2</v>
      </c>
      <c r="M86" s="3">
        <v>-1.7075041541829705E-3</v>
      </c>
      <c r="N86" s="3">
        <v>2.7091448660939932E-2</v>
      </c>
      <c r="O86" s="3">
        <v>2.5383944623172283E-2</v>
      </c>
      <c r="P86" s="2">
        <v>27063.520366174642</v>
      </c>
      <c r="Q86" s="3">
        <v>128649.03125</v>
      </c>
      <c r="R86" s="3">
        <v>-1.8324901043342834E-3</v>
      </c>
      <c r="S86" s="3">
        <v>3.3268435683567077E-2</v>
      </c>
      <c r="T86" s="3">
        <v>3.1435946977580898E-2</v>
      </c>
      <c r="U86" s="3">
        <v>-3.641993187557091E-3</v>
      </c>
      <c r="V86" s="3">
        <v>6.8979465955635533E-2</v>
      </c>
      <c r="W86" s="3">
        <v>6.5337475796695799E-2</v>
      </c>
      <c r="X86" s="3">
        <v>-4.5130131657060701E-3</v>
      </c>
      <c r="Y86" s="3">
        <v>6.9404968293383718E-2</v>
      </c>
      <c r="Z86" s="3">
        <v>6.4891957445070148E-2</v>
      </c>
      <c r="AA86" s="3">
        <v>463.70317770035217</v>
      </c>
      <c r="AB86" s="3">
        <v>61468.41796875</v>
      </c>
      <c r="AC86" s="3">
        <v>-6.5654553907279478E-5</v>
      </c>
      <c r="AD86" s="3">
        <v>3.9782666299288394E-3</v>
      </c>
      <c r="AE86" s="3">
        <v>3.9126121773733757E-3</v>
      </c>
      <c r="AF86" s="3">
        <v>-1.3046568915342505E-4</v>
      </c>
      <c r="AG86" s="3">
        <v>1.0674254186596954E-2</v>
      </c>
      <c r="AH86" s="3">
        <v>1.0543788306677015E-2</v>
      </c>
      <c r="AI86" s="3">
        <v>-1.617786876977334E-4</v>
      </c>
      <c r="AJ86" s="3">
        <v>1.0689673243177822E-2</v>
      </c>
      <c r="AK86" s="3">
        <v>1.0527894555707462E-2</v>
      </c>
      <c r="AL86" s="1">
        <v>-4.2792459734948187E-3</v>
      </c>
      <c r="AM86" s="1">
        <v>8.1053713753557979E-2</v>
      </c>
      <c r="AN86" s="1">
        <v>7.6774469005452706E-2</v>
      </c>
      <c r="AO86" s="1">
        <v>-8.5157932027781387E-3</v>
      </c>
      <c r="AP86" s="1">
        <v>0.16783899886531958</v>
      </c>
      <c r="AQ86" s="1">
        <v>0.15932320593485025</v>
      </c>
      <c r="AR86" s="1">
        <v>-1.0650794768996778E-2</v>
      </c>
      <c r="AS86" s="1">
        <v>0.16898668092585159</v>
      </c>
      <c r="AT86" s="1">
        <v>0.15833588688301162</v>
      </c>
      <c r="AU86" s="1">
        <v>-4.3554584332612519E-3</v>
      </c>
      <c r="AV86" s="1">
        <v>7.9072344465424313E-2</v>
      </c>
      <c r="AW86" s="1">
        <v>7.4716889355753741E-2</v>
      </c>
      <c r="AX86" s="1">
        <v>-8.6562813655073952E-3</v>
      </c>
      <c r="AY86" s="1">
        <v>0.16395024235477365</v>
      </c>
      <c r="AZ86" s="1">
        <v>0.15529396818767729</v>
      </c>
      <c r="BA86" s="1">
        <v>-1.0726519726082987E-2</v>
      </c>
      <c r="BB86" s="1">
        <v>0.16496157537148914</v>
      </c>
      <c r="BC86" s="1">
        <v>0.15423506115337954</v>
      </c>
      <c r="BD86" s="1">
        <v>-4.3515784239136455E-3</v>
      </c>
      <c r="BE86" s="1">
        <v>0.26367918447549671</v>
      </c>
      <c r="BF86" s="1">
        <v>0.2593276127691731</v>
      </c>
      <c r="BG86" s="1">
        <v>-8.6472551284537992E-3</v>
      </c>
      <c r="BH86" s="1">
        <v>0.70748868807126353</v>
      </c>
      <c r="BI86" s="1">
        <v>0.6988414202988209</v>
      </c>
      <c r="BJ86" s="1">
        <v>-1.0722678092196514E-2</v>
      </c>
      <c r="BK86" s="1">
        <v>0.70851066187111855</v>
      </c>
      <c r="BL86" s="1">
        <v>0.69778798379399232</v>
      </c>
      <c r="BM86" s="1" t="str">
        <f t="shared" si="1"/>
        <v>BANAgriculture, Mining and Quarrying</v>
      </c>
    </row>
    <row r="87" spans="1:65">
      <c r="A87" s="8">
        <f t="shared" si="2"/>
        <v>3</v>
      </c>
      <c r="B87" s="1" t="s">
        <v>45</v>
      </c>
      <c r="C87" s="1" t="s">
        <v>46</v>
      </c>
      <c r="D87" s="1" t="s">
        <v>176</v>
      </c>
      <c r="E87" s="2">
        <v>391.74839552601543</v>
      </c>
      <c r="F87" s="3">
        <v>464937.90625</v>
      </c>
      <c r="G87" s="3">
        <v>-5.568951451095927E-6</v>
      </c>
      <c r="H87" s="3">
        <v>1.2264018732821569E-4</v>
      </c>
      <c r="I87" s="3">
        <v>1.1707123849191703E-4</v>
      </c>
      <c r="J87" s="3">
        <v>-8.3413951870170422E-6</v>
      </c>
      <c r="K87" s="3">
        <v>2.5030831238836981E-4</v>
      </c>
      <c r="L87" s="3">
        <v>2.4196691811084747E-4</v>
      </c>
      <c r="M87" s="3">
        <v>-1.6925474710660637E-5</v>
      </c>
      <c r="N87" s="3">
        <v>4.1316445276606828E-4</v>
      </c>
      <c r="O87" s="3">
        <v>3.9623897464480251E-4</v>
      </c>
      <c r="P87" s="2">
        <v>221.43566916003229</v>
      </c>
      <c r="Q87" s="3">
        <v>128649.03125</v>
      </c>
      <c r="R87" s="3">
        <v>-1.4829327000143167E-5</v>
      </c>
      <c r="S87" s="3">
        <v>3.410464373700961E-4</v>
      </c>
      <c r="T87" s="3">
        <v>3.2621710579405772E-4</v>
      </c>
      <c r="U87" s="3">
        <v>-2.0529411983716273E-5</v>
      </c>
      <c r="V87" s="3">
        <v>6.9862689451838378E-4</v>
      </c>
      <c r="W87" s="3">
        <v>6.7809747361025074E-4</v>
      </c>
      <c r="X87" s="3">
        <v>-4.6244222744462604E-5</v>
      </c>
      <c r="Y87" s="3">
        <v>8.4557912123273127E-4</v>
      </c>
      <c r="Z87" s="3">
        <v>7.9933490633266047E-4</v>
      </c>
      <c r="AA87" s="3">
        <v>52.526678027180822</v>
      </c>
      <c r="AB87" s="3">
        <v>61468.41796875</v>
      </c>
      <c r="AC87" s="3">
        <v>-4.6515194753737887E-5</v>
      </c>
      <c r="AD87" s="3">
        <v>1.3571532799687702E-3</v>
      </c>
      <c r="AE87" s="3">
        <v>1.3106380501994863E-3</v>
      </c>
      <c r="AF87" s="3">
        <v>-4.932682600156113E-5</v>
      </c>
      <c r="AG87" s="3">
        <v>2.7867429089383222E-3</v>
      </c>
      <c r="AH87" s="3">
        <v>2.7374160636099987E-3</v>
      </c>
      <c r="AI87" s="3">
        <v>-1.3378420499066124E-4</v>
      </c>
      <c r="AJ87" s="3">
        <v>5.6393761187791824E-3</v>
      </c>
      <c r="AK87" s="3">
        <v>5.5055918637663126E-3</v>
      </c>
      <c r="AL87" s="1">
        <v>-3.30469332224611E-3</v>
      </c>
      <c r="AM87" s="1">
        <v>7.2776394562177174E-2</v>
      </c>
      <c r="AN87" s="1">
        <v>6.9471702791588166E-2</v>
      </c>
      <c r="AO87" s="1">
        <v>-4.9499000332147497E-3</v>
      </c>
      <c r="AP87" s="1">
        <v>0.1485364373736377</v>
      </c>
      <c r="AQ87" s="1">
        <v>0.14358653788012976</v>
      </c>
      <c r="AR87" s="1">
        <v>-1.0043812330444778E-2</v>
      </c>
      <c r="AS87" s="1">
        <v>0.24517753836349163</v>
      </c>
      <c r="AT87" s="1">
        <v>0.23513372400914628</v>
      </c>
      <c r="AU87" s="1">
        <v>-4.3077489603445479E-3</v>
      </c>
      <c r="AV87" s="1">
        <v>9.9070068115435048E-2</v>
      </c>
      <c r="AW87" s="1">
        <v>9.4762317825845557E-2</v>
      </c>
      <c r="AX87" s="1">
        <v>-5.9635580986571344E-3</v>
      </c>
      <c r="AY87" s="1">
        <v>0.20294307883973786</v>
      </c>
      <c r="AZ87" s="1">
        <v>0.19697951814864031</v>
      </c>
      <c r="BA87" s="1">
        <v>-1.3433414911376441E-2</v>
      </c>
      <c r="BB87" s="1">
        <v>0.24563101078991575</v>
      </c>
      <c r="BC87" s="1">
        <v>0.23219759815724489</v>
      </c>
      <c r="BD87" s="1">
        <v>-2.7216792375229493E-2</v>
      </c>
      <c r="BE87" s="1">
        <v>0.7940923226878136</v>
      </c>
      <c r="BF87" s="1">
        <v>0.7668755098244221</v>
      </c>
      <c r="BG87" s="1">
        <v>-2.8861923268754627E-2</v>
      </c>
      <c r="BH87" s="1">
        <v>1.6305683241199909</v>
      </c>
      <c r="BI87" s="1">
        <v>1.6017063895428354</v>
      </c>
      <c r="BJ87" s="1">
        <v>-7.8279300980963196E-2</v>
      </c>
      <c r="BK87" s="1">
        <v>3.2996901284242539</v>
      </c>
      <c r="BL87" s="1">
        <v>3.2214107981744875</v>
      </c>
      <c r="BM87" s="1" t="str">
        <f t="shared" si="1"/>
        <v>BANElectronics and Machinery</v>
      </c>
    </row>
    <row r="88" spans="1:65">
      <c r="A88" s="8">
        <f t="shared" si="2"/>
        <v>3</v>
      </c>
      <c r="B88" s="1" t="s">
        <v>45</v>
      </c>
      <c r="C88" s="1" t="s">
        <v>46</v>
      </c>
      <c r="D88" s="1" t="s">
        <v>177</v>
      </c>
      <c r="E88" s="2">
        <v>45105.62621625336</v>
      </c>
      <c r="F88" s="3">
        <v>2789627.4375</v>
      </c>
      <c r="G88" s="3">
        <v>-2.9319857952714301E-4</v>
      </c>
      <c r="H88" s="3">
        <v>7.167458405092475E-3</v>
      </c>
      <c r="I88" s="3">
        <v>6.8742597895834479E-3</v>
      </c>
      <c r="J88" s="3">
        <v>-5.8712207214739465E-4</v>
      </c>
      <c r="K88" s="3">
        <v>1.5098017242053174E-2</v>
      </c>
      <c r="L88" s="3">
        <v>1.4510894956401899E-2</v>
      </c>
      <c r="M88" s="3">
        <v>-8.1407752327322669E-4</v>
      </c>
      <c r="N88" s="3">
        <v>1.5262377393810311E-2</v>
      </c>
      <c r="O88" s="3">
        <v>1.4448299531068187E-2</v>
      </c>
      <c r="P88" s="2">
        <v>10368.220220619729</v>
      </c>
      <c r="Q88" s="3">
        <v>771894.1875</v>
      </c>
      <c r="R88" s="3">
        <v>-2.5833208974290756E-4</v>
      </c>
      <c r="S88" s="3">
        <v>6.4231324304273585E-3</v>
      </c>
      <c r="T88" s="3">
        <v>6.1648002192669082E-3</v>
      </c>
      <c r="U88" s="3">
        <v>-5.1703862754948204E-4</v>
      </c>
      <c r="V88" s="3">
        <v>1.2906618183478713E-2</v>
      </c>
      <c r="W88" s="3">
        <v>1.2389579424052499E-2</v>
      </c>
      <c r="X88" s="3">
        <v>-7.0657786272931844E-4</v>
      </c>
      <c r="Y88" s="3">
        <v>1.3029618326982018E-2</v>
      </c>
      <c r="Z88" s="3">
        <v>1.2323040544288233E-2</v>
      </c>
      <c r="AA88" s="3">
        <v>696.24012065272302</v>
      </c>
      <c r="AB88" s="3">
        <v>368810.5078125</v>
      </c>
      <c r="AC88" s="3">
        <v>-4.4040329427730285E-5</v>
      </c>
      <c r="AD88" s="3">
        <v>1.0311079357052222E-2</v>
      </c>
      <c r="AE88" s="3">
        <v>1.026703882325819E-2</v>
      </c>
      <c r="AF88" s="3">
        <v>-8.4606517930296832E-5</v>
      </c>
      <c r="AG88" s="3">
        <v>2.6093472294633102E-2</v>
      </c>
      <c r="AH88" s="3">
        <v>2.6008865873336617E-2</v>
      </c>
      <c r="AI88" s="3">
        <v>-1.1854312575110271E-4</v>
      </c>
      <c r="AJ88" s="3">
        <v>2.6286773605534108E-2</v>
      </c>
      <c r="AK88" s="3">
        <v>2.6168231012889009E-2</v>
      </c>
      <c r="AL88" s="1">
        <v>-1.5111100805355389E-3</v>
      </c>
      <c r="AM88" s="1">
        <v>3.6940215280789744E-2</v>
      </c>
      <c r="AN88" s="1">
        <v>3.5429105014807914E-2</v>
      </c>
      <c r="AO88" s="1">
        <v>-3.0259562756330084E-3</v>
      </c>
      <c r="AP88" s="1">
        <v>7.781335805705647E-2</v>
      </c>
      <c r="AQ88" s="1">
        <v>7.4787400681050234E-2</v>
      </c>
      <c r="AR88" s="1">
        <v>-4.1956572700301729E-3</v>
      </c>
      <c r="AS88" s="1">
        <v>7.8660450435740964E-2</v>
      </c>
      <c r="AT88" s="1">
        <v>7.4464791416129078E-2</v>
      </c>
      <c r="AU88" s="1">
        <v>-1.6026942080809539E-3</v>
      </c>
      <c r="AV88" s="1">
        <v>3.9849161419426384E-2</v>
      </c>
      <c r="AW88" s="1">
        <v>3.8246466458070096E-2</v>
      </c>
      <c r="AX88" s="1">
        <v>-3.2077114947367119E-3</v>
      </c>
      <c r="AY88" s="1">
        <v>8.007275530175037E-2</v>
      </c>
      <c r="AZ88" s="1">
        <v>7.6865042988849441E-2</v>
      </c>
      <c r="BA88" s="1">
        <v>-4.3836143209366367E-3</v>
      </c>
      <c r="BB88" s="1">
        <v>8.0835849107796912E-2</v>
      </c>
      <c r="BC88" s="1">
        <v>7.6452235283401324E-2</v>
      </c>
      <c r="BD88" s="1">
        <v>-1.9440773709345537E-3</v>
      </c>
      <c r="BE88" s="1">
        <v>0.45516317222036551</v>
      </c>
      <c r="BF88" s="1">
        <v>0.45321908582806558</v>
      </c>
      <c r="BG88" s="1">
        <v>-3.7347953359833795E-3</v>
      </c>
      <c r="BH88" s="1">
        <v>1.151847174539137</v>
      </c>
      <c r="BI88" s="1">
        <v>1.1481123834688711</v>
      </c>
      <c r="BJ88" s="1">
        <v>-5.2328629519165027E-3</v>
      </c>
      <c r="BK88" s="1">
        <v>1.1603800967306319</v>
      </c>
      <c r="BL88" s="1">
        <v>1.1551472573116757</v>
      </c>
      <c r="BM88" s="1" t="str">
        <f t="shared" si="1"/>
        <v>BANOther</v>
      </c>
    </row>
    <row r="89" spans="1:65">
      <c r="A89" s="8">
        <f t="shared" si="2"/>
        <v>3</v>
      </c>
      <c r="B89" s="1" t="s">
        <v>45</v>
      </c>
      <c r="C89" s="1" t="s">
        <v>46</v>
      </c>
      <c r="D89" s="1" t="s">
        <v>178</v>
      </c>
      <c r="E89" s="2">
        <v>131143.09446978415</v>
      </c>
      <c r="F89" s="3">
        <v>3951972.203125</v>
      </c>
      <c r="G89" s="3">
        <v>-2.4786975493498176E-3</v>
      </c>
      <c r="H89" s="3">
        <v>3.8347646532201907E-2</v>
      </c>
      <c r="I89" s="3">
        <v>3.5868948831193848E-2</v>
      </c>
      <c r="J89" s="3">
        <v>-4.9460257191640267E-3</v>
      </c>
      <c r="K89" s="3">
        <v>7.8788083177641965E-2</v>
      </c>
      <c r="L89" s="3">
        <v>7.3842057041474618E-2</v>
      </c>
      <c r="M89" s="3">
        <v>-8.1904082362598274E-3</v>
      </c>
      <c r="N89" s="3">
        <v>8.0194515248876996E-2</v>
      </c>
      <c r="O89" s="3">
        <v>7.2004105553787667E-2</v>
      </c>
      <c r="P89" s="2">
        <v>21817.150839370737</v>
      </c>
      <c r="Q89" s="3">
        <v>1093516.765625</v>
      </c>
      <c r="R89" s="3">
        <v>-1.1228118476083182E-3</v>
      </c>
      <c r="S89" s="3">
        <v>1.7963881491596112E-2</v>
      </c>
      <c r="T89" s="3">
        <v>1.6841069436850375E-2</v>
      </c>
      <c r="U89" s="3">
        <v>-2.2459981453266664E-3</v>
      </c>
      <c r="V89" s="3">
        <v>3.694686039671069E-2</v>
      </c>
      <c r="W89" s="3">
        <v>3.4700861939199967E-2</v>
      </c>
      <c r="X89" s="3">
        <v>-3.8345581751855207E-3</v>
      </c>
      <c r="Y89" s="3">
        <v>3.7587814262224128E-2</v>
      </c>
      <c r="Z89" s="3">
        <v>3.3753256495401729E-2</v>
      </c>
      <c r="AA89" s="3">
        <v>4056.366861316249</v>
      </c>
      <c r="AB89" s="3">
        <v>522481.552734375</v>
      </c>
      <c r="AC89" s="3">
        <v>-1.205296782377907E-3</v>
      </c>
      <c r="AD89" s="3">
        <v>9.1315255271808837E-3</v>
      </c>
      <c r="AE89" s="3">
        <v>7.9262288313657336E-3</v>
      </c>
      <c r="AF89" s="3">
        <v>-2.3404807016955687E-3</v>
      </c>
      <c r="AG89" s="3">
        <v>2.2642764343686395E-2</v>
      </c>
      <c r="AH89" s="3">
        <v>2.0302284118770331E-2</v>
      </c>
      <c r="AI89" s="3">
        <v>-4.2735306364534154E-3</v>
      </c>
      <c r="AJ89" s="3">
        <v>2.3421928183097407E-2</v>
      </c>
      <c r="AK89" s="3">
        <v>1.9148397360481795E-2</v>
      </c>
      <c r="AL89" s="1">
        <v>-4.3938281581691408E-3</v>
      </c>
      <c r="AM89" s="1">
        <v>6.7976413329211144E-2</v>
      </c>
      <c r="AN89" s="1">
        <v>6.3582584902207168E-2</v>
      </c>
      <c r="AO89" s="1">
        <v>-8.7675025464854124E-3</v>
      </c>
      <c r="AP89" s="1">
        <v>0.13966258145730681</v>
      </c>
      <c r="AQ89" s="1">
        <v>0.13089507817162638</v>
      </c>
      <c r="AR89" s="1">
        <v>-1.4518611334738529E-2</v>
      </c>
      <c r="AS89" s="1">
        <v>0.14215567337921783</v>
      </c>
      <c r="AT89" s="1">
        <v>0.12763705945850579</v>
      </c>
      <c r="AU89" s="1">
        <v>-3.3104381301252775E-3</v>
      </c>
      <c r="AV89" s="1">
        <v>5.2963743107541948E-2</v>
      </c>
      <c r="AW89" s="1">
        <v>4.9653304366703836E-2</v>
      </c>
      <c r="AX89" s="1">
        <v>-6.621980268838203E-3</v>
      </c>
      <c r="AY89" s="1">
        <v>0.10893213827963928</v>
      </c>
      <c r="AZ89" s="1">
        <v>0.10231015709037439</v>
      </c>
      <c r="BA89" s="1">
        <v>-1.1305605317896457E-2</v>
      </c>
      <c r="BB89" s="1">
        <v>0.11082189222244508</v>
      </c>
      <c r="BC89" s="1">
        <v>9.9516288108544501E-2</v>
      </c>
      <c r="BD89" s="1">
        <v>-9.1322712609694968E-3</v>
      </c>
      <c r="BE89" s="1">
        <v>6.9187580486327768E-2</v>
      </c>
      <c r="BF89" s="1">
        <v>6.005530988122542E-2</v>
      </c>
      <c r="BG89" s="1">
        <v>-1.773331262594097E-2</v>
      </c>
      <c r="BH89" s="1">
        <v>0.17155929486246535</v>
      </c>
      <c r="BI89" s="1">
        <v>0.15382598584897889</v>
      </c>
      <c r="BJ89" s="1">
        <v>-3.237961105078245E-2</v>
      </c>
      <c r="BK89" s="1">
        <v>0.17746284960705014</v>
      </c>
      <c r="BL89" s="1">
        <v>0.14508323714575727</v>
      </c>
      <c r="BM89" s="1" t="str">
        <f t="shared" si="1"/>
        <v>BANServices</v>
      </c>
    </row>
    <row r="90" spans="1:65">
      <c r="A90" s="8">
        <f t="shared" si="2"/>
        <v>3</v>
      </c>
      <c r="B90" s="1" t="s">
        <v>45</v>
      </c>
      <c r="C90" s="1" t="s">
        <v>46</v>
      </c>
      <c r="D90" s="1" t="s">
        <v>179</v>
      </c>
      <c r="E90" s="2">
        <v>18559.742765190975</v>
      </c>
      <c r="F90" s="3">
        <v>464937.90625</v>
      </c>
      <c r="G90" s="3">
        <v>-1.9646527798613533E-3</v>
      </c>
      <c r="H90" s="3">
        <v>5.746576189994812E-2</v>
      </c>
      <c r="I90" s="3">
        <v>5.5501110851764679E-2</v>
      </c>
      <c r="J90" s="3">
        <v>-4.0442215686198324E-3</v>
      </c>
      <c r="K90" s="3">
        <v>0.11769992671906948</v>
      </c>
      <c r="L90" s="3">
        <v>0.11365570593625307</v>
      </c>
      <c r="M90" s="3">
        <v>-5.3269859927240759E-3</v>
      </c>
      <c r="N90" s="3">
        <v>0.11831861641258001</v>
      </c>
      <c r="O90" s="3">
        <v>0.11299162916839123</v>
      </c>
      <c r="P90" s="2">
        <v>4854.1883461456227</v>
      </c>
      <c r="Q90" s="3">
        <v>128649.03125</v>
      </c>
      <c r="R90" s="3">
        <v>-1.8811122645274736E-3</v>
      </c>
      <c r="S90" s="3">
        <v>5.4459665203467011E-2</v>
      </c>
      <c r="T90" s="3">
        <v>5.2578554255887866E-2</v>
      </c>
      <c r="U90" s="3">
        <v>-3.8726936181774363E-3</v>
      </c>
      <c r="V90" s="3">
        <v>0.11143787717446685</v>
      </c>
      <c r="W90" s="3">
        <v>0.10756518039852381</v>
      </c>
      <c r="X90" s="3">
        <v>-5.0797667354345322E-3</v>
      </c>
      <c r="Y90" s="3">
        <v>0.11201704386621714</v>
      </c>
      <c r="Z90" s="3">
        <v>0.10693727806210518</v>
      </c>
      <c r="AA90" s="3">
        <v>25465.371577316706</v>
      </c>
      <c r="AB90" s="3">
        <v>61468.41796875</v>
      </c>
      <c r="AC90" s="3">
        <v>-2.0971358055248857E-2</v>
      </c>
      <c r="AD90" s="3">
        <v>1.1872581839561462</v>
      </c>
      <c r="AE90" s="3">
        <v>1.1662868410348892</v>
      </c>
      <c r="AF90" s="3">
        <v>-4.3180598237086087E-2</v>
      </c>
      <c r="AG90" s="3">
        <v>2.4367945790290833</v>
      </c>
      <c r="AH90" s="3">
        <v>2.3936139643192291</v>
      </c>
      <c r="AI90" s="3">
        <v>-5.6362225324846804E-2</v>
      </c>
      <c r="AJ90" s="3">
        <v>2.4430863410234451</v>
      </c>
      <c r="AK90" s="3">
        <v>2.3867242336273193</v>
      </c>
      <c r="AL90" s="1">
        <v>-2.460814130056236E-2</v>
      </c>
      <c r="AM90" s="1">
        <v>0.71978397571004471</v>
      </c>
      <c r="AN90" s="1">
        <v>0.69517585609951082</v>
      </c>
      <c r="AO90" s="1">
        <v>-5.0655656221554844E-2</v>
      </c>
      <c r="AP90" s="1">
        <v>1.4742434171869778</v>
      </c>
      <c r="AQ90" s="1">
        <v>1.423587770807957</v>
      </c>
      <c r="AR90" s="1">
        <v>-6.6722845562726563E-2</v>
      </c>
      <c r="AS90" s="1">
        <v>1.4819927780690485</v>
      </c>
      <c r="AT90" s="1">
        <v>1.4152699168311751</v>
      </c>
      <c r="AU90" s="1">
        <v>-2.4927264102312097E-2</v>
      </c>
      <c r="AV90" s="1">
        <v>0.72166371090633641</v>
      </c>
      <c r="AW90" s="1">
        <v>0.69673646425535851</v>
      </c>
      <c r="AX90" s="1">
        <v>-5.1318392010961056E-2</v>
      </c>
      <c r="AY90" s="1">
        <v>1.4767015492436506</v>
      </c>
      <c r="AZ90" s="1">
        <v>1.4253831153880538</v>
      </c>
      <c r="BA90" s="1">
        <v>-6.7313732082930108E-2</v>
      </c>
      <c r="BB90" s="1">
        <v>1.4843762858113527</v>
      </c>
      <c r="BC90" s="1">
        <v>1.4170625660696976</v>
      </c>
      <c r="BD90" s="1">
        <v>-2.5310374414092871E-2</v>
      </c>
      <c r="BE90" s="1">
        <v>1.4329043013313532</v>
      </c>
      <c r="BF90" s="1">
        <v>1.4075939451825057</v>
      </c>
      <c r="BG90" s="1">
        <v>-5.2114751268176676E-2</v>
      </c>
      <c r="BH90" s="1">
        <v>2.9409723015063003</v>
      </c>
      <c r="BI90" s="1">
        <v>2.8888575303571065</v>
      </c>
      <c r="BJ90" s="1">
        <v>-6.8023683636753943E-2</v>
      </c>
      <c r="BK90" s="1">
        <v>2.9485658417711762</v>
      </c>
      <c r="BL90" s="1">
        <v>2.8805423004628334</v>
      </c>
      <c r="BM90" s="1" t="str">
        <f t="shared" si="1"/>
        <v>BANTextiles, Garments and Leather</v>
      </c>
    </row>
    <row r="91" spans="1:65">
      <c r="A91" s="8">
        <f t="shared" si="2"/>
        <v>4</v>
      </c>
      <c r="B91" s="1" t="s">
        <v>47</v>
      </c>
      <c r="C91" s="1" t="s">
        <v>48</v>
      </c>
      <c r="D91" s="1" t="s">
        <v>175</v>
      </c>
      <c r="E91" s="2">
        <v>3265.7561894739433</v>
      </c>
      <c r="F91" s="3">
        <v>878936.75</v>
      </c>
      <c r="G91" s="3">
        <v>-1.6552875968045555E-4</v>
      </c>
      <c r="H91" s="3">
        <v>1.1743362265406176E-3</v>
      </c>
      <c r="I91" s="3">
        <v>1.0088074777740985E-3</v>
      </c>
      <c r="J91" s="3">
        <v>-2.5840274611255154E-4</v>
      </c>
      <c r="K91" s="3">
        <v>1.6500579949934036E-3</v>
      </c>
      <c r="L91" s="3">
        <v>1.3916551833972335E-3</v>
      </c>
      <c r="M91" s="3">
        <v>-4.431988563737832E-4</v>
      </c>
      <c r="N91" s="3">
        <v>1.7432092572562397E-3</v>
      </c>
      <c r="O91" s="3">
        <v>1.3000104227103293E-3</v>
      </c>
      <c r="P91" s="2">
        <v>66.543056948679876</v>
      </c>
      <c r="Q91" s="3">
        <v>9330.880859375</v>
      </c>
      <c r="R91" s="3">
        <v>-2.9555204309872352E-4</v>
      </c>
      <c r="S91" s="3">
        <v>2.2001022152835503E-3</v>
      </c>
      <c r="T91" s="3">
        <v>1.9045501103391871E-3</v>
      </c>
      <c r="U91" s="3">
        <v>-4.6527566155418754E-4</v>
      </c>
      <c r="V91" s="3">
        <v>3.0664867954328656E-3</v>
      </c>
      <c r="W91" s="3">
        <v>2.6012112502939999E-3</v>
      </c>
      <c r="X91" s="3">
        <v>-8.0121535575017333E-4</v>
      </c>
      <c r="Y91" s="3">
        <v>3.2386053062509745E-3</v>
      </c>
      <c r="Z91" s="3">
        <v>2.4373899505008012E-3</v>
      </c>
      <c r="AA91" s="3">
        <v>5697.6331864598105</v>
      </c>
      <c r="AB91" s="3">
        <v>787325</v>
      </c>
      <c r="AC91" s="3">
        <v>-3.7421657179947942E-4</v>
      </c>
      <c r="AD91" s="3">
        <v>2.6058681542053819E-3</v>
      </c>
      <c r="AE91" s="3">
        <v>2.2316516260616481E-3</v>
      </c>
      <c r="AF91" s="3">
        <v>-5.7506831944920123E-4</v>
      </c>
      <c r="AG91" s="3">
        <v>3.6905903252772987E-3</v>
      </c>
      <c r="AH91" s="3">
        <v>3.1155219185166061E-3</v>
      </c>
      <c r="AI91" s="3">
        <v>-9.7884939168579876E-4</v>
      </c>
      <c r="AJ91" s="3">
        <v>3.8876100443303585E-3</v>
      </c>
      <c r="AK91" s="3">
        <v>2.9087605653330684E-3</v>
      </c>
      <c r="AL91" s="1">
        <v>-2.2274980225644714E-2</v>
      </c>
      <c r="AM91" s="1">
        <v>0.15802883000481441</v>
      </c>
      <c r="AN91" s="1">
        <v>0.13575385124784328</v>
      </c>
      <c r="AO91" s="1">
        <v>-3.4772906357909444E-2</v>
      </c>
      <c r="AP91" s="1">
        <v>0.22204606184809583</v>
      </c>
      <c r="AQ91" s="1">
        <v>0.18727314667814485</v>
      </c>
      <c r="AR91" s="1">
        <v>-5.9640667765602888E-2</v>
      </c>
      <c r="AS91" s="1">
        <v>0.23458130061206703</v>
      </c>
      <c r="AT91" s="1">
        <v>0.17494063578381133</v>
      </c>
      <c r="AU91" s="1">
        <v>-2.0721627775687021E-2</v>
      </c>
      <c r="AV91" s="1">
        <v>0.15425269504343028</v>
      </c>
      <c r="AW91" s="1">
        <v>0.13353106293164627</v>
      </c>
      <c r="AX91" s="1">
        <v>-3.262122288422796E-2</v>
      </c>
      <c r="AY91" s="1">
        <v>0.21499630754639706</v>
      </c>
      <c r="AZ91" s="1">
        <v>0.18237509282423403</v>
      </c>
      <c r="BA91" s="1">
        <v>-5.6174493655839847E-2</v>
      </c>
      <c r="BB91" s="1">
        <v>0.22706381239963558</v>
      </c>
      <c r="BC91" s="1">
        <v>0.17088931874379573</v>
      </c>
      <c r="BD91" s="1">
        <v>-2.585547788768227E-2</v>
      </c>
      <c r="BE91" s="1">
        <v>0.18004538418831828</v>
      </c>
      <c r="BF91" s="1">
        <v>0.15418990931691123</v>
      </c>
      <c r="BG91" s="1">
        <v>-3.9732784002394925E-2</v>
      </c>
      <c r="BH91" s="1">
        <v>0.25499131716388101</v>
      </c>
      <c r="BI91" s="1">
        <v>0.2152585271289357</v>
      </c>
      <c r="BJ91" s="1">
        <v>-6.7630940768878628E-2</v>
      </c>
      <c r="BK91" s="1">
        <v>0.26860385966812739</v>
      </c>
      <c r="BL91" s="1">
        <v>0.20097291286669833</v>
      </c>
      <c r="BM91" s="1" t="str">
        <f t="shared" si="1"/>
        <v>BELAgriculture, Mining and Quarrying</v>
      </c>
    </row>
    <row r="92" spans="1:65">
      <c r="A92" s="8">
        <f t="shared" si="2"/>
        <v>4</v>
      </c>
      <c r="B92" s="1" t="s">
        <v>47</v>
      </c>
      <c r="C92" s="1" t="s">
        <v>48</v>
      </c>
      <c r="D92" s="1" t="s">
        <v>176</v>
      </c>
      <c r="E92" s="2">
        <v>8879.487240998913</v>
      </c>
      <c r="F92" s="3">
        <v>878936.75</v>
      </c>
      <c r="G92" s="3">
        <v>-1.3265014276839793E-3</v>
      </c>
      <c r="H92" s="3">
        <v>9.6734021790325642E-3</v>
      </c>
      <c r="I92" s="3">
        <v>8.3469008095562458E-3</v>
      </c>
      <c r="J92" s="3">
        <v>-2.3383400402963161E-3</v>
      </c>
      <c r="K92" s="3">
        <v>2.3674001917243004E-2</v>
      </c>
      <c r="L92" s="3">
        <v>2.13356614112854E-2</v>
      </c>
      <c r="M92" s="3">
        <v>-1.030517416074872E-2</v>
      </c>
      <c r="N92" s="3">
        <v>2.8476864099502563E-2</v>
      </c>
      <c r="O92" s="3">
        <v>1.8171689938753843E-2</v>
      </c>
      <c r="P92" s="2">
        <v>59.851715680479522</v>
      </c>
      <c r="Q92" s="3">
        <v>9330.880859375</v>
      </c>
      <c r="R92" s="3">
        <v>-9.1762671945616603E-4</v>
      </c>
      <c r="S92" s="3">
        <v>6.9086502771824598E-3</v>
      </c>
      <c r="T92" s="3">
        <v>5.9910236159339547E-3</v>
      </c>
      <c r="U92" s="3">
        <v>-1.6850103856995702E-3</v>
      </c>
      <c r="V92" s="3">
        <v>1.9734820816665888E-2</v>
      </c>
      <c r="W92" s="3">
        <v>1.8049810547381639E-2</v>
      </c>
      <c r="X92" s="3">
        <v>-7.2389584966003895E-3</v>
      </c>
      <c r="Y92" s="3">
        <v>2.2611643187701702E-2</v>
      </c>
      <c r="Z92" s="3">
        <v>1.53726851567626E-2</v>
      </c>
      <c r="AA92" s="3">
        <v>17044.78607613207</v>
      </c>
      <c r="AB92" s="3">
        <v>787325</v>
      </c>
      <c r="AC92" s="3">
        <v>-3.0319861834868789E-3</v>
      </c>
      <c r="AD92" s="3">
        <v>2.3863395676016808E-2</v>
      </c>
      <c r="AE92" s="3">
        <v>2.0831409841775894E-2</v>
      </c>
      <c r="AF92" s="3">
        <v>-5.4863430559635162E-3</v>
      </c>
      <c r="AG92" s="3">
        <v>6.4824515953660011E-2</v>
      </c>
      <c r="AH92" s="3">
        <v>5.9338172897696495E-2</v>
      </c>
      <c r="AI92" s="3">
        <v>-2.4930691346526146E-2</v>
      </c>
      <c r="AJ92" s="3">
        <v>7.5708275660872459E-2</v>
      </c>
      <c r="AK92" s="3">
        <v>5.0777583383023739E-2</v>
      </c>
      <c r="AL92" s="1">
        <v>-6.5651924160582478E-2</v>
      </c>
      <c r="AM92" s="1">
        <v>0.47876123838138651</v>
      </c>
      <c r="AN92" s="1">
        <v>0.413109317101649</v>
      </c>
      <c r="AO92" s="1">
        <v>-0.11573038655165348</v>
      </c>
      <c r="AP92" s="1">
        <v>1.1716864724088325</v>
      </c>
      <c r="AQ92" s="1">
        <v>1.0559560628104194</v>
      </c>
      <c r="AR92" s="1">
        <v>-0.51002923807199163</v>
      </c>
      <c r="AS92" s="1">
        <v>1.409392318149207</v>
      </c>
      <c r="AT92" s="1">
        <v>0.89936308007721522</v>
      </c>
      <c r="AU92" s="1">
        <v>-7.1528990721147934E-2</v>
      </c>
      <c r="AV92" s="1">
        <v>0.53852919830528778</v>
      </c>
      <c r="AW92" s="1">
        <v>0.46700021212142623</v>
      </c>
      <c r="AX92" s="1">
        <v>-0.13134653741902064</v>
      </c>
      <c r="AY92" s="1">
        <v>1.5383290232823725</v>
      </c>
      <c r="AZ92" s="1">
        <v>1.4069824949379248</v>
      </c>
      <c r="BA92" s="1">
        <v>-0.56427671966764137</v>
      </c>
      <c r="BB92" s="1">
        <v>1.7625772892942488</v>
      </c>
      <c r="BC92" s="1">
        <v>1.1983006059248986</v>
      </c>
      <c r="BD92" s="1">
        <v>-7.0026061737374926E-2</v>
      </c>
      <c r="BE92" s="1">
        <v>0.55114354675270583</v>
      </c>
      <c r="BF92" s="1">
        <v>0.48111749308143609</v>
      </c>
      <c r="BG92" s="1">
        <v>-0.12671132858115214</v>
      </c>
      <c r="BH92" s="1">
        <v>1.4971722433926078</v>
      </c>
      <c r="BI92" s="1">
        <v>1.3704609148114557</v>
      </c>
      <c r="BJ92" s="1">
        <v>-0.57579356426339523</v>
      </c>
      <c r="BK92" s="1">
        <v>1.7485410765828433</v>
      </c>
      <c r="BL92" s="1">
        <v>1.1727474908098343</v>
      </c>
      <c r="BM92" s="1" t="str">
        <f t="shared" si="1"/>
        <v>BELElectronics and Machinery</v>
      </c>
    </row>
    <row r="93" spans="1:65">
      <c r="A93" s="8">
        <f t="shared" si="2"/>
        <v>4</v>
      </c>
      <c r="B93" s="1" t="s">
        <v>47</v>
      </c>
      <c r="C93" s="1" t="s">
        <v>48</v>
      </c>
      <c r="D93" s="1" t="s">
        <v>177</v>
      </c>
      <c r="E93" s="2">
        <v>86506.450297575808</v>
      </c>
      <c r="F93" s="3">
        <v>5273620.5</v>
      </c>
      <c r="G93" s="3">
        <v>-1.5038080797239672E-2</v>
      </c>
      <c r="H93" s="3">
        <v>4.0544657298596576E-2</v>
      </c>
      <c r="I93" s="3">
        <v>2.55065764504252E-2</v>
      </c>
      <c r="J93" s="3">
        <v>-2.1898317485465668E-2</v>
      </c>
      <c r="K93" s="3">
        <v>5.9851002006325871E-2</v>
      </c>
      <c r="L93" s="3">
        <v>3.7952684710035101E-2</v>
      </c>
      <c r="M93" s="3">
        <v>-5.6719645828707144E-2</v>
      </c>
      <c r="N93" s="3">
        <v>7.1400858287233859E-2</v>
      </c>
      <c r="O93" s="3">
        <v>1.4681212545838207E-2</v>
      </c>
      <c r="P93" s="2">
        <v>681.73671417835487</v>
      </c>
      <c r="Q93" s="3">
        <v>55985.28515625</v>
      </c>
      <c r="R93" s="3">
        <v>-1.12212875901605E-2</v>
      </c>
      <c r="S93" s="3">
        <v>2.5705737964017317E-2</v>
      </c>
      <c r="T93" s="3">
        <v>1.448445042478852E-2</v>
      </c>
      <c r="U93" s="3">
        <v>-1.5652247879188508E-2</v>
      </c>
      <c r="V93" s="3">
        <v>3.8113641028758138E-2</v>
      </c>
      <c r="W93" s="3">
        <v>2.2461392858531326E-2</v>
      </c>
      <c r="X93" s="3">
        <v>-3.9656295921304263E-2</v>
      </c>
      <c r="Y93" s="3">
        <v>4.5883124752435833E-2</v>
      </c>
      <c r="Z93" s="3">
        <v>6.2268287292681634E-3</v>
      </c>
      <c r="AA93" s="3">
        <v>221891.16387856225</v>
      </c>
      <c r="AB93" s="3">
        <v>4723950</v>
      </c>
      <c r="AC93" s="3">
        <v>-6.3636628656240646E-2</v>
      </c>
      <c r="AD93" s="3">
        <v>0.11289879775722511</v>
      </c>
      <c r="AE93" s="3">
        <v>4.9262169632129371E-2</v>
      </c>
      <c r="AF93" s="3">
        <v>-9.1670950350817293E-2</v>
      </c>
      <c r="AG93" s="3">
        <v>0.19202893896726891</v>
      </c>
      <c r="AH93" s="3">
        <v>0.10035798803437501</v>
      </c>
      <c r="AI93" s="3">
        <v>-0.23824268594034947</v>
      </c>
      <c r="AJ93" s="3">
        <v>0.23994831403251737</v>
      </c>
      <c r="AK93" s="3">
        <v>1.7056295182555914E-3</v>
      </c>
      <c r="AL93" s="1">
        <v>-7.6396163104734016E-2</v>
      </c>
      <c r="AM93" s="1">
        <v>0.20597417275332663</v>
      </c>
      <c r="AN93" s="1">
        <v>0.1295780093898504</v>
      </c>
      <c r="AO93" s="1">
        <v>-0.11124740296953074</v>
      </c>
      <c r="AP93" s="1">
        <v>0.30405388645712833</v>
      </c>
      <c r="AQ93" s="1">
        <v>0.19280648444864024</v>
      </c>
      <c r="AR93" s="1">
        <v>-0.28814603222294394</v>
      </c>
      <c r="AS93" s="1">
        <v>0.36272923979307042</v>
      </c>
      <c r="AT93" s="1">
        <v>7.4583208013684635E-2</v>
      </c>
      <c r="AU93" s="1">
        <v>-7.6792474195376312E-2</v>
      </c>
      <c r="AV93" s="1">
        <v>0.17591628442050031</v>
      </c>
      <c r="AW93" s="1">
        <v>9.9123810573673241E-2</v>
      </c>
      <c r="AX93" s="1">
        <v>-0.10711559005190997</v>
      </c>
      <c r="AY93" s="1">
        <v>0.26082931853196378</v>
      </c>
      <c r="AZ93" s="1">
        <v>0.15371372648834369</v>
      </c>
      <c r="BA93" s="1">
        <v>-0.27138642127765006</v>
      </c>
      <c r="BB93" s="1">
        <v>0.31399949829681384</v>
      </c>
      <c r="BC93" s="1">
        <v>4.261307632206527E-2</v>
      </c>
      <c r="BD93" s="1">
        <v>-0.11289928582122441</v>
      </c>
      <c r="BE93" s="1">
        <v>0.20029649442492248</v>
      </c>
      <c r="BF93" s="1">
        <v>8.7397209546015139E-2</v>
      </c>
      <c r="BG93" s="1">
        <v>-0.16263565565466581</v>
      </c>
      <c r="BH93" s="1">
        <v>0.34068319652075202</v>
      </c>
      <c r="BI93" s="1">
        <v>0.17804753983340996</v>
      </c>
      <c r="BJ93" s="1">
        <v>-0.42267212551584427</v>
      </c>
      <c r="BK93" s="1">
        <v>0.42569812166850951</v>
      </c>
      <c r="BL93" s="1">
        <v>3.0259986827220319E-3</v>
      </c>
      <c r="BM93" s="1" t="str">
        <f t="shared" si="1"/>
        <v>BELOther</v>
      </c>
    </row>
    <row r="94" spans="1:65">
      <c r="A94" s="8">
        <f t="shared" si="2"/>
        <v>4</v>
      </c>
      <c r="B94" s="1" t="s">
        <v>47</v>
      </c>
      <c r="C94" s="1" t="s">
        <v>48</v>
      </c>
      <c r="D94" s="1" t="s">
        <v>178</v>
      </c>
      <c r="E94" s="2">
        <v>339119.87216330005</v>
      </c>
      <c r="F94" s="3">
        <v>7470962.375</v>
      </c>
      <c r="G94" s="3">
        <v>-2.0371645964132767E-2</v>
      </c>
      <c r="H94" s="3">
        <v>3.4044047599309124E-2</v>
      </c>
      <c r="I94" s="3">
        <v>1.3672401635176357E-2</v>
      </c>
      <c r="J94" s="3">
        <v>-3.351841408425571E-2</v>
      </c>
      <c r="K94" s="3">
        <v>6.1048154131640331E-2</v>
      </c>
      <c r="L94" s="3">
        <v>2.7529739872989012E-2</v>
      </c>
      <c r="M94" s="3">
        <v>-7.2803562234639685E-2</v>
      </c>
      <c r="N94" s="3">
        <v>7.8216060906925122E-2</v>
      </c>
      <c r="O94" s="3">
        <v>5.4124986727401847E-3</v>
      </c>
      <c r="P94" s="2">
        <v>3829.1434715802748</v>
      </c>
      <c r="Q94" s="3">
        <v>79312.4873046875</v>
      </c>
      <c r="R94" s="3">
        <v>-2.1442959781779791E-2</v>
      </c>
      <c r="S94" s="3">
        <v>3.5028686956138699E-2</v>
      </c>
      <c r="T94" s="3">
        <v>1.3585727174358908E-2</v>
      </c>
      <c r="U94" s="3">
        <v>-3.5370034529478289E-2</v>
      </c>
      <c r="V94" s="3">
        <v>6.2910322285461007E-2</v>
      </c>
      <c r="W94" s="3">
        <v>2.7540287752344739E-2</v>
      </c>
      <c r="X94" s="3">
        <v>-7.6345688055880601E-2</v>
      </c>
      <c r="Y94" s="3">
        <v>8.1089229675853858E-2</v>
      </c>
      <c r="Z94" s="3">
        <v>4.743541623611236E-3</v>
      </c>
      <c r="AA94" s="3">
        <v>143099.33307241963</v>
      </c>
      <c r="AB94" s="3">
        <v>6692262.5</v>
      </c>
      <c r="AC94" s="3">
        <v>-1.4764449567838511E-2</v>
      </c>
      <c r="AD94" s="3">
        <v>2.5306265606417355E-2</v>
      </c>
      <c r="AE94" s="3">
        <v>1.0541816038582397E-2</v>
      </c>
      <c r="AF94" s="3">
        <v>-2.4399847576312084E-2</v>
      </c>
      <c r="AG94" s="3">
        <v>4.6854968404403508E-2</v>
      </c>
      <c r="AH94" s="3">
        <v>2.2455120595253675E-2</v>
      </c>
      <c r="AI94" s="3">
        <v>-5.3134788545513345E-2</v>
      </c>
      <c r="AJ94" s="3">
        <v>5.927470192115436E-2</v>
      </c>
      <c r="AK94" s="3">
        <v>6.1399133174404597E-3</v>
      </c>
      <c r="AL94" s="1">
        <v>-2.6399791998297936E-2</v>
      </c>
      <c r="AM94" s="1">
        <v>4.4117975395032136E-2</v>
      </c>
      <c r="AN94" s="1">
        <v>1.7718183396734196E-2</v>
      </c>
      <c r="AO94" s="1">
        <v>-4.3436802381856071E-2</v>
      </c>
      <c r="AP94" s="1">
        <v>7.9112830342373708E-2</v>
      </c>
      <c r="AQ94" s="1">
        <v>3.5676027734516856E-2</v>
      </c>
      <c r="AR94" s="1">
        <v>-9.4346765259595816E-2</v>
      </c>
      <c r="AS94" s="1">
        <v>0.10136086904831156</v>
      </c>
      <c r="AT94" s="1">
        <v>7.0141037893050482E-3</v>
      </c>
      <c r="AU94" s="1">
        <v>-2.6126169648698051E-2</v>
      </c>
      <c r="AV94" s="1">
        <v>4.2679062372948981E-2</v>
      </c>
      <c r="AW94" s="1">
        <v>1.655289272425093E-2</v>
      </c>
      <c r="AX94" s="1">
        <v>-4.309496133004255E-2</v>
      </c>
      <c r="AY94" s="1">
        <v>7.6650134562151501E-2</v>
      </c>
      <c r="AZ94" s="1">
        <v>3.3555173227676427E-2</v>
      </c>
      <c r="BA94" s="1">
        <v>-9.3019826478868722E-2</v>
      </c>
      <c r="BB94" s="1">
        <v>9.8799372509840888E-2</v>
      </c>
      <c r="BC94" s="1">
        <v>5.7795460354046965E-3</v>
      </c>
      <c r="BD94" s="1">
        <v>-4.0616611630712424E-2</v>
      </c>
      <c r="BE94" s="1">
        <v>6.9616869713754262E-2</v>
      </c>
      <c r="BF94" s="1">
        <v>2.9000258083051605E-2</v>
      </c>
      <c r="BG94" s="1">
        <v>-6.7123337602400995E-2</v>
      </c>
      <c r="BH94" s="1">
        <v>0.1288967831754779</v>
      </c>
      <c r="BI94" s="1">
        <v>6.1773444932546384E-2</v>
      </c>
      <c r="BJ94" s="1">
        <v>-0.14617240287333602</v>
      </c>
      <c r="BK94" s="1">
        <v>0.16306314274675868</v>
      </c>
      <c r="BL94" s="1">
        <v>1.6890739713314448E-2</v>
      </c>
      <c r="BM94" s="1" t="str">
        <f t="shared" si="1"/>
        <v>BELServices</v>
      </c>
    </row>
    <row r="95" spans="1:65">
      <c r="A95" s="8">
        <f t="shared" si="2"/>
        <v>4</v>
      </c>
      <c r="B95" s="1" t="s">
        <v>47</v>
      </c>
      <c r="C95" s="1" t="s">
        <v>48</v>
      </c>
      <c r="D95" s="1" t="s">
        <v>179</v>
      </c>
      <c r="E95" s="2">
        <v>1696.8061470726007</v>
      </c>
      <c r="F95" s="3">
        <v>878936.75</v>
      </c>
      <c r="G95" s="3">
        <v>-1.6226085904236243E-4</v>
      </c>
      <c r="H95" s="3">
        <v>5.7764947414398193E-3</v>
      </c>
      <c r="I95" s="3">
        <v>5.6142340181395411E-3</v>
      </c>
      <c r="J95" s="3">
        <v>-3.0026154490769841E-4</v>
      </c>
      <c r="K95" s="3">
        <v>1.234867051243782E-2</v>
      </c>
      <c r="L95" s="3">
        <v>1.2048409087583423E-2</v>
      </c>
      <c r="M95" s="3">
        <v>-6.4851431852730457E-4</v>
      </c>
      <c r="N95" s="3">
        <v>1.2580402661114931E-2</v>
      </c>
      <c r="O95" s="3">
        <v>1.19318887591362E-2</v>
      </c>
      <c r="P95" s="2">
        <v>28.165492268474374</v>
      </c>
      <c r="Q95" s="3">
        <v>9330.880859375</v>
      </c>
      <c r="R95" s="3">
        <v>-2.5590293898858363E-4</v>
      </c>
      <c r="S95" s="3">
        <v>6.2918281182646751E-3</v>
      </c>
      <c r="T95" s="3">
        <v>6.0359251219779253E-3</v>
      </c>
      <c r="U95" s="3">
        <v>-4.7381479816976935E-4</v>
      </c>
      <c r="V95" s="3">
        <v>1.2765536550432444E-2</v>
      </c>
      <c r="W95" s="3">
        <v>1.2291721999645233E-2</v>
      </c>
      <c r="X95" s="3">
        <v>-1.0157042743230704E-3</v>
      </c>
      <c r="Y95" s="3">
        <v>1.305745542049408E-2</v>
      </c>
      <c r="Z95" s="3">
        <v>1.204175129532814E-2</v>
      </c>
      <c r="AA95" s="3">
        <v>5929.5775564075038</v>
      </c>
      <c r="AB95" s="3">
        <v>787325</v>
      </c>
      <c r="AC95" s="3">
        <v>-6.414765471163264E-4</v>
      </c>
      <c r="AD95" s="3">
        <v>1.0574909392744303E-2</v>
      </c>
      <c r="AE95" s="3">
        <v>9.9334325641393661E-3</v>
      </c>
      <c r="AF95" s="3">
        <v>-1.1880844858751516E-3</v>
      </c>
      <c r="AG95" s="3">
        <v>2.2463299334049225E-2</v>
      </c>
      <c r="AH95" s="3">
        <v>2.1275214850902557E-2</v>
      </c>
      <c r="AI95" s="3">
        <v>-2.5382459898537491E-3</v>
      </c>
      <c r="AJ95" s="3">
        <v>2.3107482120394707E-2</v>
      </c>
      <c r="AK95" s="3">
        <v>2.0569236017763615E-2</v>
      </c>
      <c r="AL95" s="1">
        <v>-4.2025139814543443E-2</v>
      </c>
      <c r="AM95" s="1">
        <v>1.4960970906952065</v>
      </c>
      <c r="AN95" s="1">
        <v>1.4540719860375093</v>
      </c>
      <c r="AO95" s="1">
        <v>-7.7766957972177642E-2</v>
      </c>
      <c r="AP95" s="1">
        <v>3.1982734953562808</v>
      </c>
      <c r="AQ95" s="1">
        <v>3.1205065684775954</v>
      </c>
      <c r="AR95" s="1">
        <v>-0.16796351916717017</v>
      </c>
      <c r="AS95" s="1">
        <v>3.2582915182186993</v>
      </c>
      <c r="AT95" s="1">
        <v>3.0903281069365245</v>
      </c>
      <c r="AU95" s="1">
        <v>-4.2388746897049329E-2</v>
      </c>
      <c r="AV95" s="1">
        <v>1.0422026049367008</v>
      </c>
      <c r="AW95" s="1">
        <v>0.99981384854856292</v>
      </c>
      <c r="AX95" s="1">
        <v>-7.8484505238882285E-2</v>
      </c>
      <c r="AY95" s="1">
        <v>2.1145325644949056</v>
      </c>
      <c r="AZ95" s="1">
        <v>2.0360481002334216</v>
      </c>
      <c r="BA95" s="1">
        <v>-0.16824516192231989</v>
      </c>
      <c r="BB95" s="1">
        <v>2.1628871287153162</v>
      </c>
      <c r="BC95" s="1">
        <v>1.9946419914999571</v>
      </c>
      <c r="BD95" s="1">
        <v>-4.2587394267217402E-2</v>
      </c>
      <c r="BE95" s="1">
        <v>0.70206438204705501</v>
      </c>
      <c r="BF95" s="1">
        <v>0.65947696909191122</v>
      </c>
      <c r="BG95" s="1">
        <v>-7.8876496187091236E-2</v>
      </c>
      <c r="BH95" s="1">
        <v>1.4913302591999444</v>
      </c>
      <c r="BI95" s="1">
        <v>1.4124537631939966</v>
      </c>
      <c r="BJ95" s="1">
        <v>-0.16851322655991444</v>
      </c>
      <c r="BK95" s="1">
        <v>1.5340973197036776</v>
      </c>
      <c r="BL95" s="1">
        <v>1.3655840856565167</v>
      </c>
      <c r="BM95" s="1" t="str">
        <f t="shared" si="1"/>
        <v>BELTextiles, Garments and Leather</v>
      </c>
    </row>
    <row r="96" spans="1:65">
      <c r="A96" s="8">
        <f t="shared" si="2"/>
        <v>5</v>
      </c>
      <c r="B96" s="1" t="s">
        <v>49</v>
      </c>
      <c r="C96" s="1" t="s">
        <v>50</v>
      </c>
      <c r="D96" s="1" t="s">
        <v>175</v>
      </c>
      <c r="E96" s="2">
        <v>472.46924363629921</v>
      </c>
      <c r="F96" s="3">
        <v>4504.708984375</v>
      </c>
      <c r="G96" s="3">
        <v>-1.1721326736733317E-3</v>
      </c>
      <c r="H96" s="3">
        <v>2.8140016365796328E-3</v>
      </c>
      <c r="I96" s="3">
        <v>1.641868962906301E-3</v>
      </c>
      <c r="J96" s="3">
        <v>-1.8595473957248032E-3</v>
      </c>
      <c r="K96" s="3">
        <v>5.0765546038746834E-3</v>
      </c>
      <c r="L96" s="3">
        <v>3.2170072663575411E-3</v>
      </c>
      <c r="M96" s="3">
        <v>-3.6929977359250188E-3</v>
      </c>
      <c r="N96" s="3">
        <v>1.0396971832960844E-2</v>
      </c>
      <c r="O96" s="3">
        <v>6.7039742134511471E-3</v>
      </c>
      <c r="P96" s="2">
        <v>236.15895789127094</v>
      </c>
      <c r="Q96" s="3">
        <v>881.63787841796875</v>
      </c>
      <c r="R96" s="3">
        <v>-2.2082884970586747E-3</v>
      </c>
      <c r="S96" s="3">
        <v>5.2888657664880157E-3</v>
      </c>
      <c r="T96" s="3">
        <v>3.080577269429341E-3</v>
      </c>
      <c r="U96" s="3">
        <v>-3.7351823411881924E-3</v>
      </c>
      <c r="V96" s="3">
        <v>9.4117745757102966E-3</v>
      </c>
      <c r="W96" s="3">
        <v>5.6765924673527479E-3</v>
      </c>
      <c r="X96" s="3">
        <v>-7.2235779953189194E-3</v>
      </c>
      <c r="Y96" s="3">
        <v>1.4442064799368382E-2</v>
      </c>
      <c r="Z96" s="3">
        <v>7.218486862257123E-3</v>
      </c>
      <c r="AA96" s="3">
        <v>103.56239580131648</v>
      </c>
      <c r="AB96" s="3">
        <v>1472.4503173828125</v>
      </c>
      <c r="AC96" s="3">
        <v>-1.3038763136137277E-3</v>
      </c>
      <c r="AD96" s="3">
        <v>3.1388387433253229E-3</v>
      </c>
      <c r="AE96" s="3">
        <v>1.8349624297115952E-3</v>
      </c>
      <c r="AF96" s="3">
        <v>-1.9157001515850425E-3</v>
      </c>
      <c r="AG96" s="3">
        <v>5.7480019750073552E-3</v>
      </c>
      <c r="AH96" s="3">
        <v>3.8323019398376346E-3</v>
      </c>
      <c r="AI96" s="3">
        <v>-3.9327915874309838E-3</v>
      </c>
      <c r="AJ96" s="3">
        <v>1.4960290980525315E-2</v>
      </c>
      <c r="AK96" s="3">
        <v>1.1027499393094331E-2</v>
      </c>
      <c r="AL96" s="1">
        <v>-5.5877888912639131E-3</v>
      </c>
      <c r="AM96" s="1">
        <v>1.3414903822790597E-2</v>
      </c>
      <c r="AN96" s="1">
        <v>7.8271149315266852E-3</v>
      </c>
      <c r="AO96" s="1">
        <v>-8.8648311867685833E-3</v>
      </c>
      <c r="AP96" s="1">
        <v>2.4200942485911203E-2</v>
      </c>
      <c r="AQ96" s="1">
        <v>1.5336111576630083E-2</v>
      </c>
      <c r="AR96" s="1">
        <v>-1.7605252534761844E-2</v>
      </c>
      <c r="AS96" s="1">
        <v>4.956442646457062E-2</v>
      </c>
      <c r="AT96" s="1">
        <v>3.1959174484783699E-2</v>
      </c>
      <c r="AU96" s="1">
        <v>-4.1220345313989848E-3</v>
      </c>
      <c r="AV96" s="1">
        <v>9.8723003585968055E-3</v>
      </c>
      <c r="AW96" s="1">
        <v>5.7502658271978216E-3</v>
      </c>
      <c r="AX96" s="1">
        <v>-6.9721644667156647E-3</v>
      </c>
      <c r="AY96" s="1">
        <v>1.7568202639507775E-2</v>
      </c>
      <c r="AZ96" s="1">
        <v>1.0596038607398347E-2</v>
      </c>
      <c r="BA96" s="1">
        <v>-1.3483672073018675E-2</v>
      </c>
      <c r="BB96" s="1">
        <v>2.6957840828763992E-2</v>
      </c>
      <c r="BC96" s="1">
        <v>1.3474168864396873E-2</v>
      </c>
      <c r="BD96" s="1">
        <v>-9.2692580580189046E-3</v>
      </c>
      <c r="BE96" s="1">
        <v>2.2314007863026085E-2</v>
      </c>
      <c r="BF96" s="1">
        <v>1.3044749805007179E-2</v>
      </c>
      <c r="BG96" s="1">
        <v>-1.3618714353061119E-2</v>
      </c>
      <c r="BH96" s="1">
        <v>4.0862551967586078E-2</v>
      </c>
      <c r="BI96" s="1">
        <v>2.7243838442121603E-2</v>
      </c>
      <c r="BJ96" s="1">
        <v>-2.7958219450486235E-2</v>
      </c>
      <c r="BK96" s="1">
        <v>0.10635272400739611</v>
      </c>
      <c r="BL96" s="1">
        <v>7.8394504556909869E-2</v>
      </c>
      <c r="BM96" s="1" t="str">
        <f t="shared" si="1"/>
        <v>BHUAgriculture, Mining and Quarrying</v>
      </c>
    </row>
    <row r="97" spans="1:65">
      <c r="A97" s="8">
        <f t="shared" si="2"/>
        <v>5</v>
      </c>
      <c r="B97" s="1" t="s">
        <v>49</v>
      </c>
      <c r="C97" s="1" t="s">
        <v>50</v>
      </c>
      <c r="D97" s="1" t="s">
        <v>176</v>
      </c>
      <c r="E97" s="2">
        <v>15.353321950492504</v>
      </c>
      <c r="F97" s="3">
        <v>4504.708984375</v>
      </c>
      <c r="G97" s="3">
        <v>-5.1096025117658428E-6</v>
      </c>
      <c r="H97" s="3">
        <v>2.6949896891892422E-5</v>
      </c>
      <c r="I97" s="3">
        <v>2.1840294721187092E-5</v>
      </c>
      <c r="J97" s="3">
        <v>-8.321325367433019E-6</v>
      </c>
      <c r="K97" s="3">
        <v>8.5141780800768174E-5</v>
      </c>
      <c r="L97" s="3">
        <v>7.6820451795356348E-5</v>
      </c>
      <c r="M97" s="3">
        <v>-1.6200214076889097E-5</v>
      </c>
      <c r="N97" s="3">
        <v>1.463055657222867E-2</v>
      </c>
      <c r="O97" s="3">
        <v>1.4614356681704521E-2</v>
      </c>
      <c r="P97" s="2">
        <v>7.6429051590382002</v>
      </c>
      <c r="Q97" s="3">
        <v>881.63787841796875</v>
      </c>
      <c r="R97" s="3">
        <v>-9.0668897883006139E-6</v>
      </c>
      <c r="S97" s="3">
        <v>6.9154990342212841E-5</v>
      </c>
      <c r="T97" s="3">
        <v>6.0088101236033253E-5</v>
      </c>
      <c r="U97" s="3">
        <v>-1.4946611372579355E-5</v>
      </c>
      <c r="V97" s="3">
        <v>2.5420345264137723E-4</v>
      </c>
      <c r="W97" s="3">
        <v>2.3925684581627138E-4</v>
      </c>
      <c r="X97" s="3">
        <v>-2.9163092222006526E-5</v>
      </c>
      <c r="Y97" s="3">
        <v>4.7946246573701501E-2</v>
      </c>
      <c r="Z97" s="3">
        <v>4.7917083604261279E-2</v>
      </c>
      <c r="AA97" s="3">
        <v>0.16356578231496507</v>
      </c>
      <c r="AB97" s="3">
        <v>1472.4503173828125</v>
      </c>
      <c r="AC97" s="3">
        <v>-9.5232433494629731E-8</v>
      </c>
      <c r="AD97" s="3">
        <v>1.4334511638480762E-4</v>
      </c>
      <c r="AE97" s="3">
        <v>1.4324988933367422E-4</v>
      </c>
      <c r="AF97" s="3">
        <v>-1.5857282420483898E-7</v>
      </c>
      <c r="AG97" s="3">
        <v>6.6668400268099504E-4</v>
      </c>
      <c r="AH97" s="3">
        <v>6.6652543455347768E-4</v>
      </c>
      <c r="AI97" s="3">
        <v>-3.10211419218831E-7</v>
      </c>
      <c r="AJ97" s="3">
        <v>1.2408948814481846E-3</v>
      </c>
      <c r="AK97" s="3">
        <v>1.240584707375092E-3</v>
      </c>
      <c r="AL97" s="1">
        <v>-7.4958609187478729E-4</v>
      </c>
      <c r="AM97" s="1">
        <v>3.9535889222507645E-3</v>
      </c>
      <c r="AN97" s="1">
        <v>3.2040028804100483E-3</v>
      </c>
      <c r="AO97" s="1">
        <v>-1.2207504883265355E-3</v>
      </c>
      <c r="AP97" s="1">
        <v>1.2490422606992865E-2</v>
      </c>
      <c r="AQ97" s="1">
        <v>1.1269671584969568E-2</v>
      </c>
      <c r="AR97" s="1">
        <v>-2.3765948778730968E-3</v>
      </c>
      <c r="AS97" s="1">
        <v>2.1463238476332678</v>
      </c>
      <c r="AT97" s="1">
        <v>2.1439473002210505</v>
      </c>
      <c r="AU97" s="1">
        <v>-5.2294992547460622E-4</v>
      </c>
      <c r="AV97" s="1">
        <v>3.9886441646530216E-3</v>
      </c>
      <c r="AW97" s="1">
        <v>3.4656942785210297E-3</v>
      </c>
      <c r="AX97" s="1">
        <v>-8.620739289755139E-4</v>
      </c>
      <c r="AY97" s="1">
        <v>1.4661662347073884E-2</v>
      </c>
      <c r="AZ97" s="1">
        <v>1.379958868038246E-2</v>
      </c>
      <c r="BA97" s="1">
        <v>-1.6820362064824228E-3</v>
      </c>
      <c r="BB97" s="1">
        <v>2.765389969210573</v>
      </c>
      <c r="BC97" s="1">
        <v>2.7637079400857609</v>
      </c>
      <c r="BD97" s="1">
        <v>-4.2865026144477873E-4</v>
      </c>
      <c r="BE97" s="1">
        <v>0.64521003360315254</v>
      </c>
      <c r="BF97" s="1">
        <v>0.64478140756822866</v>
      </c>
      <c r="BG97" s="1">
        <v>-7.1375139812293262E-4</v>
      </c>
      <c r="BH97" s="1">
        <v>3.0008082494959583</v>
      </c>
      <c r="BI97" s="1">
        <v>3.0000945192380737</v>
      </c>
      <c r="BJ97" s="1">
        <v>-1.3962911696339907E-3</v>
      </c>
      <c r="BK97" s="1">
        <v>5.5853861530089661</v>
      </c>
      <c r="BL97" s="1">
        <v>5.5839900299378051</v>
      </c>
      <c r="BM97" s="1" t="str">
        <f t="shared" si="1"/>
        <v>BHUElectronics and Machinery</v>
      </c>
    </row>
    <row r="98" spans="1:65">
      <c r="A98" s="8">
        <f t="shared" si="2"/>
        <v>5</v>
      </c>
      <c r="B98" s="1" t="s">
        <v>49</v>
      </c>
      <c r="C98" s="1" t="s">
        <v>50</v>
      </c>
      <c r="D98" s="1" t="s">
        <v>177</v>
      </c>
      <c r="E98" s="2">
        <v>862.71873672341496</v>
      </c>
      <c r="F98" s="3">
        <v>27028.25390625</v>
      </c>
      <c r="G98" s="3">
        <v>-1.2045278285331307E-2</v>
      </c>
      <c r="H98" s="3">
        <v>1.8508358777680201E-2</v>
      </c>
      <c r="I98" s="3">
        <v>6.46308049644162E-3</v>
      </c>
      <c r="J98" s="3">
        <v>-2.1457173037568111E-2</v>
      </c>
      <c r="K98" s="3">
        <v>3.3283730304219716E-2</v>
      </c>
      <c r="L98" s="3">
        <v>1.1826557263468374E-2</v>
      </c>
      <c r="M98" s="3">
        <v>-4.2753798603655468E-2</v>
      </c>
      <c r="N98" s="3">
        <v>6.1073672593920492E-2</v>
      </c>
      <c r="O98" s="3">
        <v>1.8319874088774668E-2</v>
      </c>
      <c r="P98" s="2">
        <v>52.337002949234787</v>
      </c>
      <c r="Q98" s="3">
        <v>5289.8272705078125</v>
      </c>
      <c r="R98" s="3">
        <v>-1.3222643477455165E-3</v>
      </c>
      <c r="S98" s="3">
        <v>2.7898477171035552E-3</v>
      </c>
      <c r="T98" s="3">
        <v>1.4675833779982383E-3</v>
      </c>
      <c r="U98" s="3">
        <v>-2.0363920893942122E-3</v>
      </c>
      <c r="V98" s="3">
        <v>5.224052885665742E-3</v>
      </c>
      <c r="W98" s="3">
        <v>3.1876607389733636E-3</v>
      </c>
      <c r="X98" s="3">
        <v>-4.5308372616759129E-3</v>
      </c>
      <c r="Y98" s="3">
        <v>1.4153132888168329E-2</v>
      </c>
      <c r="Z98" s="3">
        <v>9.6222955980920233E-3</v>
      </c>
      <c r="AA98" s="3">
        <v>379.55178023251841</v>
      </c>
      <c r="AB98" s="3">
        <v>8834.701904296875</v>
      </c>
      <c r="AC98" s="3">
        <v>-2.7565017760925126E-2</v>
      </c>
      <c r="AD98" s="3">
        <v>4.3703331168515935E-2</v>
      </c>
      <c r="AE98" s="3">
        <v>1.6138313403952831E-2</v>
      </c>
      <c r="AF98" s="3">
        <v>-4.8463102401377217E-2</v>
      </c>
      <c r="AG98" s="3">
        <v>7.8447340011965849E-2</v>
      </c>
      <c r="AH98" s="3">
        <v>2.9984237335011765E-2</v>
      </c>
      <c r="AI98" s="3">
        <v>-9.7723092068851103E-2</v>
      </c>
      <c r="AJ98" s="3">
        <v>0.13349506057227245</v>
      </c>
      <c r="AK98" s="3">
        <v>3.5771968494316297E-2</v>
      </c>
      <c r="AL98" s="1">
        <v>-3.1447372716659719E-2</v>
      </c>
      <c r="AM98" s="1">
        <v>4.8320947268123714E-2</v>
      </c>
      <c r="AN98" s="1">
        <v>1.6873574562149142E-2</v>
      </c>
      <c r="AO98" s="1">
        <v>-5.6019603862535947E-2</v>
      </c>
      <c r="AP98" s="1">
        <v>8.6895947730176504E-2</v>
      </c>
      <c r="AQ98" s="1">
        <v>3.0876343859329906E-2</v>
      </c>
      <c r="AR98" s="1">
        <v>-0.11162005624888548</v>
      </c>
      <c r="AS98" s="1">
        <v>0.15944891431650615</v>
      </c>
      <c r="AT98" s="1">
        <v>4.7828858324806052E-2</v>
      </c>
      <c r="AU98" s="1">
        <v>-1.1137037397051415E-2</v>
      </c>
      <c r="AV98" s="1">
        <v>2.3498053479575988E-2</v>
      </c>
      <c r="AW98" s="1">
        <v>1.2361016155298395E-2</v>
      </c>
      <c r="AX98" s="1">
        <v>-1.7151921923412469E-2</v>
      </c>
      <c r="AY98" s="1">
        <v>4.4000636068750126E-2</v>
      </c>
      <c r="AZ98" s="1">
        <v>2.6848713662732327E-2</v>
      </c>
      <c r="BA98" s="1">
        <v>-3.8161888059126771E-2</v>
      </c>
      <c r="BB98" s="1">
        <v>0.11920760816830657</v>
      </c>
      <c r="BC98" s="1">
        <v>8.1045719869971763E-2</v>
      </c>
      <c r="BD98" s="1">
        <v>-5.3468488832178397E-2</v>
      </c>
      <c r="BE98" s="1">
        <v>8.4772340608655697E-2</v>
      </c>
      <c r="BF98" s="1">
        <v>3.1303851769420625E-2</v>
      </c>
      <c r="BG98" s="1">
        <v>-9.4004976597330134E-2</v>
      </c>
      <c r="BH98" s="1">
        <v>0.15216608092630249</v>
      </c>
      <c r="BI98" s="1">
        <v>5.8161103794429653E-2</v>
      </c>
      <c r="BJ98" s="1">
        <v>-0.18955569346072296</v>
      </c>
      <c r="BK98" s="1">
        <v>0.25894339039671177</v>
      </c>
      <c r="BL98" s="1">
        <v>6.9387696918327552E-2</v>
      </c>
      <c r="BM98" s="1" t="str">
        <f t="shared" si="1"/>
        <v>BHUOther</v>
      </c>
    </row>
    <row r="99" spans="1:65">
      <c r="A99" s="8">
        <f t="shared" si="2"/>
        <v>5</v>
      </c>
      <c r="B99" s="1" t="s">
        <v>49</v>
      </c>
      <c r="C99" s="1" t="s">
        <v>50</v>
      </c>
      <c r="D99" s="1" t="s">
        <v>178</v>
      </c>
      <c r="E99" s="2">
        <v>886.5622246147409</v>
      </c>
      <c r="F99" s="3">
        <v>38290.0263671875</v>
      </c>
      <c r="G99" s="3">
        <v>-6.417543884481347E-3</v>
      </c>
      <c r="H99" s="3">
        <v>1.2912096313357324E-2</v>
      </c>
      <c r="I99" s="3">
        <v>6.4945524288759771E-3</v>
      </c>
      <c r="J99" s="3">
        <v>-1.164845839980444E-2</v>
      </c>
      <c r="K99" s="3">
        <v>2.345530831553333E-2</v>
      </c>
      <c r="L99" s="3">
        <v>1.1806849983258871E-2</v>
      </c>
      <c r="M99" s="3">
        <v>-2.0504191514191916E-2</v>
      </c>
      <c r="N99" s="3">
        <v>3.4990424760508176E-2</v>
      </c>
      <c r="O99" s="3">
        <v>1.4486233200841525E-2</v>
      </c>
      <c r="P99" s="2">
        <v>142.56869596386943</v>
      </c>
      <c r="Q99" s="3">
        <v>7493.9219665527344</v>
      </c>
      <c r="R99" s="3">
        <v>-7.1430087865564929E-3</v>
      </c>
      <c r="S99" s="3">
        <v>1.6400341373810079E-2</v>
      </c>
      <c r="T99" s="3">
        <v>9.2573327510763193E-3</v>
      </c>
      <c r="U99" s="3">
        <v>-1.2064321075285989E-2</v>
      </c>
      <c r="V99" s="3">
        <v>2.9158884417483932E-2</v>
      </c>
      <c r="W99" s="3">
        <v>1.7094563436785393E-2</v>
      </c>
      <c r="X99" s="3">
        <v>-2.1316754770396074E-2</v>
      </c>
      <c r="Y99" s="3">
        <v>3.8808047089332831E-2</v>
      </c>
      <c r="Z99" s="3">
        <v>1.7491292318936758E-2</v>
      </c>
      <c r="AA99" s="3">
        <v>252.64925157381805</v>
      </c>
      <c r="AB99" s="3">
        <v>12515.827697753906</v>
      </c>
      <c r="AC99" s="3">
        <v>-9.9407653488583492E-3</v>
      </c>
      <c r="AD99" s="3">
        <v>2.079068132707107E-2</v>
      </c>
      <c r="AE99" s="3">
        <v>1.0849915877258809E-2</v>
      </c>
      <c r="AF99" s="3">
        <v>-1.8052641925009993E-2</v>
      </c>
      <c r="AG99" s="3">
        <v>3.7308373528276206E-2</v>
      </c>
      <c r="AH99" s="3">
        <v>1.9255731378166274E-2</v>
      </c>
      <c r="AI99" s="3">
        <v>-3.1364796358502645E-2</v>
      </c>
      <c r="AJ99" s="3">
        <v>4.9748056155976883E-2</v>
      </c>
      <c r="AK99" s="3">
        <v>1.8383259797019491E-2</v>
      </c>
      <c r="AL99" s="1">
        <v>-1.6304083269766425E-2</v>
      </c>
      <c r="AM99" s="1">
        <v>3.2803810502845615E-2</v>
      </c>
      <c r="AN99" s="1">
        <v>1.6499727233079194E-2</v>
      </c>
      <c r="AO99" s="1">
        <v>-2.9593476746465671E-2</v>
      </c>
      <c r="AP99" s="1">
        <v>5.9589354865067105E-2</v>
      </c>
      <c r="AQ99" s="1">
        <v>2.9995878290164649E-2</v>
      </c>
      <c r="AR99" s="1">
        <v>-5.2091898683391813E-2</v>
      </c>
      <c r="AS99" s="1">
        <v>8.8894880846759936E-2</v>
      </c>
      <c r="AT99" s="1">
        <v>3.6802982047837322E-2</v>
      </c>
      <c r="AU99" s="1">
        <v>-2.2086009073545458E-2</v>
      </c>
      <c r="AV99" s="1">
        <v>5.0709455807043856E-2</v>
      </c>
      <c r="AW99" s="1">
        <v>2.8623447240034291E-2</v>
      </c>
      <c r="AX99" s="1">
        <v>-3.7302586724576016E-2</v>
      </c>
      <c r="AY99" s="1">
        <v>9.0158559937803903E-2</v>
      </c>
      <c r="AZ99" s="1">
        <v>5.285597350568997E-2</v>
      </c>
      <c r="BA99" s="1">
        <v>-6.5910886202965979E-2</v>
      </c>
      <c r="BB99" s="1">
        <v>0.11999353574290968</v>
      </c>
      <c r="BC99" s="1">
        <v>5.408264953994369E-2</v>
      </c>
      <c r="BD99" s="1">
        <v>-2.8967597165770288E-2</v>
      </c>
      <c r="BE99" s="1">
        <v>6.0584478191476825E-2</v>
      </c>
      <c r="BF99" s="1">
        <v>3.1616880731524737E-2</v>
      </c>
      <c r="BG99" s="1">
        <v>-5.2605774375475305E-2</v>
      </c>
      <c r="BH99" s="1">
        <v>0.10871737711838357</v>
      </c>
      <c r="BI99" s="1">
        <v>5.6111602086962371E-2</v>
      </c>
      <c r="BJ99" s="1">
        <v>-9.1397669516851396E-2</v>
      </c>
      <c r="BK99" s="1">
        <v>0.14496687125523575</v>
      </c>
      <c r="BL99" s="1">
        <v>5.3569201737059209E-2</v>
      </c>
      <c r="BM99" s="1" t="str">
        <f t="shared" si="1"/>
        <v>BHUServices</v>
      </c>
    </row>
    <row r="100" spans="1:65">
      <c r="A100" s="8">
        <f t="shared" si="2"/>
        <v>5</v>
      </c>
      <c r="B100" s="1" t="s">
        <v>49</v>
      </c>
      <c r="C100" s="1" t="s">
        <v>50</v>
      </c>
      <c r="D100" s="1" t="s">
        <v>179</v>
      </c>
      <c r="E100" s="2">
        <v>15.251048927912523</v>
      </c>
      <c r="F100" s="3">
        <v>4504.708984375</v>
      </c>
      <c r="G100" s="3">
        <v>-2.8952286470484978E-6</v>
      </c>
      <c r="H100" s="3">
        <v>1.4559215287590632E-5</v>
      </c>
      <c r="I100" s="3">
        <v>1.166398686791581E-5</v>
      </c>
      <c r="J100" s="3">
        <v>-4.5408798996504629E-6</v>
      </c>
      <c r="K100" s="3">
        <v>3.6761641695193248E-5</v>
      </c>
      <c r="L100" s="3">
        <v>3.2220763159784838E-5</v>
      </c>
      <c r="M100" s="3">
        <v>-1.0170565587941383E-5</v>
      </c>
      <c r="N100" s="3">
        <v>6.9474995598284295E-5</v>
      </c>
      <c r="O100" s="3">
        <v>5.9304428305040346E-5</v>
      </c>
      <c r="P100" s="2">
        <v>2.1113711712787127</v>
      </c>
      <c r="Q100" s="3">
        <v>881.63787841796875</v>
      </c>
      <c r="R100" s="3">
        <v>-2.0476464044349996E-6</v>
      </c>
      <c r="S100" s="3">
        <v>9.8777363746194169E-6</v>
      </c>
      <c r="T100" s="3">
        <v>7.8300899986061268E-6</v>
      </c>
      <c r="U100" s="3">
        <v>-3.2116959118866362E-6</v>
      </c>
      <c r="V100" s="3">
        <v>2.4578352395110414E-5</v>
      </c>
      <c r="W100" s="3">
        <v>2.1366657165344805E-5</v>
      </c>
      <c r="X100" s="3">
        <v>-7.2118298248824431E-6</v>
      </c>
      <c r="Y100" s="3">
        <v>4.807593268196797E-5</v>
      </c>
      <c r="Z100" s="3">
        <v>4.0864103539206553E-5</v>
      </c>
      <c r="AA100" s="3">
        <v>0.29818515367684578</v>
      </c>
      <c r="AB100" s="3">
        <v>1472.4503173828125</v>
      </c>
      <c r="AC100" s="3">
        <v>-1.7281545439118418E-7</v>
      </c>
      <c r="AD100" s="3">
        <v>1.662684233139089E-5</v>
      </c>
      <c r="AE100" s="3">
        <v>1.6454025995926713E-5</v>
      </c>
      <c r="AF100" s="3">
        <v>-2.7125115842352443E-7</v>
      </c>
      <c r="AG100" s="3">
        <v>3.3623713164843139E-5</v>
      </c>
      <c r="AH100" s="3">
        <v>3.335246226754407E-5</v>
      </c>
      <c r="AI100" s="3">
        <v>-6.0751292352279052E-7</v>
      </c>
      <c r="AJ100" s="3">
        <v>3.8400222138079698E-5</v>
      </c>
      <c r="AK100" s="3">
        <v>3.7792709917994216E-5</v>
      </c>
      <c r="AL100" s="1">
        <v>-4.2758249102362153E-4</v>
      </c>
      <c r="AM100" s="1">
        <v>2.1501809697701971E-3</v>
      </c>
      <c r="AN100" s="1">
        <v>1.7225985123263076E-3</v>
      </c>
      <c r="AO100" s="1">
        <v>-6.7062086474965505E-4</v>
      </c>
      <c r="AP100" s="1">
        <v>5.4291512852267156E-3</v>
      </c>
      <c r="AQ100" s="1">
        <v>4.7585306219554528E-3</v>
      </c>
      <c r="AR100" s="1">
        <v>-1.5020422561943011E-3</v>
      </c>
      <c r="AS100" s="1">
        <v>1.0260430281405657E-2</v>
      </c>
      <c r="AT100" s="1">
        <v>8.7583877733633641E-3</v>
      </c>
      <c r="AU100" s="1">
        <v>-4.2751426926676122E-4</v>
      </c>
      <c r="AV100" s="1">
        <v>2.0623058937611501E-3</v>
      </c>
      <c r="AW100" s="1">
        <v>1.6347916304283658E-3</v>
      </c>
      <c r="AX100" s="1">
        <v>-6.7054830751216534E-4</v>
      </c>
      <c r="AY100" s="1">
        <v>5.1315482698664015E-3</v>
      </c>
      <c r="AZ100" s="1">
        <v>4.4610001047696805E-3</v>
      </c>
      <c r="BA100" s="1">
        <v>-1.5057092625870522E-3</v>
      </c>
      <c r="BB100" s="1">
        <v>1.0037449427466313E-2</v>
      </c>
      <c r="BC100" s="1">
        <v>8.5317403072947065E-3</v>
      </c>
      <c r="BD100" s="1">
        <v>-4.2668485400898157E-4</v>
      </c>
      <c r="BE100" s="1">
        <v>4.1052010179257352E-2</v>
      </c>
      <c r="BF100" s="1">
        <v>4.0625323149861316E-2</v>
      </c>
      <c r="BG100" s="1">
        <v>-6.6972459922318628E-4</v>
      </c>
      <c r="BH100" s="1">
        <v>8.3017628218051517E-2</v>
      </c>
      <c r="BI100" s="1">
        <v>8.234790426354989E-2</v>
      </c>
      <c r="BJ100" s="1">
        <v>-1.4999617018922981E-3</v>
      </c>
      <c r="BK100" s="1">
        <v>9.4810925531060797E-2</v>
      </c>
      <c r="BL100" s="1">
        <v>9.3310965565969448E-2</v>
      </c>
      <c r="BM100" s="1" t="str">
        <f t="shared" si="1"/>
        <v>BHUTextiles, Garments and Leather</v>
      </c>
    </row>
    <row r="101" spans="1:65">
      <c r="A101" s="8">
        <f t="shared" si="2"/>
        <v>6</v>
      </c>
      <c r="B101" s="1" t="s">
        <v>51</v>
      </c>
      <c r="C101" s="1" t="s">
        <v>52</v>
      </c>
      <c r="D101" s="1" t="s">
        <v>175</v>
      </c>
      <c r="E101" s="2">
        <v>125427.2336433196</v>
      </c>
      <c r="F101" s="3">
        <v>3539873</v>
      </c>
      <c r="G101" s="3">
        <v>-8.0709098838269711E-3</v>
      </c>
      <c r="H101" s="3">
        <v>8.6186744272708893E-2</v>
      </c>
      <c r="I101" s="3">
        <v>7.8115835785865784E-2</v>
      </c>
      <c r="J101" s="3">
        <v>-1.3830452226102352E-2</v>
      </c>
      <c r="K101" s="3">
        <v>8.1718032248318195E-2</v>
      </c>
      <c r="L101" s="3">
        <v>6.7887583747506142E-2</v>
      </c>
      <c r="M101" s="3">
        <v>-1.6759609803557396E-2</v>
      </c>
      <c r="N101" s="3">
        <v>8.3010878413915634E-2</v>
      </c>
      <c r="O101" s="3">
        <v>6.6251268610358238E-2</v>
      </c>
      <c r="P101" s="2">
        <v>16210.641902918134</v>
      </c>
      <c r="Q101" s="3">
        <v>247920.921875</v>
      </c>
      <c r="R101" s="3">
        <v>-1.313574516098015E-2</v>
      </c>
      <c r="S101" s="3">
        <v>0.19386091898195446</v>
      </c>
      <c r="T101" s="3">
        <v>0.18072517844848335</v>
      </c>
      <c r="U101" s="3">
        <v>-2.2747152077499777E-2</v>
      </c>
      <c r="V101" s="3">
        <v>0.17876743816304952</v>
      </c>
      <c r="W101" s="3">
        <v>0.15602028608554974</v>
      </c>
      <c r="X101" s="3">
        <v>-2.540112636052072E-2</v>
      </c>
      <c r="Y101" s="3">
        <v>0.17981532483827323</v>
      </c>
      <c r="Z101" s="3">
        <v>0.15441420034039766</v>
      </c>
      <c r="AA101" s="3">
        <v>60155.230705109352</v>
      </c>
      <c r="AB101" s="3">
        <v>433998.8125</v>
      </c>
      <c r="AC101" s="3">
        <v>-3.4989546984434128E-2</v>
      </c>
      <c r="AD101" s="3">
        <v>1.1305872797966003</v>
      </c>
      <c r="AE101" s="3">
        <v>1.0955977067351341</v>
      </c>
      <c r="AF101" s="3">
        <v>-5.9497049078345299E-2</v>
      </c>
      <c r="AG101" s="3">
        <v>1.0534548088908195</v>
      </c>
      <c r="AH101" s="3">
        <v>0.99395773187279701</v>
      </c>
      <c r="AI101" s="3">
        <v>-7.6303998008370399E-2</v>
      </c>
      <c r="AJ101" s="3">
        <v>1.0610802099108696</v>
      </c>
      <c r="AK101" s="3">
        <v>0.98477621749043465</v>
      </c>
      <c r="AL101" s="1">
        <v>-0.1138907201928837</v>
      </c>
      <c r="AM101" s="1">
        <v>1.2162036892480248</v>
      </c>
      <c r="AN101" s="1">
        <v>1.1023129887683456</v>
      </c>
      <c r="AO101" s="1">
        <v>-0.19516512850434367</v>
      </c>
      <c r="AP101" s="1">
        <v>1.1531445251490284</v>
      </c>
      <c r="AQ101" s="1">
        <v>0.95797944921323053</v>
      </c>
      <c r="AR101" s="1">
        <v>-0.23649923715587196</v>
      </c>
      <c r="AS101" s="1">
        <v>1.1713882155157809</v>
      </c>
      <c r="AT101" s="1">
        <v>0.93488897835990892</v>
      </c>
      <c r="AU101" s="1">
        <v>-0.10044716224567207</v>
      </c>
      <c r="AV101" s="1">
        <v>1.4824266871375926</v>
      </c>
      <c r="AW101" s="1">
        <v>1.3819795602778198</v>
      </c>
      <c r="AX101" s="1">
        <v>-0.17394421461089807</v>
      </c>
      <c r="AY101" s="1">
        <v>1.3670090006577984</v>
      </c>
      <c r="AZ101" s="1">
        <v>1.1930647860469001</v>
      </c>
      <c r="BA101" s="1">
        <v>-0.194238775911793</v>
      </c>
      <c r="BB101" s="1">
        <v>1.3750220400089226</v>
      </c>
      <c r="BC101" s="1">
        <v>1.1807832783405103</v>
      </c>
      <c r="BD101" s="1">
        <v>-0.12621863083636606</v>
      </c>
      <c r="BE101" s="1">
        <v>4.0783945719680847</v>
      </c>
      <c r="BF101" s="1">
        <v>3.9521758470634158</v>
      </c>
      <c r="BG101" s="1">
        <v>-0.21462513009424347</v>
      </c>
      <c r="BH101" s="1">
        <v>3.8001527623474978</v>
      </c>
      <c r="BI101" s="1">
        <v>3.5855275314657873</v>
      </c>
      <c r="BJ101" s="1">
        <v>-0.27525323949583774</v>
      </c>
      <c r="BK101" s="1">
        <v>3.827660054075428</v>
      </c>
      <c r="BL101" s="1">
        <v>3.5524068347370834</v>
      </c>
      <c r="BM101" s="1" t="str">
        <f t="shared" si="1"/>
        <v>BRAAgriculture, Mining and Quarrying</v>
      </c>
    </row>
    <row r="102" spans="1:65">
      <c r="A102" s="8">
        <f t="shared" si="2"/>
        <v>6</v>
      </c>
      <c r="B102" s="1" t="s">
        <v>51</v>
      </c>
      <c r="C102" s="1" t="s">
        <v>52</v>
      </c>
      <c r="D102" s="1" t="s">
        <v>176</v>
      </c>
      <c r="E102" s="2">
        <v>27326.160092181301</v>
      </c>
      <c r="F102" s="3">
        <v>3539873</v>
      </c>
      <c r="G102" s="3">
        <v>-3.5089546872768551E-4</v>
      </c>
      <c r="H102" s="3">
        <v>2.154169837012887E-3</v>
      </c>
      <c r="I102" s="3">
        <v>1.8032743828371167E-3</v>
      </c>
      <c r="J102" s="3">
        <v>-5.8991568221244961E-4</v>
      </c>
      <c r="K102" s="3">
        <v>5.3776177810505033E-3</v>
      </c>
      <c r="L102" s="3">
        <v>4.7877021133899689E-3</v>
      </c>
      <c r="M102" s="3">
        <v>-7.2792198043316603E-3</v>
      </c>
      <c r="N102" s="3">
        <v>6.2693218933418393E-3</v>
      </c>
      <c r="O102" s="3">
        <v>-1.009897910989821E-3</v>
      </c>
      <c r="P102" s="2">
        <v>1187.0301388759976</v>
      </c>
      <c r="Q102" s="3">
        <v>247920.921875</v>
      </c>
      <c r="R102" s="3">
        <v>-2.1938258578302339E-4</v>
      </c>
      <c r="S102" s="3">
        <v>1.3343554455786943E-3</v>
      </c>
      <c r="T102" s="3">
        <v>1.1149728670716286E-3</v>
      </c>
      <c r="U102" s="3">
        <v>-3.7037364381831139E-4</v>
      </c>
      <c r="V102" s="3">
        <v>3.4046234213747084E-3</v>
      </c>
      <c r="W102" s="3">
        <v>3.0342498794198036E-3</v>
      </c>
      <c r="X102" s="3">
        <v>-4.5146755874156952E-3</v>
      </c>
      <c r="Y102" s="3">
        <v>3.9631902473047376E-3</v>
      </c>
      <c r="Z102" s="3">
        <v>-5.5148534011095762E-4</v>
      </c>
      <c r="AA102" s="3">
        <v>9754.9457868047866</v>
      </c>
      <c r="AB102" s="3">
        <v>433998.8125</v>
      </c>
      <c r="AC102" s="3">
        <v>-2.6943621342070401E-3</v>
      </c>
      <c r="AD102" s="3">
        <v>3.9379865862429142E-2</v>
      </c>
      <c r="AE102" s="3">
        <v>3.6685503087937832E-2</v>
      </c>
      <c r="AF102" s="3">
        <v>-3.4712920896708965E-3</v>
      </c>
      <c r="AG102" s="3">
        <v>0.11102837324142456</v>
      </c>
      <c r="AH102" s="3">
        <v>0.10755708441138268</v>
      </c>
      <c r="AI102" s="3">
        <v>-0.15828176587820053</v>
      </c>
      <c r="AJ102" s="3">
        <v>0.12617483735084534</v>
      </c>
      <c r="AK102" s="3">
        <v>-3.2106928527355194E-2</v>
      </c>
      <c r="AL102" s="1">
        <v>-2.2727770561772716E-2</v>
      </c>
      <c r="AM102" s="1">
        <v>0.13952724435069724</v>
      </c>
      <c r="AN102" s="1">
        <v>0.11679947473146331</v>
      </c>
      <c r="AO102" s="1">
        <v>-3.820929442243988E-2</v>
      </c>
      <c r="AP102" s="1">
        <v>0.34831245766663249</v>
      </c>
      <c r="AQ102" s="1">
        <v>0.31010316418673139</v>
      </c>
      <c r="AR102" s="1">
        <v>-0.47148068962370404</v>
      </c>
      <c r="AS102" s="1">
        <v>0.40606882182439996</v>
      </c>
      <c r="AT102" s="1">
        <v>-6.5411867799304108E-2</v>
      </c>
      <c r="AU102" s="1">
        <v>-2.2909920119105084E-2</v>
      </c>
      <c r="AV102" s="1">
        <v>0.1393455025593302</v>
      </c>
      <c r="AW102" s="1">
        <v>0.11643558320004661</v>
      </c>
      <c r="AX102" s="1">
        <v>-3.8677776377800406E-2</v>
      </c>
      <c r="AY102" s="1">
        <v>0.35554166863760578</v>
      </c>
      <c r="AZ102" s="1">
        <v>0.31686390289730654</v>
      </c>
      <c r="BA102" s="1">
        <v>-0.47146338758931361</v>
      </c>
      <c r="BB102" s="1">
        <v>0.41387228461409636</v>
      </c>
      <c r="BC102" s="1">
        <v>-5.759110297521728E-2</v>
      </c>
      <c r="BD102" s="1">
        <v>-5.9936261179355584E-2</v>
      </c>
      <c r="BE102" s="1">
        <v>0.87600768121438166</v>
      </c>
      <c r="BF102" s="1">
        <v>0.81607140579186088</v>
      </c>
      <c r="BG102" s="1">
        <v>-7.7219118645897075E-2</v>
      </c>
      <c r="BH102" s="1">
        <v>2.4698333948622966</v>
      </c>
      <c r="BI102" s="1">
        <v>2.3926143487270592</v>
      </c>
      <c r="BJ102" s="1">
        <v>-3.520988192033601</v>
      </c>
      <c r="BK102" s="1">
        <v>2.806767475578642</v>
      </c>
      <c r="BL102" s="1">
        <v>-0.71422071645495866</v>
      </c>
      <c r="BM102" s="1" t="str">
        <f t="shared" si="1"/>
        <v>BRAElectronics and Machinery</v>
      </c>
    </row>
    <row r="103" spans="1:65">
      <c r="A103" s="8">
        <f t="shared" si="2"/>
        <v>6</v>
      </c>
      <c r="B103" s="1" t="s">
        <v>51</v>
      </c>
      <c r="C103" s="1" t="s">
        <v>52</v>
      </c>
      <c r="D103" s="1" t="s">
        <v>177</v>
      </c>
      <c r="E103" s="2">
        <v>302217.78093231458</v>
      </c>
      <c r="F103" s="3">
        <v>21239238</v>
      </c>
      <c r="G103" s="3">
        <v>-5.339764516975265E-3</v>
      </c>
      <c r="H103" s="3">
        <v>4.5927882718387991E-2</v>
      </c>
      <c r="I103" s="3">
        <v>4.0588117873994634E-2</v>
      </c>
      <c r="J103" s="3">
        <v>-8.5436095396289602E-3</v>
      </c>
      <c r="K103" s="3">
        <v>5.1212227321229875E-2</v>
      </c>
      <c r="L103" s="3">
        <v>4.2668617039453238E-2</v>
      </c>
      <c r="M103" s="3">
        <v>-2.1596741280518472E-2</v>
      </c>
      <c r="N103" s="3">
        <v>5.7829880563076586E-2</v>
      </c>
      <c r="O103" s="3">
        <v>3.6233139253454283E-2</v>
      </c>
      <c r="P103" s="2">
        <v>17436.624712051987</v>
      </c>
      <c r="Q103" s="3">
        <v>1487525.53125</v>
      </c>
      <c r="R103" s="3">
        <v>-3.2109924413816771E-3</v>
      </c>
      <c r="S103" s="3">
        <v>2.7240933530265465E-2</v>
      </c>
      <c r="T103" s="3">
        <v>2.4029940905165859E-2</v>
      </c>
      <c r="U103" s="3">
        <v>-5.117290962516563E-3</v>
      </c>
      <c r="V103" s="3">
        <v>3.1331202320870943E-2</v>
      </c>
      <c r="W103" s="3">
        <v>2.6213911245577037E-2</v>
      </c>
      <c r="X103" s="3">
        <v>-1.302361382113304E-2</v>
      </c>
      <c r="Y103" s="3">
        <v>3.5312833730131388E-2</v>
      </c>
      <c r="Z103" s="3">
        <v>2.2289219967206009E-2</v>
      </c>
      <c r="AA103" s="3">
        <v>113370.78878374612</v>
      </c>
      <c r="AB103" s="3">
        <v>2603992.875</v>
      </c>
      <c r="AC103" s="3">
        <v>-2.7530839417977404E-2</v>
      </c>
      <c r="AD103" s="3">
        <v>0.68275189925952873</v>
      </c>
      <c r="AE103" s="3">
        <v>0.6552210396148439</v>
      </c>
      <c r="AF103" s="3">
        <v>-3.988151370867854E-2</v>
      </c>
      <c r="AG103" s="3">
        <v>0.74989796202135039</v>
      </c>
      <c r="AH103" s="3">
        <v>0.71001642290684686</v>
      </c>
      <c r="AI103" s="3">
        <v>-0.13116484426518582</v>
      </c>
      <c r="AJ103" s="3">
        <v>0.81642322361221886</v>
      </c>
      <c r="AK103" s="3">
        <v>0.68525839273570455</v>
      </c>
      <c r="AL103" s="1">
        <v>-3.1272296677937156E-2</v>
      </c>
      <c r="AM103" s="1">
        <v>0.26897635084711824</v>
      </c>
      <c r="AN103" s="1">
        <v>0.23770405225165914</v>
      </c>
      <c r="AO103" s="1">
        <v>-5.0035594523759129E-2</v>
      </c>
      <c r="AP103" s="1">
        <v>0.29992408115304869</v>
      </c>
      <c r="AQ103" s="1">
        <v>0.24988848228290644</v>
      </c>
      <c r="AR103" s="1">
        <v>-0.12648117692343444</v>
      </c>
      <c r="AS103" s="1">
        <v>0.3386803249598393</v>
      </c>
      <c r="AT103" s="1">
        <v>0.21219914786595848</v>
      </c>
      <c r="AU103" s="1">
        <v>-2.2827588368848014E-2</v>
      </c>
      <c r="AV103" s="1">
        <v>0.19366125232748058</v>
      </c>
      <c r="AW103" s="1">
        <v>0.17083366265254499</v>
      </c>
      <c r="AX103" s="1">
        <v>-3.6379846352328674E-2</v>
      </c>
      <c r="AY103" s="1">
        <v>0.22273979236593375</v>
      </c>
      <c r="AZ103" s="1">
        <v>0.18635994521184834</v>
      </c>
      <c r="BA103" s="1">
        <v>-9.2587479046116597E-2</v>
      </c>
      <c r="BB103" s="1">
        <v>0.25104600750232431</v>
      </c>
      <c r="BC103" s="1">
        <v>0.1584585288700176</v>
      </c>
      <c r="BD103" s="1">
        <v>-5.2695900077291739E-2</v>
      </c>
      <c r="BE103" s="1">
        <v>1.3068335953994852</v>
      </c>
      <c r="BF103" s="1">
        <v>1.2541376566068991</v>
      </c>
      <c r="BG103" s="1">
        <v>-7.6335931114085223E-2</v>
      </c>
      <c r="BH103" s="1">
        <v>1.4353557287119196</v>
      </c>
      <c r="BI103" s="1">
        <v>1.3590197489693567</v>
      </c>
      <c r="BJ103" s="1">
        <v>-0.2510584374895008</v>
      </c>
      <c r="BK103" s="1">
        <v>1.5626896063385844</v>
      </c>
      <c r="BL103" s="1">
        <v>1.311631194475912</v>
      </c>
      <c r="BM103" s="1" t="str">
        <f t="shared" si="1"/>
        <v>BRAOther</v>
      </c>
    </row>
    <row r="104" spans="1:65">
      <c r="A104" s="8">
        <f t="shared" si="2"/>
        <v>6</v>
      </c>
      <c r="B104" s="1" t="s">
        <v>51</v>
      </c>
      <c r="C104" s="1" t="s">
        <v>52</v>
      </c>
      <c r="D104" s="1" t="s">
        <v>178</v>
      </c>
      <c r="E104" s="2">
        <v>1296332.4437745679</v>
      </c>
      <c r="F104" s="3">
        <v>30088920.5</v>
      </c>
      <c r="G104" s="3">
        <v>-7.936672656853716E-3</v>
      </c>
      <c r="H104" s="3">
        <v>4.4107241784331563E-2</v>
      </c>
      <c r="I104" s="3">
        <v>3.6170569145724585E-2</v>
      </c>
      <c r="J104" s="3">
        <v>-1.3579322588839204E-2</v>
      </c>
      <c r="K104" s="3">
        <v>5.2391088948297693E-2</v>
      </c>
      <c r="L104" s="3">
        <v>3.881176648269502E-2</v>
      </c>
      <c r="M104" s="3">
        <v>-2.957029309425252E-2</v>
      </c>
      <c r="N104" s="3">
        <v>5.8793676340428647E-2</v>
      </c>
      <c r="O104" s="3">
        <v>2.9223383478893084E-2</v>
      </c>
      <c r="P104" s="2">
        <v>85864.804957639673</v>
      </c>
      <c r="Q104" s="3">
        <v>2107327.8359375</v>
      </c>
      <c r="R104" s="3">
        <v>-8.3584995243199955E-3</v>
      </c>
      <c r="S104" s="3">
        <v>4.6413118803684483E-2</v>
      </c>
      <c r="T104" s="3">
        <v>3.805461910815211E-2</v>
      </c>
      <c r="U104" s="3">
        <v>-1.4330312741549278E-2</v>
      </c>
      <c r="V104" s="3">
        <v>5.7304660808767949E-2</v>
      </c>
      <c r="W104" s="3">
        <v>4.2974347681592917E-2</v>
      </c>
      <c r="X104" s="3">
        <v>-3.1545564359475975E-2</v>
      </c>
      <c r="Y104" s="3">
        <v>6.4124950136829284E-2</v>
      </c>
      <c r="Z104" s="3">
        <v>3.2579386184806935E-2</v>
      </c>
      <c r="AA104" s="3">
        <v>29408.326585635841</v>
      </c>
      <c r="AB104" s="3">
        <v>3688989.90625</v>
      </c>
      <c r="AC104" s="3">
        <v>-2.6786593387911894E-3</v>
      </c>
      <c r="AD104" s="3">
        <v>1.2289773257649905E-2</v>
      </c>
      <c r="AE104" s="3">
        <v>9.6111139404611023E-3</v>
      </c>
      <c r="AF104" s="3">
        <v>-4.6010594450887066E-3</v>
      </c>
      <c r="AG104" s="3">
        <v>2.1953720987256897E-2</v>
      </c>
      <c r="AH104" s="3">
        <v>1.7352661443491568E-2</v>
      </c>
      <c r="AI104" s="3">
        <v>-9.4478913028021028E-3</v>
      </c>
      <c r="AJ104" s="3">
        <v>2.3945340739746079E-2</v>
      </c>
      <c r="AK104" s="3">
        <v>1.4497449284148978E-2</v>
      </c>
      <c r="AL104" s="1">
        <v>-1.0836268637382122E-2</v>
      </c>
      <c r="AM104" s="1">
        <v>6.022144814253385E-2</v>
      </c>
      <c r="AN104" s="1">
        <v>4.938517953006475E-2</v>
      </c>
      <c r="AO104" s="1">
        <v>-1.8540412821393376E-2</v>
      </c>
      <c r="AP104" s="1">
        <v>7.153172854602706E-2</v>
      </c>
      <c r="AQ104" s="1">
        <v>5.2991315892893638E-2</v>
      </c>
      <c r="AR104" s="1">
        <v>-4.0373548653129455E-2</v>
      </c>
      <c r="AS104" s="1">
        <v>8.0273446890115951E-2</v>
      </c>
      <c r="AT104" s="1">
        <v>3.9899898554724617E-2</v>
      </c>
      <c r="AU104" s="1">
        <v>-1.2066916404380117E-2</v>
      </c>
      <c r="AV104" s="1">
        <v>6.700523497561453E-2</v>
      </c>
      <c r="AW104" s="1">
        <v>5.4938318324060216E-2</v>
      </c>
      <c r="AX104" s="1">
        <v>-2.0688244989158684E-2</v>
      </c>
      <c r="AY104" s="1">
        <v>8.2729029241287957E-2</v>
      </c>
      <c r="AZ104" s="1">
        <v>6.2040783695412875E-2</v>
      </c>
      <c r="BA104" s="1">
        <v>-4.5541390167843289E-2</v>
      </c>
      <c r="BB104" s="1">
        <v>9.2575277474710865E-2</v>
      </c>
      <c r="BC104" s="1">
        <v>4.7033887895096223E-2</v>
      </c>
      <c r="BD104" s="1">
        <v>-1.9765404859826943E-2</v>
      </c>
      <c r="BE104" s="1">
        <v>9.0684298878611722E-2</v>
      </c>
      <c r="BF104" s="1">
        <v>7.0918894178185379E-2</v>
      </c>
      <c r="BG104" s="1">
        <v>-3.3950492098539377E-2</v>
      </c>
      <c r="BH104" s="1">
        <v>0.16199304525547889</v>
      </c>
      <c r="BI104" s="1">
        <v>0.12804255242882026</v>
      </c>
      <c r="BJ104" s="1">
        <v>-6.9714500073679783E-2</v>
      </c>
      <c r="BK104" s="1">
        <v>0.17668889334810775</v>
      </c>
      <c r="BL104" s="1">
        <v>0.10697439214697776</v>
      </c>
      <c r="BM104" s="1" t="str">
        <f t="shared" si="1"/>
        <v>BRAServices</v>
      </c>
    </row>
    <row r="105" spans="1:65">
      <c r="A105" s="8">
        <f t="shared" si="2"/>
        <v>6</v>
      </c>
      <c r="B105" s="1" t="s">
        <v>51</v>
      </c>
      <c r="C105" s="1" t="s">
        <v>52</v>
      </c>
      <c r="D105" s="1" t="s">
        <v>179</v>
      </c>
      <c r="E105" s="2">
        <v>18632.87906008471</v>
      </c>
      <c r="F105" s="3">
        <v>3539873</v>
      </c>
      <c r="G105" s="3">
        <v>-5.5592260468984023E-4</v>
      </c>
      <c r="H105" s="3">
        <v>1.5853535151109099E-3</v>
      </c>
      <c r="I105" s="3">
        <v>1.0294309176970273E-3</v>
      </c>
      <c r="J105" s="3">
        <v>-1.1217639403184876E-3</v>
      </c>
      <c r="K105" s="3">
        <v>3.7248829612508416E-3</v>
      </c>
      <c r="L105" s="3">
        <v>2.6031190063804388E-3</v>
      </c>
      <c r="M105" s="3">
        <v>-1.6450292314402759E-3</v>
      </c>
      <c r="N105" s="3">
        <v>3.8732645334675908E-3</v>
      </c>
      <c r="O105" s="3">
        <v>2.228235243819654E-3</v>
      </c>
      <c r="P105" s="2">
        <v>3261.3556035530987</v>
      </c>
      <c r="Q105" s="3">
        <v>247920.921875</v>
      </c>
      <c r="R105" s="3">
        <v>-1.3064066151855513E-3</v>
      </c>
      <c r="S105" s="3">
        <v>3.8891197182238102E-3</v>
      </c>
      <c r="T105" s="3">
        <v>2.5827130302786827E-3</v>
      </c>
      <c r="U105" s="3">
        <v>-2.6329340180382133E-3</v>
      </c>
      <c r="V105" s="3">
        <v>9.0805869549512863E-3</v>
      </c>
      <c r="W105" s="3">
        <v>6.4476530533283949E-3</v>
      </c>
      <c r="X105" s="3">
        <v>-3.9307604311034083E-3</v>
      </c>
      <c r="Y105" s="3">
        <v>9.4397934153676033E-3</v>
      </c>
      <c r="Z105" s="3">
        <v>5.5090331006795168E-3</v>
      </c>
      <c r="AA105" s="3">
        <v>4310.1125786187968</v>
      </c>
      <c r="AB105" s="3">
        <v>433998.8125</v>
      </c>
      <c r="AC105" s="3">
        <v>-2.141399891115725E-3</v>
      </c>
      <c r="AD105" s="3">
        <v>2.0962215028703213E-2</v>
      </c>
      <c r="AE105" s="3">
        <v>1.8820815719664097E-2</v>
      </c>
      <c r="AF105" s="3">
        <v>-4.363008207292296E-3</v>
      </c>
      <c r="AG105" s="3">
        <v>5.7729462161660194E-2</v>
      </c>
      <c r="AH105" s="3">
        <v>5.3366454318165779E-2</v>
      </c>
      <c r="AI105" s="3">
        <v>-5.4820525692775846E-3</v>
      </c>
      <c r="AJ105" s="3">
        <v>5.8297410607337952E-2</v>
      </c>
      <c r="AK105" s="3">
        <v>5.2815357223153114E-2</v>
      </c>
      <c r="AL105" s="1">
        <v>-5.2807067799575558E-2</v>
      </c>
      <c r="AM105" s="1">
        <v>0.15059267216785516</v>
      </c>
      <c r="AN105" s="1">
        <v>9.7785605059422548E-2</v>
      </c>
      <c r="AO105" s="1">
        <v>-0.10655631548669779</v>
      </c>
      <c r="AP105" s="1">
        <v>0.35382649566840285</v>
      </c>
      <c r="AQ105" s="1">
        <v>0.24727017879941912</v>
      </c>
      <c r="AR105" s="1">
        <v>-0.15626126626999864</v>
      </c>
      <c r="AS105" s="1">
        <v>0.36792125576298307</v>
      </c>
      <c r="AT105" s="1">
        <v>0.21165998396384089</v>
      </c>
      <c r="AU105" s="1">
        <v>-4.9655045675290256E-2</v>
      </c>
      <c r="AV105" s="1">
        <v>0.14782106504998588</v>
      </c>
      <c r="AW105" s="1">
        <v>9.8166016609186002E-2</v>
      </c>
      <c r="AX105" s="1">
        <v>-0.10007485985298992</v>
      </c>
      <c r="AY105" s="1">
        <v>0.34514289407705517</v>
      </c>
      <c r="AZ105" s="1">
        <v>0.24506803864888071</v>
      </c>
      <c r="BA105" s="1">
        <v>-0.14940378169880997</v>
      </c>
      <c r="BB105" s="1">
        <v>0.35879592751358463</v>
      </c>
      <c r="BC105" s="1">
        <v>0.20939215023959007</v>
      </c>
      <c r="BD105" s="1">
        <v>-0.10781214934963987</v>
      </c>
      <c r="BE105" s="1">
        <v>1.0553757225589038</v>
      </c>
      <c r="BF105" s="1">
        <v>0.9475636025148273</v>
      </c>
      <c r="BG105" s="1">
        <v>-0.21966251815452301</v>
      </c>
      <c r="BH105" s="1">
        <v>2.9064806728856514</v>
      </c>
      <c r="BI105" s="1">
        <v>2.6868181730471057</v>
      </c>
      <c r="BJ105" s="1">
        <v>-0.27600256859711947</v>
      </c>
      <c r="BK105" s="1">
        <v>2.9350749316704516</v>
      </c>
      <c r="BL105" s="1">
        <v>2.6590723220455432</v>
      </c>
      <c r="BM105" s="1" t="str">
        <f t="shared" si="1"/>
        <v>BRATextiles, Garments and Leather</v>
      </c>
    </row>
    <row r="106" spans="1:65">
      <c r="A106" s="8">
        <f t="shared" si="2"/>
        <v>7</v>
      </c>
      <c r="B106" s="1" t="s">
        <v>53</v>
      </c>
      <c r="C106" s="1" t="s">
        <v>54</v>
      </c>
      <c r="D106" s="1" t="s">
        <v>175</v>
      </c>
      <c r="E106" s="2">
        <v>5417.6919665677606</v>
      </c>
      <c r="F106" s="3">
        <v>24657.7890625</v>
      </c>
      <c r="G106" s="3">
        <v>-3.7770255745272152E-2</v>
      </c>
      <c r="H106" s="3">
        <v>8.0929740215651691E-2</v>
      </c>
      <c r="I106" s="3">
        <v>4.3159484455827624E-2</v>
      </c>
      <c r="J106" s="3">
        <v>-5.9757086390163749E-2</v>
      </c>
      <c r="K106" s="3">
        <v>0.14299624937120825</v>
      </c>
      <c r="L106" s="3">
        <v>8.3239163039252162E-2</v>
      </c>
      <c r="M106" s="3">
        <v>-0.1344539744022768</v>
      </c>
      <c r="N106" s="3">
        <v>0.15674745803698897</v>
      </c>
      <c r="O106" s="3">
        <v>2.2293483605608344E-2</v>
      </c>
      <c r="P106" s="2">
        <v>99.334222724815078</v>
      </c>
      <c r="Q106" s="3">
        <v>382.52752685546875</v>
      </c>
      <c r="R106" s="3">
        <v>-1.1722771218046546E-2</v>
      </c>
      <c r="S106" s="3">
        <v>2.8916844632476568E-2</v>
      </c>
      <c r="T106" s="3">
        <v>1.7194073414430022E-2</v>
      </c>
      <c r="U106" s="3">
        <v>-1.5175944659858942E-2</v>
      </c>
      <c r="V106" s="3">
        <v>8.6277332622557878E-2</v>
      </c>
      <c r="W106" s="3">
        <v>7.1101388894021511E-2</v>
      </c>
      <c r="X106" s="3">
        <v>-2.5937878992408514E-2</v>
      </c>
      <c r="Y106" s="3">
        <v>9.0734934434294701E-2</v>
      </c>
      <c r="Z106" s="3">
        <v>6.4797055441886187E-2</v>
      </c>
      <c r="AA106" s="3">
        <v>3011.8299923784457</v>
      </c>
      <c r="AB106" s="3">
        <v>12024.875</v>
      </c>
      <c r="AC106" s="3">
        <v>-4.3640978110488504E-2</v>
      </c>
      <c r="AD106" s="3">
        <v>9.5247898891102523E-2</v>
      </c>
      <c r="AE106" s="3">
        <v>5.1606920780614018E-2</v>
      </c>
      <c r="AF106" s="3">
        <v>-6.9105009504710324E-2</v>
      </c>
      <c r="AG106" s="3">
        <v>0.17169444169849157</v>
      </c>
      <c r="AH106" s="3">
        <v>0.10258943220833316</v>
      </c>
      <c r="AI106" s="3">
        <v>-0.1556323542172322</v>
      </c>
      <c r="AJ106" s="3">
        <v>0.18757170339813456</v>
      </c>
      <c r="AK106" s="3">
        <v>3.193934919545427E-2</v>
      </c>
      <c r="AL106" s="1">
        <v>-8.5952743223675854E-2</v>
      </c>
      <c r="AM106" s="1">
        <v>0.18416960760943296</v>
      </c>
      <c r="AN106" s="1">
        <v>9.8216864352641708E-2</v>
      </c>
      <c r="AO106" s="1">
        <v>-0.1359875754331287</v>
      </c>
      <c r="AP106" s="1">
        <v>0.32541267358748777</v>
      </c>
      <c r="AQ106" s="1">
        <v>0.18942509828682069</v>
      </c>
      <c r="AR106" s="1">
        <v>-0.30597325088666305</v>
      </c>
      <c r="AS106" s="1">
        <v>0.35670592496063969</v>
      </c>
      <c r="AT106" s="1">
        <v>5.073267400774583E-2</v>
      </c>
      <c r="AU106" s="1">
        <v>-2.2571691222888601E-2</v>
      </c>
      <c r="AV106" s="1">
        <v>5.5678139242341142E-2</v>
      </c>
      <c r="AW106" s="1">
        <v>3.310644801945254E-2</v>
      </c>
      <c r="AX106" s="1">
        <v>-2.922062799883442E-2</v>
      </c>
      <c r="AY106" s="1">
        <v>0.16612328904729268</v>
      </c>
      <c r="AZ106" s="1">
        <v>0.13690266284167979</v>
      </c>
      <c r="BA106" s="1">
        <v>-4.9942269170280176E-2</v>
      </c>
      <c r="BB106" s="1">
        <v>0.17470620940099033</v>
      </c>
      <c r="BC106" s="1">
        <v>0.12476394023071015</v>
      </c>
      <c r="BD106" s="1">
        <v>-8.7119343900947582E-2</v>
      </c>
      <c r="BE106" s="1">
        <v>0.19014089093805966</v>
      </c>
      <c r="BF106" s="1">
        <v>0.1030215470371121</v>
      </c>
      <c r="BG106" s="1">
        <v>-0.13795252418671602</v>
      </c>
      <c r="BH106" s="1">
        <v>0.34274912616170622</v>
      </c>
      <c r="BI106" s="1">
        <v>0.20479660200403976</v>
      </c>
      <c r="BJ106" s="1">
        <v>-0.31068480075854499</v>
      </c>
      <c r="BK106" s="1">
        <v>0.37444448868805852</v>
      </c>
      <c r="BL106" s="1">
        <v>6.3759687958563196E-2</v>
      </c>
      <c r="BM106" s="1" t="str">
        <f t="shared" si="1"/>
        <v>BRUAgriculture, Mining and Quarrying</v>
      </c>
    </row>
    <row r="107" spans="1:65">
      <c r="A107" s="8">
        <f t="shared" si="2"/>
        <v>7</v>
      </c>
      <c r="B107" s="1" t="s">
        <v>53</v>
      </c>
      <c r="C107" s="1" t="s">
        <v>54</v>
      </c>
      <c r="D107" s="1" t="s">
        <v>176</v>
      </c>
      <c r="E107" s="2">
        <v>16.372634964910741</v>
      </c>
      <c r="F107" s="3">
        <v>24657.7890625</v>
      </c>
      <c r="G107" s="3">
        <v>-7.5085841672262177E-5</v>
      </c>
      <c r="H107" s="3">
        <v>3.6949216155335307E-4</v>
      </c>
      <c r="I107" s="3">
        <v>2.944063235190697E-4</v>
      </c>
      <c r="J107" s="3">
        <v>-1.2399934712448157E-4</v>
      </c>
      <c r="K107" s="3">
        <v>7.4920352199114859E-4</v>
      </c>
      <c r="L107" s="3">
        <v>6.2520417850464582E-4</v>
      </c>
      <c r="M107" s="3">
        <v>-4.3727633601520211E-4</v>
      </c>
      <c r="N107" s="3">
        <v>1.9752657099161297E-3</v>
      </c>
      <c r="O107" s="3">
        <v>1.5379893739009276E-3</v>
      </c>
      <c r="P107" s="2">
        <v>3.331031148575379</v>
      </c>
      <c r="Q107" s="3">
        <v>382.52752685546875</v>
      </c>
      <c r="R107" s="3">
        <v>-9.8217296181246638E-4</v>
      </c>
      <c r="S107" s="3">
        <v>4.8591459635645151E-3</v>
      </c>
      <c r="T107" s="3">
        <v>3.8769730599597096E-3</v>
      </c>
      <c r="U107" s="3">
        <v>-1.6430922551080585E-3</v>
      </c>
      <c r="V107" s="3">
        <v>9.9309971556067467E-3</v>
      </c>
      <c r="W107" s="3">
        <v>8.2879046676680446E-3</v>
      </c>
      <c r="X107" s="3">
        <v>-6.064954970497638E-3</v>
      </c>
      <c r="Y107" s="3">
        <v>2.7652088087052107E-2</v>
      </c>
      <c r="Z107" s="3">
        <v>2.1587132709100842E-2</v>
      </c>
      <c r="AA107" s="3">
        <v>13.053880348964155</v>
      </c>
      <c r="AB107" s="3">
        <v>12024.875</v>
      </c>
      <c r="AC107" s="3">
        <v>-1.2338584929239005E-4</v>
      </c>
      <c r="AD107" s="3">
        <v>9.3489693244919181E-4</v>
      </c>
      <c r="AE107" s="3">
        <v>8.1151106860488653E-4</v>
      </c>
      <c r="AF107" s="3">
        <v>-1.9856509607052431E-4</v>
      </c>
      <c r="AG107" s="3">
        <v>1.7511778278276324E-3</v>
      </c>
      <c r="AH107" s="3">
        <v>1.552612753584981E-3</v>
      </c>
      <c r="AI107" s="3">
        <v>-1.437216458725743E-3</v>
      </c>
      <c r="AJ107" s="3">
        <v>1.8007429898716509E-3</v>
      </c>
      <c r="AK107" s="3">
        <v>3.6352651659399271E-4</v>
      </c>
      <c r="AL107" s="1">
        <v>-5.6541014860435432E-2</v>
      </c>
      <c r="AM107" s="1">
        <v>0.27823436924887213</v>
      </c>
      <c r="AN107" s="1">
        <v>0.22169335712790142</v>
      </c>
      <c r="AO107" s="1">
        <v>-9.3373780892697766E-2</v>
      </c>
      <c r="AP107" s="1">
        <v>0.56416398254267386</v>
      </c>
      <c r="AQ107" s="1">
        <v>0.47079020438944086</v>
      </c>
      <c r="AR107" s="1">
        <v>-0.32927709488386447</v>
      </c>
      <c r="AS107" s="1">
        <v>1.4874112798143406</v>
      </c>
      <c r="AT107" s="1">
        <v>1.158134184930476</v>
      </c>
      <c r="AU107" s="1">
        <v>-5.6395180305831377E-2</v>
      </c>
      <c r="AV107" s="1">
        <v>0.27900626814434404</v>
      </c>
      <c r="AW107" s="1">
        <v>0.22261109118072595</v>
      </c>
      <c r="AX107" s="1">
        <v>-9.4344364576009143E-2</v>
      </c>
      <c r="AY107" s="1">
        <v>0.57022581254285998</v>
      </c>
      <c r="AZ107" s="1">
        <v>0.47588143459799759</v>
      </c>
      <c r="BA107" s="1">
        <v>-0.34824235893929001</v>
      </c>
      <c r="BB107" s="1">
        <v>1.5877493620108347</v>
      </c>
      <c r="BC107" s="1">
        <v>1.2395069796760514</v>
      </c>
      <c r="BD107" s="1">
        <v>-5.6829822715415444E-2</v>
      </c>
      <c r="BE107" s="1">
        <v>0.43060065017966481</v>
      </c>
      <c r="BF107" s="1">
        <v>0.37377082076183765</v>
      </c>
      <c r="BG107" s="1">
        <v>-9.145634829174297E-2</v>
      </c>
      <c r="BH107" s="1">
        <v>0.80656838745566428</v>
      </c>
      <c r="BI107" s="1">
        <v>0.7151120492175389</v>
      </c>
      <c r="BJ107" s="1">
        <v>-0.66196210522902044</v>
      </c>
      <c r="BK107" s="1">
        <v>0.82939741840189074</v>
      </c>
      <c r="BL107" s="1">
        <v>0.16743530647045851</v>
      </c>
      <c r="BM107" s="1" t="str">
        <f t="shared" si="1"/>
        <v>BRUElectronics and Machinery</v>
      </c>
    </row>
    <row r="108" spans="1:65">
      <c r="A108" s="8">
        <f t="shared" si="2"/>
        <v>7</v>
      </c>
      <c r="B108" s="1" t="s">
        <v>53</v>
      </c>
      <c r="C108" s="1" t="s">
        <v>54</v>
      </c>
      <c r="D108" s="1" t="s">
        <v>177</v>
      </c>
      <c r="E108" s="2">
        <v>1917.40659732886</v>
      </c>
      <c r="F108" s="3">
        <v>147946.734375</v>
      </c>
      <c r="G108" s="3">
        <v>-1.0211468410489033E-2</v>
      </c>
      <c r="H108" s="3">
        <v>2.6533210128945939E-2</v>
      </c>
      <c r="I108" s="3">
        <v>1.6321741666615708E-2</v>
      </c>
      <c r="J108" s="3">
        <v>-1.6439454135252163E-2</v>
      </c>
      <c r="K108" s="3">
        <v>4.7021778467751574E-2</v>
      </c>
      <c r="L108" s="3">
        <v>3.0582323492126307E-2</v>
      </c>
      <c r="M108" s="3">
        <v>-4.0749876447080169E-2</v>
      </c>
      <c r="N108" s="3">
        <v>5.2259489310017671E-2</v>
      </c>
      <c r="O108" s="3">
        <v>1.1509612826557714E-2</v>
      </c>
      <c r="P108" s="2">
        <v>25.144206704343162</v>
      </c>
      <c r="Q108" s="3">
        <v>2295.1651611328125</v>
      </c>
      <c r="R108" s="3">
        <v>-4.9572053321753629E-3</v>
      </c>
      <c r="S108" s="3">
        <v>3.9241577236680314E-2</v>
      </c>
      <c r="T108" s="3">
        <v>3.4284372020920273E-2</v>
      </c>
      <c r="U108" s="3">
        <v>-7.1993175952229649E-3</v>
      </c>
      <c r="V108" s="3">
        <v>4.9017224926501513E-2</v>
      </c>
      <c r="W108" s="3">
        <v>4.1817906909273006E-2</v>
      </c>
      <c r="X108" s="3">
        <v>-1.4912072394508868E-2</v>
      </c>
      <c r="Y108" s="3">
        <v>5.1966313389129937E-2</v>
      </c>
      <c r="Z108" s="3">
        <v>3.705424049985595E-2</v>
      </c>
      <c r="AA108" s="3">
        <v>2472.1852172137951</v>
      </c>
      <c r="AB108" s="3">
        <v>72149.25</v>
      </c>
      <c r="AC108" s="3">
        <v>-3.3560937934566937E-2</v>
      </c>
      <c r="AD108" s="3">
        <v>9.0982245344093826E-2</v>
      </c>
      <c r="AE108" s="3">
        <v>5.742130723047012E-2</v>
      </c>
      <c r="AF108" s="3">
        <v>-5.4005674458039721E-2</v>
      </c>
      <c r="AG108" s="3">
        <v>0.15811702874361799</v>
      </c>
      <c r="AH108" s="3">
        <v>0.10411135454660325</v>
      </c>
      <c r="AI108" s="3">
        <v>-0.13462542746583495</v>
      </c>
      <c r="AJ108" s="3">
        <v>0.1749589716173432</v>
      </c>
      <c r="AK108" s="3">
        <v>4.0333544318855274E-2</v>
      </c>
      <c r="AL108" s="1">
        <v>-6.5659580859657896E-2</v>
      </c>
      <c r="AM108" s="1">
        <v>0.17060812273955678</v>
      </c>
      <c r="AN108" s="1">
        <v>0.10494854154656079</v>
      </c>
      <c r="AO108" s="1">
        <v>-0.1057054308637413</v>
      </c>
      <c r="AP108" s="1">
        <v>0.30234929408359168</v>
      </c>
      <c r="AQ108" s="1">
        <v>0.19664385781626456</v>
      </c>
      <c r="AR108" s="1">
        <v>-0.26202106298931321</v>
      </c>
      <c r="AS108" s="1">
        <v>0.33602769220839257</v>
      </c>
      <c r="AT108" s="1">
        <v>7.4006628985157891E-2</v>
      </c>
      <c r="AU108" s="1">
        <v>-3.7707842024434841E-2</v>
      </c>
      <c r="AV108" s="1">
        <v>0.29849786241980386</v>
      </c>
      <c r="AW108" s="1">
        <v>0.26079002128090234</v>
      </c>
      <c r="AX108" s="1">
        <v>-5.4762857774396975E-2</v>
      </c>
      <c r="AY108" s="1">
        <v>0.37285802183901212</v>
      </c>
      <c r="AZ108" s="1">
        <v>0.3180951608545568</v>
      </c>
      <c r="BA108" s="1">
        <v>-0.11343126468040048</v>
      </c>
      <c r="BB108" s="1">
        <v>0.39529077465300066</v>
      </c>
      <c r="BC108" s="1">
        <v>0.28185950620908351</v>
      </c>
      <c r="BD108" s="1">
        <v>-8.1621328378286673E-2</v>
      </c>
      <c r="BE108" s="1">
        <v>0.22127187679625115</v>
      </c>
      <c r="BF108" s="1">
        <v>0.13965054798249238</v>
      </c>
      <c r="BG108" s="1">
        <v>-0.13134361434786848</v>
      </c>
      <c r="BH108" s="1">
        <v>0.38454592510030128</v>
      </c>
      <c r="BI108" s="1">
        <v>0.2532023113872543</v>
      </c>
      <c r="BJ108" s="1">
        <v>-0.32741356170318597</v>
      </c>
      <c r="BK108" s="1">
        <v>0.42550609589483684</v>
      </c>
      <c r="BL108" s="1">
        <v>9.8092534598644421E-2</v>
      </c>
      <c r="BM108" s="1" t="str">
        <f t="shared" si="1"/>
        <v>BRUOther</v>
      </c>
    </row>
    <row r="109" spans="1:65">
      <c r="A109" s="8">
        <f t="shared" si="2"/>
        <v>7</v>
      </c>
      <c r="B109" s="1" t="s">
        <v>53</v>
      </c>
      <c r="C109" s="1" t="s">
        <v>54</v>
      </c>
      <c r="D109" s="1" t="s">
        <v>178</v>
      </c>
      <c r="E109" s="2">
        <v>4952.8179702797606</v>
      </c>
      <c r="F109" s="3">
        <v>209591.20703125</v>
      </c>
      <c r="G109" s="3">
        <v>-3.9894539931992767E-3</v>
      </c>
      <c r="H109" s="3">
        <v>9.805239435081603E-3</v>
      </c>
      <c r="I109" s="3">
        <v>5.8157853618467925E-3</v>
      </c>
      <c r="J109" s="3">
        <v>-6.432825462979963E-3</v>
      </c>
      <c r="K109" s="3">
        <v>1.7811964222346433E-2</v>
      </c>
      <c r="L109" s="3">
        <v>1.1379138737538597E-2</v>
      </c>
      <c r="M109" s="3">
        <v>-1.4264105913753156E-2</v>
      </c>
      <c r="N109" s="3">
        <v>2.003803540719673E-2</v>
      </c>
      <c r="O109" s="3">
        <v>5.7739294643397443E-3</v>
      </c>
      <c r="P109" s="2">
        <v>62.740563979796988</v>
      </c>
      <c r="Q109" s="3">
        <v>3251.4839782714844</v>
      </c>
      <c r="R109" s="3">
        <v>-4.8084240552270785E-3</v>
      </c>
      <c r="S109" s="3">
        <v>1.1861540962854633E-2</v>
      </c>
      <c r="T109" s="3">
        <v>7.0531168494198937E-3</v>
      </c>
      <c r="U109" s="3">
        <v>-7.7108353980293032E-3</v>
      </c>
      <c r="V109" s="3">
        <v>2.1738503310189117E-2</v>
      </c>
      <c r="W109" s="3">
        <v>1.4027668061316945E-2</v>
      </c>
      <c r="X109" s="3">
        <v>-1.7274981451919302E-2</v>
      </c>
      <c r="Y109" s="3">
        <v>2.4346249003428966E-2</v>
      </c>
      <c r="Z109" s="3">
        <v>7.0712675515096635E-3</v>
      </c>
      <c r="AA109" s="3">
        <v>501.66601556460574</v>
      </c>
      <c r="AB109" s="3">
        <v>102211.4375</v>
      </c>
      <c r="AC109" s="3">
        <v>-2.4504699512419847E-3</v>
      </c>
      <c r="AD109" s="3">
        <v>6.0672683579241493E-3</v>
      </c>
      <c r="AE109" s="3">
        <v>3.6167984576422896E-3</v>
      </c>
      <c r="AF109" s="3">
        <v>-3.9296752066775298E-3</v>
      </c>
      <c r="AG109" s="3">
        <v>1.1829804945591604E-2</v>
      </c>
      <c r="AH109" s="3">
        <v>7.900129734366601E-3</v>
      </c>
      <c r="AI109" s="3">
        <v>-8.8253141262839563E-3</v>
      </c>
      <c r="AJ109" s="3">
        <v>1.312786625658191E-2</v>
      </c>
      <c r="AK109" s="3">
        <v>4.3025521011941237E-3</v>
      </c>
      <c r="AL109" s="1">
        <v>-9.9308225010131482E-3</v>
      </c>
      <c r="AM109" s="1">
        <v>2.4407874505062856E-2</v>
      </c>
      <c r="AN109" s="1">
        <v>1.4477051804819768E-2</v>
      </c>
      <c r="AO109" s="1">
        <v>-1.6013030344942423E-2</v>
      </c>
      <c r="AP109" s="1">
        <v>4.4338762995651732E-2</v>
      </c>
      <c r="AQ109" s="1">
        <v>2.8325732596373866E-2</v>
      </c>
      <c r="AR109" s="1">
        <v>-3.5507190760091262E-2</v>
      </c>
      <c r="AS109" s="1">
        <v>4.9880052066550433E-2</v>
      </c>
      <c r="AT109" s="1">
        <v>1.4372861234011916E-2</v>
      </c>
      <c r="AU109" s="1">
        <v>-1.4658416312396496E-2</v>
      </c>
      <c r="AV109" s="1">
        <v>3.6159748712482578E-2</v>
      </c>
      <c r="AW109" s="1">
        <v>2.1501332222640803E-2</v>
      </c>
      <c r="AX109" s="1">
        <v>-2.350637840641517E-2</v>
      </c>
      <c r="AY109" s="1">
        <v>6.6269536103573334E-2</v>
      </c>
      <c r="AZ109" s="1">
        <v>4.2763158151861679E-2</v>
      </c>
      <c r="BA109" s="1">
        <v>-5.2662549517838289E-2</v>
      </c>
      <c r="BB109" s="1">
        <v>7.4219213912629103E-2</v>
      </c>
      <c r="BC109" s="1">
        <v>2.1556664394790825E-2</v>
      </c>
      <c r="BD109" s="1">
        <v>-2.9368737257528255E-2</v>
      </c>
      <c r="BE109" s="1">
        <v>7.2715851987688027E-2</v>
      </c>
      <c r="BF109" s="1">
        <v>4.3347115340913844E-2</v>
      </c>
      <c r="BG109" s="1">
        <v>-4.7096924650653946E-2</v>
      </c>
      <c r="BH109" s="1">
        <v>0.14177951175398015</v>
      </c>
      <c r="BI109" s="1">
        <v>9.4682587048825012E-2</v>
      </c>
      <c r="BJ109" s="1">
        <v>-0.10577086719982845</v>
      </c>
      <c r="BK109" s="1">
        <v>0.15733669969962921</v>
      </c>
      <c r="BL109" s="1">
        <v>5.1565832150993057E-2</v>
      </c>
      <c r="BM109" s="1" t="str">
        <f t="shared" si="1"/>
        <v>BRUServices</v>
      </c>
    </row>
    <row r="110" spans="1:65">
      <c r="A110" s="8">
        <f t="shared" si="2"/>
        <v>7</v>
      </c>
      <c r="B110" s="1" t="s">
        <v>53</v>
      </c>
      <c r="C110" s="1" t="s">
        <v>54</v>
      </c>
      <c r="D110" s="1" t="s">
        <v>179</v>
      </c>
      <c r="E110" s="2">
        <v>24.605017010975047</v>
      </c>
      <c r="F110" s="3">
        <v>24657.7890625</v>
      </c>
      <c r="G110" s="3">
        <v>-8.5093237260913668E-5</v>
      </c>
      <c r="H110" s="3">
        <v>4.0377058321610093E-3</v>
      </c>
      <c r="I110" s="3">
        <v>3.9526125183328986E-3</v>
      </c>
      <c r="J110" s="3">
        <v>-1.2107714703679662E-4</v>
      </c>
      <c r="K110" s="3">
        <v>9.0542011894285679E-3</v>
      </c>
      <c r="L110" s="3">
        <v>8.933123666793108E-3</v>
      </c>
      <c r="M110" s="3">
        <v>-2.3426751824873193E-4</v>
      </c>
      <c r="N110" s="3">
        <v>9.0916245244443417E-3</v>
      </c>
      <c r="O110" s="3">
        <v>8.8573573157191277E-3</v>
      </c>
      <c r="P110" s="2">
        <v>0.71374417989210892</v>
      </c>
      <c r="Q110" s="3">
        <v>382.52752685546875</v>
      </c>
      <c r="R110" s="3">
        <v>-1.5911290339309936E-4</v>
      </c>
      <c r="S110" s="3">
        <v>7.5499662198126316E-3</v>
      </c>
      <c r="T110" s="3">
        <v>7.3908532503992319E-3</v>
      </c>
      <c r="U110" s="3">
        <v>-2.2639796705403725E-4</v>
      </c>
      <c r="V110" s="3">
        <v>1.6930137760937214E-2</v>
      </c>
      <c r="W110" s="3">
        <v>1.6703739762306213E-2</v>
      </c>
      <c r="X110" s="3">
        <v>-4.3804871549024682E-4</v>
      </c>
      <c r="Y110" s="3">
        <v>1.7000114545226097E-2</v>
      </c>
      <c r="Z110" s="3">
        <v>1.6562066040933132E-2</v>
      </c>
      <c r="AA110" s="3">
        <v>13.702384160459625</v>
      </c>
      <c r="AB110" s="3">
        <v>12024.875</v>
      </c>
      <c r="AC110" s="3">
        <v>-9.7158455968582302E-5</v>
      </c>
      <c r="AD110" s="3">
        <v>9.6401460468769073E-3</v>
      </c>
      <c r="AE110" s="3">
        <v>9.5429876819252968E-3</v>
      </c>
      <c r="AF110" s="3">
        <v>-1.3824445896748472E-4</v>
      </c>
      <c r="AG110" s="3">
        <v>2.220150176435709E-2</v>
      </c>
      <c r="AH110" s="3">
        <v>2.2063257172703743E-2</v>
      </c>
      <c r="AI110" s="3">
        <v>-2.674837733831481E-4</v>
      </c>
      <c r="AJ110" s="3">
        <v>2.2245673462748528E-2</v>
      </c>
      <c r="AK110" s="3">
        <v>2.1978190168738365E-2</v>
      </c>
      <c r="AL110" s="1">
        <v>-4.263787006036214E-2</v>
      </c>
      <c r="AM110" s="1">
        <v>2.0231828304495156</v>
      </c>
      <c r="AN110" s="1">
        <v>1.9805449220234466</v>
      </c>
      <c r="AO110" s="1">
        <v>-6.0668413011542584E-2</v>
      </c>
      <c r="AP110" s="1">
        <v>4.536810047918566</v>
      </c>
      <c r="AQ110" s="1">
        <v>4.4761414467049114</v>
      </c>
      <c r="AR110" s="1">
        <v>-0.11738498056932072</v>
      </c>
      <c r="AS110" s="1">
        <v>4.5555618470860528</v>
      </c>
      <c r="AT110" s="1">
        <v>4.4381770216104144</v>
      </c>
      <c r="AU110" s="1">
        <v>-4.2637872805236579E-2</v>
      </c>
      <c r="AV110" s="1">
        <v>2.0231828626047501</v>
      </c>
      <c r="AW110" s="1">
        <v>1.9805449721078925</v>
      </c>
      <c r="AX110" s="1">
        <v>-6.0668415425526277E-2</v>
      </c>
      <c r="AY110" s="1">
        <v>4.5368103091083478</v>
      </c>
      <c r="AZ110" s="1">
        <v>4.4761418852210655</v>
      </c>
      <c r="BA110" s="1">
        <v>-0.11738498270895384</v>
      </c>
      <c r="BB110" s="1">
        <v>4.5555621586705266</v>
      </c>
      <c r="BC110" s="1">
        <v>4.4381772325566233</v>
      </c>
      <c r="BD110" s="1">
        <v>-4.2631934432934421E-2</v>
      </c>
      <c r="BE110" s="1">
        <v>4.2299774126429543</v>
      </c>
      <c r="BF110" s="1">
        <v>4.1873455181471471</v>
      </c>
      <c r="BG110" s="1">
        <v>-6.0659966769378237E-2</v>
      </c>
      <c r="BH110" s="1">
        <v>9.7417456678892922</v>
      </c>
      <c r="BI110" s="1">
        <v>9.6810856428989904</v>
      </c>
      <c r="BJ110" s="1">
        <v>-0.11736858696510892</v>
      </c>
      <c r="BK110" s="1">
        <v>9.761127665378261</v>
      </c>
      <c r="BL110" s="1">
        <v>9.643759288756117</v>
      </c>
      <c r="BM110" s="1" t="str">
        <f t="shared" si="1"/>
        <v>BRUTextiles, Garments and Leather</v>
      </c>
    </row>
    <row r="111" spans="1:65">
      <c r="A111" s="8">
        <f t="shared" si="2"/>
        <v>8</v>
      </c>
      <c r="B111" s="1" t="s">
        <v>55</v>
      </c>
      <c r="C111" s="1" t="s">
        <v>56</v>
      </c>
      <c r="D111" s="1" t="s">
        <v>175</v>
      </c>
      <c r="E111" s="2">
        <v>3519.2911488833224</v>
      </c>
      <c r="F111" s="3">
        <v>97469.640625</v>
      </c>
      <c r="G111" s="3">
        <v>-7.8105742577463388E-3</v>
      </c>
      <c r="H111" s="3">
        <v>1.1191625846549869E-2</v>
      </c>
      <c r="I111" s="3">
        <v>3.3810515888035297E-3</v>
      </c>
      <c r="J111" s="3">
        <v>-1.2863741954788566E-2</v>
      </c>
      <c r="K111" s="3">
        <v>1.7827541567385197E-2</v>
      </c>
      <c r="L111" s="3">
        <v>4.9637993797659874E-3</v>
      </c>
      <c r="M111" s="3">
        <v>-1.8346496159210801E-2</v>
      </c>
      <c r="N111" s="3">
        <v>1.990872249007225E-2</v>
      </c>
      <c r="O111" s="3">
        <v>1.5622265636920929E-3</v>
      </c>
      <c r="P111" s="2">
        <v>566.57075231471129</v>
      </c>
      <c r="Q111" s="3">
        <v>7183.45654296875</v>
      </c>
      <c r="R111" s="3">
        <v>-5.3048358531668782E-3</v>
      </c>
      <c r="S111" s="3">
        <v>1.3874641736038029E-2</v>
      </c>
      <c r="T111" s="3">
        <v>8.569805882871151E-3</v>
      </c>
      <c r="U111" s="3">
        <v>-8.4288415964692831E-3</v>
      </c>
      <c r="V111" s="3">
        <v>2.4280112003907561E-2</v>
      </c>
      <c r="W111" s="3">
        <v>1.5851269476115704E-2</v>
      </c>
      <c r="X111" s="3">
        <v>-1.2946107191964984E-2</v>
      </c>
      <c r="Y111" s="3">
        <v>2.6022518984973431E-2</v>
      </c>
      <c r="Z111" s="3">
        <v>1.3076411793008447E-2</v>
      </c>
      <c r="AA111" s="3">
        <v>3221.7701046961756</v>
      </c>
      <c r="AB111" s="3">
        <v>65293.640625</v>
      </c>
      <c r="AC111" s="3">
        <v>-1.1330134700983763E-2</v>
      </c>
      <c r="AD111" s="3">
        <v>1.9640326965600252E-2</v>
      </c>
      <c r="AE111" s="3">
        <v>8.3101922646164894E-3</v>
      </c>
      <c r="AF111" s="3">
        <v>-1.8677548272535205E-2</v>
      </c>
      <c r="AG111" s="3">
        <v>3.1826090067625046E-2</v>
      </c>
      <c r="AH111" s="3">
        <v>1.3148541562259197E-2</v>
      </c>
      <c r="AI111" s="3">
        <v>-2.6586635271087289E-2</v>
      </c>
      <c r="AJ111" s="3">
        <v>3.48254619166255E-2</v>
      </c>
      <c r="AK111" s="3">
        <v>8.2388268783688545E-3</v>
      </c>
      <c r="AL111" s="1">
        <v>-0.10816011555432412</v>
      </c>
      <c r="AM111" s="1">
        <v>0.15498060768106289</v>
      </c>
      <c r="AN111" s="1">
        <v>4.6820492126738757E-2</v>
      </c>
      <c r="AO111" s="1">
        <v>-0.17813591809988072</v>
      </c>
      <c r="AP111" s="1">
        <v>0.24687415961323567</v>
      </c>
      <c r="AQ111" s="1">
        <v>6.8738238289137554E-2</v>
      </c>
      <c r="AR111" s="1">
        <v>-0.2540605951770018</v>
      </c>
      <c r="AS111" s="1">
        <v>0.27569416204315139</v>
      </c>
      <c r="AT111" s="1">
        <v>2.1633570090366979E-2</v>
      </c>
      <c r="AU111" s="1">
        <v>-3.3629565681032987E-2</v>
      </c>
      <c r="AV111" s="1">
        <v>8.7957137313559461E-2</v>
      </c>
      <c r="AW111" s="1">
        <v>5.4327571632526474E-2</v>
      </c>
      <c r="AX111" s="1">
        <v>-5.343394026306543E-2</v>
      </c>
      <c r="AY111" s="1">
        <v>0.15392175064018151</v>
      </c>
      <c r="AZ111" s="1">
        <v>0.10048780447307409</v>
      </c>
      <c r="BA111" s="1">
        <v>-8.2070769798837762E-2</v>
      </c>
      <c r="BB111" s="1">
        <v>0.16496759477838691</v>
      </c>
      <c r="BC111" s="1">
        <v>8.289682497954913E-2</v>
      </c>
      <c r="BD111" s="1">
        <v>-0.11481044727410937</v>
      </c>
      <c r="BE111" s="1">
        <v>0.19901923349018336</v>
      </c>
      <c r="BF111" s="1">
        <v>8.4208786216073972E-2</v>
      </c>
      <c r="BG111" s="1">
        <v>-0.18926321069839935</v>
      </c>
      <c r="BH111" s="1">
        <v>0.32249992891371876</v>
      </c>
      <c r="BI111" s="1">
        <v>0.13323671585600141</v>
      </c>
      <c r="BJ111" s="1">
        <v>-0.26940751964070742</v>
      </c>
      <c r="BK111" s="1">
        <v>0.3528931442296156</v>
      </c>
      <c r="BL111" s="1">
        <v>8.3485626948226158E-2</v>
      </c>
      <c r="BM111" s="1" t="str">
        <f t="shared" si="1"/>
        <v>BGRAgriculture, Mining and Quarrying</v>
      </c>
    </row>
    <row r="112" spans="1:65">
      <c r="A112" s="8">
        <f t="shared" si="2"/>
        <v>8</v>
      </c>
      <c r="B112" s="1" t="s">
        <v>55</v>
      </c>
      <c r="C112" s="1" t="s">
        <v>56</v>
      </c>
      <c r="D112" s="1" t="s">
        <v>176</v>
      </c>
      <c r="E112" s="2">
        <v>1425.8876343168233</v>
      </c>
      <c r="F112" s="3">
        <v>97469.640625</v>
      </c>
      <c r="G112" s="3">
        <v>-1.6188552253879607E-3</v>
      </c>
      <c r="H112" s="3">
        <v>9.8992229904979467E-3</v>
      </c>
      <c r="I112" s="3">
        <v>8.280367823317647E-3</v>
      </c>
      <c r="J112" s="3">
        <v>-2.8308314504101872E-3</v>
      </c>
      <c r="K112" s="3">
        <v>1.7810657620429993E-2</v>
      </c>
      <c r="L112" s="3">
        <v>1.4979826286435127E-2</v>
      </c>
      <c r="M112" s="3">
        <v>-1.1716937646269798E-2</v>
      </c>
      <c r="N112" s="3">
        <v>2.1079388447105885E-2</v>
      </c>
      <c r="O112" s="3">
        <v>9.3624508008360863E-3</v>
      </c>
      <c r="P112" s="2">
        <v>95.829392844293579</v>
      </c>
      <c r="Q112" s="3">
        <v>7183.45654296875</v>
      </c>
      <c r="R112" s="3">
        <v>-1.3850976247340441E-3</v>
      </c>
      <c r="S112" s="3">
        <v>8.1778664607554674E-3</v>
      </c>
      <c r="T112" s="3">
        <v>6.7927688360214233E-3</v>
      </c>
      <c r="U112" s="3">
        <v>-2.3879443760961294E-3</v>
      </c>
      <c r="V112" s="3">
        <v>1.4616573229432106E-2</v>
      </c>
      <c r="W112" s="3">
        <v>1.222862908616662E-2</v>
      </c>
      <c r="X112" s="3">
        <v>-9.999480564147234E-3</v>
      </c>
      <c r="Y112" s="3">
        <v>1.7489440739154816E-2</v>
      </c>
      <c r="Z112" s="3">
        <v>7.4899601750075817E-3</v>
      </c>
      <c r="AA112" s="3">
        <v>3326.6103453251858</v>
      </c>
      <c r="AB112" s="3">
        <v>65293.640625</v>
      </c>
      <c r="AC112" s="3">
        <v>-6.3931825570762157E-3</v>
      </c>
      <c r="AD112" s="3">
        <v>4.5337842777371407E-2</v>
      </c>
      <c r="AE112" s="3">
        <v>3.8944659754633904E-2</v>
      </c>
      <c r="AF112" s="3">
        <v>-1.1460611363872886E-2</v>
      </c>
      <c r="AG112" s="3">
        <v>8.1923609599471092E-2</v>
      </c>
      <c r="AH112" s="3">
        <v>7.0462998002767563E-2</v>
      </c>
      <c r="AI112" s="3">
        <v>-4.7953258268535137E-2</v>
      </c>
      <c r="AJ112" s="3">
        <v>9.5251051709055901E-2</v>
      </c>
      <c r="AK112" s="3">
        <v>4.7297793440520763E-2</v>
      </c>
      <c r="AL112" s="1">
        <v>-5.533017996846229E-2</v>
      </c>
      <c r="AM112" s="1">
        <v>0.3383414285739651</v>
      </c>
      <c r="AN112" s="1">
        <v>0.28301125059495824</v>
      </c>
      <c r="AO112" s="1">
        <v>-9.6753811678275389E-2</v>
      </c>
      <c r="AP112" s="1">
        <v>0.60874306487714946</v>
      </c>
      <c r="AQ112" s="1">
        <v>0.5119892571777851</v>
      </c>
      <c r="AR112" s="1">
        <v>-0.40046834236952406</v>
      </c>
      <c r="AS112" s="1">
        <v>0.72046365735020057</v>
      </c>
      <c r="AT112" s="1">
        <v>0.31999531498067652</v>
      </c>
      <c r="AU112" s="1">
        <v>-5.191407352210374E-2</v>
      </c>
      <c r="AV112" s="1">
        <v>0.3065100633459853</v>
      </c>
      <c r="AW112" s="1">
        <v>0.25459598982388154</v>
      </c>
      <c r="AX112" s="1">
        <v>-8.9501214711238855E-2</v>
      </c>
      <c r="AY112" s="1">
        <v>0.54783564979374777</v>
      </c>
      <c r="AZ112" s="1">
        <v>0.45833444380910482</v>
      </c>
      <c r="BA112" s="1">
        <v>-0.37478496816400442</v>
      </c>
      <c r="BB112" s="1">
        <v>0.65551199870644261</v>
      </c>
      <c r="BC112" s="1">
        <v>0.28072703054243819</v>
      </c>
      <c r="BD112" s="1">
        <v>-6.2741667252271038E-2</v>
      </c>
      <c r="BE112" s="1">
        <v>0.44493831047028959</v>
      </c>
      <c r="BF112" s="1">
        <v>0.38219663864809339</v>
      </c>
      <c r="BG112" s="1">
        <v>-0.11247260003608506</v>
      </c>
      <c r="BH112" s="1">
        <v>0.80398515257566061</v>
      </c>
      <c r="BI112" s="1">
        <v>0.691512550254613</v>
      </c>
      <c r="BJ112" s="1">
        <v>-0.47060557822121629</v>
      </c>
      <c r="BK112" s="1">
        <v>0.9347785298487612</v>
      </c>
      <c r="BL112" s="1">
        <v>0.46417295162754485</v>
      </c>
      <c r="BM112" s="1" t="str">
        <f t="shared" si="1"/>
        <v>BGRElectronics and Machinery</v>
      </c>
    </row>
    <row r="113" spans="1:65">
      <c r="A113" s="8">
        <f t="shared" si="2"/>
        <v>8</v>
      </c>
      <c r="B113" s="1" t="s">
        <v>55</v>
      </c>
      <c r="C113" s="1" t="s">
        <v>56</v>
      </c>
      <c r="D113" s="1" t="s">
        <v>177</v>
      </c>
      <c r="E113" s="2">
        <v>10273.56082873631</v>
      </c>
      <c r="F113" s="3">
        <v>584817.84375</v>
      </c>
      <c r="G113" s="3">
        <v>-1.0508566963835619E-2</v>
      </c>
      <c r="H113" s="3">
        <v>2.0265477229258977E-2</v>
      </c>
      <c r="I113" s="3">
        <v>9.7569103236310184E-3</v>
      </c>
      <c r="J113" s="3">
        <v>-1.5816986706340685E-2</v>
      </c>
      <c r="K113" s="3">
        <v>3.4351054579019547E-2</v>
      </c>
      <c r="L113" s="3">
        <v>1.8534067872678861E-2</v>
      </c>
      <c r="M113" s="3">
        <v>-3.7101424648426473E-2</v>
      </c>
      <c r="N113" s="3">
        <v>4.1422340291319415E-2</v>
      </c>
      <c r="O113" s="3">
        <v>4.3209156428929418E-3</v>
      </c>
      <c r="P113" s="2">
        <v>656.91062356955103</v>
      </c>
      <c r="Q113" s="3">
        <v>43100.7392578125</v>
      </c>
      <c r="R113" s="3">
        <v>-7.3638973699416965E-3</v>
      </c>
      <c r="S113" s="3">
        <v>1.3583680723968428E-2</v>
      </c>
      <c r="T113" s="3">
        <v>6.2197832885431126E-3</v>
      </c>
      <c r="U113" s="3">
        <v>-1.1052523419493809E-2</v>
      </c>
      <c r="V113" s="3">
        <v>2.4302927457029E-2</v>
      </c>
      <c r="W113" s="3">
        <v>1.3250403906567954E-2</v>
      </c>
      <c r="X113" s="3">
        <v>-2.5799215130973607E-2</v>
      </c>
      <c r="Y113" s="3">
        <v>2.9096861486323178E-2</v>
      </c>
      <c r="Z113" s="3">
        <v>3.2976462971419096E-3</v>
      </c>
      <c r="AA113" s="3">
        <v>14463.2409119205</v>
      </c>
      <c r="AB113" s="3">
        <v>391761.84375</v>
      </c>
      <c r="AC113" s="3">
        <v>-4.318597906967625E-2</v>
      </c>
      <c r="AD113" s="3">
        <v>7.8389611910097301E-2</v>
      </c>
      <c r="AE113" s="3">
        <v>3.5203632331104018E-2</v>
      </c>
      <c r="AF113" s="3">
        <v>-6.3104544853558764E-2</v>
      </c>
      <c r="AG113" s="3">
        <v>0.13245811476372182</v>
      </c>
      <c r="AH113" s="3">
        <v>6.9353570230305195E-2</v>
      </c>
      <c r="AI113" s="3">
        <v>-0.14786280231783167</v>
      </c>
      <c r="AJ113" s="3">
        <v>0.15907611686270684</v>
      </c>
      <c r="AK113" s="3">
        <v>1.1213315010536462E-2</v>
      </c>
      <c r="AL113" s="1">
        <v>-4.9849622453805129E-2</v>
      </c>
      <c r="AM113" s="1">
        <v>9.6133601489276035E-2</v>
      </c>
      <c r="AN113" s="1">
        <v>4.6283979311591325E-2</v>
      </c>
      <c r="AO113" s="1">
        <v>-7.5031240547012379E-2</v>
      </c>
      <c r="AP113" s="1">
        <v>0.16295153350092545</v>
      </c>
      <c r="AQ113" s="1">
        <v>8.7920292953913057E-2</v>
      </c>
      <c r="AR113" s="1">
        <v>-0.17599849889972974</v>
      </c>
      <c r="AS113" s="1">
        <v>0.19649568126476785</v>
      </c>
      <c r="AT113" s="1">
        <v>2.0497182365038138E-2</v>
      </c>
      <c r="AU113" s="1">
        <v>-4.0262886024012449E-2</v>
      </c>
      <c r="AV113" s="1">
        <v>7.4270207921168507E-2</v>
      </c>
      <c r="AW113" s="1">
        <v>3.4007321539117459E-2</v>
      </c>
      <c r="AX113" s="1">
        <v>-6.0430838231566898E-2</v>
      </c>
      <c r="AY113" s="1">
        <v>0.13287882069708268</v>
      </c>
      <c r="AZ113" s="1">
        <v>7.2447981749438589E-2</v>
      </c>
      <c r="BA113" s="1">
        <v>-0.14105993146609974</v>
      </c>
      <c r="BB113" s="1">
        <v>0.15909016093329709</v>
      </c>
      <c r="BC113" s="1">
        <v>1.8030229148940816E-2</v>
      </c>
      <c r="BD113" s="1">
        <v>-9.7480563890822006E-2</v>
      </c>
      <c r="BE113" s="1">
        <v>0.17694315925662463</v>
      </c>
      <c r="BF113" s="1">
        <v>7.9462594216158366E-2</v>
      </c>
      <c r="BG113" s="1">
        <v>-0.14244129110686141</v>
      </c>
      <c r="BH113" s="1">
        <v>0.29898805115082494</v>
      </c>
      <c r="BI113" s="1">
        <v>0.1565467607665971</v>
      </c>
      <c r="BJ113" s="1">
        <v>-0.33375992993383879</v>
      </c>
      <c r="BK113" s="1">
        <v>0.35907092781942596</v>
      </c>
      <c r="BL113" s="1">
        <v>2.5310998936690487E-2</v>
      </c>
      <c r="BM113" s="1" t="str">
        <f t="shared" si="1"/>
        <v>BGROther</v>
      </c>
    </row>
    <row r="114" spans="1:65">
      <c r="A114" s="8">
        <f t="shared" si="2"/>
        <v>8</v>
      </c>
      <c r="B114" s="1" t="s">
        <v>55</v>
      </c>
      <c r="C114" s="1" t="s">
        <v>56</v>
      </c>
      <c r="D114" s="1" t="s">
        <v>178</v>
      </c>
      <c r="E114" s="2">
        <v>32449.151261510262</v>
      </c>
      <c r="F114" s="3">
        <v>828491.9453125</v>
      </c>
      <c r="G114" s="3">
        <v>-1.4465045154793188E-2</v>
      </c>
      <c r="H114" s="3">
        <v>2.9151614318834618E-2</v>
      </c>
      <c r="I114" s="3">
        <v>1.468656916404143E-2</v>
      </c>
      <c r="J114" s="3">
        <v>-2.3307949813897721E-2</v>
      </c>
      <c r="K114" s="3">
        <v>5.2237055409932509E-2</v>
      </c>
      <c r="L114" s="3">
        <v>2.8929105334100313E-2</v>
      </c>
      <c r="M114" s="3">
        <v>-5.2153016367810778E-2</v>
      </c>
      <c r="N114" s="3">
        <v>6.4543850050540641E-2</v>
      </c>
      <c r="O114" s="3">
        <v>1.2390833682729863E-2</v>
      </c>
      <c r="P114" s="2">
        <v>2086.1305987339706</v>
      </c>
      <c r="Q114" s="3">
        <v>61059.380615234375</v>
      </c>
      <c r="R114" s="3">
        <v>-1.1102473265054869E-2</v>
      </c>
      <c r="S114" s="3">
        <v>2.2203259570233058E-2</v>
      </c>
      <c r="T114" s="3">
        <v>1.110078633428202E-2</v>
      </c>
      <c r="U114" s="3">
        <v>-1.7885319444758352E-2</v>
      </c>
      <c r="V114" s="3">
        <v>3.9782241961802356E-2</v>
      </c>
      <c r="W114" s="3">
        <v>2.1896922429732513E-2</v>
      </c>
      <c r="X114" s="3">
        <v>-3.9207247871672735E-2</v>
      </c>
      <c r="Y114" s="3">
        <v>4.9066252890042961E-2</v>
      </c>
      <c r="Z114" s="3">
        <v>9.859005018370226E-3</v>
      </c>
      <c r="AA114" s="3">
        <v>10206.255656901361</v>
      </c>
      <c r="AB114" s="3">
        <v>554995.9453125</v>
      </c>
      <c r="AC114" s="3">
        <v>-1.0526842674266845E-2</v>
      </c>
      <c r="AD114" s="3">
        <v>2.0798697444149639E-2</v>
      </c>
      <c r="AE114" s="3">
        <v>1.0271854769882793E-2</v>
      </c>
      <c r="AF114" s="3">
        <v>-1.7100383732440605E-2</v>
      </c>
      <c r="AG114" s="3">
        <v>3.8836637522649653E-2</v>
      </c>
      <c r="AH114" s="3">
        <v>2.1736253817948636E-2</v>
      </c>
      <c r="AI114" s="3">
        <v>-3.8033446593885856E-2</v>
      </c>
      <c r="AJ114" s="3">
        <v>4.8011303919793136E-2</v>
      </c>
      <c r="AK114" s="3">
        <v>9.97785732590728E-3</v>
      </c>
      <c r="AL114" s="1">
        <v>-2.1724801946111684E-2</v>
      </c>
      <c r="AM114" s="1">
        <v>4.3782306982723701E-2</v>
      </c>
      <c r="AN114" s="1">
        <v>2.2057505036612021E-2</v>
      </c>
      <c r="AO114" s="1">
        <v>-3.5005808005310592E-2</v>
      </c>
      <c r="AP114" s="1">
        <v>7.845393297322692E-2</v>
      </c>
      <c r="AQ114" s="1">
        <v>4.3448124574521449E-2</v>
      </c>
      <c r="AR114" s="1">
        <v>-7.8327716184665386E-2</v>
      </c>
      <c r="AS114" s="1">
        <v>9.6937295679501365E-2</v>
      </c>
      <c r="AT114" s="1">
        <v>1.8609579494835982E-2</v>
      </c>
      <c r="AU114" s="1">
        <v>-1.911532572155961E-2</v>
      </c>
      <c r="AV114" s="1">
        <v>3.8227746974290329E-2</v>
      </c>
      <c r="AW114" s="1">
        <v>1.91124213028393E-2</v>
      </c>
      <c r="AX114" s="1">
        <v>-3.0793472648727869E-2</v>
      </c>
      <c r="AY114" s="1">
        <v>6.8493793669134356E-2</v>
      </c>
      <c r="AZ114" s="1">
        <v>3.7700320870080732E-2</v>
      </c>
      <c r="BA114" s="1">
        <v>-6.750381611562882E-2</v>
      </c>
      <c r="BB114" s="1">
        <v>8.4478240436902455E-2</v>
      </c>
      <c r="BC114" s="1">
        <v>1.6974424321273635E-2</v>
      </c>
      <c r="BD114" s="1">
        <v>-3.3672283762503294E-2</v>
      </c>
      <c r="BE114" s="1">
        <v>6.6528935968793182E-2</v>
      </c>
      <c r="BF114" s="1">
        <v>3.2856652206289902E-2</v>
      </c>
      <c r="BG114" s="1">
        <v>-5.4699114568703119E-2</v>
      </c>
      <c r="BH114" s="1">
        <v>0.12422701844313633</v>
      </c>
      <c r="BI114" s="1">
        <v>6.9527903963164037E-2</v>
      </c>
      <c r="BJ114" s="1">
        <v>-0.1216578461180938</v>
      </c>
      <c r="BK114" s="1">
        <v>0.15357408668669542</v>
      </c>
      <c r="BL114" s="1">
        <v>3.1916240568601616E-2</v>
      </c>
      <c r="BM114" s="1" t="str">
        <f t="shared" si="1"/>
        <v>BGRServices</v>
      </c>
    </row>
    <row r="115" spans="1:65">
      <c r="A115" s="8">
        <f t="shared" si="2"/>
        <v>8</v>
      </c>
      <c r="B115" s="1" t="s">
        <v>55</v>
      </c>
      <c r="C115" s="1" t="s">
        <v>56</v>
      </c>
      <c r="D115" s="1" t="s">
        <v>179</v>
      </c>
      <c r="E115" s="2">
        <v>1066.9299951998848</v>
      </c>
      <c r="F115" s="3">
        <v>97469.640625</v>
      </c>
      <c r="G115" s="3">
        <v>-3.2053156428446528E-4</v>
      </c>
      <c r="H115" s="3">
        <v>9.498031809926033E-3</v>
      </c>
      <c r="I115" s="3">
        <v>9.177500382065773E-3</v>
      </c>
      <c r="J115" s="3">
        <v>-5.3817186199012212E-4</v>
      </c>
      <c r="K115" s="3">
        <v>2.1173073910176754E-2</v>
      </c>
      <c r="L115" s="3">
        <v>2.0634901709854603E-2</v>
      </c>
      <c r="M115" s="3">
        <v>-1.3544422981794924E-3</v>
      </c>
      <c r="N115" s="3">
        <v>2.1492625121027231E-2</v>
      </c>
      <c r="O115" s="3">
        <v>2.0138182677328587E-2</v>
      </c>
      <c r="P115" s="2">
        <v>186.28679440798427</v>
      </c>
      <c r="Q115" s="3">
        <v>7183.45654296875</v>
      </c>
      <c r="R115" s="3">
        <v>-7.5862489393330179E-4</v>
      </c>
      <c r="S115" s="3">
        <v>2.2724554874002934E-2</v>
      </c>
      <c r="T115" s="3">
        <v>2.1965930238366127E-2</v>
      </c>
      <c r="U115" s="3">
        <v>-1.2737215583911166E-3</v>
      </c>
      <c r="V115" s="3">
        <v>5.0592593848705292E-2</v>
      </c>
      <c r="W115" s="3">
        <v>4.9318874254822731E-2</v>
      </c>
      <c r="X115" s="3">
        <v>-3.2059494988061488E-3</v>
      </c>
      <c r="Y115" s="3">
        <v>5.1351776346564293E-2</v>
      </c>
      <c r="Z115" s="3">
        <v>4.8145826905965805E-2</v>
      </c>
      <c r="AA115" s="3">
        <v>1428.9428554523031</v>
      </c>
      <c r="AB115" s="3">
        <v>65293.640625</v>
      </c>
      <c r="AC115" s="3">
        <v>-6.3560833223164082E-4</v>
      </c>
      <c r="AD115" s="3">
        <v>3.1600468792021275E-2</v>
      </c>
      <c r="AE115" s="3">
        <v>3.0964860692620277E-2</v>
      </c>
      <c r="AF115" s="3">
        <v>-1.0671137715689838E-3</v>
      </c>
      <c r="AG115" s="3">
        <v>7.049098052084446E-2</v>
      </c>
      <c r="AH115" s="3">
        <v>6.9423865526914597E-2</v>
      </c>
      <c r="AI115" s="3">
        <v>-2.6899723161477596E-3</v>
      </c>
      <c r="AJ115" s="3">
        <v>7.1181388571858406E-2</v>
      </c>
      <c r="AK115" s="3">
        <v>6.8491416051983833E-2</v>
      </c>
      <c r="AL115" s="1">
        <v>-1.4641118384926427E-2</v>
      </c>
      <c r="AM115" s="1">
        <v>0.43384746979086752</v>
      </c>
      <c r="AN115" s="1">
        <v>0.41920635763747388</v>
      </c>
      <c r="AO115" s="1">
        <v>-2.4582408788423792E-2</v>
      </c>
      <c r="AP115" s="1">
        <v>0.96713558424024182</v>
      </c>
      <c r="AQ115" s="1">
        <v>0.9425531599976168</v>
      </c>
      <c r="AR115" s="1">
        <v>-6.1867698045483456E-2</v>
      </c>
      <c r="AS115" s="1">
        <v>0.98173192241539975</v>
      </c>
      <c r="AT115" s="1">
        <v>0.91986421772294791</v>
      </c>
      <c r="AU115" s="1">
        <v>-1.4626771610384667E-2</v>
      </c>
      <c r="AV115" s="1">
        <v>0.43814390583248913</v>
      </c>
      <c r="AW115" s="1">
        <v>0.4235171392022255</v>
      </c>
      <c r="AX115" s="1">
        <v>-2.4558163696969434E-2</v>
      </c>
      <c r="AY115" s="1">
        <v>0.97545746431440683</v>
      </c>
      <c r="AZ115" s="1">
        <v>0.95089933849441488</v>
      </c>
      <c r="BA115" s="1">
        <v>-6.1812750264938612E-2</v>
      </c>
      <c r="BB115" s="1">
        <v>0.99009498688397501</v>
      </c>
      <c r="BC115" s="1">
        <v>0.92828223774131724</v>
      </c>
      <c r="BD115" s="1">
        <v>-1.452163790440702E-2</v>
      </c>
      <c r="BE115" s="1">
        <v>0.72197065730096399</v>
      </c>
      <c r="BF115" s="1">
        <v>0.70744902471600002</v>
      </c>
      <c r="BG115" s="1">
        <v>-2.4380170944460568E-2</v>
      </c>
      <c r="BH115" s="1">
        <v>1.6104957136988178</v>
      </c>
      <c r="BI115" s="1">
        <v>1.5861155148272816</v>
      </c>
      <c r="BJ115" s="1">
        <v>-6.1457350332123732E-2</v>
      </c>
      <c r="BK115" s="1">
        <v>1.6262693516684632</v>
      </c>
      <c r="BL115" s="1">
        <v>1.5648119966818266</v>
      </c>
      <c r="BM115" s="1" t="str">
        <f t="shared" si="1"/>
        <v>BGRTextiles, Garments and Leather</v>
      </c>
    </row>
    <row r="116" spans="1:65">
      <c r="A116" s="8">
        <f t="shared" si="2"/>
        <v>9</v>
      </c>
      <c r="B116" s="1" t="s">
        <v>57</v>
      </c>
      <c r="C116" s="1" t="s">
        <v>58</v>
      </c>
      <c r="D116" s="1" t="s">
        <v>175</v>
      </c>
      <c r="E116" s="2">
        <v>5415.0715022795275</v>
      </c>
      <c r="F116" s="3">
        <v>40157.796875</v>
      </c>
      <c r="G116" s="3">
        <v>-7.5448847492225468E-3</v>
      </c>
      <c r="H116" s="3">
        <v>3.0822112690657377E-2</v>
      </c>
      <c r="I116" s="3">
        <v>2.3277227766811848E-2</v>
      </c>
      <c r="J116" s="3">
        <v>-1.2976756290299818E-2</v>
      </c>
      <c r="K116" s="3">
        <v>9.8027377389371395E-2</v>
      </c>
      <c r="L116" s="3">
        <v>8.5050617344677448E-2</v>
      </c>
      <c r="M116" s="3">
        <v>-1.8668651988264173E-2</v>
      </c>
      <c r="N116" s="3">
        <v>9.9884571507573128E-2</v>
      </c>
      <c r="O116" s="3">
        <v>8.1215919461101294E-2</v>
      </c>
      <c r="P116" s="2">
        <v>5037.4230485106245</v>
      </c>
      <c r="Q116" s="3">
        <v>18181.177734375</v>
      </c>
      <c r="R116" s="3">
        <v>-1.5636597585398704E-2</v>
      </c>
      <c r="S116" s="3">
        <v>6.086118845269084E-2</v>
      </c>
      <c r="T116" s="3">
        <v>4.5224590692669153E-2</v>
      </c>
      <c r="U116" s="3">
        <v>-2.6994990126695484E-2</v>
      </c>
      <c r="V116" s="3">
        <v>0.19989899452775717</v>
      </c>
      <c r="W116" s="3">
        <v>0.17290400248020887</v>
      </c>
      <c r="X116" s="3">
        <v>-3.8660234189592302E-2</v>
      </c>
      <c r="Y116" s="3">
        <v>0.20374293439090252</v>
      </c>
      <c r="Z116" s="3">
        <v>0.16508269682526588</v>
      </c>
      <c r="AA116" s="3">
        <v>1001.8607792902054</v>
      </c>
      <c r="AB116" s="3">
        <v>18838.509765625</v>
      </c>
      <c r="AC116" s="3">
        <v>-3.0377310667972779E-3</v>
      </c>
      <c r="AD116" s="3">
        <v>2.0756853860802948E-2</v>
      </c>
      <c r="AE116" s="3">
        <v>1.7719123046845198E-2</v>
      </c>
      <c r="AF116" s="3">
        <v>-5.2716574591613607E-3</v>
      </c>
      <c r="AG116" s="3">
        <v>5.591636267490685E-2</v>
      </c>
      <c r="AH116" s="3">
        <v>5.0644703442230821E-2</v>
      </c>
      <c r="AI116" s="3">
        <v>-7.5025656624347903E-3</v>
      </c>
      <c r="AJ116" s="3">
        <v>5.6660445174202323E-2</v>
      </c>
      <c r="AK116" s="3">
        <v>4.9157878616824746E-2</v>
      </c>
      <c r="AL116" s="1">
        <v>-2.7976173332542514E-2</v>
      </c>
      <c r="AM116" s="1">
        <v>0.11428733450141067</v>
      </c>
      <c r="AN116" s="1">
        <v>8.6311160521372138E-2</v>
      </c>
      <c r="AO116" s="1">
        <v>-4.8117366313514341E-2</v>
      </c>
      <c r="AP116" s="1">
        <v>0.36348214616031127</v>
      </c>
      <c r="AQ116" s="1">
        <v>0.31536476592563256</v>
      </c>
      <c r="AR116" s="1">
        <v>-6.9222719931197149E-2</v>
      </c>
      <c r="AS116" s="1">
        <v>0.37036855811886954</v>
      </c>
      <c r="AT116" s="1">
        <v>0.30114583797184041</v>
      </c>
      <c r="AU116" s="1">
        <v>-2.8217975408159617E-2</v>
      </c>
      <c r="AV116" s="1">
        <v>0.10983076783104463</v>
      </c>
      <c r="AW116" s="1">
        <v>8.1612792107758472E-2</v>
      </c>
      <c r="AX116" s="1">
        <v>-4.8715455096824491E-2</v>
      </c>
      <c r="AY116" s="1">
        <v>0.36073991678134354</v>
      </c>
      <c r="AZ116" s="1">
        <v>0.31202445821812702</v>
      </c>
      <c r="BA116" s="1">
        <v>-6.976668240501957E-2</v>
      </c>
      <c r="BB116" s="1">
        <v>0.36767673279494784</v>
      </c>
      <c r="BC116" s="1">
        <v>0.29791004429748164</v>
      </c>
      <c r="BD116" s="1">
        <v>-2.8560018955648931E-2</v>
      </c>
      <c r="BE116" s="1">
        <v>0.19515096191486797</v>
      </c>
      <c r="BF116" s="1">
        <v>0.16659094533635566</v>
      </c>
      <c r="BG116" s="1">
        <v>-4.9562859137518255E-2</v>
      </c>
      <c r="BH116" s="1">
        <v>0.52571223153404101</v>
      </c>
      <c r="BI116" s="1">
        <v>0.47614935572236322</v>
      </c>
      <c r="BJ116" s="1">
        <v>-7.0537323029404908E-2</v>
      </c>
      <c r="BK116" s="1">
        <v>0.53270791674025331</v>
      </c>
      <c r="BL116" s="1">
        <v>0.46217058529681099</v>
      </c>
      <c r="BM116" s="1" t="str">
        <f t="shared" si="1"/>
        <v>CAMAgriculture, Mining and Quarrying</v>
      </c>
    </row>
    <row r="117" spans="1:65">
      <c r="A117" s="8">
        <f t="shared" si="2"/>
        <v>9</v>
      </c>
      <c r="B117" s="1" t="s">
        <v>57</v>
      </c>
      <c r="C117" s="1" t="s">
        <v>58</v>
      </c>
      <c r="D117" s="1" t="s">
        <v>176</v>
      </c>
      <c r="E117" s="2">
        <v>5.5684408009325939</v>
      </c>
      <c r="F117" s="3">
        <v>40157.796875</v>
      </c>
      <c r="G117" s="3">
        <v>-1.0100061444973107E-5</v>
      </c>
      <c r="H117" s="3">
        <v>8.9058077355730347E-2</v>
      </c>
      <c r="I117" s="3">
        <v>8.9047975183348171E-2</v>
      </c>
      <c r="J117" s="3">
        <v>-1.8945318515761755E-5</v>
      </c>
      <c r="K117" s="3">
        <v>9.9796596070518717E-2</v>
      </c>
      <c r="L117" s="3">
        <v>9.9777650466421619E-2</v>
      </c>
      <c r="M117" s="3">
        <v>-3.3596167122595944E-4</v>
      </c>
      <c r="N117" s="3">
        <v>0.10004992116591893</v>
      </c>
      <c r="O117" s="3">
        <v>9.9713959265500307E-2</v>
      </c>
      <c r="P117" s="2">
        <v>18.153098769186268</v>
      </c>
      <c r="Q117" s="3">
        <v>18181.177734375</v>
      </c>
      <c r="R117" s="3">
        <v>-5.4207624998525716E-5</v>
      </c>
      <c r="S117" s="3">
        <v>0.33880152605706826</v>
      </c>
      <c r="T117" s="3">
        <v>0.33874732977710664</v>
      </c>
      <c r="U117" s="3">
        <v>-9.4637434813193977E-5</v>
      </c>
      <c r="V117" s="3">
        <v>0.38062204420566559</v>
      </c>
      <c r="W117" s="3">
        <v>0.38052741787396371</v>
      </c>
      <c r="X117" s="3">
        <v>-1.3396477879723534E-3</v>
      </c>
      <c r="Y117" s="3">
        <v>0.38161212112754583</v>
      </c>
      <c r="Z117" s="3">
        <v>0.38027247320860624</v>
      </c>
      <c r="AA117" s="3">
        <v>1.4574323144416765</v>
      </c>
      <c r="AB117" s="3">
        <v>18838.509765625</v>
      </c>
      <c r="AC117" s="3">
        <v>-4.2716296775324736E-6</v>
      </c>
      <c r="AD117" s="3">
        <v>0.37291726242983714</v>
      </c>
      <c r="AE117" s="3">
        <v>0.37291299595381133</v>
      </c>
      <c r="AF117" s="3">
        <v>-7.4941740422218572E-6</v>
      </c>
      <c r="AG117" s="3">
        <v>0.41850120411254466</v>
      </c>
      <c r="AH117" s="3">
        <v>0.4184937234967947</v>
      </c>
      <c r="AI117" s="3">
        <v>-1.2644119924516417E-3</v>
      </c>
      <c r="AJ117" s="3">
        <v>0.41909163142554462</v>
      </c>
      <c r="AK117" s="3">
        <v>0.41782722086645663</v>
      </c>
      <c r="AL117" s="1">
        <v>-3.6419191842744759E-2</v>
      </c>
      <c r="AM117" s="1">
        <v>321.12905669288057</v>
      </c>
      <c r="AN117" s="1">
        <v>321.09262988933892</v>
      </c>
      <c r="AO117" s="1">
        <v>-6.8313761585167165E-2</v>
      </c>
      <c r="AP117" s="1">
        <v>359.85042243025742</v>
      </c>
      <c r="AQ117" s="1">
        <v>359.78210763891207</v>
      </c>
      <c r="AR117" s="1">
        <v>-1.2114235762671579</v>
      </c>
      <c r="AS117" s="1">
        <v>360.76387184818685</v>
      </c>
      <c r="AT117" s="1">
        <v>359.55244744548793</v>
      </c>
      <c r="AU117" s="1">
        <v>-2.7145736262796066E-2</v>
      </c>
      <c r="AV117" s="1">
        <v>169.66278954350307</v>
      </c>
      <c r="AW117" s="1">
        <v>169.63564948853289</v>
      </c>
      <c r="AX117" s="1">
        <v>-4.7391909276534215E-2</v>
      </c>
      <c r="AY117" s="1">
        <v>190.60539228741916</v>
      </c>
      <c r="AZ117" s="1">
        <v>190.55800593828533</v>
      </c>
      <c r="BA117" s="1">
        <v>-0.67085996736298059</v>
      </c>
      <c r="BB117" s="1">
        <v>191.10119646629573</v>
      </c>
      <c r="BC117" s="1">
        <v>190.43033643334783</v>
      </c>
      <c r="BD117" s="1">
        <v>-2.7607160776028476E-2</v>
      </c>
      <c r="BE117" s="1">
        <v>2410.130932980122</v>
      </c>
      <c r="BF117" s="1">
        <v>2410.1033591269365</v>
      </c>
      <c r="BG117" s="1">
        <v>-4.8434176950158898E-2</v>
      </c>
      <c r="BH117" s="1">
        <v>2704.7358734455038</v>
      </c>
      <c r="BI117" s="1">
        <v>2704.6875268945846</v>
      </c>
      <c r="BJ117" s="1">
        <v>-8.1717816847164215</v>
      </c>
      <c r="BK117" s="1">
        <v>2708.551752392661</v>
      </c>
      <c r="BL117" s="1">
        <v>2700.3799799716458</v>
      </c>
      <c r="BM117" s="1" t="str">
        <f t="shared" si="1"/>
        <v>CAMElectronics and Machinery</v>
      </c>
    </row>
    <row r="118" spans="1:65">
      <c r="A118" s="8">
        <f t="shared" si="2"/>
        <v>9</v>
      </c>
      <c r="B118" s="1" t="s">
        <v>57</v>
      </c>
      <c r="C118" s="1" t="s">
        <v>58</v>
      </c>
      <c r="D118" s="1" t="s">
        <v>177</v>
      </c>
      <c r="E118" s="2">
        <v>3988.7330015110801</v>
      </c>
      <c r="F118" s="3">
        <v>240946.78125</v>
      </c>
      <c r="G118" s="3">
        <v>-3.2780616088334824E-3</v>
      </c>
      <c r="H118" s="3">
        <v>9.8950384053097196E-2</v>
      </c>
      <c r="I118" s="3">
        <v>9.567232381396451E-2</v>
      </c>
      <c r="J118" s="3">
        <v>-5.0752622668310821E-3</v>
      </c>
      <c r="K118" s="3">
        <v>0.19879761431522525</v>
      </c>
      <c r="L118" s="3">
        <v>0.19372234878331085</v>
      </c>
      <c r="M118" s="3">
        <v>-2.6342791292975676E-2</v>
      </c>
      <c r="N118" s="3">
        <v>0.20044950646672532</v>
      </c>
      <c r="O118" s="3">
        <v>0.17410671207419171</v>
      </c>
      <c r="P118" s="2">
        <v>1213.4625711961926</v>
      </c>
      <c r="Q118" s="3">
        <v>109087.06640625</v>
      </c>
      <c r="R118" s="3">
        <v>-6.2256944668099834E-3</v>
      </c>
      <c r="S118" s="3">
        <v>0.3047210751685725</v>
      </c>
      <c r="T118" s="3">
        <v>0.29849538749749627</v>
      </c>
      <c r="U118" s="3">
        <v>-9.6659785798820508E-3</v>
      </c>
      <c r="V118" s="3">
        <v>0.52622398214123223</v>
      </c>
      <c r="W118" s="3">
        <v>0.51655801705823023</v>
      </c>
      <c r="X118" s="3">
        <v>-8.5056785445175365E-2</v>
      </c>
      <c r="Y118" s="3">
        <v>0.52970008695979232</v>
      </c>
      <c r="Z118" s="3">
        <v>0.44464330601113033</v>
      </c>
      <c r="AA118" s="3">
        <v>602.63786187253402</v>
      </c>
      <c r="AB118" s="3">
        <v>113031.05859375</v>
      </c>
      <c r="AC118" s="3">
        <v>-8.8691930941546815E-3</v>
      </c>
      <c r="AD118" s="3">
        <v>0.34957303598849876</v>
      </c>
      <c r="AE118" s="3">
        <v>0.34070384049971381</v>
      </c>
      <c r="AF118" s="3">
        <v>-1.2733164099021366E-2</v>
      </c>
      <c r="AG118" s="3">
        <v>0.77958612463601185</v>
      </c>
      <c r="AH118" s="3">
        <v>0.7668529677166589</v>
      </c>
      <c r="AI118" s="3">
        <v>-9.2654948088657818E-2</v>
      </c>
      <c r="AJ118" s="3">
        <v>0.78374150711198354</v>
      </c>
      <c r="AK118" s="3">
        <v>0.69108653336286352</v>
      </c>
      <c r="AL118" s="1">
        <v>-1.6501447447655682E-2</v>
      </c>
      <c r="AM118" s="1">
        <v>0.49810673416799522</v>
      </c>
      <c r="AN118" s="1">
        <v>0.48160529361528182</v>
      </c>
      <c r="AO118" s="1">
        <v>-2.5548383030234011E-2</v>
      </c>
      <c r="AP118" s="1">
        <v>1.0007281060557549</v>
      </c>
      <c r="AQ118" s="1">
        <v>0.975179706589405</v>
      </c>
      <c r="AR118" s="1">
        <v>-0.13260708248259195</v>
      </c>
      <c r="AS118" s="1">
        <v>1.0090435725661215</v>
      </c>
      <c r="AT118" s="1">
        <v>0.87643647448065254</v>
      </c>
      <c r="AU118" s="1">
        <v>-4.6639451486555121E-2</v>
      </c>
      <c r="AV118" s="1">
        <v>2.2828013610404057</v>
      </c>
      <c r="AW118" s="1">
        <v>2.2361619604637202</v>
      </c>
      <c r="AX118" s="1">
        <v>-7.2412152804775504E-2</v>
      </c>
      <c r="AY118" s="1">
        <v>3.9421783412242299</v>
      </c>
      <c r="AZ118" s="1">
        <v>3.8697662895305975</v>
      </c>
      <c r="BA118" s="1">
        <v>-0.63719828197821238</v>
      </c>
      <c r="BB118" s="1">
        <v>3.9682193914093484</v>
      </c>
      <c r="BC118" s="1">
        <v>3.331021143116522</v>
      </c>
      <c r="BD118" s="1">
        <v>-0.13862585586256815</v>
      </c>
      <c r="BE118" s="1">
        <v>5.4638410491163922</v>
      </c>
      <c r="BF118" s="1">
        <v>5.3252151558256537</v>
      </c>
      <c r="BG118" s="1">
        <v>-0.1990198829055484</v>
      </c>
      <c r="BH118" s="1">
        <v>12.184963457101283</v>
      </c>
      <c r="BI118" s="1">
        <v>11.985943686414251</v>
      </c>
      <c r="BJ118" s="1">
        <v>-1.4482006809793335</v>
      </c>
      <c r="BK118" s="1">
        <v>12.24991225752232</v>
      </c>
      <c r="BL118" s="1">
        <v>10.801711175468899</v>
      </c>
      <c r="BM118" s="1" t="str">
        <f t="shared" si="1"/>
        <v>CAMOther</v>
      </c>
    </row>
    <row r="119" spans="1:65">
      <c r="A119" s="8">
        <f t="shared" si="2"/>
        <v>9</v>
      </c>
      <c r="B119" s="1" t="s">
        <v>57</v>
      </c>
      <c r="C119" s="1" t="s">
        <v>58</v>
      </c>
      <c r="D119" s="1" t="s">
        <v>178</v>
      </c>
      <c r="E119" s="2">
        <v>8402.1909938694807</v>
      </c>
      <c r="F119" s="3">
        <v>341341.2734375</v>
      </c>
      <c r="G119" s="3">
        <v>-6.5175593756521266E-3</v>
      </c>
      <c r="H119" s="3">
        <v>0.11946751512004994</v>
      </c>
      <c r="I119" s="3">
        <v>0.11294995426396781</v>
      </c>
      <c r="J119" s="3">
        <v>-1.1702486188596595E-2</v>
      </c>
      <c r="K119" s="3">
        <v>0.2676254199941468</v>
      </c>
      <c r="L119" s="3">
        <v>0.25592293141380651</v>
      </c>
      <c r="M119" s="3">
        <v>-2.5643435411893734E-2</v>
      </c>
      <c r="N119" s="3">
        <v>0.27295651764507056</v>
      </c>
      <c r="O119" s="3">
        <v>0.24731308098125737</v>
      </c>
      <c r="P119" s="2">
        <v>2784.7935839798902</v>
      </c>
      <c r="Q119" s="3">
        <v>154540.0107421875</v>
      </c>
      <c r="R119" s="3">
        <v>-4.0968422214291422E-3</v>
      </c>
      <c r="S119" s="3">
        <v>6.6198850257933373E-2</v>
      </c>
      <c r="T119" s="3">
        <v>6.2102006429995527E-2</v>
      </c>
      <c r="U119" s="3">
        <v>-7.4709447403620288E-3</v>
      </c>
      <c r="V119" s="3">
        <v>0.15353235316797509</v>
      </c>
      <c r="W119" s="3">
        <v>0.14606141031981679</v>
      </c>
      <c r="X119" s="3">
        <v>-1.5859913305121154E-2</v>
      </c>
      <c r="Y119" s="3">
        <v>0.1570189536032558</v>
      </c>
      <c r="Z119" s="3">
        <v>0.14115903880156111</v>
      </c>
      <c r="AA119" s="3">
        <v>3036.0043431808704</v>
      </c>
      <c r="AB119" s="3">
        <v>160127.3330078125</v>
      </c>
      <c r="AC119" s="3">
        <v>-6.5895899979580008E-3</v>
      </c>
      <c r="AD119" s="3">
        <v>0.11057448621102139</v>
      </c>
      <c r="AE119" s="3">
        <v>0.10398489505803354</v>
      </c>
      <c r="AF119" s="3">
        <v>-1.1840773115352476E-2</v>
      </c>
      <c r="AG119" s="3">
        <v>0.24320066404516183</v>
      </c>
      <c r="AH119" s="3">
        <v>0.23135989347838404</v>
      </c>
      <c r="AI119" s="3">
        <v>-2.6608608526231592E-2</v>
      </c>
      <c r="AJ119" s="3">
        <v>0.24854532131234919</v>
      </c>
      <c r="AK119" s="3">
        <v>0.22193671270952109</v>
      </c>
      <c r="AL119" s="1">
        <v>-1.5575153745063124E-2</v>
      </c>
      <c r="AM119" s="1">
        <v>0.28549412568247645</v>
      </c>
      <c r="AN119" s="1">
        <v>0.2699189683995975</v>
      </c>
      <c r="AO119" s="1">
        <v>-2.79656863990798E-2</v>
      </c>
      <c r="AP119" s="1">
        <v>0.6395503013087408</v>
      </c>
      <c r="AQ119" s="1">
        <v>0.6115846091940591</v>
      </c>
      <c r="AR119" s="1">
        <v>-6.1280676718327279E-2</v>
      </c>
      <c r="AS119" s="1">
        <v>0.6522901416013005</v>
      </c>
      <c r="AT119" s="1">
        <v>0.59100946189123393</v>
      </c>
      <c r="AU119" s="1">
        <v>-1.3373597398198786E-2</v>
      </c>
      <c r="AV119" s="1">
        <v>0.21609735589583312</v>
      </c>
      <c r="AW119" s="1">
        <v>0.2027237532534</v>
      </c>
      <c r="AX119" s="1">
        <v>-2.4387907012669571E-2</v>
      </c>
      <c r="AY119" s="1">
        <v>0.50118597883183869</v>
      </c>
      <c r="AZ119" s="1">
        <v>0.47679807799601692</v>
      </c>
      <c r="BA119" s="1">
        <v>-5.1772580892567595E-2</v>
      </c>
      <c r="BB119" s="1">
        <v>0.51256752295524477</v>
      </c>
      <c r="BC119" s="1">
        <v>0.46079493717731157</v>
      </c>
      <c r="BD119" s="1">
        <v>-2.0444314308776895E-2</v>
      </c>
      <c r="BE119" s="1">
        <v>0.34305921177647847</v>
      </c>
      <c r="BF119" s="1">
        <v>0.32261489388420195</v>
      </c>
      <c r="BG119" s="1">
        <v>-3.6736198656395415E-2</v>
      </c>
      <c r="BH119" s="1">
        <v>0.7545341694070955</v>
      </c>
      <c r="BI119" s="1">
        <v>0.71779797865769612</v>
      </c>
      <c r="BJ119" s="1">
        <v>-8.2553657541372671E-2</v>
      </c>
      <c r="BK119" s="1">
        <v>0.77111605888381973</v>
      </c>
      <c r="BL119" s="1">
        <v>0.68856240110480504</v>
      </c>
      <c r="BM119" s="1" t="str">
        <f t="shared" si="1"/>
        <v>CAMServices</v>
      </c>
    </row>
    <row r="120" spans="1:65">
      <c r="A120" s="8">
        <f t="shared" si="2"/>
        <v>9</v>
      </c>
      <c r="B120" s="1" t="s">
        <v>57</v>
      </c>
      <c r="C120" s="1" t="s">
        <v>58</v>
      </c>
      <c r="D120" s="1" t="s">
        <v>179</v>
      </c>
      <c r="E120" s="2">
        <v>2267.3350760658591</v>
      </c>
      <c r="F120" s="3">
        <v>40157.796875</v>
      </c>
      <c r="G120" s="3">
        <v>-9.9089986179023981E-4</v>
      </c>
      <c r="H120" s="3">
        <v>0.29945701360702515</v>
      </c>
      <c r="I120" s="3">
        <v>0.29846611618995667</v>
      </c>
      <c r="J120" s="3">
        <v>-1.8131829565390944E-3</v>
      </c>
      <c r="K120" s="3">
        <v>0.66647517681121826</v>
      </c>
      <c r="L120" s="3">
        <v>0.66466200351715088</v>
      </c>
      <c r="M120" s="3">
        <v>-2.9906800482422113E-3</v>
      </c>
      <c r="N120" s="3">
        <v>0.66740697622299194</v>
      </c>
      <c r="O120" s="3">
        <v>0.66441631317138672</v>
      </c>
      <c r="P120" s="2">
        <v>36.756550204969329</v>
      </c>
      <c r="Q120" s="3">
        <v>18181.177734375</v>
      </c>
      <c r="R120" s="3">
        <v>-3.5481065424392E-5</v>
      </c>
      <c r="S120" s="3">
        <v>1.0722631588578224E-2</v>
      </c>
      <c r="T120" s="3">
        <v>1.0687150061130524E-2</v>
      </c>
      <c r="U120" s="3">
        <v>-6.4924490288831294E-5</v>
      </c>
      <c r="V120" s="3">
        <v>2.3864420130848885E-2</v>
      </c>
      <c r="W120" s="3">
        <v>2.379949577152729E-2</v>
      </c>
      <c r="X120" s="3">
        <v>-1.0708702029660344E-4</v>
      </c>
      <c r="Y120" s="3">
        <v>2.3897783830761909E-2</v>
      </c>
      <c r="Z120" s="3">
        <v>2.3790696635842323E-2</v>
      </c>
      <c r="AA120" s="3">
        <v>4777.2943554955391</v>
      </c>
      <c r="AB120" s="3">
        <v>18838.509765625</v>
      </c>
      <c r="AC120" s="3">
        <v>-4.4505447149276733E-3</v>
      </c>
      <c r="AD120" s="3">
        <v>2.6935627460479736</v>
      </c>
      <c r="AE120" s="3">
        <v>2.6891121864318848</v>
      </c>
      <c r="AF120" s="3">
        <v>-8.143814280629158E-3</v>
      </c>
      <c r="AG120" s="3">
        <v>6.4519572257995605</v>
      </c>
      <c r="AH120" s="3">
        <v>6.4438133239746094</v>
      </c>
      <c r="AI120" s="3">
        <v>-1.3432520441710949E-2</v>
      </c>
      <c r="AJ120" s="3">
        <v>6.4564676284790039</v>
      </c>
      <c r="AK120" s="3">
        <v>6.4430351257324219</v>
      </c>
      <c r="AL120" s="1">
        <v>-8.7751380324947361E-3</v>
      </c>
      <c r="AM120" s="1">
        <v>2.6519093709961226</v>
      </c>
      <c r="AN120" s="1">
        <v>2.6431342546134151</v>
      </c>
      <c r="AO120" s="1">
        <v>-1.6057052115287899E-2</v>
      </c>
      <c r="AP120" s="1">
        <v>5.9021217958225991</v>
      </c>
      <c r="AQ120" s="1">
        <v>5.886064829275516</v>
      </c>
      <c r="AR120" s="1">
        <v>-2.6484644156614931E-2</v>
      </c>
      <c r="AS120" s="1">
        <v>5.9103735564416171</v>
      </c>
      <c r="AT120" s="1">
        <v>5.8838890628025684</v>
      </c>
      <c r="AU120" s="1">
        <v>-8.7751373844627625E-3</v>
      </c>
      <c r="AV120" s="1">
        <v>2.6519092419380601</v>
      </c>
      <c r="AW120" s="1">
        <v>2.6431339902865099</v>
      </c>
      <c r="AX120" s="1">
        <v>-1.6057052263967513E-2</v>
      </c>
      <c r="AY120" s="1">
        <v>5.9021216737413198</v>
      </c>
      <c r="AZ120" s="1">
        <v>5.8860646538680221</v>
      </c>
      <c r="BA120" s="1">
        <v>-2.6484641990187647E-2</v>
      </c>
      <c r="BB120" s="1">
        <v>5.9103731466576175</v>
      </c>
      <c r="BC120" s="1">
        <v>5.8838884614798692</v>
      </c>
      <c r="BD120" s="1">
        <v>-8.7750118425384462E-3</v>
      </c>
      <c r="BE120" s="1">
        <v>5.310820699298481</v>
      </c>
      <c r="BF120" s="1">
        <v>5.3020456580757482</v>
      </c>
      <c r="BG120" s="1">
        <v>-1.6056925912071397E-2</v>
      </c>
      <c r="BH120" s="1">
        <v>12.72113970095517</v>
      </c>
      <c r="BI120" s="1">
        <v>12.705082602434462</v>
      </c>
      <c r="BJ120" s="1">
        <v>-2.6484516727986379E-2</v>
      </c>
      <c r="BK120" s="1">
        <v>12.730032733035936</v>
      </c>
      <c r="BL120" s="1">
        <v>12.70354825119693</v>
      </c>
      <c r="BM120" s="1" t="str">
        <f t="shared" si="1"/>
        <v>CAMTextiles, Garments and Leather</v>
      </c>
    </row>
    <row r="121" spans="1:65">
      <c r="A121" s="8">
        <f t="shared" si="2"/>
        <v>10</v>
      </c>
      <c r="B121" s="1" t="s">
        <v>59</v>
      </c>
      <c r="C121" s="1" t="s">
        <v>60</v>
      </c>
      <c r="D121" s="1" t="s">
        <v>175</v>
      </c>
      <c r="E121" s="2">
        <v>152797.89319607851</v>
      </c>
      <c r="F121" s="3">
        <v>3079497.25</v>
      </c>
      <c r="G121" s="3">
        <v>-3.9226767839863896E-2</v>
      </c>
      <c r="H121" s="3">
        <v>2.2829785943031311E-2</v>
      </c>
      <c r="I121" s="3">
        <v>-1.6396982595324516E-2</v>
      </c>
      <c r="J121" s="3">
        <v>-5.4225847590714693E-2</v>
      </c>
      <c r="K121" s="3">
        <v>3.2780141569674015E-2</v>
      </c>
      <c r="L121" s="3">
        <v>-2.1445706021040678E-2</v>
      </c>
      <c r="M121" s="3">
        <v>-8.4978983271867037E-2</v>
      </c>
      <c r="N121" s="3">
        <v>4.5637328177690506E-2</v>
      </c>
      <c r="O121" s="3">
        <v>-3.9341655094176531E-2</v>
      </c>
      <c r="P121" s="2">
        <v>613.10683395227079</v>
      </c>
      <c r="Q121" s="3">
        <v>39287.1875</v>
      </c>
      <c r="R121" s="3">
        <v>-8.1787295639514923E-3</v>
      </c>
      <c r="S121" s="3">
        <v>1.3348556589335203E-2</v>
      </c>
      <c r="T121" s="3">
        <v>5.1698270253837109E-3</v>
      </c>
      <c r="U121" s="3">
        <v>-1.1288896203041077E-2</v>
      </c>
      <c r="V121" s="3">
        <v>1.8478926736861467E-2</v>
      </c>
      <c r="W121" s="3">
        <v>7.1900305338203907E-3</v>
      </c>
      <c r="X121" s="3">
        <v>-1.7404572106897831E-2</v>
      </c>
      <c r="Y121" s="3">
        <v>2.0753638120368123E-2</v>
      </c>
      <c r="Z121" s="3">
        <v>3.3490657806396484E-3</v>
      </c>
      <c r="AA121" s="3">
        <v>129895.99970676725</v>
      </c>
      <c r="AB121" s="3">
        <v>1020692.5625</v>
      </c>
      <c r="AC121" s="3">
        <v>-0.1009549000300467</v>
      </c>
      <c r="AD121" s="3">
        <v>8.3484567701816559E-2</v>
      </c>
      <c r="AE121" s="3">
        <v>-1.7470333725214005E-2</v>
      </c>
      <c r="AF121" s="3">
        <v>-0.13955823611468077</v>
      </c>
      <c r="AG121" s="3">
        <v>0.11653605848550797</v>
      </c>
      <c r="AH121" s="3">
        <v>-2.3022174835205078E-2</v>
      </c>
      <c r="AI121" s="3">
        <v>-0.21872960682958364</v>
      </c>
      <c r="AJ121" s="3">
        <v>0.14964265748858452</v>
      </c>
      <c r="AK121" s="3">
        <v>-6.9086950272321701E-2</v>
      </c>
      <c r="AL121" s="1">
        <v>-0.39528922837307723</v>
      </c>
      <c r="AM121" s="1">
        <v>0.23005638665371836</v>
      </c>
      <c r="AN121" s="1">
        <v>-0.16523284875808147</v>
      </c>
      <c r="AO121" s="1">
        <v>-0.54643537136461839</v>
      </c>
      <c r="AP121" s="1">
        <v>0.33032639650388373</v>
      </c>
      <c r="AQ121" s="1">
        <v>-0.21610897486073477</v>
      </c>
      <c r="AR121" s="1">
        <v>-0.85633557326454224</v>
      </c>
      <c r="AS121" s="1">
        <v>0.45988862284073334</v>
      </c>
      <c r="AT121" s="1">
        <v>-0.3964469504238089</v>
      </c>
      <c r="AU121" s="1">
        <v>-0.2620418456158331</v>
      </c>
      <c r="AV121" s="1">
        <v>0.42768016445904</v>
      </c>
      <c r="AW121" s="1">
        <v>0.16563831884320693</v>
      </c>
      <c r="AX121" s="1">
        <v>-0.36168981660046967</v>
      </c>
      <c r="AY121" s="1">
        <v>0.59205430736695552</v>
      </c>
      <c r="AZ121" s="1">
        <v>0.23036449076648591</v>
      </c>
      <c r="BA121" s="1">
        <v>-0.55763259579423918</v>
      </c>
      <c r="BB121" s="1">
        <v>0.66493476691958109</v>
      </c>
      <c r="BC121" s="1">
        <v>0.10730216366558043</v>
      </c>
      <c r="BD121" s="1">
        <v>-0.3966400619176158</v>
      </c>
      <c r="BE121" s="1">
        <v>0.32800115786909356</v>
      </c>
      <c r="BF121" s="1">
        <v>-6.8638909537109355E-2</v>
      </c>
      <c r="BG121" s="1">
        <v>-0.54830808011463905</v>
      </c>
      <c r="BH121" s="1">
        <v>0.45785662151683265</v>
      </c>
      <c r="BI121" s="1">
        <v>-9.0451447620632078E-2</v>
      </c>
      <c r="BJ121" s="1">
        <v>-0.85936318861472583</v>
      </c>
      <c r="BK121" s="1">
        <v>0.58792859894986194</v>
      </c>
      <c r="BL121" s="1">
        <v>-0.27143459332392195</v>
      </c>
      <c r="BM121" s="1" t="str">
        <f t="shared" si="1"/>
        <v>CANAgriculture, Mining and Quarrying</v>
      </c>
    </row>
    <row r="122" spans="1:65">
      <c r="A122" s="8">
        <f t="shared" si="2"/>
        <v>10</v>
      </c>
      <c r="B122" s="1" t="s">
        <v>59</v>
      </c>
      <c r="C122" s="1" t="s">
        <v>60</v>
      </c>
      <c r="D122" s="1" t="s">
        <v>176</v>
      </c>
      <c r="E122" s="2">
        <v>24570.826417951379</v>
      </c>
      <c r="F122" s="3">
        <v>3079497.25</v>
      </c>
      <c r="G122" s="3">
        <v>-2.9627148760482669E-3</v>
      </c>
      <c r="H122" s="3">
        <v>4.1988639160990715E-2</v>
      </c>
      <c r="I122" s="3">
        <v>3.9025925099849701E-2</v>
      </c>
      <c r="J122" s="3">
        <v>-4.9563900101929903E-3</v>
      </c>
      <c r="K122" s="3">
        <v>5.8330461382865906E-2</v>
      </c>
      <c r="L122" s="3">
        <v>5.3374072536826134E-2</v>
      </c>
      <c r="M122" s="3">
        <v>-0.10620606318116188</v>
      </c>
      <c r="N122" s="3">
        <v>6.6153161227703094E-2</v>
      </c>
      <c r="O122" s="3">
        <v>-4.0052901953458786E-2</v>
      </c>
      <c r="P122" s="2">
        <v>359.58543673937442</v>
      </c>
      <c r="Q122" s="3">
        <v>39287.1875</v>
      </c>
      <c r="R122" s="3">
        <v>-3.3377897925674915E-3</v>
      </c>
      <c r="S122" s="3">
        <v>4.5453725382685661E-2</v>
      </c>
      <c r="T122" s="3">
        <v>4.2115936055779457E-2</v>
      </c>
      <c r="U122" s="3">
        <v>-5.6576649658381939E-3</v>
      </c>
      <c r="V122" s="3">
        <v>6.43744096159935E-2</v>
      </c>
      <c r="W122" s="3">
        <v>5.8716746047139168E-2</v>
      </c>
      <c r="X122" s="3">
        <v>-0.10161681845784187</v>
      </c>
      <c r="Y122" s="3">
        <v>7.405148446559906E-2</v>
      </c>
      <c r="Z122" s="3">
        <v>-2.7565333992242813E-2</v>
      </c>
      <c r="AA122" s="3">
        <v>37305.173680260254</v>
      </c>
      <c r="AB122" s="3">
        <v>1020692.5625</v>
      </c>
      <c r="AC122" s="3">
        <v>-1.4502208214253187E-2</v>
      </c>
      <c r="AD122" s="3">
        <v>0.30506493896245956</v>
      </c>
      <c r="AE122" s="3">
        <v>0.29056273400783539</v>
      </c>
      <c r="AF122" s="3">
        <v>-2.358698844909668E-2</v>
      </c>
      <c r="AG122" s="3">
        <v>0.42271749675273895</v>
      </c>
      <c r="AH122" s="3">
        <v>0.39913050830364227</v>
      </c>
      <c r="AI122" s="3">
        <v>-0.73999592661857605</v>
      </c>
      <c r="AJ122" s="3">
        <v>0.46435339748859406</v>
      </c>
      <c r="AK122" s="3">
        <v>-0.27564252912998199</v>
      </c>
      <c r="AL122" s="1">
        <v>-0.18566067082231283</v>
      </c>
      <c r="AM122" s="1">
        <v>2.6312484460008392</v>
      </c>
      <c r="AN122" s="1">
        <v>2.445587826245279</v>
      </c>
      <c r="AO122" s="1">
        <v>-0.31059576525191385</v>
      </c>
      <c r="AP122" s="1">
        <v>3.6553205565844897</v>
      </c>
      <c r="AQ122" s="1">
        <v>3.3447248642850793</v>
      </c>
      <c r="AR122" s="1">
        <v>-6.6554797746559187</v>
      </c>
      <c r="AS122" s="1">
        <v>4.1455357010034071</v>
      </c>
      <c r="AT122" s="1">
        <v>-2.5099440736525116</v>
      </c>
      <c r="AU122" s="1">
        <v>-0.18233827682101986</v>
      </c>
      <c r="AV122" s="1">
        <v>2.4830664830452078</v>
      </c>
      <c r="AW122" s="1">
        <v>2.300728231662541</v>
      </c>
      <c r="AX122" s="1">
        <v>-0.30906945757900983</v>
      </c>
      <c r="AY122" s="1">
        <v>3.5166741017928853</v>
      </c>
      <c r="AZ122" s="1">
        <v>3.207604720528936</v>
      </c>
      <c r="BA122" s="1">
        <v>-5.551169104446422</v>
      </c>
      <c r="BB122" s="1">
        <v>4.0453176840443072</v>
      </c>
      <c r="BC122" s="1">
        <v>-1.5058514204021152</v>
      </c>
      <c r="BD122" s="1">
        <v>-0.198394679317352</v>
      </c>
      <c r="BE122" s="1">
        <v>4.1733824147512051</v>
      </c>
      <c r="BF122" s="1">
        <v>3.9749877800265825</v>
      </c>
      <c r="BG122" s="1">
        <v>-0.32267727371487065</v>
      </c>
      <c r="BH122" s="1">
        <v>5.7829056769208833</v>
      </c>
      <c r="BI122" s="1">
        <v>5.4602284032060124</v>
      </c>
      <c r="BJ122" s="1">
        <v>-10.123372412578439</v>
      </c>
      <c r="BK122" s="1">
        <v>6.3524976350931963</v>
      </c>
      <c r="BL122" s="1">
        <v>-3.770874777485242</v>
      </c>
      <c r="BM122" s="1" t="str">
        <f t="shared" si="1"/>
        <v>CANElectronics and Machinery</v>
      </c>
    </row>
    <row r="123" spans="1:65">
      <c r="A123" s="8">
        <f t="shared" si="2"/>
        <v>10</v>
      </c>
      <c r="B123" s="1" t="s">
        <v>59</v>
      </c>
      <c r="C123" s="1" t="s">
        <v>60</v>
      </c>
      <c r="D123" s="1" t="s">
        <v>177</v>
      </c>
      <c r="E123" s="2">
        <v>305090.83388628479</v>
      </c>
      <c r="F123" s="3">
        <v>18476983.5</v>
      </c>
      <c r="G123" s="3">
        <v>-9.2968946701148525E-2</v>
      </c>
      <c r="H123" s="3">
        <v>6.9254606903996319E-2</v>
      </c>
      <c r="I123" s="3">
        <v>-2.3714339855359867E-2</v>
      </c>
      <c r="J123" s="3">
        <v>-0.10388272569980472</v>
      </c>
      <c r="K123" s="3">
        <v>9.4895562389865518E-2</v>
      </c>
      <c r="L123" s="3">
        <v>-8.9871649397537112E-3</v>
      </c>
      <c r="M123" s="3">
        <v>-0.46675314521417022</v>
      </c>
      <c r="N123" s="3">
        <v>0.12704624119214714</v>
      </c>
      <c r="O123" s="3">
        <v>-0.33970691519789398</v>
      </c>
      <c r="P123" s="2">
        <v>3774.4144027283587</v>
      </c>
      <c r="Q123" s="3">
        <v>235723.125</v>
      </c>
      <c r="R123" s="3">
        <v>-8.3962710486957803E-2</v>
      </c>
      <c r="S123" s="3">
        <v>7.6601061766268685E-2</v>
      </c>
      <c r="T123" s="3">
        <v>-7.3616472654975951E-3</v>
      </c>
      <c r="U123" s="3">
        <v>-9.5047348382649943E-2</v>
      </c>
      <c r="V123" s="3">
        <v>0.105482411920093</v>
      </c>
      <c r="W123" s="3">
        <v>1.0435064003104344E-2</v>
      </c>
      <c r="X123" s="3">
        <v>-0.57931188435759395</v>
      </c>
      <c r="Y123" s="3">
        <v>0.14186359487939626</v>
      </c>
      <c r="Z123" s="3">
        <v>-0.43744829529896379</v>
      </c>
      <c r="AA123" s="3">
        <v>220541.37457706023</v>
      </c>
      <c r="AB123" s="3">
        <v>6124155.375</v>
      </c>
      <c r="AC123" s="3">
        <v>-0.58461767544940813</v>
      </c>
      <c r="AD123" s="3">
        <v>0.45506316568207694</v>
      </c>
      <c r="AE123" s="3">
        <v>-0.1295545042376034</v>
      </c>
      <c r="AF123" s="3">
        <v>-0.6246584787077154</v>
      </c>
      <c r="AG123" s="3">
        <v>0.62643053506326396</v>
      </c>
      <c r="AH123" s="3">
        <v>1.7720471005304717E-3</v>
      </c>
      <c r="AI123" s="3">
        <v>-4.1401513586752117</v>
      </c>
      <c r="AJ123" s="3">
        <v>0.77064481395063922</v>
      </c>
      <c r="AK123" s="3">
        <v>-3.3695065745268948</v>
      </c>
      <c r="AL123" s="1">
        <v>-0.4692006139058037</v>
      </c>
      <c r="AM123" s="1">
        <v>0.34951782534026232</v>
      </c>
      <c r="AN123" s="1">
        <v>-0.11968278885930694</v>
      </c>
      <c r="AO123" s="1">
        <v>-0.52428085293080384</v>
      </c>
      <c r="AP123" s="1">
        <v>0.47892396020564304</v>
      </c>
      <c r="AQ123" s="1">
        <v>-4.5356900950595191E-2</v>
      </c>
      <c r="AR123" s="1">
        <v>-2.3556345430150811</v>
      </c>
      <c r="AS123" s="1">
        <v>0.64118371216357806</v>
      </c>
      <c r="AT123" s="1">
        <v>-1.714450887254481</v>
      </c>
      <c r="AU123" s="1">
        <v>-0.43697624432172194</v>
      </c>
      <c r="AV123" s="1">
        <v>0.39866321712993985</v>
      </c>
      <c r="AW123" s="1">
        <v>-3.8313019618370935E-2</v>
      </c>
      <c r="AX123" s="1">
        <v>-0.49466522802929508</v>
      </c>
      <c r="AY123" s="1">
        <v>0.54897356142401921</v>
      </c>
      <c r="AZ123" s="1">
        <v>5.4308335818215751E-2</v>
      </c>
      <c r="BA123" s="1">
        <v>-3.0149756963460939</v>
      </c>
      <c r="BB123" s="1">
        <v>0.73831609933562237</v>
      </c>
      <c r="BC123" s="1">
        <v>-2.2766596273041162</v>
      </c>
      <c r="BD123" s="1">
        <v>-1.352841183001587</v>
      </c>
      <c r="BE123" s="1">
        <v>1.0530440957477749</v>
      </c>
      <c r="BF123" s="1">
        <v>-0.29979707445768256</v>
      </c>
      <c r="BG123" s="1">
        <v>-1.4454980593210747</v>
      </c>
      <c r="BH123" s="1">
        <v>1.4495987064911127</v>
      </c>
      <c r="BI123" s="1">
        <v>4.1006257533580739E-3</v>
      </c>
      <c r="BJ123" s="1">
        <v>-9.5805643535670004</v>
      </c>
      <c r="BK123" s="1">
        <v>1.7833193992596656</v>
      </c>
      <c r="BL123" s="1">
        <v>-7.7972450232717376</v>
      </c>
      <c r="BM123" s="1" t="str">
        <f t="shared" si="1"/>
        <v>CANOther</v>
      </c>
    </row>
    <row r="124" spans="1:65">
      <c r="A124" s="8">
        <f t="shared" si="2"/>
        <v>10</v>
      </c>
      <c r="B124" s="1" t="s">
        <v>59</v>
      </c>
      <c r="C124" s="1" t="s">
        <v>60</v>
      </c>
      <c r="D124" s="1" t="s">
        <v>178</v>
      </c>
      <c r="E124" s="2">
        <v>1055352.1010202754</v>
      </c>
      <c r="F124" s="3">
        <v>26175726.625</v>
      </c>
      <c r="G124" s="3">
        <v>-4.5481128036044538E-2</v>
      </c>
      <c r="H124" s="3">
        <v>6.4881881844485179E-2</v>
      </c>
      <c r="I124" s="3">
        <v>1.9400753808440641E-2</v>
      </c>
      <c r="J124" s="3">
        <v>-5.6609143750392832E-2</v>
      </c>
      <c r="K124" s="3">
        <v>0.1025810171267949</v>
      </c>
      <c r="L124" s="3">
        <v>4.5971873492817394E-2</v>
      </c>
      <c r="M124" s="3">
        <v>-0.27862314769299701</v>
      </c>
      <c r="N124" s="3">
        <v>0.12855248033883981</v>
      </c>
      <c r="O124" s="3">
        <v>-0.1500706636288669</v>
      </c>
      <c r="P124" s="2">
        <v>14787.661937892224</v>
      </c>
      <c r="Q124" s="3">
        <v>333941.09375</v>
      </c>
      <c r="R124" s="3">
        <v>-5.3410720865940675E-2</v>
      </c>
      <c r="S124" s="3">
        <v>7.3217178447521292E-2</v>
      </c>
      <c r="T124" s="3">
        <v>1.9806457581580617E-2</v>
      </c>
      <c r="U124" s="3">
        <v>-6.630478693114128E-2</v>
      </c>
      <c r="V124" s="3">
        <v>0.13191631715744734</v>
      </c>
      <c r="W124" s="3">
        <v>6.5611530226306058E-2</v>
      </c>
      <c r="X124" s="3">
        <v>-0.29292884061578661</v>
      </c>
      <c r="Y124" s="3">
        <v>0.16008961625630036</v>
      </c>
      <c r="Z124" s="3">
        <v>-0.13283922808477655</v>
      </c>
      <c r="AA124" s="3">
        <v>118510.4948608385</v>
      </c>
      <c r="AB124" s="3">
        <v>8675886.78125</v>
      </c>
      <c r="AC124" s="3">
        <v>-2.6853174322241102E-2</v>
      </c>
      <c r="AD124" s="3">
        <v>3.9922744163050083E-2</v>
      </c>
      <c r="AE124" s="3">
        <v>1.3069569840808981E-2</v>
      </c>
      <c r="AF124" s="3">
        <v>-3.3691143922624178E-2</v>
      </c>
      <c r="AG124" s="3">
        <v>9.111880943964934E-2</v>
      </c>
      <c r="AH124" s="3">
        <v>5.7427665749855805E-2</v>
      </c>
      <c r="AI124" s="3">
        <v>-0.17168145164032467</v>
      </c>
      <c r="AJ124" s="3">
        <v>0.10661721894575749</v>
      </c>
      <c r="AK124" s="3">
        <v>-6.5064232228905894E-2</v>
      </c>
      <c r="AL124" s="1">
        <v>-6.635653035234261E-2</v>
      </c>
      <c r="AM124" s="1">
        <v>9.466204440924679E-2</v>
      </c>
      <c r="AN124" s="1">
        <v>2.8305514056904187E-2</v>
      </c>
      <c r="AO124" s="1">
        <v>-8.2592198736057512E-2</v>
      </c>
      <c r="AP124" s="1">
        <v>0.14966472184141402</v>
      </c>
      <c r="AQ124" s="1">
        <v>6.7072523275205354E-2</v>
      </c>
      <c r="AR124" s="1">
        <v>-0.40650850484849849</v>
      </c>
      <c r="AS124" s="1">
        <v>0.1875568380079041</v>
      </c>
      <c r="AT124" s="1">
        <v>-0.21895166140543154</v>
      </c>
      <c r="AU124" s="1">
        <v>-7.0949589065945201E-2</v>
      </c>
      <c r="AV124" s="1">
        <v>9.7260037670306498E-2</v>
      </c>
      <c r="AW124" s="1">
        <v>2.6310448604361297E-2</v>
      </c>
      <c r="AX124" s="1">
        <v>-8.8077773705342324E-2</v>
      </c>
      <c r="AY124" s="1">
        <v>0.17523464094232361</v>
      </c>
      <c r="AZ124" s="1">
        <v>8.7156867236981281E-2</v>
      </c>
      <c r="BA124" s="1">
        <v>-0.38912002179148614</v>
      </c>
      <c r="BB124" s="1">
        <v>0.2126594118738511</v>
      </c>
      <c r="BC124" s="1">
        <v>-0.17646061486622608</v>
      </c>
      <c r="BD124" s="1">
        <v>-0.11563885168791525</v>
      </c>
      <c r="BE124" s="1">
        <v>0.17192084018989978</v>
      </c>
      <c r="BF124" s="1">
        <v>5.6281988501984528E-2</v>
      </c>
      <c r="BG124" s="1">
        <v>-0.14508546172277606</v>
      </c>
      <c r="BH124" s="1">
        <v>0.39238841428306936</v>
      </c>
      <c r="BI124" s="1">
        <v>0.24730295356294082</v>
      </c>
      <c r="BJ124" s="1">
        <v>-0.73931840182328989</v>
      </c>
      <c r="BK124" s="1">
        <v>0.45912980793614727</v>
      </c>
      <c r="BL124" s="1">
        <v>-0.28018859188184769</v>
      </c>
      <c r="BM124" s="1" t="str">
        <f t="shared" si="1"/>
        <v>CANServices</v>
      </c>
    </row>
    <row r="125" spans="1:65">
      <c r="A125" s="8">
        <f t="shared" si="2"/>
        <v>10</v>
      </c>
      <c r="B125" s="1" t="s">
        <v>59</v>
      </c>
      <c r="C125" s="1" t="s">
        <v>60</v>
      </c>
      <c r="D125" s="1" t="s">
        <v>179</v>
      </c>
      <c r="E125" s="2">
        <v>1936.9565574138865</v>
      </c>
      <c r="F125" s="3">
        <v>3079497.25</v>
      </c>
      <c r="G125" s="3">
        <v>-2.5724859006004408E-4</v>
      </c>
      <c r="H125" s="3">
        <v>1.3547021429985762E-2</v>
      </c>
      <c r="I125" s="3">
        <v>1.3289772905409336E-2</v>
      </c>
      <c r="J125" s="3">
        <v>-4.2936830868711695E-4</v>
      </c>
      <c r="K125" s="3">
        <v>2.2668252699077129E-2</v>
      </c>
      <c r="L125" s="3">
        <v>2.2238884121179581E-2</v>
      </c>
      <c r="M125" s="3">
        <v>-1.2269847502466291E-3</v>
      </c>
      <c r="N125" s="3">
        <v>2.3048154078423977E-2</v>
      </c>
      <c r="O125" s="3">
        <v>2.1821169182658195E-2</v>
      </c>
      <c r="P125" s="2">
        <v>108.82579687745584</v>
      </c>
      <c r="Q125" s="3">
        <v>39287.1875</v>
      </c>
      <c r="R125" s="3">
        <v>-1.1335864983266219E-3</v>
      </c>
      <c r="S125" s="3">
        <v>5.9874845668673515E-2</v>
      </c>
      <c r="T125" s="3">
        <v>5.8741258457303047E-2</v>
      </c>
      <c r="U125" s="3">
        <v>-1.8922402523458004E-3</v>
      </c>
      <c r="V125" s="3">
        <v>0.10017095133662224</v>
      </c>
      <c r="W125" s="3">
        <v>9.82787124812603E-2</v>
      </c>
      <c r="X125" s="3">
        <v>-5.4065501317381859E-3</v>
      </c>
      <c r="Y125" s="3">
        <v>0.10184727981686592</v>
      </c>
      <c r="Z125" s="3">
        <v>9.6440732479095459E-2</v>
      </c>
      <c r="AA125" s="3">
        <v>4093.2340889089492</v>
      </c>
      <c r="AB125" s="3">
        <v>1020692.5625</v>
      </c>
      <c r="AC125" s="3">
        <v>-1.7184963217005134E-3</v>
      </c>
      <c r="AD125" s="3">
        <v>0.13505488634109497</v>
      </c>
      <c r="AE125" s="3">
        <v>0.1333363950252533</v>
      </c>
      <c r="AF125" s="3">
        <v>-2.8907009982503951E-3</v>
      </c>
      <c r="AG125" s="3">
        <v>0.2337375283241272</v>
      </c>
      <c r="AH125" s="3">
        <v>0.2308468371629715</v>
      </c>
      <c r="AI125" s="3">
        <v>-8.2439618417993188E-3</v>
      </c>
      <c r="AJ125" s="3">
        <v>0.23661811649799347</v>
      </c>
      <c r="AK125" s="3">
        <v>0.22837415337562561</v>
      </c>
      <c r="AL125" s="1">
        <v>-0.20449511773024753</v>
      </c>
      <c r="AM125" s="1">
        <v>10.768959867078426</v>
      </c>
      <c r="AN125" s="1">
        <v>10.564464801403197</v>
      </c>
      <c r="AO125" s="1">
        <v>-0.34131857754444866</v>
      </c>
      <c r="AP125" s="1">
        <v>18.019717827626582</v>
      </c>
      <c r="AQ125" s="1">
        <v>17.678399036078169</v>
      </c>
      <c r="AR125" s="1">
        <v>-0.97536935341934283</v>
      </c>
      <c r="AS125" s="1">
        <v>18.321713563647076</v>
      </c>
      <c r="AT125" s="1">
        <v>17.346344094549913</v>
      </c>
      <c r="AU125" s="1">
        <v>-0.20461796778573454</v>
      </c>
      <c r="AV125" s="1">
        <v>10.807705684827619</v>
      </c>
      <c r="AW125" s="1">
        <v>10.603087588333944</v>
      </c>
      <c r="AX125" s="1">
        <v>-0.34155872142877503</v>
      </c>
      <c r="AY125" s="1">
        <v>18.081351995564777</v>
      </c>
      <c r="AZ125" s="1">
        <v>17.739793526298495</v>
      </c>
      <c r="BA125" s="1">
        <v>-0.97590903060421752</v>
      </c>
      <c r="BB125" s="1">
        <v>18.383937574587772</v>
      </c>
      <c r="BC125" s="1">
        <v>17.408029048308546</v>
      </c>
      <c r="BD125" s="1">
        <v>-0.21426289838794663</v>
      </c>
      <c r="BE125" s="1">
        <v>16.838704292519676</v>
      </c>
      <c r="BF125" s="1">
        <v>16.624442018264475</v>
      </c>
      <c r="BG125" s="1">
        <v>-0.36041390745903462</v>
      </c>
      <c r="BH125" s="1">
        <v>29.142500713184564</v>
      </c>
      <c r="BI125" s="1">
        <v>28.782088032218944</v>
      </c>
      <c r="BJ125" s="1">
        <v>-1.0278608898479722</v>
      </c>
      <c r="BK125" s="1">
        <v>29.501653749126987</v>
      </c>
      <c r="BL125" s="1">
        <v>28.473792699617153</v>
      </c>
      <c r="BM125" s="1" t="str">
        <f t="shared" si="1"/>
        <v>CANTextiles, Garments and Leather</v>
      </c>
    </row>
    <row r="126" spans="1:65">
      <c r="A126" s="8">
        <f t="shared" si="2"/>
        <v>11</v>
      </c>
      <c r="B126" s="1" t="s">
        <v>61</v>
      </c>
      <c r="C126" s="1" t="s">
        <v>62</v>
      </c>
      <c r="D126" s="1" t="s">
        <v>175</v>
      </c>
      <c r="E126" s="2">
        <v>3013.9631417366054</v>
      </c>
      <c r="F126" s="3">
        <v>93225.90625</v>
      </c>
      <c r="G126" s="3">
        <v>-2.1757392096333206E-3</v>
      </c>
      <c r="H126" s="3">
        <v>4.4772983528673649E-3</v>
      </c>
      <c r="I126" s="3">
        <v>2.3015592014417052E-3</v>
      </c>
      <c r="J126" s="3">
        <v>-3.5048860008828342E-3</v>
      </c>
      <c r="K126" s="3">
        <v>7.4599157087504864E-3</v>
      </c>
      <c r="L126" s="3">
        <v>3.9550296496599913E-3</v>
      </c>
      <c r="M126" s="3">
        <v>-6.371996714733541E-3</v>
      </c>
      <c r="N126" s="3">
        <v>8.7402558419853449E-3</v>
      </c>
      <c r="O126" s="3">
        <v>2.3682591272518039E-3</v>
      </c>
      <c r="P126" s="2">
        <v>858.06456316476169</v>
      </c>
      <c r="Q126" s="3">
        <v>3334.853515625</v>
      </c>
      <c r="R126" s="3">
        <v>-7.0783504052087665E-3</v>
      </c>
      <c r="S126" s="3">
        <v>2.5127402041107416E-2</v>
      </c>
      <c r="T126" s="3">
        <v>1.8049050704576075E-2</v>
      </c>
      <c r="U126" s="3">
        <v>-1.1396389687433839E-2</v>
      </c>
      <c r="V126" s="3">
        <v>4.1394288884475827E-2</v>
      </c>
      <c r="W126" s="3">
        <v>2.9997900128364563E-2</v>
      </c>
      <c r="X126" s="3">
        <v>-2.403359254822135E-2</v>
      </c>
      <c r="Y126" s="3">
        <v>4.6306372620165348E-2</v>
      </c>
      <c r="Z126" s="3">
        <v>2.2272780071943998E-2</v>
      </c>
      <c r="AA126" s="3">
        <v>2480.7376177367332</v>
      </c>
      <c r="AB126" s="3">
        <v>50468.5</v>
      </c>
      <c r="AC126" s="3">
        <v>-4.9995817826129496E-3</v>
      </c>
      <c r="AD126" s="3">
        <v>8.7222552392631769E-3</v>
      </c>
      <c r="AE126" s="3">
        <v>3.7226735148578882E-3</v>
      </c>
      <c r="AF126" s="3">
        <v>-8.0547837424091995E-3</v>
      </c>
      <c r="AG126" s="3">
        <v>1.478714938275516E-2</v>
      </c>
      <c r="AH126" s="3">
        <v>6.7323655821382999E-3</v>
      </c>
      <c r="AI126" s="3">
        <v>-1.4096171478740871E-2</v>
      </c>
      <c r="AJ126" s="3">
        <v>1.7605785513296723E-2</v>
      </c>
      <c r="AK126" s="3">
        <v>3.5096141509711742E-3</v>
      </c>
      <c r="AL126" s="1">
        <v>-3.3649260184966251E-2</v>
      </c>
      <c r="AM126" s="1">
        <v>6.9244409685821365E-2</v>
      </c>
      <c r="AN126" s="1">
        <v>3.5595150401075457E-2</v>
      </c>
      <c r="AO126" s="1">
        <v>-5.4205403129278691E-2</v>
      </c>
      <c r="AP126" s="1">
        <v>0.11537257936532144</v>
      </c>
      <c r="AQ126" s="1">
        <v>6.1167175335822395E-2</v>
      </c>
      <c r="AR126" s="1">
        <v>-9.8547185435865881E-2</v>
      </c>
      <c r="AS126" s="1">
        <v>0.13517389474251448</v>
      </c>
      <c r="AT126" s="1">
        <v>3.6626709306648617E-2</v>
      </c>
      <c r="AU126" s="1">
        <v>-1.3754944556485052E-2</v>
      </c>
      <c r="AV126" s="1">
        <v>4.8828611489705992E-2</v>
      </c>
      <c r="AW126" s="1">
        <v>3.5073665123436223E-2</v>
      </c>
      <c r="AX126" s="1">
        <v>-2.2145937869845696E-2</v>
      </c>
      <c r="AY126" s="1">
        <v>8.043910176332919E-2</v>
      </c>
      <c r="AZ126" s="1">
        <v>5.8293165703268222E-2</v>
      </c>
      <c r="BA126" s="1">
        <v>-4.6703075444057073E-2</v>
      </c>
      <c r="BB126" s="1">
        <v>8.9984466936477714E-2</v>
      </c>
      <c r="BC126" s="1">
        <v>4.3281391492420634E-2</v>
      </c>
      <c r="BD126" s="1">
        <v>-5.0856121290790736E-2</v>
      </c>
      <c r="BE126" s="1">
        <v>8.872343521208953E-2</v>
      </c>
      <c r="BF126" s="1">
        <v>3.7867314513391488E-2</v>
      </c>
      <c r="BG126" s="1">
        <v>-8.1933865028398931E-2</v>
      </c>
      <c r="BH126" s="1">
        <v>0.1504159938276694</v>
      </c>
      <c r="BI126" s="1">
        <v>6.8482128207177764E-2</v>
      </c>
      <c r="BJ126" s="1">
        <v>-0.1433873147053446</v>
      </c>
      <c r="BK126" s="1">
        <v>0.17908737218734289</v>
      </c>
      <c r="BL126" s="1">
        <v>3.5700058666183698E-2</v>
      </c>
      <c r="BM126" s="1" t="str">
        <f t="shared" si="1"/>
        <v>HRVAgriculture, Mining and Quarrying</v>
      </c>
    </row>
    <row r="127" spans="1:65">
      <c r="A127" s="8">
        <f t="shared" si="2"/>
        <v>11</v>
      </c>
      <c r="B127" s="1" t="s">
        <v>61</v>
      </c>
      <c r="C127" s="1" t="s">
        <v>62</v>
      </c>
      <c r="D127" s="1" t="s">
        <v>176</v>
      </c>
      <c r="E127" s="2">
        <v>1079.3868070193043</v>
      </c>
      <c r="F127" s="3">
        <v>93225.90625</v>
      </c>
      <c r="G127" s="3">
        <v>-1.1233096593059599E-3</v>
      </c>
      <c r="H127" s="3">
        <v>4.0635057957842946E-3</v>
      </c>
      <c r="I127" s="3">
        <v>2.9401960782706738E-3</v>
      </c>
      <c r="J127" s="3">
        <v>-1.9251383491791785E-3</v>
      </c>
      <c r="K127" s="3">
        <v>7.6717638876289129E-3</v>
      </c>
      <c r="L127" s="3">
        <v>5.7466255966573954E-3</v>
      </c>
      <c r="M127" s="3">
        <v>-6.8347742781043053E-3</v>
      </c>
      <c r="N127" s="3">
        <v>1.0419514495879412E-2</v>
      </c>
      <c r="O127" s="3">
        <v>3.5847402177751064E-3</v>
      </c>
      <c r="P127" s="2">
        <v>29.983510266396998</v>
      </c>
      <c r="Q127" s="3">
        <v>3334.853515625</v>
      </c>
      <c r="R127" s="3">
        <v>-9.1747185797430575E-4</v>
      </c>
      <c r="S127" s="3">
        <v>3.4060020698234439E-3</v>
      </c>
      <c r="T127" s="3">
        <v>2.4885301245376468E-3</v>
      </c>
      <c r="U127" s="3">
        <v>-1.6305671888403594E-3</v>
      </c>
      <c r="V127" s="3">
        <v>6.3168368069455028E-3</v>
      </c>
      <c r="W127" s="3">
        <v>4.6862696763128042E-3</v>
      </c>
      <c r="X127" s="3">
        <v>-5.8021770091727376E-3</v>
      </c>
      <c r="Y127" s="3">
        <v>8.6311725899577141E-3</v>
      </c>
      <c r="Z127" s="3">
        <v>2.8289955807849765E-3</v>
      </c>
      <c r="AA127" s="3">
        <v>2354.0057788568929</v>
      </c>
      <c r="AB127" s="3">
        <v>50468.5</v>
      </c>
      <c r="AC127" s="3">
        <v>-4.6270716702565551E-3</v>
      </c>
      <c r="AD127" s="3">
        <v>1.9022691529244184E-2</v>
      </c>
      <c r="AE127" s="3">
        <v>1.4395620208233595E-2</v>
      </c>
      <c r="AF127" s="3">
        <v>-8.0610662698745728E-3</v>
      </c>
      <c r="AG127" s="3">
        <v>3.5743747837841511E-2</v>
      </c>
      <c r="AH127" s="3">
        <v>2.7682680636644363E-2</v>
      </c>
      <c r="AI127" s="3">
        <v>-2.8821846470236778E-2</v>
      </c>
      <c r="AJ127" s="3">
        <v>4.8876520246267319E-2</v>
      </c>
      <c r="AK127" s="3">
        <v>2.005467377603054E-2</v>
      </c>
      <c r="AL127" s="1">
        <v>-4.850974667537785E-2</v>
      </c>
      <c r="AM127" s="1">
        <v>0.17548111968450153</v>
      </c>
      <c r="AN127" s="1">
        <v>0.1269713704954456</v>
      </c>
      <c r="AO127" s="1">
        <v>-8.31364467135777E-2</v>
      </c>
      <c r="AP127" s="1">
        <v>0.3313025216680926</v>
      </c>
      <c r="AQ127" s="1">
        <v>0.248166077468193</v>
      </c>
      <c r="AR127" s="1">
        <v>-0.29515740923930045</v>
      </c>
      <c r="AS127" s="1">
        <v>0.44996319980710403</v>
      </c>
      <c r="AT127" s="1">
        <v>0.15480579056780358</v>
      </c>
      <c r="AU127" s="1">
        <v>-5.1021947176282702E-2</v>
      </c>
      <c r="AV127" s="1">
        <v>0.18941273912480935</v>
      </c>
      <c r="AW127" s="1">
        <v>0.13839078709300737</v>
      </c>
      <c r="AX127" s="1">
        <v>-9.067821781485369E-2</v>
      </c>
      <c r="AY127" s="1">
        <v>0.35128850120457622</v>
      </c>
      <c r="AZ127" s="1">
        <v>0.26061028662673547</v>
      </c>
      <c r="BA127" s="1">
        <v>-0.3226675197679405</v>
      </c>
      <c r="BB127" s="1">
        <v>0.47999208708866437</v>
      </c>
      <c r="BC127" s="1">
        <v>0.15732456732072389</v>
      </c>
      <c r="BD127" s="1">
        <v>-4.9600846853914173E-2</v>
      </c>
      <c r="BE127" s="1">
        <v>0.20391765603210876</v>
      </c>
      <c r="BF127" s="1">
        <v>0.15431681292200858</v>
      </c>
      <c r="BG127" s="1">
        <v>-8.6412258556853583E-2</v>
      </c>
      <c r="BH127" s="1">
        <v>0.38316245972291157</v>
      </c>
      <c r="BI127" s="1">
        <v>0.29675019118255402</v>
      </c>
      <c r="BJ127" s="1">
        <v>-0.30896171373502312</v>
      </c>
      <c r="BK127" s="1">
        <v>0.523941915806314</v>
      </c>
      <c r="BL127" s="1">
        <v>0.21498020207129084</v>
      </c>
      <c r="BM127" s="1" t="str">
        <f t="shared" si="1"/>
        <v>HRVElectronics and Machinery</v>
      </c>
    </row>
    <row r="128" spans="1:65">
      <c r="A128" s="8">
        <f t="shared" si="2"/>
        <v>11</v>
      </c>
      <c r="B128" s="1" t="s">
        <v>61</v>
      </c>
      <c r="C128" s="1" t="s">
        <v>62</v>
      </c>
      <c r="D128" s="1" t="s">
        <v>177</v>
      </c>
      <c r="E128" s="2">
        <v>9297.5560036077168</v>
      </c>
      <c r="F128" s="3">
        <v>559355.4375</v>
      </c>
      <c r="G128" s="3">
        <v>-5.1151406905773911E-3</v>
      </c>
      <c r="H128" s="3">
        <v>1.343508063655463E-2</v>
      </c>
      <c r="I128" s="3">
        <v>8.3199397922726348E-3</v>
      </c>
      <c r="J128" s="3">
        <v>-7.8771758435323136E-3</v>
      </c>
      <c r="K128" s="3">
        <v>2.1998323180014268E-2</v>
      </c>
      <c r="L128" s="3">
        <v>1.4121147483820096E-2</v>
      </c>
      <c r="M128" s="3">
        <v>-2.2832604547147639E-2</v>
      </c>
      <c r="N128" s="3">
        <v>2.7643389592412859E-2</v>
      </c>
      <c r="O128" s="3">
        <v>4.8107850598171353E-3</v>
      </c>
      <c r="P128" s="2">
        <v>214.60271663719823</v>
      </c>
      <c r="Q128" s="3">
        <v>20009.12109375</v>
      </c>
      <c r="R128" s="3">
        <v>-3.9411460456904024E-3</v>
      </c>
      <c r="S128" s="3">
        <v>1.0672127769794315E-2</v>
      </c>
      <c r="T128" s="3">
        <v>6.7309817241039127E-3</v>
      </c>
      <c r="U128" s="3">
        <v>-5.9946469846181571E-3</v>
      </c>
      <c r="V128" s="3">
        <v>2.8811254509491846E-2</v>
      </c>
      <c r="W128" s="3">
        <v>2.2816607321146876E-2</v>
      </c>
      <c r="X128" s="3">
        <v>-1.8771310482406989E-2</v>
      </c>
      <c r="Y128" s="3">
        <v>3.3786899497499689E-2</v>
      </c>
      <c r="Z128" s="3">
        <v>1.5015589189715683E-2</v>
      </c>
      <c r="AA128" s="3">
        <v>10772.355767325911</v>
      </c>
      <c r="AB128" s="3">
        <v>302811</v>
      </c>
      <c r="AC128" s="3">
        <v>-1.7606825877010124E-2</v>
      </c>
      <c r="AD128" s="3">
        <v>5.3952037342241965E-2</v>
      </c>
      <c r="AE128" s="3">
        <v>3.6345211025036406E-2</v>
      </c>
      <c r="AF128" s="3">
        <v>-2.6908307001576759E-2</v>
      </c>
      <c r="AG128" s="3">
        <v>8.7838110877783038E-2</v>
      </c>
      <c r="AH128" s="3">
        <v>6.0929803912586067E-2</v>
      </c>
      <c r="AI128" s="3">
        <v>-8.0895877559669316E-2</v>
      </c>
      <c r="AJ128" s="3">
        <v>0.10850147617748007</v>
      </c>
      <c r="AK128" s="3">
        <v>2.7605598472291604E-2</v>
      </c>
      <c r="AL128" s="1">
        <v>-2.5644568691559906E-2</v>
      </c>
      <c r="AM128" s="1">
        <v>6.7356279934869326E-2</v>
      </c>
      <c r="AN128" s="1">
        <v>4.171171047271708E-2</v>
      </c>
      <c r="AO128" s="1">
        <v>-3.9491929789356089E-2</v>
      </c>
      <c r="AP128" s="1">
        <v>0.11028777975319604</v>
      </c>
      <c r="AQ128" s="1">
        <v>7.0795850702514276E-2</v>
      </c>
      <c r="AR128" s="1">
        <v>-0.11447041853514618</v>
      </c>
      <c r="AS128" s="1">
        <v>0.13858911145416875</v>
      </c>
      <c r="AT128" s="1">
        <v>2.4118692991978045E-2</v>
      </c>
      <c r="AU128" s="1">
        <v>-3.0622036232498116E-2</v>
      </c>
      <c r="AV128" s="1">
        <v>8.2920622442257716E-2</v>
      </c>
      <c r="AW128" s="1">
        <v>5.22985862097596E-2</v>
      </c>
      <c r="AX128" s="1">
        <v>-4.6577390189521804E-2</v>
      </c>
      <c r="AY128" s="1">
        <v>0.22385856024242604</v>
      </c>
      <c r="AZ128" s="1">
        <v>0.17728116846998143</v>
      </c>
      <c r="BA128" s="1">
        <v>-0.14584989824274411</v>
      </c>
      <c r="BB128" s="1">
        <v>0.26251847777312309</v>
      </c>
      <c r="BC128" s="1">
        <v>0.11666858088716996</v>
      </c>
      <c r="BD128" s="1">
        <v>-4.1243999310874427E-2</v>
      </c>
      <c r="BE128" s="1">
        <v>0.12638267717915136</v>
      </c>
      <c r="BF128" s="1">
        <v>8.5138676837118871E-2</v>
      </c>
      <c r="BG128" s="1">
        <v>-6.3032723966387594E-2</v>
      </c>
      <c r="BH128" s="1">
        <v>0.20576082309317381</v>
      </c>
      <c r="BI128" s="1">
        <v>0.14272809921200588</v>
      </c>
      <c r="BJ128" s="1">
        <v>-0.18949863772323286</v>
      </c>
      <c r="BK128" s="1">
        <v>0.25416476768456386</v>
      </c>
      <c r="BL128" s="1">
        <v>6.4666129620452331E-2</v>
      </c>
      <c r="BM128" s="1" t="str">
        <f t="shared" si="1"/>
        <v>HRVOther</v>
      </c>
    </row>
    <row r="129" spans="1:65">
      <c r="A129" s="8">
        <f t="shared" si="2"/>
        <v>11</v>
      </c>
      <c r="B129" s="1" t="s">
        <v>61</v>
      </c>
      <c r="C129" s="1" t="s">
        <v>62</v>
      </c>
      <c r="D129" s="1" t="s">
        <v>178</v>
      </c>
      <c r="E129" s="2">
        <v>32760.340778587641</v>
      </c>
      <c r="F129" s="3">
        <v>792420.203125</v>
      </c>
      <c r="G129" s="3">
        <v>-1.0926819526503095E-2</v>
      </c>
      <c r="H129" s="3">
        <v>2.3644284716283437E-2</v>
      </c>
      <c r="I129" s="3">
        <v>1.2717465080640977E-2</v>
      </c>
      <c r="J129" s="3">
        <v>-1.7716765556542668E-2</v>
      </c>
      <c r="K129" s="3">
        <v>4.2095758908544667E-2</v>
      </c>
      <c r="L129" s="3">
        <v>2.4378993490245193E-2</v>
      </c>
      <c r="M129" s="3">
        <v>-4.1675698492326774E-2</v>
      </c>
      <c r="N129" s="3">
        <v>5.3415245842188597E-2</v>
      </c>
      <c r="O129" s="3">
        <v>1.1739547349861823E-2</v>
      </c>
      <c r="P129" s="2">
        <v>556.49289832200338</v>
      </c>
      <c r="Q129" s="3">
        <v>28346.2548828125</v>
      </c>
      <c r="R129" s="3">
        <v>-5.9924990382569376E-3</v>
      </c>
      <c r="S129" s="3">
        <v>1.3306248827575473E-2</v>
      </c>
      <c r="T129" s="3">
        <v>7.3137496729032136E-3</v>
      </c>
      <c r="U129" s="3">
        <v>-9.7203831246588379E-3</v>
      </c>
      <c r="V129" s="3">
        <v>2.3720651122857817E-2</v>
      </c>
      <c r="W129" s="3">
        <v>1.4000267998198979E-2</v>
      </c>
      <c r="X129" s="3">
        <v>-2.3045389778417302E-2</v>
      </c>
      <c r="Y129" s="3">
        <v>2.9944092901132535E-2</v>
      </c>
      <c r="Z129" s="3">
        <v>6.8987031227152329E-3</v>
      </c>
      <c r="AA129" s="3">
        <v>8704.6090813393002</v>
      </c>
      <c r="AB129" s="3">
        <v>428982.25</v>
      </c>
      <c r="AC129" s="3">
        <v>-9.6918773853076345E-3</v>
      </c>
      <c r="AD129" s="3">
        <v>1.8253150924010697E-2</v>
      </c>
      <c r="AE129" s="3">
        <v>8.5612735533686646E-3</v>
      </c>
      <c r="AF129" s="3">
        <v>-1.5934457937646584E-2</v>
      </c>
      <c r="AG129" s="3">
        <v>3.2312615560840641E-2</v>
      </c>
      <c r="AH129" s="3">
        <v>1.6378157524741255E-2</v>
      </c>
      <c r="AI129" s="3">
        <v>-3.3508076784528384E-2</v>
      </c>
      <c r="AJ129" s="3">
        <v>4.1161449913488468E-2</v>
      </c>
      <c r="AK129" s="3">
        <v>7.6533731289600837E-3</v>
      </c>
      <c r="AL129" s="1">
        <v>-1.5547192582843067E-2</v>
      </c>
      <c r="AM129" s="1">
        <v>3.3642200008521153E-2</v>
      </c>
      <c r="AN129" s="1">
        <v>1.8095007270389468E-2</v>
      </c>
      <c r="AO129" s="1">
        <v>-2.5208247046137545E-2</v>
      </c>
      <c r="AP129" s="1">
        <v>5.9895825046313876E-2</v>
      </c>
      <c r="AQ129" s="1">
        <v>3.4687578196875242E-2</v>
      </c>
      <c r="AR129" s="1">
        <v>-5.9298143335590241E-2</v>
      </c>
      <c r="AS129" s="1">
        <v>7.6001723278592878E-2</v>
      </c>
      <c r="AT129" s="1">
        <v>1.6703579943002641E-2</v>
      </c>
      <c r="AU129" s="1">
        <v>-1.7955400608970745E-2</v>
      </c>
      <c r="AV129" s="1">
        <v>3.9869681542954449E-2</v>
      </c>
      <c r="AW129" s="1">
        <v>2.1914280585167003E-2</v>
      </c>
      <c r="AX129" s="1">
        <v>-2.9125306814683359E-2</v>
      </c>
      <c r="AY129" s="1">
        <v>7.1074486770452791E-2</v>
      </c>
      <c r="AZ129" s="1">
        <v>4.1949179955769439E-2</v>
      </c>
      <c r="BA129" s="1">
        <v>-6.9051192669314587E-2</v>
      </c>
      <c r="BB129" s="1">
        <v>8.9721864030279846E-2</v>
      </c>
      <c r="BC129" s="1">
        <v>2.0670671360965249E-2</v>
      </c>
      <c r="BD129" s="1">
        <v>-2.8096293353984989E-2</v>
      </c>
      <c r="BE129" s="1">
        <v>5.291501972290874E-2</v>
      </c>
      <c r="BF129" s="1">
        <v>2.4818726411438636E-2</v>
      </c>
      <c r="BG129" s="1">
        <v>-4.6193238611493478E-2</v>
      </c>
      <c r="BH129" s="1">
        <v>9.3672741589590575E-2</v>
      </c>
      <c r="BI129" s="1">
        <v>4.7479502692687088E-2</v>
      </c>
      <c r="BJ129" s="1">
        <v>-9.7138327037974634E-2</v>
      </c>
      <c r="BK129" s="1">
        <v>0.11932509313395771</v>
      </c>
      <c r="BL129" s="1">
        <v>2.2186766095983072E-2</v>
      </c>
      <c r="BM129" s="1" t="str">
        <f t="shared" si="1"/>
        <v>HRVServices</v>
      </c>
    </row>
    <row r="130" spans="1:65">
      <c r="A130" s="8">
        <f t="shared" si="2"/>
        <v>11</v>
      </c>
      <c r="B130" s="1" t="s">
        <v>61</v>
      </c>
      <c r="C130" s="1" t="s">
        <v>62</v>
      </c>
      <c r="D130" s="1" t="s">
        <v>179</v>
      </c>
      <c r="E130" s="2">
        <v>461.70646452170007</v>
      </c>
      <c r="F130" s="3">
        <v>93225.90625</v>
      </c>
      <c r="G130" s="3">
        <v>-1.271354230993893E-4</v>
      </c>
      <c r="H130" s="3">
        <v>2.0911975880153477E-3</v>
      </c>
      <c r="I130" s="3">
        <v>1.9640621030703187E-3</v>
      </c>
      <c r="J130" s="3">
        <v>-2.3177868570201099E-4</v>
      </c>
      <c r="K130" s="3">
        <v>6.1644089873880148E-3</v>
      </c>
      <c r="L130" s="3">
        <v>5.9326302725821733E-3</v>
      </c>
      <c r="M130" s="3">
        <v>-5.3612756892107427E-4</v>
      </c>
      <c r="N130" s="3">
        <v>6.2783940229564905E-3</v>
      </c>
      <c r="O130" s="3">
        <v>5.7422665413469076E-3</v>
      </c>
      <c r="P130" s="2">
        <v>8.2830164998955773</v>
      </c>
      <c r="Q130" s="3">
        <v>3334.853515625</v>
      </c>
      <c r="R130" s="3">
        <v>-6.4896250478341244E-5</v>
      </c>
      <c r="S130" s="3">
        <v>1.0686389578040689E-3</v>
      </c>
      <c r="T130" s="3">
        <v>1.0037427418865263E-3</v>
      </c>
      <c r="U130" s="3">
        <v>-1.1859304868266918E-4</v>
      </c>
      <c r="V130" s="3">
        <v>3.1717615202069283E-3</v>
      </c>
      <c r="W130" s="3">
        <v>3.0531685333698988E-3</v>
      </c>
      <c r="X130" s="3">
        <v>-2.7111735835205764E-4</v>
      </c>
      <c r="Y130" s="3">
        <v>3.2294635893777013E-3</v>
      </c>
      <c r="Z130" s="3">
        <v>2.9583463328890502E-3</v>
      </c>
      <c r="AA130" s="3">
        <v>922.54107075310071</v>
      </c>
      <c r="AB130" s="3">
        <v>50468.5</v>
      </c>
      <c r="AC130" s="3">
        <v>-5.1308053662069142E-4</v>
      </c>
      <c r="AD130" s="3">
        <v>1.1016834527254105E-2</v>
      </c>
      <c r="AE130" s="3">
        <v>1.05037537869066E-2</v>
      </c>
      <c r="AF130" s="3">
        <v>-9.4621945754624903E-4</v>
      </c>
      <c r="AG130" s="3">
        <v>3.4485152922570705E-2</v>
      </c>
      <c r="AH130" s="3">
        <v>3.3538932912051678E-2</v>
      </c>
      <c r="AI130" s="3">
        <v>-2.0652833045460284E-3</v>
      </c>
      <c r="AJ130" s="3">
        <v>3.4960144199430943E-2</v>
      </c>
      <c r="AK130" s="3">
        <v>3.2894861418753862E-2</v>
      </c>
      <c r="AL130" s="1">
        <v>-1.2835335828701529E-2</v>
      </c>
      <c r="AM130" s="1">
        <v>0.211123089631473</v>
      </c>
      <c r="AN130" s="1">
        <v>0.19828774755896045</v>
      </c>
      <c r="AO130" s="1">
        <v>-2.3399908510114226E-2</v>
      </c>
      <c r="AP130" s="1">
        <v>0.62234629507416306</v>
      </c>
      <c r="AQ130" s="1">
        <v>0.59894638362578478</v>
      </c>
      <c r="AR130" s="1">
        <v>-5.4126357755916163E-2</v>
      </c>
      <c r="AS130" s="1">
        <v>0.63385399430779155</v>
      </c>
      <c r="AT130" s="1">
        <v>0.57972764536666743</v>
      </c>
      <c r="AU130" s="1">
        <v>-1.3064049926279566E-2</v>
      </c>
      <c r="AV130" s="1">
        <v>0.21512418044212034</v>
      </c>
      <c r="AW130" s="1">
        <v>0.20206013747316104</v>
      </c>
      <c r="AX130" s="1">
        <v>-2.3873575090708286E-2</v>
      </c>
      <c r="AY130" s="1">
        <v>0.63849683993784412</v>
      </c>
      <c r="AZ130" s="1">
        <v>0.61462327729707733</v>
      </c>
      <c r="BA130" s="1">
        <v>-5.4577740305264556E-2</v>
      </c>
      <c r="BB130" s="1">
        <v>0.65011265297696874</v>
      </c>
      <c r="BC130" s="1">
        <v>0.59553493317749029</v>
      </c>
      <c r="BD130" s="1">
        <v>-1.4034282690211822E-2</v>
      </c>
      <c r="BE130" s="1">
        <v>0.30134327668147798</v>
      </c>
      <c r="BF130" s="1">
        <v>0.28730898841873032</v>
      </c>
      <c r="BG130" s="1">
        <v>-2.5881923804098962E-2</v>
      </c>
      <c r="BH130" s="1">
        <v>0.94327176766078102</v>
      </c>
      <c r="BI130" s="1">
        <v>0.91738982873122743</v>
      </c>
      <c r="BJ130" s="1">
        <v>-5.6491657084239713E-2</v>
      </c>
      <c r="BK130" s="1">
        <v>0.95626419551381681</v>
      </c>
      <c r="BL130" s="1">
        <v>0.89977255275895507</v>
      </c>
      <c r="BM130" s="1" t="str">
        <f t="shared" si="1"/>
        <v>HRVTextiles, Garments and Leather</v>
      </c>
    </row>
    <row r="131" spans="1:65">
      <c r="A131" s="8">
        <f t="shared" si="2"/>
        <v>12</v>
      </c>
      <c r="B131" s="1" t="s">
        <v>63</v>
      </c>
      <c r="C131" s="1" t="s">
        <v>64</v>
      </c>
      <c r="D131" s="1" t="s">
        <v>175</v>
      </c>
      <c r="E131" s="2">
        <v>473.83772697462598</v>
      </c>
      <c r="F131" s="3">
        <v>35669.671875</v>
      </c>
      <c r="G131" s="3">
        <v>-3.1038292217999697E-4</v>
      </c>
      <c r="H131" s="3">
        <v>1.0472998255863786E-3</v>
      </c>
      <c r="I131" s="3">
        <v>7.3691688885446638E-4</v>
      </c>
      <c r="J131" s="3">
        <v>-4.4599785178434104E-4</v>
      </c>
      <c r="K131" s="3">
        <v>1.3843838241882622E-3</v>
      </c>
      <c r="L131" s="3">
        <v>9.3838595785200596E-4</v>
      </c>
      <c r="M131" s="3">
        <v>-6.759271927876398E-4</v>
      </c>
      <c r="N131" s="3">
        <v>1.5068297507241368E-3</v>
      </c>
      <c r="O131" s="3">
        <v>8.309025433845818E-4</v>
      </c>
      <c r="P131" s="2">
        <v>17.442418722366565</v>
      </c>
      <c r="Q131" s="3">
        <v>735.3779296875</v>
      </c>
      <c r="R131" s="3">
        <v>-3.247085987823084E-4</v>
      </c>
      <c r="S131" s="3">
        <v>1.6403696208726615E-3</v>
      </c>
      <c r="T131" s="3">
        <v>1.3156610366422683E-3</v>
      </c>
      <c r="U131" s="3">
        <v>-4.5847840374335647E-4</v>
      </c>
      <c r="V131" s="3">
        <v>2.088136418024078E-3</v>
      </c>
      <c r="W131" s="3">
        <v>1.6296579560730606E-3</v>
      </c>
      <c r="X131" s="3">
        <v>-6.8827340146526694E-4</v>
      </c>
      <c r="Y131" s="3">
        <v>2.2119807254057378E-3</v>
      </c>
      <c r="Z131" s="3">
        <v>1.5237072948366404E-3</v>
      </c>
      <c r="AA131" s="3">
        <v>194.47768296266864</v>
      </c>
      <c r="AB131" s="3">
        <v>17873.314453125</v>
      </c>
      <c r="AC131" s="3">
        <v>-3.638272246462293E-4</v>
      </c>
      <c r="AD131" s="3">
        <v>1.2245963444001973E-3</v>
      </c>
      <c r="AE131" s="3">
        <v>8.6076909792609513E-4</v>
      </c>
      <c r="AF131" s="3">
        <v>-5.2667954878415912E-4</v>
      </c>
      <c r="AG131" s="3">
        <v>1.4861549134366214E-3</v>
      </c>
      <c r="AH131" s="3">
        <v>9.5947537920437753E-4</v>
      </c>
      <c r="AI131" s="3">
        <v>-8.0135845928452909E-4</v>
      </c>
      <c r="AJ131" s="3">
        <v>1.631756080314517E-3</v>
      </c>
      <c r="AK131" s="3">
        <v>8.3039765013381839E-4</v>
      </c>
      <c r="AL131" s="1">
        <v>-1.1682541223496504E-2</v>
      </c>
      <c r="AM131" s="1">
        <v>3.9419447757754474E-2</v>
      </c>
      <c r="AN131" s="1">
        <v>2.7736905986536636E-2</v>
      </c>
      <c r="AO131" s="1">
        <v>-1.6786968343702375E-2</v>
      </c>
      <c r="AP131" s="1">
        <v>5.210699410144095E-2</v>
      </c>
      <c r="AQ131" s="1">
        <v>3.5320025210017238E-2</v>
      </c>
      <c r="AR131" s="1">
        <v>-2.5441307267686949E-2</v>
      </c>
      <c r="AS131" s="1">
        <v>5.6715751485247712E-2</v>
      </c>
      <c r="AT131" s="1">
        <v>3.1274443669839419E-2</v>
      </c>
      <c r="AU131" s="1">
        <v>-6.8449088173445959E-3</v>
      </c>
      <c r="AV131" s="1">
        <v>3.4579252054680286E-2</v>
      </c>
      <c r="AW131" s="1">
        <v>2.773434354409237E-2</v>
      </c>
      <c r="AX131" s="1">
        <v>-9.6647975449794653E-3</v>
      </c>
      <c r="AY131" s="1">
        <v>4.401824723198592E-2</v>
      </c>
      <c r="AZ131" s="1">
        <v>3.4353448459979723E-2</v>
      </c>
      <c r="BA131" s="1">
        <v>-1.4508912582237564E-2</v>
      </c>
      <c r="BB131" s="1">
        <v>4.6628904894744569E-2</v>
      </c>
      <c r="BC131" s="1">
        <v>3.2119991698993641E-2</v>
      </c>
      <c r="BD131" s="1">
        <v>-1.6718624173593054E-2</v>
      </c>
      <c r="BE131" s="1">
        <v>5.6272770863396715E-2</v>
      </c>
      <c r="BF131" s="1">
        <v>3.9554145686767114E-2</v>
      </c>
      <c r="BG131" s="1">
        <v>-2.420203008337788E-2</v>
      </c>
      <c r="BH131" s="1">
        <v>6.8291935782555241E-2</v>
      </c>
      <c r="BI131" s="1">
        <v>4.4089906367868394E-2</v>
      </c>
      <c r="BJ131" s="1">
        <v>-3.6824102215371329E-2</v>
      </c>
      <c r="BK131" s="1">
        <v>7.4982614828454322E-2</v>
      </c>
      <c r="BL131" s="1">
        <v>3.8158513950465052E-2</v>
      </c>
      <c r="BM131" s="1" t="str">
        <f t="shared" si="1"/>
        <v>CYPAgriculture, Mining and Quarrying</v>
      </c>
    </row>
    <row r="132" spans="1:65">
      <c r="A132" s="8">
        <f t="shared" si="2"/>
        <v>12</v>
      </c>
      <c r="B132" s="1" t="s">
        <v>63</v>
      </c>
      <c r="C132" s="1" t="s">
        <v>64</v>
      </c>
      <c r="D132" s="1" t="s">
        <v>176</v>
      </c>
      <c r="E132" s="2">
        <v>92.136467884503773</v>
      </c>
      <c r="F132" s="3">
        <v>35669.671875</v>
      </c>
      <c r="G132" s="3">
        <v>-1.5729705046396703E-4</v>
      </c>
      <c r="H132" s="3">
        <v>7.4319279519841075E-4</v>
      </c>
      <c r="I132" s="3">
        <v>5.8589575928635895E-4</v>
      </c>
      <c r="J132" s="3">
        <v>-2.332907315576449E-4</v>
      </c>
      <c r="K132" s="3">
        <v>4.1641342686489224E-3</v>
      </c>
      <c r="L132" s="3">
        <v>3.9308434352278709E-3</v>
      </c>
      <c r="M132" s="3">
        <v>-5.8680973597802222E-4</v>
      </c>
      <c r="N132" s="3">
        <v>8.4779317257925868E-3</v>
      </c>
      <c r="O132" s="3">
        <v>7.891122077126056E-3</v>
      </c>
      <c r="P132" s="2">
        <v>1.6282164990790899</v>
      </c>
      <c r="Q132" s="3">
        <v>735.3779296875</v>
      </c>
      <c r="R132" s="3">
        <v>-1.5141463518375531E-4</v>
      </c>
      <c r="S132" s="3">
        <v>9.3683476734440774E-4</v>
      </c>
      <c r="T132" s="3">
        <v>7.8542015398852527E-4</v>
      </c>
      <c r="U132" s="3">
        <v>-2.2723551956005394E-4</v>
      </c>
      <c r="V132" s="3">
        <v>6.5224947175011039E-3</v>
      </c>
      <c r="W132" s="3">
        <v>6.2952589942142367E-3</v>
      </c>
      <c r="X132" s="3">
        <v>-5.6742742890492082E-4</v>
      </c>
      <c r="Y132" s="3">
        <v>1.4142570609692484E-2</v>
      </c>
      <c r="Z132" s="3">
        <v>1.3575143297202885E-2</v>
      </c>
      <c r="AA132" s="3">
        <v>142.52950079566233</v>
      </c>
      <c r="AB132" s="3">
        <v>17873.314453125</v>
      </c>
      <c r="AC132" s="3">
        <v>-5.3770543308928609E-4</v>
      </c>
      <c r="AD132" s="3">
        <v>3.5123269772157073E-3</v>
      </c>
      <c r="AE132" s="3">
        <v>2.9746216023340821E-3</v>
      </c>
      <c r="AF132" s="3">
        <v>-8.0586926196701825E-4</v>
      </c>
      <c r="AG132" s="3">
        <v>2.3263411363586783E-2</v>
      </c>
      <c r="AH132" s="3">
        <v>2.2457542130723596E-2</v>
      </c>
      <c r="AI132" s="3">
        <v>-2.1120511228218675E-3</v>
      </c>
      <c r="AJ132" s="3">
        <v>2.6389066595584154E-2</v>
      </c>
      <c r="AK132" s="3">
        <v>2.4277015589177608E-2</v>
      </c>
      <c r="AL132" s="1">
        <v>-3.0447957217032296E-2</v>
      </c>
      <c r="AM132" s="1">
        <v>0.14385967419898663</v>
      </c>
      <c r="AN132" s="1">
        <v>0.11341171979876553</v>
      </c>
      <c r="AO132" s="1">
        <v>-4.5158038199988475E-2</v>
      </c>
      <c r="AP132" s="1">
        <v>0.80605060097325121</v>
      </c>
      <c r="AQ132" s="1">
        <v>0.76089254305558451</v>
      </c>
      <c r="AR132" s="1">
        <v>-0.11358863807614608</v>
      </c>
      <c r="AS132" s="1">
        <v>1.6410714740959886</v>
      </c>
      <c r="AT132" s="1">
        <v>1.5274828529207096</v>
      </c>
      <c r="AU132" s="1">
        <v>-3.4192927767126173E-2</v>
      </c>
      <c r="AV132" s="1">
        <v>0.21155896515990483</v>
      </c>
      <c r="AW132" s="1">
        <v>0.17736604232201733</v>
      </c>
      <c r="AX132" s="1">
        <v>-5.1315037658102872E-2</v>
      </c>
      <c r="AY132" s="1">
        <v>1.4729302122368719</v>
      </c>
      <c r="AZ132" s="1">
        <v>1.4216151285725416</v>
      </c>
      <c r="BA132" s="1">
        <v>-0.12813824149882208</v>
      </c>
      <c r="BB132" s="1">
        <v>3.1937196474557017</v>
      </c>
      <c r="BC132" s="1">
        <v>3.065581432246153</v>
      </c>
      <c r="BD132" s="1">
        <v>-3.3714348666936331E-2</v>
      </c>
      <c r="BE132" s="1">
        <v>0.2202243255415906</v>
      </c>
      <c r="BF132" s="1">
        <v>0.18650998052429821</v>
      </c>
      <c r="BG132" s="1">
        <v>-5.0528329464380232E-2</v>
      </c>
      <c r="BH132" s="1">
        <v>1.458625324628436</v>
      </c>
      <c r="BI132" s="1">
        <v>1.4080969969888777</v>
      </c>
      <c r="BJ132" s="1">
        <v>-0.13242646173037081</v>
      </c>
      <c r="BK132" s="1">
        <v>1.6546051749690867</v>
      </c>
      <c r="BL132" s="1">
        <v>1.5221787205380037</v>
      </c>
      <c r="BM132" s="1" t="str">
        <f t="shared" si="1"/>
        <v>CYPElectronics and Machinery</v>
      </c>
    </row>
    <row r="133" spans="1:65">
      <c r="A133" s="8">
        <f t="shared" si="2"/>
        <v>12</v>
      </c>
      <c r="B133" s="1" t="s">
        <v>63</v>
      </c>
      <c r="C133" s="1" t="s">
        <v>64</v>
      </c>
      <c r="D133" s="1" t="s">
        <v>177</v>
      </c>
      <c r="E133" s="2">
        <v>2058.9325992550484</v>
      </c>
      <c r="F133" s="3">
        <v>214018.03125</v>
      </c>
      <c r="G133" s="3">
        <v>-1.3825809173795278E-3</v>
      </c>
      <c r="H133" s="3">
        <v>5.9055566653114511E-3</v>
      </c>
      <c r="I133" s="3">
        <v>4.5229758125060471E-3</v>
      </c>
      <c r="J133" s="3">
        <v>-2.0901689276797697E-3</v>
      </c>
      <c r="K133" s="3">
        <v>1.4307701116194949E-2</v>
      </c>
      <c r="L133" s="3">
        <v>1.2217532057547942E-2</v>
      </c>
      <c r="M133" s="3">
        <v>-4.4033350895915646E-3</v>
      </c>
      <c r="N133" s="3">
        <v>1.6300162154948339E-2</v>
      </c>
      <c r="O133" s="3">
        <v>1.1896827156306244E-2</v>
      </c>
      <c r="P133" s="2">
        <v>61.374603891382264</v>
      </c>
      <c r="Q133" s="3">
        <v>4412.267578125</v>
      </c>
      <c r="R133" s="3">
        <v>-2.0773730502696708E-3</v>
      </c>
      <c r="S133" s="3">
        <v>7.6449381522252224E-3</v>
      </c>
      <c r="T133" s="3">
        <v>5.567565094679594E-3</v>
      </c>
      <c r="U133" s="3">
        <v>-3.0919111231924035E-3</v>
      </c>
      <c r="V133" s="3">
        <v>2.3915305035188794E-2</v>
      </c>
      <c r="W133" s="3">
        <v>2.0823394093895331E-2</v>
      </c>
      <c r="X133" s="3">
        <v>-6.7587446537800133E-3</v>
      </c>
      <c r="Y133" s="3">
        <v>2.9838011250831187E-2</v>
      </c>
      <c r="Z133" s="3">
        <v>2.3079266495187767E-2</v>
      </c>
      <c r="AA133" s="3">
        <v>1008.0418874007509</v>
      </c>
      <c r="AB133" s="3">
        <v>107239.88671875</v>
      </c>
      <c r="AC133" s="3">
        <v>-2.4878334108962008E-3</v>
      </c>
      <c r="AD133" s="3">
        <v>2.4178451367788512E-2</v>
      </c>
      <c r="AE133" s="3">
        <v>2.169061779659387E-2</v>
      </c>
      <c r="AF133" s="3">
        <v>-3.6221094464963244E-3</v>
      </c>
      <c r="AG133" s="3">
        <v>6.002961018748465E-2</v>
      </c>
      <c r="AH133" s="3">
        <v>5.640750036764075E-2</v>
      </c>
      <c r="AI133" s="3">
        <v>-7.6574932445510058E-3</v>
      </c>
      <c r="AJ133" s="3">
        <v>6.5144372449140064E-2</v>
      </c>
      <c r="AK133" s="3">
        <v>5.7486879022690118E-2</v>
      </c>
      <c r="AL133" s="1">
        <v>-1.1976159445256302E-2</v>
      </c>
      <c r="AM133" s="1">
        <v>5.1154972087142807E-2</v>
      </c>
      <c r="AN133" s="1">
        <v>3.9178813201238942E-2</v>
      </c>
      <c r="AO133" s="1">
        <v>-1.8105411430716138E-2</v>
      </c>
      <c r="AP133" s="1">
        <v>0.12393582734194875</v>
      </c>
      <c r="AQ133" s="1">
        <v>0.10583041477677133</v>
      </c>
      <c r="AR133" s="1">
        <v>-3.8142464184875186E-2</v>
      </c>
      <c r="AS133" s="1">
        <v>0.14119487582773174</v>
      </c>
      <c r="AT133" s="1">
        <v>0.10305241243067688</v>
      </c>
      <c r="AU133" s="1">
        <v>-1.2445328845518489E-2</v>
      </c>
      <c r="AV133" s="1">
        <v>4.580004024589731E-2</v>
      </c>
      <c r="AW133" s="1">
        <v>3.3354711356789302E-2</v>
      </c>
      <c r="AX133" s="1">
        <v>-1.8523322368243243E-2</v>
      </c>
      <c r="AY133" s="1">
        <v>0.1432741392140289</v>
      </c>
      <c r="AZ133" s="1">
        <v>0.12475081793552353</v>
      </c>
      <c r="BA133" s="1">
        <v>-4.0490945903174702E-2</v>
      </c>
      <c r="BB133" s="1">
        <v>0.17875646459583616</v>
      </c>
      <c r="BC133" s="1">
        <v>0.13826551808240822</v>
      </c>
      <c r="BD133" s="1">
        <v>-2.2055546856893142E-2</v>
      </c>
      <c r="BE133" s="1">
        <v>0.21435075384620317</v>
      </c>
      <c r="BF133" s="1">
        <v>0.19229520556820612</v>
      </c>
      <c r="BG133" s="1">
        <v>-3.2111315921758914E-2</v>
      </c>
      <c r="BH133" s="1">
        <v>0.5321842991947574</v>
      </c>
      <c r="BI133" s="1">
        <v>0.5000729799631366</v>
      </c>
      <c r="BJ133" s="1">
        <v>-6.7886459085979345E-2</v>
      </c>
      <c r="BK133" s="1">
        <v>0.5775285245073245</v>
      </c>
      <c r="BL133" s="1">
        <v>0.50964206380874499</v>
      </c>
      <c r="BM133" s="1" t="str">
        <f t="shared" ref="BM133:BM196" si="3">$C133&amp;$D133</f>
        <v>CYPOther</v>
      </c>
    </row>
    <row r="134" spans="1:65">
      <c r="A134" s="8">
        <f t="shared" si="2"/>
        <v>12</v>
      </c>
      <c r="B134" s="1" t="s">
        <v>63</v>
      </c>
      <c r="C134" s="1" t="s">
        <v>64</v>
      </c>
      <c r="D134" s="1" t="s">
        <v>178</v>
      </c>
      <c r="E134" s="2">
        <v>15199.271269416096</v>
      </c>
      <c r="F134" s="3">
        <v>303192.2109375</v>
      </c>
      <c r="G134" s="3">
        <v>-1.3063328334737889E-2</v>
      </c>
      <c r="H134" s="3">
        <v>2.3666617145863711E-2</v>
      </c>
      <c r="I134" s="3">
        <v>1.0603288767470076E-2</v>
      </c>
      <c r="J134" s="3">
        <v>-2.1736507317655196E-2</v>
      </c>
      <c r="K134" s="3">
        <v>4.2173555899353232E-2</v>
      </c>
      <c r="L134" s="3">
        <v>2.0437048669009528E-2</v>
      </c>
      <c r="M134" s="3">
        <v>-4.4548093745106598E-2</v>
      </c>
      <c r="N134" s="3">
        <v>5.4498348808920127E-2</v>
      </c>
      <c r="O134" s="3">
        <v>9.9502550492616137E-3</v>
      </c>
      <c r="P134" s="2">
        <v>284.91299166472163</v>
      </c>
      <c r="Q134" s="3">
        <v>6250.71240234375</v>
      </c>
      <c r="R134" s="3">
        <v>-1.0765336614440457E-2</v>
      </c>
      <c r="S134" s="3">
        <v>2.0100902294871048E-2</v>
      </c>
      <c r="T134" s="3">
        <v>9.3355656804305909E-3</v>
      </c>
      <c r="U134" s="3">
        <v>-1.7557763034346863E-2</v>
      </c>
      <c r="V134" s="3">
        <v>3.5671136423843564E-2</v>
      </c>
      <c r="W134" s="3">
        <v>1.8113373327651061E-2</v>
      </c>
      <c r="X134" s="3">
        <v>-3.4859828379921964E-2</v>
      </c>
      <c r="Y134" s="3">
        <v>4.5163848490119562E-2</v>
      </c>
      <c r="Z134" s="3">
        <v>1.0304020110197598E-2</v>
      </c>
      <c r="AA134" s="3">
        <v>7565.3232925192069</v>
      </c>
      <c r="AB134" s="3">
        <v>151923.1728515625</v>
      </c>
      <c r="AC134" s="3">
        <v>-3.0538959656716713E-2</v>
      </c>
      <c r="AD134" s="3">
        <v>5.4413835672264099E-2</v>
      </c>
      <c r="AE134" s="3">
        <v>2.3874876016456881E-2</v>
      </c>
      <c r="AF134" s="3">
        <v>-5.0483153809061321E-2</v>
      </c>
      <c r="AG134" s="3">
        <v>9.4558175114954679E-2</v>
      </c>
      <c r="AH134" s="3">
        <v>4.4075021265875591E-2</v>
      </c>
      <c r="AI134" s="3">
        <v>-0.10667706562810508</v>
      </c>
      <c r="AJ134" s="3">
        <v>0.12190726381088268</v>
      </c>
      <c r="AK134" s="3">
        <v>1.5230198182777599E-2</v>
      </c>
      <c r="AL134" s="1">
        <v>-1.5328519733628771E-2</v>
      </c>
      <c r="AM134" s="1">
        <v>2.7770427157060955E-2</v>
      </c>
      <c r="AN134" s="1">
        <v>1.2441907372206497E-2</v>
      </c>
      <c r="AO134" s="1">
        <v>-2.5505634767889279E-2</v>
      </c>
      <c r="AP134" s="1">
        <v>4.9486483633843614E-2</v>
      </c>
      <c r="AQ134" s="1">
        <v>2.3980848968405709E-2</v>
      </c>
      <c r="AR134" s="1">
        <v>-5.2272768208050414E-2</v>
      </c>
      <c r="AS134" s="1">
        <v>6.3948405319208243E-2</v>
      </c>
      <c r="AT134" s="1">
        <v>1.16756370940826E-2</v>
      </c>
      <c r="AU134" s="1">
        <v>-1.3892997150543249E-2</v>
      </c>
      <c r="AV134" s="1">
        <v>2.5940831049481004E-2</v>
      </c>
      <c r="AW134" s="1">
        <v>1.2047833898937753E-2</v>
      </c>
      <c r="AX134" s="1">
        <v>-2.2658831817566265E-2</v>
      </c>
      <c r="AY134" s="1">
        <v>4.6034695842983302E-2</v>
      </c>
      <c r="AZ134" s="1">
        <v>2.3375863945603342E-2</v>
      </c>
      <c r="BA134" s="1">
        <v>-4.4987677923701883E-2</v>
      </c>
      <c r="BB134" s="1">
        <v>5.8285331973654333E-2</v>
      </c>
      <c r="BC134" s="1">
        <v>1.3297654049952451E-2</v>
      </c>
      <c r="BD134" s="1">
        <v>-3.6074627871196814E-2</v>
      </c>
      <c r="BE134" s="1">
        <v>6.4277201809972276E-2</v>
      </c>
      <c r="BF134" s="1">
        <v>2.8202573939849818E-2</v>
      </c>
      <c r="BG134" s="1">
        <v>-5.9634021849389832E-2</v>
      </c>
      <c r="BH134" s="1">
        <v>0.1116983360859579</v>
      </c>
      <c r="BI134" s="1">
        <v>5.2064314189296447E-2</v>
      </c>
      <c r="BJ134" s="1">
        <v>-0.12601396668988138</v>
      </c>
      <c r="BK134" s="1">
        <v>0.14400487856193792</v>
      </c>
      <c r="BL134" s="1">
        <v>1.7990911872056519E-2</v>
      </c>
      <c r="BM134" s="1" t="str">
        <f t="shared" si="3"/>
        <v>CYPServices</v>
      </c>
    </row>
    <row r="135" spans="1:65">
      <c r="A135" s="8">
        <f t="shared" si="2"/>
        <v>12</v>
      </c>
      <c r="B135" s="1" t="s">
        <v>63</v>
      </c>
      <c r="C135" s="1" t="s">
        <v>64</v>
      </c>
      <c r="D135" s="1" t="s">
        <v>179</v>
      </c>
      <c r="E135" s="2">
        <v>10.658788152985732</v>
      </c>
      <c r="F135" s="3">
        <v>35669.671875</v>
      </c>
      <c r="G135" s="3">
        <v>-2.1079801229006989E-6</v>
      </c>
      <c r="H135" s="3">
        <v>5.0136430945713073E-4</v>
      </c>
      <c r="I135" s="3">
        <v>4.9925633356906474E-4</v>
      </c>
      <c r="J135" s="3">
        <v>-3.4006548759180077E-6</v>
      </c>
      <c r="K135" s="3">
        <v>1.0091403964906931E-3</v>
      </c>
      <c r="L135" s="3">
        <v>1.0057397303171456E-3</v>
      </c>
      <c r="M135" s="3">
        <v>-6.3442256816870213E-6</v>
      </c>
      <c r="N135" s="3">
        <v>1.0405042266938835E-3</v>
      </c>
      <c r="O135" s="3">
        <v>1.034159999107942E-3</v>
      </c>
      <c r="P135" s="2">
        <v>2.3307252780495342</v>
      </c>
      <c r="Q135" s="3">
        <v>735.3779296875</v>
      </c>
      <c r="R135" s="3">
        <v>-2.4437700119506189E-5</v>
      </c>
      <c r="S135" s="3">
        <v>3.2906978158280253E-3</v>
      </c>
      <c r="T135" s="3">
        <v>3.2662601443007588E-3</v>
      </c>
      <c r="U135" s="3">
        <v>-3.9308999248532928E-5</v>
      </c>
      <c r="V135" s="3">
        <v>7.0263312663882971E-3</v>
      </c>
      <c r="W135" s="3">
        <v>6.9870224688202143E-3</v>
      </c>
      <c r="X135" s="3">
        <v>-7.3455265805932868E-5</v>
      </c>
      <c r="Y135" s="3">
        <v>7.1965914685279131E-3</v>
      </c>
      <c r="Z135" s="3">
        <v>7.1231361944228411E-3</v>
      </c>
      <c r="AA135" s="3">
        <v>26.285124681924117</v>
      </c>
      <c r="AB135" s="3">
        <v>17873.314453125</v>
      </c>
      <c r="AC135" s="3">
        <v>-1.1686010161326976E-5</v>
      </c>
      <c r="AD135" s="3">
        <v>3.8981236284598708E-3</v>
      </c>
      <c r="AE135" s="3">
        <v>3.8864376256242394E-3</v>
      </c>
      <c r="AF135" s="3">
        <v>-1.8781000818535176E-5</v>
      </c>
      <c r="AG135" s="3">
        <v>7.7948439866304398E-3</v>
      </c>
      <c r="AH135" s="3">
        <v>7.7760631684213877E-3</v>
      </c>
      <c r="AI135" s="3">
        <v>-3.5115627952109207E-5</v>
      </c>
      <c r="AJ135" s="3">
        <v>8.0404682084918022E-3</v>
      </c>
      <c r="AK135" s="3">
        <v>8.0053526908159256E-3</v>
      </c>
      <c r="AL135" s="1">
        <v>-3.527181611916546E-3</v>
      </c>
      <c r="AM135" s="1">
        <v>0.83890875154695799</v>
      </c>
      <c r="AN135" s="1">
        <v>0.83538157702098648</v>
      </c>
      <c r="AO135" s="1">
        <v>-5.6901520163799846E-3</v>
      </c>
      <c r="AP135" s="1">
        <v>1.6885460216988109</v>
      </c>
      <c r="AQ135" s="1">
        <v>1.6828558507786515</v>
      </c>
      <c r="AR135" s="1">
        <v>-1.0615487272955328E-2</v>
      </c>
      <c r="AS135" s="1">
        <v>1.7410256081854891</v>
      </c>
      <c r="AT135" s="1">
        <v>1.7304101177262365</v>
      </c>
      <c r="AU135" s="1">
        <v>-3.8552258946882435E-3</v>
      </c>
      <c r="AV135" s="1">
        <v>0.51913164369538889</v>
      </c>
      <c r="AW135" s="1">
        <v>0.51527642231133552</v>
      </c>
      <c r="AX135" s="1">
        <v>-6.2012820787608188E-3</v>
      </c>
      <c r="AY135" s="1">
        <v>1.1084551373644227</v>
      </c>
      <c r="AZ135" s="1">
        <v>1.1022538871022276</v>
      </c>
      <c r="BA135" s="1">
        <v>-1.1588105322980068E-2</v>
      </c>
      <c r="BB135" s="1">
        <v>1.1353149292807483</v>
      </c>
      <c r="BC135" s="1">
        <v>1.1237268226485184</v>
      </c>
      <c r="BD135" s="1">
        <v>-3.9731167906193665E-3</v>
      </c>
      <c r="BE135" s="1">
        <v>1.3253197820585614</v>
      </c>
      <c r="BF135" s="1">
        <v>1.3213466677585992</v>
      </c>
      <c r="BG135" s="1">
        <v>-6.385336711728906E-3</v>
      </c>
      <c r="BH135" s="1">
        <v>2.6501624674287547</v>
      </c>
      <c r="BI135" s="1">
        <v>2.6437771928022711</v>
      </c>
      <c r="BJ135" s="1">
        <v>-1.1938932886724889E-2</v>
      </c>
      <c r="BK135" s="1">
        <v>2.7336720405497643</v>
      </c>
      <c r="BL135" s="1">
        <v>2.7217331451557634</v>
      </c>
      <c r="BM135" s="1" t="str">
        <f t="shared" si="3"/>
        <v>CYPTextiles, Garments and Leather</v>
      </c>
    </row>
    <row r="136" spans="1:65">
      <c r="A136" s="8">
        <f t="shared" si="2"/>
        <v>13</v>
      </c>
      <c r="B136" s="1" t="s">
        <v>65</v>
      </c>
      <c r="C136" s="1" t="s">
        <v>66</v>
      </c>
      <c r="D136" s="1" t="s">
        <v>175</v>
      </c>
      <c r="E136" s="2">
        <v>6567.2093093800086</v>
      </c>
      <c r="F136" s="3">
        <v>385156.65625</v>
      </c>
      <c r="G136" s="3">
        <v>-9.2110317200422287E-4</v>
      </c>
      <c r="H136" s="3">
        <v>3.2548049930483103E-3</v>
      </c>
      <c r="I136" s="3">
        <v>2.3337018792517483E-3</v>
      </c>
      <c r="J136" s="3">
        <v>-1.3085632817819715E-3</v>
      </c>
      <c r="K136" s="3">
        <v>5.2254422334954143E-3</v>
      </c>
      <c r="L136" s="3">
        <v>3.9168789517134428E-3</v>
      </c>
      <c r="M136" s="3">
        <v>-4.0012525860220194E-3</v>
      </c>
      <c r="N136" s="3">
        <v>5.9467284008860588E-3</v>
      </c>
      <c r="O136" s="3">
        <v>1.9454758148640394E-3</v>
      </c>
      <c r="P136" s="2">
        <v>215.7970121650423</v>
      </c>
      <c r="Q136" s="3">
        <v>11772.3466796875</v>
      </c>
      <c r="R136" s="3">
        <v>-8.9185850811190903E-4</v>
      </c>
      <c r="S136" s="3">
        <v>3.4161831717938185E-3</v>
      </c>
      <c r="T136" s="3">
        <v>2.5243246054742485E-3</v>
      </c>
      <c r="U136" s="3">
        <v>-1.2872913503088057E-3</v>
      </c>
      <c r="V136" s="3">
        <v>5.4896683432161808E-3</v>
      </c>
      <c r="W136" s="3">
        <v>4.2023769346997142E-3</v>
      </c>
      <c r="X136" s="3">
        <v>-3.9291422581300139E-3</v>
      </c>
      <c r="Y136" s="3">
        <v>6.1956071294844151E-3</v>
      </c>
      <c r="Z136" s="3">
        <v>2.2664648713544011E-3</v>
      </c>
      <c r="AA136" s="3">
        <v>4349.6595343358422</v>
      </c>
      <c r="AB136" s="3">
        <v>354242.59375</v>
      </c>
      <c r="AC136" s="3">
        <v>-7.779272273182869E-4</v>
      </c>
      <c r="AD136" s="3">
        <v>2.7253752341493964E-3</v>
      </c>
      <c r="AE136" s="3">
        <v>1.9474480068311095E-3</v>
      </c>
      <c r="AF136" s="3">
        <v>-1.0815365531016141E-3</v>
      </c>
      <c r="AG136" s="3">
        <v>4.5015469659119844E-3</v>
      </c>
      <c r="AH136" s="3">
        <v>3.4200104419142008E-3</v>
      </c>
      <c r="AI136" s="3">
        <v>-3.3152102259919047E-3</v>
      </c>
      <c r="AJ136" s="3">
        <v>5.1017291843891144E-3</v>
      </c>
      <c r="AK136" s="3">
        <v>1.7865189583972096E-3</v>
      </c>
      <c r="AL136" s="1">
        <v>-2.7010637839013349E-2</v>
      </c>
      <c r="AM136" s="1">
        <v>9.5444638099061105E-2</v>
      </c>
      <c r="AN136" s="1">
        <v>6.8434001966942368E-2</v>
      </c>
      <c r="AO136" s="1">
        <v>-3.8372605770900077E-2</v>
      </c>
      <c r="AP136" s="1">
        <v>0.15323205044503158</v>
      </c>
      <c r="AQ136" s="1">
        <v>0.11485944467413149</v>
      </c>
      <c r="AR136" s="1">
        <v>-0.11733363621828989</v>
      </c>
      <c r="AS136" s="1">
        <v>0.1743832092270462</v>
      </c>
      <c r="AT136" s="1">
        <v>5.7049573008756328E-2</v>
      </c>
      <c r="AU136" s="1">
        <v>-2.4326722290815884E-2</v>
      </c>
      <c r="AV136" s="1">
        <v>9.318130461155949E-2</v>
      </c>
      <c r="AW136" s="1">
        <v>6.8854580733046011E-2</v>
      </c>
      <c r="AX136" s="1">
        <v>-3.5112721246139941E-2</v>
      </c>
      <c r="AY136" s="1">
        <v>0.1497385919845329</v>
      </c>
      <c r="AZ136" s="1">
        <v>0.11462586915069535</v>
      </c>
      <c r="BA136" s="1">
        <v>-0.10717300074536536</v>
      </c>
      <c r="BB136" s="1">
        <v>0.16899408672014862</v>
      </c>
      <c r="BC136" s="1">
        <v>6.1821085974783259E-2</v>
      </c>
      <c r="BD136" s="1">
        <v>-3.1677761797745563E-2</v>
      </c>
      <c r="BE136" s="1">
        <v>0.11097925929970874</v>
      </c>
      <c r="BF136" s="1">
        <v>7.9301497501963178E-2</v>
      </c>
      <c r="BG136" s="1">
        <v>-4.4040954091313825E-2</v>
      </c>
      <c r="BH136" s="1">
        <v>0.18330626246249143</v>
      </c>
      <c r="BI136" s="1">
        <v>0.1392653095563067</v>
      </c>
      <c r="BJ136" s="1">
        <v>-0.13499776863505225</v>
      </c>
      <c r="BK136" s="1">
        <v>0.20774611838282178</v>
      </c>
      <c r="BL136" s="1">
        <v>7.2748349747769503E-2</v>
      </c>
      <c r="BM136" s="1" t="str">
        <f t="shared" si="3"/>
        <v>CZEAgriculture, Mining and Quarrying</v>
      </c>
    </row>
    <row r="137" spans="1:65">
      <c r="A137" s="8">
        <f t="shared" si="2"/>
        <v>13</v>
      </c>
      <c r="B137" s="1" t="s">
        <v>65</v>
      </c>
      <c r="C137" s="1" t="s">
        <v>66</v>
      </c>
      <c r="D137" s="1" t="s">
        <v>176</v>
      </c>
      <c r="E137" s="2">
        <v>13784.285391664951</v>
      </c>
      <c r="F137" s="3">
        <v>385156.65625</v>
      </c>
      <c r="G137" s="3">
        <v>-4.9467741046100855E-3</v>
      </c>
      <c r="H137" s="3">
        <v>2.6001814752817154E-2</v>
      </c>
      <c r="I137" s="3">
        <v>2.1055040881037712E-2</v>
      </c>
      <c r="J137" s="3">
        <v>-8.0319317057728767E-3</v>
      </c>
      <c r="K137" s="3">
        <v>4.3548699468374252E-2</v>
      </c>
      <c r="L137" s="3">
        <v>3.5516766831278801E-2</v>
      </c>
      <c r="M137" s="3">
        <v>-4.4379420578479767E-2</v>
      </c>
      <c r="N137" s="3">
        <v>5.2968967705965042E-2</v>
      </c>
      <c r="O137" s="3">
        <v>8.5895471274852753E-3</v>
      </c>
      <c r="P137" s="2">
        <v>415.04036965339736</v>
      </c>
      <c r="Q137" s="3">
        <v>11772.3466796875</v>
      </c>
      <c r="R137" s="3">
        <v>-4.8108526971191168E-3</v>
      </c>
      <c r="S137" s="3">
        <v>2.5823058560490608E-2</v>
      </c>
      <c r="T137" s="3">
        <v>2.1012206561863422E-2</v>
      </c>
      <c r="U137" s="3">
        <v>-7.8920761588960886E-3</v>
      </c>
      <c r="V137" s="3">
        <v>4.3176060542464256E-2</v>
      </c>
      <c r="W137" s="3">
        <v>3.5283984616398811E-2</v>
      </c>
      <c r="X137" s="3">
        <v>-4.4686680659651756E-2</v>
      </c>
      <c r="Y137" s="3">
        <v>5.2489681169390678E-2</v>
      </c>
      <c r="Z137" s="3">
        <v>7.8030005097389221E-3</v>
      </c>
      <c r="AA137" s="3">
        <v>42872.518288561318</v>
      </c>
      <c r="AB137" s="3">
        <v>354242.59375</v>
      </c>
      <c r="AC137" s="3">
        <v>-1.6559251118451357E-2</v>
      </c>
      <c r="AD137" s="3">
        <v>9.6355117857456207E-2</v>
      </c>
      <c r="AE137" s="3">
        <v>7.9795867204666138E-2</v>
      </c>
      <c r="AF137" s="3">
        <v>-2.7460942976176739E-2</v>
      </c>
      <c r="AG137" s="3">
        <v>0.16015277430415154</v>
      </c>
      <c r="AH137" s="3">
        <v>0.13269183412194252</v>
      </c>
      <c r="AI137" s="3">
        <v>-0.16447500884532928</v>
      </c>
      <c r="AJ137" s="3">
        <v>0.19362498074769974</v>
      </c>
      <c r="AK137" s="3">
        <v>2.9149971902370453E-2</v>
      </c>
      <c r="AL137" s="1">
        <v>-6.9110692192355883E-2</v>
      </c>
      <c r="AM137" s="1">
        <v>0.36326773323849765</v>
      </c>
      <c r="AN137" s="1">
        <v>0.29415704429898626</v>
      </c>
      <c r="AO137" s="1">
        <v>-0.11221299943944918</v>
      </c>
      <c r="AP137" s="1">
        <v>0.60841281624956156</v>
      </c>
      <c r="AQ137" s="1">
        <v>0.49619980379873435</v>
      </c>
      <c r="AR137" s="1">
        <v>-0.62001870520347402</v>
      </c>
      <c r="AS137" s="1">
        <v>0.74002207205342663</v>
      </c>
      <c r="AT137" s="1">
        <v>0.12000336684995253</v>
      </c>
      <c r="AU137" s="1">
        <v>-6.8228336580954993E-2</v>
      </c>
      <c r="AV137" s="1">
        <v>0.36622703747922308</v>
      </c>
      <c r="AW137" s="1">
        <v>0.29799871080440027</v>
      </c>
      <c r="AX137" s="1">
        <v>-0.11192677522929372</v>
      </c>
      <c r="AY137" s="1">
        <v>0.61233028246634813</v>
      </c>
      <c r="AZ137" s="1">
        <v>0.50040351053909848</v>
      </c>
      <c r="BA137" s="1">
        <v>-0.63375415559036841</v>
      </c>
      <c r="BB137" s="1">
        <v>0.74441764471333383</v>
      </c>
      <c r="BC137" s="1">
        <v>0.11066348912296549</v>
      </c>
      <c r="BD137" s="1">
        <v>-6.8412030236638333E-2</v>
      </c>
      <c r="BE137" s="1">
        <v>0.39807653070579335</v>
      </c>
      <c r="BF137" s="1">
        <v>0.32966450239296385</v>
      </c>
      <c r="BG137" s="1">
        <v>-0.11345071391057561</v>
      </c>
      <c r="BH137" s="1">
        <v>0.66164685587555627</v>
      </c>
      <c r="BI137" s="1">
        <v>0.54819615350783391</v>
      </c>
      <c r="BJ137" s="1">
        <v>-0.67950351122825015</v>
      </c>
      <c r="BK137" s="1">
        <v>0.79993219154218376</v>
      </c>
      <c r="BL137" s="1">
        <v>0.12042868031393356</v>
      </c>
      <c r="BM137" s="1" t="str">
        <f t="shared" si="3"/>
        <v>CZEElectronics and Machinery</v>
      </c>
    </row>
    <row r="138" spans="1:65">
      <c r="A138" s="8">
        <f t="shared" si="2"/>
        <v>13</v>
      </c>
      <c r="B138" s="1" t="s">
        <v>65</v>
      </c>
      <c r="C138" s="1" t="s">
        <v>66</v>
      </c>
      <c r="D138" s="1" t="s">
        <v>177</v>
      </c>
      <c r="E138" s="2">
        <v>54685.707695402554</v>
      </c>
      <c r="F138" s="3">
        <v>2310939.9375</v>
      </c>
      <c r="G138" s="3">
        <v>-2.4428149008599576E-2</v>
      </c>
      <c r="H138" s="3">
        <v>4.807482537580654E-2</v>
      </c>
      <c r="I138" s="3">
        <v>2.3646676592761651E-2</v>
      </c>
      <c r="J138" s="3">
        <v>-3.0527426752087194E-2</v>
      </c>
      <c r="K138" s="3">
        <v>7.1844583319034427E-2</v>
      </c>
      <c r="L138" s="3">
        <v>4.1317155788419768E-2</v>
      </c>
      <c r="M138" s="3">
        <v>-0.12024691846454516</v>
      </c>
      <c r="N138" s="3">
        <v>9.3046972586307675E-2</v>
      </c>
      <c r="O138" s="3">
        <v>-2.7199945936445147E-2</v>
      </c>
      <c r="P138" s="2">
        <v>1593.3983324086985</v>
      </c>
      <c r="Q138" s="3">
        <v>70634.080078125</v>
      </c>
      <c r="R138" s="3">
        <v>-2.6308212898584316E-2</v>
      </c>
      <c r="S138" s="3">
        <v>4.3364626420952845E-2</v>
      </c>
      <c r="T138" s="3">
        <v>1.7056413198588416E-2</v>
      </c>
      <c r="U138" s="3">
        <v>-3.2104263664223254E-2</v>
      </c>
      <c r="V138" s="3">
        <v>6.9467033259570599E-2</v>
      </c>
      <c r="W138" s="3">
        <v>3.7362769216997549E-2</v>
      </c>
      <c r="X138" s="3">
        <v>-0.10823948186589405</v>
      </c>
      <c r="Y138" s="3">
        <v>8.790802996372804E-2</v>
      </c>
      <c r="Z138" s="3">
        <v>-2.0331451669335365E-2</v>
      </c>
      <c r="AA138" s="3">
        <v>104692.75025523145</v>
      </c>
      <c r="AB138" s="3">
        <v>2125455.5625</v>
      </c>
      <c r="AC138" s="3">
        <v>-6.7015043554420117E-2</v>
      </c>
      <c r="AD138" s="3">
        <v>0.14280491293175146</v>
      </c>
      <c r="AE138" s="3">
        <v>7.5789871152665E-2</v>
      </c>
      <c r="AF138" s="3">
        <v>-8.1760175729868934E-2</v>
      </c>
      <c r="AG138" s="3">
        <v>0.20309923341847025</v>
      </c>
      <c r="AH138" s="3">
        <v>0.12133905728114769</v>
      </c>
      <c r="AI138" s="3">
        <v>-0.35827020983560942</v>
      </c>
      <c r="AJ138" s="3">
        <v>0.26726407115347683</v>
      </c>
      <c r="AK138" s="3">
        <v>-9.1006138332886621E-2</v>
      </c>
      <c r="AL138" s="1">
        <v>-8.6024893577920203E-2</v>
      </c>
      <c r="AM138" s="1">
        <v>0.16929779392106076</v>
      </c>
      <c r="AN138" s="1">
        <v>8.3272901137442137E-2</v>
      </c>
      <c r="AO138" s="1">
        <v>-0.10750379149200247</v>
      </c>
      <c r="AP138" s="1">
        <v>0.25300413191331977</v>
      </c>
      <c r="AQ138" s="1">
        <v>0.14550033767969564</v>
      </c>
      <c r="AR138" s="1">
        <v>-0.42345526713234843</v>
      </c>
      <c r="AS138" s="1">
        <v>0.32766935847930839</v>
      </c>
      <c r="AT138" s="1">
        <v>-9.5785908858021088E-2</v>
      </c>
      <c r="AU138" s="1">
        <v>-9.7185182455094485E-2</v>
      </c>
      <c r="AV138" s="1">
        <v>0.16019328819724185</v>
      </c>
      <c r="AW138" s="1">
        <v>6.30081045460711E-2</v>
      </c>
      <c r="AX138" s="1">
        <v>-0.11859637649358888</v>
      </c>
      <c r="AY138" s="1">
        <v>0.25661820238305794</v>
      </c>
      <c r="AZ138" s="1">
        <v>0.13802182449180689</v>
      </c>
      <c r="BA138" s="1">
        <v>-0.39984752421354552</v>
      </c>
      <c r="BB138" s="1">
        <v>0.32474109755104474</v>
      </c>
      <c r="BC138" s="1">
        <v>-7.5106425802401025E-2</v>
      </c>
      <c r="BD138" s="1">
        <v>-0.1133773955809248</v>
      </c>
      <c r="BE138" s="1">
        <v>0.24160021758718689</v>
      </c>
      <c r="BF138" s="1">
        <v>0.12822282500980722</v>
      </c>
      <c r="BG138" s="1">
        <v>-0.13832350610894845</v>
      </c>
      <c r="BH138" s="1">
        <v>0.34360735900692702</v>
      </c>
      <c r="BI138" s="1">
        <v>0.20528385220864034</v>
      </c>
      <c r="BJ138" s="1">
        <v>-0.60612873096780462</v>
      </c>
      <c r="BK138" s="1">
        <v>0.45216271918303574</v>
      </c>
      <c r="BL138" s="1">
        <v>-0.15396601119390754</v>
      </c>
      <c r="BM138" s="1" t="str">
        <f t="shared" si="3"/>
        <v>CZEOther</v>
      </c>
    </row>
    <row r="139" spans="1:65">
      <c r="A139" s="8">
        <f t="shared" si="2"/>
        <v>13</v>
      </c>
      <c r="B139" s="1" t="s">
        <v>65</v>
      </c>
      <c r="C139" s="1" t="s">
        <v>66</v>
      </c>
      <c r="D139" s="1" t="s">
        <v>178</v>
      </c>
      <c r="E139" s="2">
        <v>116222.72843701129</v>
      </c>
      <c r="F139" s="3">
        <v>3273831.578125</v>
      </c>
      <c r="G139" s="3">
        <v>-1.3556227600020065E-2</v>
      </c>
      <c r="H139" s="3">
        <v>2.9446636377542745E-2</v>
      </c>
      <c r="I139" s="3">
        <v>1.5890408864834171E-2</v>
      </c>
      <c r="J139" s="3">
        <v>-2.0086769547560834E-2</v>
      </c>
      <c r="K139" s="3">
        <v>4.849390649178531E-2</v>
      </c>
      <c r="L139" s="3">
        <v>2.8407137058820808E-2</v>
      </c>
      <c r="M139" s="3">
        <v>-6.6357882007650915E-2</v>
      </c>
      <c r="N139" s="3">
        <v>6.0931870913918829E-2</v>
      </c>
      <c r="O139" s="3">
        <v>-5.426011093732086E-3</v>
      </c>
      <c r="P139" s="2">
        <v>3582.5180554701778</v>
      </c>
      <c r="Q139" s="3">
        <v>100064.94677734375</v>
      </c>
      <c r="R139" s="3">
        <v>-1.4368623133350411E-2</v>
      </c>
      <c r="S139" s="3">
        <v>3.1305969629102037E-2</v>
      </c>
      <c r="T139" s="3">
        <v>1.6937346437771339E-2</v>
      </c>
      <c r="U139" s="3">
        <v>-2.1310900186108483E-2</v>
      </c>
      <c r="V139" s="3">
        <v>5.1423197425719991E-2</v>
      </c>
      <c r="W139" s="3">
        <v>3.0112297432424384E-2</v>
      </c>
      <c r="X139" s="3">
        <v>-7.1448400311055593E-2</v>
      </c>
      <c r="Y139" s="3">
        <v>6.4778421781738871E-2</v>
      </c>
      <c r="Z139" s="3">
        <v>-6.6699785293167224E-3</v>
      </c>
      <c r="AA139" s="3">
        <v>21803.527479454224</v>
      </c>
      <c r="AB139" s="3">
        <v>3011062.046875</v>
      </c>
      <c r="AC139" s="3">
        <v>-4.5839031005385777E-3</v>
      </c>
      <c r="AD139" s="3">
        <v>9.1248593192290173E-3</v>
      </c>
      <c r="AE139" s="3">
        <v>4.5409562450799967E-3</v>
      </c>
      <c r="AF139" s="3">
        <v>-6.9890294067533887E-3</v>
      </c>
      <c r="AG139" s="3">
        <v>1.7943749727521663E-2</v>
      </c>
      <c r="AH139" s="3">
        <v>1.0954720318977706E-2</v>
      </c>
      <c r="AI139" s="3">
        <v>-2.0635668139846075E-2</v>
      </c>
      <c r="AJ139" s="3">
        <v>2.1779076114341933E-2</v>
      </c>
      <c r="AK139" s="3">
        <v>1.1434078579668494E-3</v>
      </c>
      <c r="AL139" s="1">
        <v>-2.2462350795327574E-2</v>
      </c>
      <c r="AM139" s="1">
        <v>4.8792384988714708E-2</v>
      </c>
      <c r="AN139" s="1">
        <v>2.6330034338060228E-2</v>
      </c>
      <c r="AO139" s="1">
        <v>-3.3283305447125044E-2</v>
      </c>
      <c r="AP139" s="1">
        <v>8.0353264285167522E-2</v>
      </c>
      <c r="AQ139" s="1">
        <v>4.7069959027925913E-2</v>
      </c>
      <c r="AR139" s="1">
        <v>-0.10995345221915605</v>
      </c>
      <c r="AS139" s="1">
        <v>0.10096267925466489</v>
      </c>
      <c r="AT139" s="1">
        <v>-8.9907729644911512E-3</v>
      </c>
      <c r="AU139" s="1">
        <v>-2.3608034498665175E-2</v>
      </c>
      <c r="AV139" s="1">
        <v>5.1436550611629245E-2</v>
      </c>
      <c r="AW139" s="1">
        <v>2.7828516017700894E-2</v>
      </c>
      <c r="AX139" s="1">
        <v>-3.5014382527962275E-2</v>
      </c>
      <c r="AY139" s="1">
        <v>8.4489697279365741E-2</v>
      </c>
      <c r="AZ139" s="1">
        <v>4.9475315068200208E-2</v>
      </c>
      <c r="BA139" s="1">
        <v>-0.11739164454127694</v>
      </c>
      <c r="BB139" s="1">
        <v>0.10643269031413324</v>
      </c>
      <c r="BC139" s="1">
        <v>-1.0958954227143698E-2</v>
      </c>
      <c r="BD139" s="1">
        <v>-3.7237408409263477E-2</v>
      </c>
      <c r="BE139" s="1">
        <v>7.412593715327058E-2</v>
      </c>
      <c r="BF139" s="1">
        <v>3.6888528958383092E-2</v>
      </c>
      <c r="BG139" s="1">
        <v>-5.6775489510903998E-2</v>
      </c>
      <c r="BH139" s="1">
        <v>0.14576633108121936</v>
      </c>
      <c r="BI139" s="1">
        <v>8.8990841555769667E-2</v>
      </c>
      <c r="BJ139" s="1">
        <v>-0.16763417233474909</v>
      </c>
      <c r="BK139" s="1">
        <v>0.17692266486848271</v>
      </c>
      <c r="BL139" s="1">
        <v>9.2884915871084012E-3</v>
      </c>
      <c r="BM139" s="1" t="str">
        <f t="shared" si="3"/>
        <v>CZEServices</v>
      </c>
    </row>
    <row r="140" spans="1:65">
      <c r="A140" s="8">
        <f t="shared" ref="A140:A203" si="4">IFERROR(INDEX($A$4:$A$75,MATCH(B140,$B$4:$B$75,0)),"")</f>
        <v>13</v>
      </c>
      <c r="B140" s="1" t="s">
        <v>65</v>
      </c>
      <c r="C140" s="1" t="s">
        <v>66</v>
      </c>
      <c r="D140" s="1" t="s">
        <v>179</v>
      </c>
      <c r="E140" s="2">
        <v>1318.4009539461679</v>
      </c>
      <c r="F140" s="3">
        <v>385156.65625</v>
      </c>
      <c r="G140" s="3">
        <v>-2.9475741757778451E-4</v>
      </c>
      <c r="H140" s="3">
        <v>4.8619462177157402E-3</v>
      </c>
      <c r="I140" s="3">
        <v>4.5671889092773199E-3</v>
      </c>
      <c r="J140" s="3">
        <v>-5.1981149590574205E-4</v>
      </c>
      <c r="K140" s="3">
        <v>1.0161855723708868E-2</v>
      </c>
      <c r="L140" s="3">
        <v>9.6420440822839737E-3</v>
      </c>
      <c r="M140" s="3">
        <v>-1.6443280910607427E-3</v>
      </c>
      <c r="N140" s="3">
        <v>1.0557612869888544E-2</v>
      </c>
      <c r="O140" s="3">
        <v>8.9132846333086491E-3</v>
      </c>
      <c r="P140" s="2">
        <v>79.419808710801874</v>
      </c>
      <c r="Q140" s="3">
        <v>11772.3466796875</v>
      </c>
      <c r="R140" s="3">
        <v>-5.4400847875513136E-4</v>
      </c>
      <c r="S140" s="3">
        <v>7.941757095977664E-3</v>
      </c>
      <c r="T140" s="3">
        <v>7.3977487627416849E-3</v>
      </c>
      <c r="U140" s="3">
        <v>-9.5186092949006706E-4</v>
      </c>
      <c r="V140" s="3">
        <v>1.6643783077597618E-2</v>
      </c>
      <c r="W140" s="3">
        <v>1.5691922046244144E-2</v>
      </c>
      <c r="X140" s="3">
        <v>-3.1753852672409266E-3</v>
      </c>
      <c r="Y140" s="3">
        <v>1.7316554207354784E-2</v>
      </c>
      <c r="Z140" s="3">
        <v>1.4141168911010027E-2</v>
      </c>
      <c r="AA140" s="3">
        <v>3402.8403571677045</v>
      </c>
      <c r="AB140" s="3">
        <v>354242.59375</v>
      </c>
      <c r="AC140" s="3">
        <v>-7.9825542343314737E-4</v>
      </c>
      <c r="AD140" s="3">
        <v>1.245459308847785E-2</v>
      </c>
      <c r="AE140" s="3">
        <v>1.1656337417662144E-2</v>
      </c>
      <c r="AF140" s="3">
        <v>-1.4018583751749247E-3</v>
      </c>
      <c r="AG140" s="3">
        <v>2.6068178005516529E-2</v>
      </c>
      <c r="AH140" s="3">
        <v>2.4666319601237774E-2</v>
      </c>
      <c r="AI140" s="3">
        <v>-4.5638123992830515E-3</v>
      </c>
      <c r="AJ140" s="3">
        <v>2.7097508311271667E-2</v>
      </c>
      <c r="AK140" s="3">
        <v>2.2533695213496685E-2</v>
      </c>
      <c r="AL140" s="1">
        <v>-4.3055105193295397E-2</v>
      </c>
      <c r="AM140" s="1">
        <v>0.71018265653197576</v>
      </c>
      <c r="AN140" s="1">
        <v>0.66712756728062628</v>
      </c>
      <c r="AO140" s="1">
        <v>-7.5928669822193331E-2</v>
      </c>
      <c r="AP140" s="1">
        <v>1.4843384459626627</v>
      </c>
      <c r="AQ140" s="1">
        <v>1.4084097548845416</v>
      </c>
      <c r="AR140" s="1">
        <v>-0.24018638619748431</v>
      </c>
      <c r="AS140" s="1">
        <v>1.5421465435494444</v>
      </c>
      <c r="AT140" s="1">
        <v>1.3019601360960322</v>
      </c>
      <c r="AU140" s="1">
        <v>-4.0319013430750394E-2</v>
      </c>
      <c r="AV140" s="1">
        <v>0.58860077282106216</v>
      </c>
      <c r="AW140" s="1">
        <v>0.5482817701754169</v>
      </c>
      <c r="AX140" s="1">
        <v>-7.0546866637332839E-2</v>
      </c>
      <c r="AY140" s="1">
        <v>1.2335486295723928</v>
      </c>
      <c r="AZ140" s="1">
        <v>1.1630017553854863</v>
      </c>
      <c r="BA140" s="1">
        <v>-0.23534265776640934</v>
      </c>
      <c r="BB140" s="1">
        <v>1.2834108454675792</v>
      </c>
      <c r="BC140" s="1">
        <v>1.0480681855441489</v>
      </c>
      <c r="BD140" s="1">
        <v>-4.1550005357036172E-2</v>
      </c>
      <c r="BE140" s="1">
        <v>0.64827421694216547</v>
      </c>
      <c r="BF140" s="1">
        <v>0.60672419870861583</v>
      </c>
      <c r="BG140" s="1">
        <v>-7.2968151907836371E-2</v>
      </c>
      <c r="BH140" s="1">
        <v>1.3568751354284971</v>
      </c>
      <c r="BI140" s="1">
        <v>1.2839069820057771</v>
      </c>
      <c r="BJ140" s="1">
        <v>-0.23755106958518496</v>
      </c>
      <c r="BK140" s="1">
        <v>1.4104528230492659</v>
      </c>
      <c r="BL140" s="1">
        <v>1.1729017171068667</v>
      </c>
      <c r="BM140" s="1" t="str">
        <f t="shared" si="3"/>
        <v>CZETextiles, Garments and Leather</v>
      </c>
    </row>
    <row r="141" spans="1:65">
      <c r="A141" s="8">
        <f t="shared" si="4"/>
        <v>14</v>
      </c>
      <c r="B141" s="1" t="s">
        <v>67</v>
      </c>
      <c r="C141" s="1" t="s">
        <v>68</v>
      </c>
      <c r="D141" s="1" t="s">
        <v>175</v>
      </c>
      <c r="E141" s="2">
        <v>9027.5613969293918</v>
      </c>
      <c r="F141" s="3">
        <v>567038.6875</v>
      </c>
      <c r="G141" s="3">
        <v>-1.5283998218365014E-3</v>
      </c>
      <c r="H141" s="3">
        <v>7.6306816190481186E-3</v>
      </c>
      <c r="I141" s="3">
        <v>6.1022818554192781E-3</v>
      </c>
      <c r="J141" s="3">
        <v>-2.4787916336208582E-3</v>
      </c>
      <c r="K141" s="3">
        <v>1.1534061748534441E-2</v>
      </c>
      <c r="L141" s="3">
        <v>9.0552698820829391E-3</v>
      </c>
      <c r="M141" s="3">
        <v>-4.1720304870977998E-3</v>
      </c>
      <c r="N141" s="3">
        <v>1.2140366248786449E-2</v>
      </c>
      <c r="O141" s="3">
        <v>7.9683356452733278E-3</v>
      </c>
      <c r="P141" s="2">
        <v>84.21594287427726</v>
      </c>
      <c r="Q141" s="3">
        <v>5825.35791015625</v>
      </c>
      <c r="R141" s="3">
        <v>-1.2873868108727038E-3</v>
      </c>
      <c r="S141" s="3">
        <v>8.4787836385658011E-3</v>
      </c>
      <c r="T141" s="3">
        <v>7.1913968276930973E-3</v>
      </c>
      <c r="U141" s="3">
        <v>-2.2202124600880779E-3</v>
      </c>
      <c r="V141" s="3">
        <v>1.0333262325730175E-2</v>
      </c>
      <c r="W141" s="3">
        <v>8.1130496400874108E-3</v>
      </c>
      <c r="X141" s="3">
        <v>-2.8818913997383788E-3</v>
      </c>
      <c r="Y141" s="3">
        <v>1.0587320779450238E-2</v>
      </c>
      <c r="Z141" s="3">
        <v>7.7054296125425026E-3</v>
      </c>
      <c r="AA141" s="3">
        <v>8225.0102633929655</v>
      </c>
      <c r="AB141" s="3">
        <v>316778.65625</v>
      </c>
      <c r="AC141" s="3">
        <v>-2.4055131361819804E-3</v>
      </c>
      <c r="AD141" s="3">
        <v>1.4315969776362181E-2</v>
      </c>
      <c r="AE141" s="3">
        <v>1.1910456931218505E-2</v>
      </c>
      <c r="AF141" s="3">
        <v>-4.0160578791983426E-3</v>
      </c>
      <c r="AG141" s="3">
        <v>2.295332308858633E-2</v>
      </c>
      <c r="AH141" s="3">
        <v>1.8937265034765005E-2</v>
      </c>
      <c r="AI141" s="3">
        <v>-6.0176646802574396E-3</v>
      </c>
      <c r="AJ141" s="3">
        <v>2.368467440828681E-2</v>
      </c>
      <c r="AK141" s="3">
        <v>1.766700972802937E-2</v>
      </c>
      <c r="AL141" s="1">
        <v>-4.800088427251465E-2</v>
      </c>
      <c r="AM141" s="1">
        <v>0.23964898456754447</v>
      </c>
      <c r="AN141" s="1">
        <v>0.19164810212309807</v>
      </c>
      <c r="AO141" s="1">
        <v>-7.7848864309695356E-2</v>
      </c>
      <c r="AP141" s="1">
        <v>0.36223843739931105</v>
      </c>
      <c r="AQ141" s="1">
        <v>0.2843895657773427</v>
      </c>
      <c r="AR141" s="1">
        <v>-0.13102667883849511</v>
      </c>
      <c r="AS141" s="1">
        <v>0.38128002045545906</v>
      </c>
      <c r="AT141" s="1">
        <v>0.25025333796082738</v>
      </c>
      <c r="AU141" s="1">
        <v>-4.4525351303986958E-2</v>
      </c>
      <c r="AV141" s="1">
        <v>0.29324583485652017</v>
      </c>
      <c r="AW141" s="1">
        <v>0.24872048355253323</v>
      </c>
      <c r="AX141" s="1">
        <v>-7.6787907814511239E-2</v>
      </c>
      <c r="AY141" s="1">
        <v>0.35738453375757245</v>
      </c>
      <c r="AZ141" s="1">
        <v>0.28059661814206344</v>
      </c>
      <c r="BA141" s="1">
        <v>-9.9672628233860291E-2</v>
      </c>
      <c r="BB141" s="1">
        <v>0.36617135820543611</v>
      </c>
      <c r="BC141" s="1">
        <v>0.2664987380242187</v>
      </c>
      <c r="BD141" s="1">
        <v>-4.6323054646420198E-2</v>
      </c>
      <c r="BE141" s="1">
        <v>0.27568315478812516</v>
      </c>
      <c r="BF141" s="1">
        <v>0.22936010574624024</v>
      </c>
      <c r="BG141" s="1">
        <v>-7.7337373803149062E-2</v>
      </c>
      <c r="BH141" s="1">
        <v>0.44201298415569551</v>
      </c>
      <c r="BI141" s="1">
        <v>0.36467560698982526</v>
      </c>
      <c r="BJ141" s="1">
        <v>-0.1158823893474302</v>
      </c>
      <c r="BK141" s="1">
        <v>0.45609664332955002</v>
      </c>
      <c r="BL141" s="1">
        <v>0.3402142539821198</v>
      </c>
      <c r="BM141" s="1" t="str">
        <f t="shared" si="3"/>
        <v>DENAgriculture, Mining and Quarrying</v>
      </c>
    </row>
    <row r="142" spans="1:65">
      <c r="A142" s="8">
        <f t="shared" si="4"/>
        <v>14</v>
      </c>
      <c r="B142" s="1" t="s">
        <v>67</v>
      </c>
      <c r="C142" s="1" t="s">
        <v>68</v>
      </c>
      <c r="D142" s="1" t="s">
        <v>176</v>
      </c>
      <c r="E142" s="2">
        <v>14020.696242263062</v>
      </c>
      <c r="F142" s="3">
        <v>567038.6875</v>
      </c>
      <c r="G142" s="3">
        <v>-2.5473637506365776E-3</v>
      </c>
      <c r="H142" s="3">
        <v>2.0007533021271229E-2</v>
      </c>
      <c r="I142" s="3">
        <v>1.7460169270634651E-2</v>
      </c>
      <c r="J142" s="3">
        <v>-4.5703293289989233E-3</v>
      </c>
      <c r="K142" s="3">
        <v>3.5743347369134426E-2</v>
      </c>
      <c r="L142" s="3">
        <v>3.1173018738627434E-2</v>
      </c>
      <c r="M142" s="3">
        <v>-1.6002310439944267E-2</v>
      </c>
      <c r="N142" s="3">
        <v>4.2092150077223778E-2</v>
      </c>
      <c r="O142" s="3">
        <v>2.6089838705956936E-2</v>
      </c>
      <c r="P142" s="2">
        <v>102.96342407665375</v>
      </c>
      <c r="Q142" s="3">
        <v>5825.35791015625</v>
      </c>
      <c r="R142" s="3">
        <v>-1.948660472407937E-3</v>
      </c>
      <c r="S142" s="3">
        <v>1.693717110902071E-2</v>
      </c>
      <c r="T142" s="3">
        <v>1.4988510403782129E-2</v>
      </c>
      <c r="U142" s="3">
        <v>-3.5348311066627502E-3</v>
      </c>
      <c r="V142" s="3">
        <v>3.0992716085165739E-2</v>
      </c>
      <c r="W142" s="3">
        <v>2.7457885444164276E-2</v>
      </c>
      <c r="X142" s="3">
        <v>-1.2703117448836565E-2</v>
      </c>
      <c r="Y142" s="3">
        <v>3.6420103162527084E-2</v>
      </c>
      <c r="Z142" s="3">
        <v>2.3716985713690519E-2</v>
      </c>
      <c r="AA142" s="3">
        <v>19216.453002276445</v>
      </c>
      <c r="AB142" s="3">
        <v>316778.65625</v>
      </c>
      <c r="AC142" s="3">
        <v>-6.647530710324645E-3</v>
      </c>
      <c r="AD142" s="3">
        <v>6.8810878321528435E-2</v>
      </c>
      <c r="AE142" s="3">
        <v>6.2163347378373146E-2</v>
      </c>
      <c r="AF142" s="3">
        <v>-1.2025514151901007E-2</v>
      </c>
      <c r="AG142" s="3">
        <v>0.12121802568435669</v>
      </c>
      <c r="AH142" s="3">
        <v>0.10919251292943954</v>
      </c>
      <c r="AI142" s="3">
        <v>-4.4716941192746162E-2</v>
      </c>
      <c r="AJ142" s="3">
        <v>0.13533357158303261</v>
      </c>
      <c r="AK142" s="3">
        <v>9.0616630390286446E-2</v>
      </c>
      <c r="AL142" s="1">
        <v>-5.1511487879385177E-2</v>
      </c>
      <c r="AM142" s="1">
        <v>0.40458210746857953</v>
      </c>
      <c r="AN142" s="1">
        <v>0.35307061958919428</v>
      </c>
      <c r="AO142" s="1">
        <v>-9.2418863924201969E-2</v>
      </c>
      <c r="AP142" s="1">
        <v>0.72278370307880613</v>
      </c>
      <c r="AQ142" s="1">
        <v>0.63036485327915104</v>
      </c>
      <c r="AR142" s="1">
        <v>-0.32359054338563054</v>
      </c>
      <c r="AS142" s="1">
        <v>0.85116594674723678</v>
      </c>
      <c r="AT142" s="1">
        <v>0.52757538452887709</v>
      </c>
      <c r="AU142" s="1">
        <v>-5.5124646011678567E-2</v>
      </c>
      <c r="AV142" s="1">
        <v>0.47912685408468753</v>
      </c>
      <c r="AW142" s="1">
        <v>0.42400220148658363</v>
      </c>
      <c r="AX142" s="1">
        <v>-9.9995004889216241E-2</v>
      </c>
      <c r="AY142" s="1">
        <v>0.87673688019344409</v>
      </c>
      <c r="AZ142" s="1">
        <v>0.7767418884770787</v>
      </c>
      <c r="BA142" s="1">
        <v>-0.35935190482239121</v>
      </c>
      <c r="BB142" s="1">
        <v>1.0302694199273703</v>
      </c>
      <c r="BC142" s="1">
        <v>0.67091751510497899</v>
      </c>
      <c r="BD142" s="1">
        <v>-5.4791479802138367E-2</v>
      </c>
      <c r="BE142" s="1">
        <v>0.56716546549617952</v>
      </c>
      <c r="BF142" s="1">
        <v>0.51237398377496235</v>
      </c>
      <c r="BG142" s="1">
        <v>-9.9118867512841421E-2</v>
      </c>
      <c r="BH142" s="1">
        <v>0.99912513313009699</v>
      </c>
      <c r="BI142" s="1">
        <v>0.90000627713172865</v>
      </c>
      <c r="BJ142" s="1">
        <v>-0.36857405959334105</v>
      </c>
      <c r="BK142" s="1">
        <v>1.1154708382807677</v>
      </c>
      <c r="BL142" s="1">
        <v>0.74689677868742654</v>
      </c>
      <c r="BM142" s="1" t="str">
        <f t="shared" si="3"/>
        <v>DENElectronics and Machinery</v>
      </c>
    </row>
    <row r="143" spans="1:65">
      <c r="A143" s="8">
        <f t="shared" si="4"/>
        <v>14</v>
      </c>
      <c r="B143" s="1" t="s">
        <v>67</v>
      </c>
      <c r="C143" s="1" t="s">
        <v>68</v>
      </c>
      <c r="D143" s="1" t="s">
        <v>177</v>
      </c>
      <c r="E143" s="2">
        <v>48653.52078560982</v>
      </c>
      <c r="F143" s="3">
        <v>3402232.125</v>
      </c>
      <c r="G143" s="3">
        <v>-7.7057304297341034E-3</v>
      </c>
      <c r="H143" s="3">
        <v>2.8008097899146378E-2</v>
      </c>
      <c r="I143" s="3">
        <v>2.0302367498516105E-2</v>
      </c>
      <c r="J143" s="3">
        <v>-1.2029228906612843E-2</v>
      </c>
      <c r="K143" s="3">
        <v>4.5369418046902865E-2</v>
      </c>
      <c r="L143" s="3">
        <v>3.33401890238747E-2</v>
      </c>
      <c r="M143" s="3">
        <v>-2.86123858531937E-2</v>
      </c>
      <c r="N143" s="3">
        <v>5.0993306911550462E-2</v>
      </c>
      <c r="O143" s="3">
        <v>2.2380920592695475E-2</v>
      </c>
      <c r="P143" s="2">
        <v>418.75886992325587</v>
      </c>
      <c r="Q143" s="3">
        <v>34952.1474609375</v>
      </c>
      <c r="R143" s="3">
        <v>-5.6126468098227633E-3</v>
      </c>
      <c r="S143" s="3">
        <v>2.5259009555156808E-2</v>
      </c>
      <c r="T143" s="3">
        <v>1.9646362808998674E-2</v>
      </c>
      <c r="U143" s="3">
        <v>-8.0614609978510998E-3</v>
      </c>
      <c r="V143" s="3">
        <v>3.6250776844099164E-2</v>
      </c>
      <c r="W143" s="3">
        <v>2.818931604269892E-2</v>
      </c>
      <c r="X143" s="3">
        <v>-1.918030376691604E-2</v>
      </c>
      <c r="Y143" s="3">
        <v>3.9773085969500244E-2</v>
      </c>
      <c r="Z143" s="3">
        <v>2.0592782093444839E-2</v>
      </c>
      <c r="AA143" s="3">
        <v>58385.54813437019</v>
      </c>
      <c r="AB143" s="3">
        <v>1900671.9375</v>
      </c>
      <c r="AC143" s="3">
        <v>-2.2263736056629568E-2</v>
      </c>
      <c r="AD143" s="3">
        <v>0.13946890577790327</v>
      </c>
      <c r="AE143" s="3">
        <v>0.11720517108915374</v>
      </c>
      <c r="AF143" s="3">
        <v>-3.3455962329753675E-2</v>
      </c>
      <c r="AG143" s="3">
        <v>0.18711150519084185</v>
      </c>
      <c r="AH143" s="3">
        <v>0.15365554188610986</v>
      </c>
      <c r="AI143" s="3">
        <v>-8.0968037567799911E-2</v>
      </c>
      <c r="AJ143" s="3">
        <v>0.20270530309062451</v>
      </c>
      <c r="AK143" s="3">
        <v>0.12173726435867138</v>
      </c>
      <c r="AL143" s="1">
        <v>-4.4903712556248782E-2</v>
      </c>
      <c r="AM143" s="1">
        <v>0.1632119873357602</v>
      </c>
      <c r="AN143" s="1">
        <v>0.11830827494910857</v>
      </c>
      <c r="AO143" s="1">
        <v>-7.00980967374044E-2</v>
      </c>
      <c r="AP143" s="1">
        <v>0.26438185521793689</v>
      </c>
      <c r="AQ143" s="1">
        <v>0.19428375780214382</v>
      </c>
      <c r="AR143" s="1">
        <v>-0.16673336312708553</v>
      </c>
      <c r="AS143" s="1">
        <v>0.29715402280531744</v>
      </c>
      <c r="AT143" s="1">
        <v>0.13042065696467728</v>
      </c>
      <c r="AU143" s="1">
        <v>-3.9038786500086936E-2</v>
      </c>
      <c r="AV143" s="1">
        <v>0.17568913823361731</v>
      </c>
      <c r="AW143" s="1">
        <v>0.13665035217634994</v>
      </c>
      <c r="AX143" s="1">
        <v>-5.6071523015328452E-2</v>
      </c>
      <c r="AY143" s="1">
        <v>0.25214241794127279</v>
      </c>
      <c r="AZ143" s="1">
        <v>0.19607089629235902</v>
      </c>
      <c r="BA143" s="1">
        <v>-0.13340867671434567</v>
      </c>
      <c r="BB143" s="1">
        <v>0.27664185262745128</v>
      </c>
      <c r="BC143" s="1">
        <v>0.14323317515398631</v>
      </c>
      <c r="BD143" s="1">
        <v>-6.0397447998203457E-2</v>
      </c>
      <c r="BE143" s="1">
        <v>0.37835365828364326</v>
      </c>
      <c r="BF143" s="1">
        <v>0.3179562139962484</v>
      </c>
      <c r="BG143" s="1">
        <v>-9.0759912887102903E-2</v>
      </c>
      <c r="BH143" s="1">
        <v>0.50759932546291053</v>
      </c>
      <c r="BI143" s="1">
        <v>0.4168394099308696</v>
      </c>
      <c r="BJ143" s="1">
        <v>-0.21965149182864055</v>
      </c>
      <c r="BK143" s="1">
        <v>0.54990244994080628</v>
      </c>
      <c r="BL143" s="1">
        <v>0.33025095495403078</v>
      </c>
      <c r="BM143" s="1" t="str">
        <f t="shared" si="3"/>
        <v>DENOther</v>
      </c>
    </row>
    <row r="144" spans="1:65">
      <c r="A144" s="8">
        <f t="shared" si="4"/>
        <v>14</v>
      </c>
      <c r="B144" s="1" t="s">
        <v>67</v>
      </c>
      <c r="C144" s="1" t="s">
        <v>68</v>
      </c>
      <c r="D144" s="1" t="s">
        <v>178</v>
      </c>
      <c r="E144" s="2">
        <v>211416.01450329513</v>
      </c>
      <c r="F144" s="3">
        <v>4819828.84375</v>
      </c>
      <c r="G144" s="3">
        <v>-1.2854957020863367E-2</v>
      </c>
      <c r="H144" s="3">
        <v>2.9027723721810617E-2</v>
      </c>
      <c r="I144" s="3">
        <v>1.6172766373529157E-2</v>
      </c>
      <c r="J144" s="3">
        <v>-2.1982931075399392E-2</v>
      </c>
      <c r="K144" s="3">
        <v>4.8503250422072597E-2</v>
      </c>
      <c r="L144" s="3">
        <v>2.652031969591917E-2</v>
      </c>
      <c r="M144" s="3">
        <v>-4.8054024551674956E-2</v>
      </c>
      <c r="N144" s="3">
        <v>5.8905642035824712E-2</v>
      </c>
      <c r="O144" s="3">
        <v>1.0851617425942095E-2</v>
      </c>
      <c r="P144" s="2">
        <v>2300.4151597947903</v>
      </c>
      <c r="Q144" s="3">
        <v>49515.542236328125</v>
      </c>
      <c r="R144" s="3">
        <v>-1.177928427932784E-2</v>
      </c>
      <c r="S144" s="3">
        <v>2.657197968892433E-2</v>
      </c>
      <c r="T144" s="3">
        <v>1.4792695336836914E-2</v>
      </c>
      <c r="U144" s="3">
        <v>-2.0060266513610259E-2</v>
      </c>
      <c r="V144" s="3">
        <v>4.4303473328909604E-2</v>
      </c>
      <c r="W144" s="3">
        <v>2.424320682985126E-2</v>
      </c>
      <c r="X144" s="3">
        <v>-4.4116259497968713E-2</v>
      </c>
      <c r="Y144" s="3">
        <v>5.3898323903922574E-2</v>
      </c>
      <c r="Z144" s="3">
        <v>9.7820644077728502E-3</v>
      </c>
      <c r="AA144" s="3">
        <v>70793.320546608607</v>
      </c>
      <c r="AB144" s="3">
        <v>2692618.578125</v>
      </c>
      <c r="AC144" s="3">
        <v>-2.6430345035538764E-2</v>
      </c>
      <c r="AD144" s="3">
        <v>3.7832237631533663E-2</v>
      </c>
      <c r="AE144" s="3">
        <v>1.1401892475998442E-2</v>
      </c>
      <c r="AF144" s="3">
        <v>-4.6284007096022983E-2</v>
      </c>
      <c r="AG144" s="3">
        <v>6.5817503936034E-2</v>
      </c>
      <c r="AH144" s="3">
        <v>1.9533496097635966E-2</v>
      </c>
      <c r="AI144" s="3">
        <v>-8.3621583958776821E-2</v>
      </c>
      <c r="AJ144" s="3">
        <v>8.2714353440910743E-2</v>
      </c>
      <c r="AK144" s="3">
        <v>-9.0723045965842089E-4</v>
      </c>
      <c r="AL144" s="1">
        <v>-1.7239134493180177E-2</v>
      </c>
      <c r="AM144" s="1">
        <v>3.8927616207429454E-2</v>
      </c>
      <c r="AN144" s="1">
        <v>2.1688481275165386E-2</v>
      </c>
      <c r="AO144" s="1">
        <v>-2.9480200108647877E-2</v>
      </c>
      <c r="AP144" s="1">
        <v>6.5045262774931445E-2</v>
      </c>
      <c r="AQ144" s="1">
        <v>3.5565063134639717E-2</v>
      </c>
      <c r="AR144" s="1">
        <v>-6.444282861781743E-2</v>
      </c>
      <c r="AS144" s="1">
        <v>7.8995385501063928E-2</v>
      </c>
      <c r="AT144" s="1">
        <v>1.4552556805187144E-2</v>
      </c>
      <c r="AU144" s="1">
        <v>-1.4914383176889194E-2</v>
      </c>
      <c r="AV144" s="1">
        <v>3.3644207699837322E-2</v>
      </c>
      <c r="AW144" s="1">
        <v>1.8729824430823327E-2</v>
      </c>
      <c r="AX144" s="1">
        <v>-2.5399378631141667E-2</v>
      </c>
      <c r="AY144" s="1">
        <v>5.6095002177174162E-2</v>
      </c>
      <c r="AZ144" s="1">
        <v>3.0695623564457455E-2</v>
      </c>
      <c r="BA144" s="1">
        <v>-5.585796071145744E-2</v>
      </c>
      <c r="BB144" s="1">
        <v>6.8243556758871116E-2</v>
      </c>
      <c r="BC144" s="1">
        <v>1.2385596049716788E-2</v>
      </c>
      <c r="BD144" s="1">
        <v>-5.9133890813125894E-2</v>
      </c>
      <c r="BE144" s="1">
        <v>8.4643897244292679E-2</v>
      </c>
      <c r="BF144" s="1">
        <v>2.5510006162692899E-2</v>
      </c>
      <c r="BG144" s="1">
        <v>-0.10355345033634657</v>
      </c>
      <c r="BH144" s="1">
        <v>0.14725668870809661</v>
      </c>
      <c r="BI144" s="1">
        <v>4.3703236710798399E-2</v>
      </c>
      <c r="BJ144" s="1">
        <v>-0.187090619089156</v>
      </c>
      <c r="BK144" s="1">
        <v>0.185060828319732</v>
      </c>
      <c r="BL144" s="1">
        <v>-2.029790639193201E-3</v>
      </c>
      <c r="BM144" s="1" t="str">
        <f t="shared" si="3"/>
        <v>DENServices</v>
      </c>
    </row>
    <row r="145" spans="1:65">
      <c r="A145" s="8">
        <f t="shared" si="4"/>
        <v>14</v>
      </c>
      <c r="B145" s="1" t="s">
        <v>67</v>
      </c>
      <c r="C145" s="1" t="s">
        <v>68</v>
      </c>
      <c r="D145" s="1" t="s">
        <v>179</v>
      </c>
      <c r="E145" s="2">
        <v>401.56089932240383</v>
      </c>
      <c r="F145" s="3">
        <v>567038.6875</v>
      </c>
      <c r="G145" s="3">
        <v>-6.4897651100181974E-5</v>
      </c>
      <c r="H145" s="3">
        <v>1.5285367262549698E-3</v>
      </c>
      <c r="I145" s="3">
        <v>1.4636390842497349E-3</v>
      </c>
      <c r="J145" s="3">
        <v>-1.2785807120963E-4</v>
      </c>
      <c r="K145" s="3">
        <v>3.5105830756947398E-3</v>
      </c>
      <c r="L145" s="3">
        <v>3.3827249426394701E-3</v>
      </c>
      <c r="M145" s="3">
        <v>-2.1316840138752013E-4</v>
      </c>
      <c r="N145" s="3">
        <v>3.5517145879566669E-3</v>
      </c>
      <c r="O145" s="3">
        <v>3.338546259328723E-3</v>
      </c>
      <c r="P145" s="2">
        <v>6.3255357272505188</v>
      </c>
      <c r="Q145" s="3">
        <v>5825.35791015625</v>
      </c>
      <c r="R145" s="3">
        <v>-9.5616890575911384E-5</v>
      </c>
      <c r="S145" s="3">
        <v>1.523613027529791E-3</v>
      </c>
      <c r="T145" s="3">
        <v>1.4279960887506604E-3</v>
      </c>
      <c r="U145" s="3">
        <v>-1.8891000854637241E-4</v>
      </c>
      <c r="V145" s="3">
        <v>4.2044200235977769E-3</v>
      </c>
      <c r="W145" s="3">
        <v>4.0155100869014859E-3</v>
      </c>
      <c r="X145" s="3">
        <v>-3.1802510420675389E-4</v>
      </c>
      <c r="Y145" s="3">
        <v>4.2522163712419569E-3</v>
      </c>
      <c r="Z145" s="3">
        <v>3.934191248845309E-3</v>
      </c>
      <c r="AA145" s="3">
        <v>1768.9922136234175</v>
      </c>
      <c r="AB145" s="3">
        <v>316778.65625</v>
      </c>
      <c r="AC145" s="3">
        <v>-5.1204102783231065E-4</v>
      </c>
      <c r="AD145" s="3">
        <v>1.236996240913868E-2</v>
      </c>
      <c r="AE145" s="3">
        <v>1.1857921257615089E-2</v>
      </c>
      <c r="AF145" s="3">
        <v>-1.0087584087159485E-3</v>
      </c>
      <c r="AG145" s="3">
        <v>2.8421263210475445E-2</v>
      </c>
      <c r="AH145" s="3">
        <v>2.7412503957748413E-2</v>
      </c>
      <c r="AI145" s="3">
        <v>-1.6816017159726471E-3</v>
      </c>
      <c r="AJ145" s="3">
        <v>2.874476183205843E-2</v>
      </c>
      <c r="AK145" s="3">
        <v>2.7063160203397274E-2</v>
      </c>
      <c r="AL145" s="1">
        <v>-4.5820547109762834E-2</v>
      </c>
      <c r="AM145" s="1">
        <v>1.0792130052018494</v>
      </c>
      <c r="AN145" s="1">
        <v>1.0333924645135122</v>
      </c>
      <c r="AO145" s="1">
        <v>-9.0273325396330636E-2</v>
      </c>
      <c r="AP145" s="1">
        <v>2.4786234089473211</v>
      </c>
      <c r="AQ145" s="1">
        <v>2.3883500398852955</v>
      </c>
      <c r="AR145" s="1">
        <v>-0.15050610634600164</v>
      </c>
      <c r="AS145" s="1">
        <v>2.5076640346609405</v>
      </c>
      <c r="AT145" s="1">
        <v>2.3571579796863444</v>
      </c>
      <c r="AU145" s="1">
        <v>-4.4028097345479224E-2</v>
      </c>
      <c r="AV145" s="1">
        <v>0.70156833472497127</v>
      </c>
      <c r="AW145" s="1">
        <v>0.65754021518366434</v>
      </c>
      <c r="AX145" s="1">
        <v>-8.6986181999003154E-2</v>
      </c>
      <c r="AY145" s="1">
        <v>1.9359823663506595</v>
      </c>
      <c r="AZ145" s="1">
        <v>1.8489962174360033</v>
      </c>
      <c r="BA145" s="1">
        <v>-0.14643898334264227</v>
      </c>
      <c r="BB145" s="1">
        <v>1.9579908444988336</v>
      </c>
      <c r="BC145" s="1">
        <v>1.8115518527804075</v>
      </c>
      <c r="BD145" s="1">
        <v>-4.5846347833589422E-2</v>
      </c>
      <c r="BE145" s="1">
        <v>1.1075628093683232</v>
      </c>
      <c r="BF145" s="1">
        <v>1.0617164504598529</v>
      </c>
      <c r="BG145" s="1">
        <v>-9.0320670360804281E-2</v>
      </c>
      <c r="BH145" s="1">
        <v>2.5447396755171372</v>
      </c>
      <c r="BI145" s="1">
        <v>2.4544189295865575</v>
      </c>
      <c r="BJ145" s="1">
        <v>-0.15056468719786048</v>
      </c>
      <c r="BK145" s="1">
        <v>2.5737046012215625</v>
      </c>
      <c r="BL145" s="1">
        <v>2.423139921841265</v>
      </c>
      <c r="BM145" s="1" t="str">
        <f t="shared" si="3"/>
        <v>DENTextiles, Garments and Leather</v>
      </c>
    </row>
    <row r="146" spans="1:65">
      <c r="A146" s="8">
        <f t="shared" si="4"/>
        <v>15</v>
      </c>
      <c r="B146" s="1" t="s">
        <v>69</v>
      </c>
      <c r="C146" s="1" t="s">
        <v>70</v>
      </c>
      <c r="D146" s="1" t="s">
        <v>175</v>
      </c>
      <c r="E146" s="2">
        <v>915.56014876217819</v>
      </c>
      <c r="F146" s="3">
        <v>44777.453125</v>
      </c>
      <c r="G146" s="3">
        <v>-1.9366351771168411E-3</v>
      </c>
      <c r="H146" s="3">
        <v>5.5089662782847881E-3</v>
      </c>
      <c r="I146" s="3">
        <v>3.5723310429602861E-3</v>
      </c>
      <c r="J146" s="3">
        <v>-2.7058267733082175E-3</v>
      </c>
      <c r="K146" s="3">
        <v>9.0439387131482363E-3</v>
      </c>
      <c r="L146" s="3">
        <v>6.3381120562553406E-3</v>
      </c>
      <c r="M146" s="3">
        <v>-4.9548428505659103E-3</v>
      </c>
      <c r="N146" s="3">
        <v>9.78481350466609E-3</v>
      </c>
      <c r="O146" s="3">
        <v>4.8299706541001797E-3</v>
      </c>
      <c r="P146" s="2">
        <v>25.341649530631138</v>
      </c>
      <c r="Q146" s="3">
        <v>1556.716796875</v>
      </c>
      <c r="R146" s="3">
        <v>-1.5891320072114468E-3</v>
      </c>
      <c r="S146" s="3">
        <v>3.6684584338217974E-3</v>
      </c>
      <c r="T146" s="3">
        <v>2.0793264266103506E-3</v>
      </c>
      <c r="U146" s="3">
        <v>-2.1851087076356634E-3</v>
      </c>
      <c r="V146" s="3">
        <v>6.9416973856277764E-3</v>
      </c>
      <c r="W146" s="3">
        <v>4.7565886634401977E-3</v>
      </c>
      <c r="X146" s="3">
        <v>-3.8035690959077328E-3</v>
      </c>
      <c r="Y146" s="3">
        <v>7.4749828781932592E-3</v>
      </c>
      <c r="Z146" s="3">
        <v>3.6714137822855264E-3</v>
      </c>
      <c r="AA146" s="3">
        <v>527.97626804931701</v>
      </c>
      <c r="AB146" s="3">
        <v>37139.79296875</v>
      </c>
      <c r="AC146" s="3">
        <v>-1.3658329844474792E-3</v>
      </c>
      <c r="AD146" s="3">
        <v>4.3582197977229953E-3</v>
      </c>
      <c r="AE146" s="3">
        <v>2.9923869296908379E-3</v>
      </c>
      <c r="AF146" s="3">
        <v>-1.8938927678391337E-3</v>
      </c>
      <c r="AG146" s="3">
        <v>9.5931706018745899E-3</v>
      </c>
      <c r="AH146" s="3">
        <v>7.6992780668660998E-3</v>
      </c>
      <c r="AI146" s="3">
        <v>-3.3870157785713673E-3</v>
      </c>
      <c r="AJ146" s="3">
        <v>1.0084542096592486E-2</v>
      </c>
      <c r="AK146" s="3">
        <v>6.6975263180211186E-3</v>
      </c>
      <c r="AL146" s="1">
        <v>-4.7357668775859445E-2</v>
      </c>
      <c r="AM146" s="1">
        <v>0.13471396336649832</v>
      </c>
      <c r="AN146" s="1">
        <v>8.7356293167253032E-2</v>
      </c>
      <c r="AO146" s="1">
        <v>-6.6167159209590279E-2</v>
      </c>
      <c r="AP146" s="1">
        <v>0.2211567047150701</v>
      </c>
      <c r="AQ146" s="1">
        <v>0.15498954835225154</v>
      </c>
      <c r="AR146" s="1">
        <v>-0.12116366021135158</v>
      </c>
      <c r="AS146" s="1">
        <v>0.23927374781934788</v>
      </c>
      <c r="AT146" s="1">
        <v>0.11811008760799628</v>
      </c>
      <c r="AU146" s="1">
        <v>-4.880953913458784E-2</v>
      </c>
      <c r="AV146" s="1">
        <v>0.11267519921358493</v>
      </c>
      <c r="AW146" s="1">
        <v>6.3865660078997077E-2</v>
      </c>
      <c r="AX146" s="1">
        <v>-6.7114719541660067E-2</v>
      </c>
      <c r="AY146" s="1">
        <v>0.21321139380913759</v>
      </c>
      <c r="AZ146" s="1">
        <v>0.14609667382052141</v>
      </c>
      <c r="BA146" s="1">
        <v>-0.11682506789576928</v>
      </c>
      <c r="BB146" s="1">
        <v>0.2295910394277281</v>
      </c>
      <c r="BC146" s="1">
        <v>0.11276597153195882</v>
      </c>
      <c r="BD146" s="1">
        <v>-4.8038859246702446E-2</v>
      </c>
      <c r="BE146" s="1">
        <v>0.15328660957305917</v>
      </c>
      <c r="BF146" s="1">
        <v>0.10524775442089782</v>
      </c>
      <c r="BG146" s="1">
        <v>-6.6611693478303424E-2</v>
      </c>
      <c r="BH146" s="1">
        <v>0.33740946185999665</v>
      </c>
      <c r="BI146" s="1">
        <v>0.27079777657077542</v>
      </c>
      <c r="BJ146" s="1">
        <v>-0.11912757716784139</v>
      </c>
      <c r="BK146" s="1">
        <v>0.35469190147112062</v>
      </c>
      <c r="BL146" s="1">
        <v>0.23556432430327925</v>
      </c>
      <c r="BM146" s="1" t="str">
        <f t="shared" si="3"/>
        <v>ESTAgriculture, Mining and Quarrying</v>
      </c>
    </row>
    <row r="147" spans="1:65">
      <c r="A147" s="8">
        <f t="shared" si="4"/>
        <v>15</v>
      </c>
      <c r="B147" s="1" t="s">
        <v>69</v>
      </c>
      <c r="C147" s="1" t="s">
        <v>70</v>
      </c>
      <c r="D147" s="1" t="s">
        <v>176</v>
      </c>
      <c r="E147" s="2">
        <v>658.48555318786532</v>
      </c>
      <c r="F147" s="3">
        <v>44777.453125</v>
      </c>
      <c r="G147" s="3">
        <v>-1.4624688192270696E-3</v>
      </c>
      <c r="H147" s="3">
        <v>1.2638444546610117E-2</v>
      </c>
      <c r="I147" s="3">
        <v>1.1175975669175386E-2</v>
      </c>
      <c r="J147" s="3">
        <v>-2.4636351736262441E-3</v>
      </c>
      <c r="K147" s="3">
        <v>2.1648800000548363E-2</v>
      </c>
      <c r="L147" s="3">
        <v>1.9185164477676153E-2</v>
      </c>
      <c r="M147" s="3">
        <v>-1.2524945195764303E-2</v>
      </c>
      <c r="N147" s="3">
        <v>2.4296804331243038E-2</v>
      </c>
      <c r="O147" s="3">
        <v>1.1771859135478735E-2</v>
      </c>
      <c r="P147" s="2">
        <v>14.760545523482614</v>
      </c>
      <c r="Q147" s="3">
        <v>1556.716796875</v>
      </c>
      <c r="R147" s="3">
        <v>-9.7547876066528261E-4</v>
      </c>
      <c r="S147" s="3">
        <v>8.5223477799445391E-3</v>
      </c>
      <c r="T147" s="3">
        <v>7.5468688737601042E-3</v>
      </c>
      <c r="U147" s="3">
        <v>-1.671313977567479E-3</v>
      </c>
      <c r="V147" s="3">
        <v>1.4781222678720951E-2</v>
      </c>
      <c r="W147" s="3">
        <v>1.3109909137710929E-2</v>
      </c>
      <c r="X147" s="3">
        <v>-8.9922694023698568E-3</v>
      </c>
      <c r="Y147" s="3">
        <v>1.6530298162251711E-2</v>
      </c>
      <c r="Z147" s="3">
        <v>7.5380287598818541E-3</v>
      </c>
      <c r="AA147" s="3">
        <v>3065.8086995732278</v>
      </c>
      <c r="AB147" s="3">
        <v>37139.79296875</v>
      </c>
      <c r="AC147" s="3">
        <v>-8.9071941329166293E-3</v>
      </c>
      <c r="AD147" s="3">
        <v>8.1839851103723049E-2</v>
      </c>
      <c r="AE147" s="3">
        <v>7.2932658717036247E-2</v>
      </c>
      <c r="AF147" s="3">
        <v>-1.5605931985192001E-2</v>
      </c>
      <c r="AG147" s="3">
        <v>0.14409613609313965</v>
      </c>
      <c r="AH147" s="3">
        <v>0.1284902049228549</v>
      </c>
      <c r="AI147" s="3">
        <v>-9.0072261169552803E-2</v>
      </c>
      <c r="AJ147" s="3">
        <v>0.15869304537773132</v>
      </c>
      <c r="AK147" s="3">
        <v>6.862078420817852E-2</v>
      </c>
      <c r="AL147" s="1">
        <v>-4.9724422143502103E-2</v>
      </c>
      <c r="AM147" s="1">
        <v>0.42971128246345824</v>
      </c>
      <c r="AN147" s="1">
        <v>0.37998685834087648</v>
      </c>
      <c r="AO147" s="1">
        <v>-8.3764408355533712E-2</v>
      </c>
      <c r="AP147" s="1">
        <v>0.73606633931275434</v>
      </c>
      <c r="AQ147" s="1">
        <v>0.65230191908274271</v>
      </c>
      <c r="AR147" s="1">
        <v>-0.42585226710513185</v>
      </c>
      <c r="AS147" s="1">
        <v>0.82609935980947369</v>
      </c>
      <c r="AT147" s="1">
        <v>0.40024709270434189</v>
      </c>
      <c r="AU147" s="1">
        <v>-5.1439296657304158E-2</v>
      </c>
      <c r="AV147" s="1">
        <v>0.44940350661279826</v>
      </c>
      <c r="AW147" s="1">
        <v>0.39796420228192586</v>
      </c>
      <c r="AX147" s="1">
        <v>-8.8132329442990251E-2</v>
      </c>
      <c r="AY147" s="1">
        <v>0.77944874761788274</v>
      </c>
      <c r="AZ147" s="1">
        <v>0.69131644119559721</v>
      </c>
      <c r="BA147" s="1">
        <v>-0.4741835825266314</v>
      </c>
      <c r="BB147" s="1">
        <v>0.87168162474582311</v>
      </c>
      <c r="BC147" s="1">
        <v>0.39749804221919161</v>
      </c>
      <c r="BD147" s="1">
        <v>-5.3951727723548712E-2</v>
      </c>
      <c r="BE147" s="1">
        <v>0.49571181427007088</v>
      </c>
      <c r="BF147" s="1">
        <v>0.44176009712360342</v>
      </c>
      <c r="BG147" s="1">
        <v>-9.4526624296398895E-2</v>
      </c>
      <c r="BH147" s="1">
        <v>0.87280409346673171</v>
      </c>
      <c r="BI147" s="1">
        <v>0.77827747410630399</v>
      </c>
      <c r="BJ147" s="1">
        <v>-0.54557631028895492</v>
      </c>
      <c r="BK147" s="1">
        <v>0.96121897065205208</v>
      </c>
      <c r="BL147" s="1">
        <v>0.41564266036309716</v>
      </c>
      <c r="BM147" s="1" t="str">
        <f t="shared" si="3"/>
        <v>ESTElectronics and Machinery</v>
      </c>
    </row>
    <row r="148" spans="1:65">
      <c r="A148" s="8">
        <f t="shared" si="4"/>
        <v>15</v>
      </c>
      <c r="B148" s="1" t="s">
        <v>69</v>
      </c>
      <c r="C148" s="1" t="s">
        <v>70</v>
      </c>
      <c r="D148" s="1" t="s">
        <v>177</v>
      </c>
      <c r="E148" s="2">
        <v>4954.1943877765561</v>
      </c>
      <c r="F148" s="3">
        <v>268664.71875</v>
      </c>
      <c r="G148" s="3">
        <v>-6.9042875256855041E-3</v>
      </c>
      <c r="H148" s="3">
        <v>6.1328573792707175E-2</v>
      </c>
      <c r="I148" s="3">
        <v>5.4424284840933979E-2</v>
      </c>
      <c r="J148" s="3">
        <v>-1.0524494180572219E-2</v>
      </c>
      <c r="K148" s="3">
        <v>6.3949474482797086E-2</v>
      </c>
      <c r="L148" s="3">
        <v>5.34249801421538E-2</v>
      </c>
      <c r="M148" s="3">
        <v>-3.1684412766480818E-2</v>
      </c>
      <c r="N148" s="3">
        <v>6.9910458696540445E-2</v>
      </c>
      <c r="O148" s="3">
        <v>3.8226044911425561E-2</v>
      </c>
      <c r="P148" s="2">
        <v>187.83073605810537</v>
      </c>
      <c r="Q148" s="3">
        <v>9340.30078125</v>
      </c>
      <c r="R148" s="3">
        <v>-6.4433613588334993E-3</v>
      </c>
      <c r="S148" s="3">
        <v>4.8804458521772176E-2</v>
      </c>
      <c r="T148" s="3">
        <v>4.2361097002867609E-2</v>
      </c>
      <c r="U148" s="3">
        <v>-9.9496909970184788E-3</v>
      </c>
      <c r="V148" s="3">
        <v>5.286788655212149E-2</v>
      </c>
      <c r="W148" s="3">
        <v>4.2918195598758757E-2</v>
      </c>
      <c r="X148" s="3">
        <v>-2.7390793664380908E-2</v>
      </c>
      <c r="Y148" s="3">
        <v>5.7745809259358793E-2</v>
      </c>
      <c r="Z148" s="3">
        <v>3.0355015973327681E-2</v>
      </c>
      <c r="AA148" s="3">
        <v>8621.8678074456966</v>
      </c>
      <c r="AB148" s="3">
        <v>222838.7578125</v>
      </c>
      <c r="AC148" s="3">
        <v>-2.0926471697748639E-2</v>
      </c>
      <c r="AD148" s="3">
        <v>0.33498737649642862</v>
      </c>
      <c r="AE148" s="3">
        <v>0.31406090133532416</v>
      </c>
      <c r="AF148" s="3">
        <v>-3.2089287298731506E-2</v>
      </c>
      <c r="AG148" s="3">
        <v>0.3130265335785225</v>
      </c>
      <c r="AH148" s="3">
        <v>0.28093724744394422</v>
      </c>
      <c r="AI148" s="3">
        <v>-0.10327943257289007</v>
      </c>
      <c r="AJ148" s="3">
        <v>0.3326493434724398</v>
      </c>
      <c r="AK148" s="3">
        <v>0.22936991497408599</v>
      </c>
      <c r="AL148" s="1">
        <v>-3.120148086215974E-2</v>
      </c>
      <c r="AM148" s="1">
        <v>0.27715275680189966</v>
      </c>
      <c r="AN148" s="1">
        <v>0.24595126949504198</v>
      </c>
      <c r="AO148" s="1">
        <v>-4.7561721978899178E-2</v>
      </c>
      <c r="AP148" s="1">
        <v>0.28899698872579288</v>
      </c>
      <c r="AQ148" s="1">
        <v>0.24143526602350923</v>
      </c>
      <c r="AR148" s="1">
        <v>-0.14318647577817467</v>
      </c>
      <c r="AS148" s="1">
        <v>0.31593554453952738</v>
      </c>
      <c r="AT148" s="1">
        <v>0.17274906415799698</v>
      </c>
      <c r="AU148" s="1">
        <v>-2.6700871723086703E-2</v>
      </c>
      <c r="AV148" s="1">
        <v>0.20224251193331497</v>
      </c>
      <c r="AW148" s="1">
        <v>0.17554163954690413</v>
      </c>
      <c r="AX148" s="1">
        <v>-4.1230874414877897E-2</v>
      </c>
      <c r="AY148" s="1">
        <v>0.21908109424340197</v>
      </c>
      <c r="AZ148" s="1">
        <v>0.17785022000943063</v>
      </c>
      <c r="BA148" s="1">
        <v>-0.11350567309460585</v>
      </c>
      <c r="BB148" s="1">
        <v>0.23929488968768764</v>
      </c>
      <c r="BC148" s="1">
        <v>0.12578921816093883</v>
      </c>
      <c r="BD148" s="1">
        <v>-4.5071721047110935E-2</v>
      </c>
      <c r="BE148" s="1">
        <v>0.72150039461142956</v>
      </c>
      <c r="BF148" s="1">
        <v>0.6764286661048956</v>
      </c>
      <c r="BG148" s="1">
        <v>-6.9114346012023986E-2</v>
      </c>
      <c r="BH148" s="1">
        <v>0.67420083067864423</v>
      </c>
      <c r="BI148" s="1">
        <v>0.60508648717398938</v>
      </c>
      <c r="BJ148" s="1">
        <v>-0.22244465488800039</v>
      </c>
      <c r="BK148" s="1">
        <v>0.71646470709667787</v>
      </c>
      <c r="BL148" s="1">
        <v>0.49402006098446943</v>
      </c>
      <c r="BM148" s="1" t="str">
        <f t="shared" si="3"/>
        <v>ESTOther</v>
      </c>
    </row>
    <row r="149" spans="1:65">
      <c r="A149" s="8">
        <f t="shared" si="4"/>
        <v>15</v>
      </c>
      <c r="B149" s="1" t="s">
        <v>69</v>
      </c>
      <c r="C149" s="1" t="s">
        <v>70</v>
      </c>
      <c r="D149" s="1" t="s">
        <v>178</v>
      </c>
      <c r="E149" s="2">
        <v>15651.546960728085</v>
      </c>
      <c r="F149" s="3">
        <v>380608.3515625</v>
      </c>
      <c r="G149" s="3">
        <v>-1.3969229890790302E-2</v>
      </c>
      <c r="H149" s="3">
        <v>4.4303718088485766E-2</v>
      </c>
      <c r="I149" s="3">
        <v>3.0334488114021951E-2</v>
      </c>
      <c r="J149" s="3">
        <v>-2.221351801927085E-2</v>
      </c>
      <c r="K149" s="3">
        <v>6.5761363024648745E-2</v>
      </c>
      <c r="L149" s="3">
        <v>4.354784465249395E-2</v>
      </c>
      <c r="M149" s="3">
        <v>-5.2716553371283226E-2</v>
      </c>
      <c r="N149" s="3">
        <v>7.7106278156861663E-2</v>
      </c>
      <c r="O149" s="3">
        <v>2.4389724785578437E-2</v>
      </c>
      <c r="P149" s="2">
        <v>535.36039238371166</v>
      </c>
      <c r="Q149" s="3">
        <v>13232.0927734375</v>
      </c>
      <c r="R149" s="3">
        <v>-1.1890960286109475E-2</v>
      </c>
      <c r="S149" s="3">
        <v>3.4702411227044649E-2</v>
      </c>
      <c r="T149" s="3">
        <v>2.2811450908193365E-2</v>
      </c>
      <c r="U149" s="3">
        <v>-1.8747333575447556E-2</v>
      </c>
      <c r="V149" s="3">
        <v>5.2292312975623645E-2</v>
      </c>
      <c r="W149" s="3">
        <v>3.3544978934514802E-2</v>
      </c>
      <c r="X149" s="3">
        <v>-4.3355281974072568E-2</v>
      </c>
      <c r="Y149" s="3">
        <v>6.1625336660654284E-2</v>
      </c>
      <c r="Z149" s="3">
        <v>1.8270054686581716E-2</v>
      </c>
      <c r="AA149" s="3">
        <v>5773.6652049883678</v>
      </c>
      <c r="AB149" s="3">
        <v>315688.240234375</v>
      </c>
      <c r="AC149" s="3">
        <v>-1.1328299200613401E-2</v>
      </c>
      <c r="AD149" s="3">
        <v>3.3448571045255449E-2</v>
      </c>
      <c r="AE149" s="3">
        <v>2.2120272072243097E-2</v>
      </c>
      <c r="AF149" s="3">
        <v>-1.7713226357727763E-2</v>
      </c>
      <c r="AG149" s="3">
        <v>5.1401160671503021E-2</v>
      </c>
      <c r="AH149" s="3">
        <v>3.3687935183479567E-2</v>
      </c>
      <c r="AI149" s="3">
        <v>-4.1297618466160202E-2</v>
      </c>
      <c r="AJ149" s="3">
        <v>5.982851853059401E-2</v>
      </c>
      <c r="AK149" s="3">
        <v>1.8530900064433808E-2</v>
      </c>
      <c r="AL149" s="1">
        <v>-1.9982258668378231E-2</v>
      </c>
      <c r="AM149" s="1">
        <v>6.337417035413577E-2</v>
      </c>
      <c r="AN149" s="1">
        <v>4.3391911566066921E-2</v>
      </c>
      <c r="AO149" s="1">
        <v>-3.1775285142124528E-2</v>
      </c>
      <c r="AP149" s="1">
        <v>9.4068218263770931E-2</v>
      </c>
      <c r="AQ149" s="1">
        <v>6.2292932616864222E-2</v>
      </c>
      <c r="AR149" s="1">
        <v>-7.5408294788307226E-2</v>
      </c>
      <c r="AS149" s="1">
        <v>0.11029653081320751</v>
      </c>
      <c r="AT149" s="1">
        <v>3.4888236024900286E-2</v>
      </c>
      <c r="AU149" s="1">
        <v>-1.7288220915253533E-2</v>
      </c>
      <c r="AV149" s="1">
        <v>5.0453700723056882E-2</v>
      </c>
      <c r="AW149" s="1">
        <v>3.3165479760200157E-2</v>
      </c>
      <c r="AX149" s="1">
        <v>-2.7256675375738722E-2</v>
      </c>
      <c r="AY149" s="1">
        <v>7.6027590467039358E-2</v>
      </c>
      <c r="AZ149" s="1">
        <v>4.87709144142775E-2</v>
      </c>
      <c r="BA149" s="1">
        <v>-6.3034075850581406E-2</v>
      </c>
      <c r="BB149" s="1">
        <v>8.9596837305966848E-2</v>
      </c>
      <c r="BC149" s="1">
        <v>2.6562761455385442E-2</v>
      </c>
      <c r="BD149" s="1">
        <v>-3.6435321428773662E-2</v>
      </c>
      <c r="BE149" s="1">
        <v>0.10758097184624711</v>
      </c>
      <c r="BF149" s="1">
        <v>7.1145651149508979E-2</v>
      </c>
      <c r="BG149" s="1">
        <v>-5.6971226170429067E-2</v>
      </c>
      <c r="BH149" s="1">
        <v>0.16532206447873865</v>
      </c>
      <c r="BI149" s="1">
        <v>0.10835084110554821</v>
      </c>
      <c r="BJ149" s="1">
        <v>-0.13282594115945756</v>
      </c>
      <c r="BK149" s="1">
        <v>0.19242705940813246</v>
      </c>
      <c r="BL149" s="1">
        <v>5.9601118248674874E-2</v>
      </c>
      <c r="BM149" s="1" t="str">
        <f t="shared" si="3"/>
        <v>ESTServices</v>
      </c>
    </row>
    <row r="150" spans="1:65">
      <c r="A150" s="8">
        <f t="shared" si="4"/>
        <v>15</v>
      </c>
      <c r="B150" s="1" t="s">
        <v>69</v>
      </c>
      <c r="C150" s="1" t="s">
        <v>70</v>
      </c>
      <c r="D150" s="1" t="s">
        <v>179</v>
      </c>
      <c r="E150" s="2">
        <v>208.93891186418659</v>
      </c>
      <c r="F150" s="3">
        <v>44777.453125</v>
      </c>
      <c r="G150" s="3">
        <v>-1.1662766337394714E-4</v>
      </c>
      <c r="H150" s="3">
        <v>5.4015715140849352E-3</v>
      </c>
      <c r="I150" s="3">
        <v>5.284943850710988E-3</v>
      </c>
      <c r="J150" s="3">
        <v>-1.7720622781780548E-4</v>
      </c>
      <c r="K150" s="3">
        <v>1.9593771547079086E-2</v>
      </c>
      <c r="L150" s="3">
        <v>1.9416566006839275E-2</v>
      </c>
      <c r="M150" s="3">
        <v>-6.209941057022661E-4</v>
      </c>
      <c r="N150" s="3">
        <v>1.9718670286238194E-2</v>
      </c>
      <c r="O150" s="3">
        <v>1.9097675569355488E-2</v>
      </c>
      <c r="P150" s="2">
        <v>15.065068939222401</v>
      </c>
      <c r="Q150" s="3">
        <v>1556.716796875</v>
      </c>
      <c r="R150" s="3">
        <v>-2.3481523658119841E-4</v>
      </c>
      <c r="S150" s="3">
        <v>5.3479559719562531E-3</v>
      </c>
      <c r="T150" s="3">
        <v>5.1131409127265215E-3</v>
      </c>
      <c r="U150" s="3">
        <v>-3.5712945464183576E-4</v>
      </c>
      <c r="V150" s="3">
        <v>2.8247885406017303E-2</v>
      </c>
      <c r="W150" s="3">
        <v>2.7890755329281092E-2</v>
      </c>
      <c r="X150" s="3">
        <v>-1.0610014069243334E-3</v>
      </c>
      <c r="Y150" s="3">
        <v>2.8437849599868059E-2</v>
      </c>
      <c r="Z150" s="3">
        <v>2.7376848738640547E-2</v>
      </c>
      <c r="AA150" s="3">
        <v>580.57886328301095</v>
      </c>
      <c r="AB150" s="3">
        <v>37139.79296875</v>
      </c>
      <c r="AC150" s="3">
        <v>-3.8647939072689041E-4</v>
      </c>
      <c r="AD150" s="3">
        <v>1.4655763283371925E-2</v>
      </c>
      <c r="AE150" s="3">
        <v>1.4269284438341856E-2</v>
      </c>
      <c r="AF150" s="3">
        <v>-5.8743148838402703E-4</v>
      </c>
      <c r="AG150" s="3">
        <v>5.8782419189810753E-2</v>
      </c>
      <c r="AH150" s="3">
        <v>5.819498747587204E-2</v>
      </c>
      <c r="AI150" s="3">
        <v>-1.9449976971372962E-3</v>
      </c>
      <c r="AJ150" s="3">
        <v>5.915948748588562E-2</v>
      </c>
      <c r="AK150" s="3">
        <v>5.7214491069316864E-2</v>
      </c>
      <c r="AL150" s="1">
        <v>-1.2497168534131929E-2</v>
      </c>
      <c r="AM150" s="1">
        <v>0.57880221216680106</v>
      </c>
      <c r="AN150" s="1">
        <v>0.56630504363266909</v>
      </c>
      <c r="AO150" s="1">
        <v>-1.8988428905037939E-2</v>
      </c>
      <c r="AP150" s="1">
        <v>2.0995590425060828</v>
      </c>
      <c r="AQ150" s="1">
        <v>2.0805706872780596</v>
      </c>
      <c r="AR150" s="1">
        <v>-6.6542257412638625E-2</v>
      </c>
      <c r="AS150" s="1">
        <v>2.1129424932914018</v>
      </c>
      <c r="AT150" s="1">
        <v>2.0464001703880834</v>
      </c>
      <c r="AU150" s="1">
        <v>-1.2132065960134643E-2</v>
      </c>
      <c r="AV150" s="1">
        <v>0.27630981510534691</v>
      </c>
      <c r="AW150" s="1">
        <v>0.26417775830833018</v>
      </c>
      <c r="AX150" s="1">
        <v>-1.8451605454160653E-2</v>
      </c>
      <c r="AY150" s="1">
        <v>1.4594675114347626</v>
      </c>
      <c r="AZ150" s="1">
        <v>1.4410158738392038</v>
      </c>
      <c r="BA150" s="1">
        <v>-5.4818159332478078E-2</v>
      </c>
      <c r="BB150" s="1">
        <v>1.4692822839487438</v>
      </c>
      <c r="BC150" s="1">
        <v>1.4144641528104747</v>
      </c>
      <c r="BD150" s="1">
        <v>-1.2361597832363102E-2</v>
      </c>
      <c r="BE150" s="1">
        <v>0.46876665608123413</v>
      </c>
      <c r="BF150" s="1">
        <v>0.45640507570306088</v>
      </c>
      <c r="BG150" s="1">
        <v>-1.8789079023883316E-2</v>
      </c>
      <c r="BH150" s="1">
        <v>1.8801639701179169</v>
      </c>
      <c r="BI150" s="1">
        <v>1.8613748838796351</v>
      </c>
      <c r="BJ150" s="1">
        <v>-6.2211025720318565E-2</v>
      </c>
      <c r="BK150" s="1">
        <v>1.8922245527602286</v>
      </c>
      <c r="BL150" s="1">
        <v>1.8300135679990752</v>
      </c>
      <c r="BM150" s="1" t="str">
        <f t="shared" si="3"/>
        <v>ESTTextiles, Garments and Leather</v>
      </c>
    </row>
    <row r="151" spans="1:65">
      <c r="A151" s="8">
        <f t="shared" si="4"/>
        <v>16</v>
      </c>
      <c r="B151" s="1" t="s">
        <v>71</v>
      </c>
      <c r="C151" s="1" t="s">
        <v>72</v>
      </c>
      <c r="D151" s="1" t="s">
        <v>175</v>
      </c>
      <c r="E151" s="2">
        <v>500.33434685403364</v>
      </c>
      <c r="F151" s="3">
        <v>8025.5966796875</v>
      </c>
      <c r="G151" s="3">
        <v>-2.4463151639793068E-3</v>
      </c>
      <c r="H151" s="3">
        <v>2.6508124428801239E-2</v>
      </c>
      <c r="I151" s="3">
        <v>2.4061809061095119E-2</v>
      </c>
      <c r="J151" s="3">
        <v>-4.3672033352777362E-3</v>
      </c>
      <c r="K151" s="3">
        <v>4.2817806475795805E-2</v>
      </c>
      <c r="L151" s="3">
        <v>3.845060383901E-2</v>
      </c>
      <c r="M151" s="3">
        <v>-5.676111439242959E-3</v>
      </c>
      <c r="N151" s="3">
        <v>4.3682185932993889E-2</v>
      </c>
      <c r="O151" s="3">
        <v>3.8006074028089643E-2</v>
      </c>
      <c r="P151" s="2">
        <v>190.37565332669362</v>
      </c>
      <c r="Q151" s="3">
        <v>682.04840087890625</v>
      </c>
      <c r="R151" s="3">
        <v>-1.0506837978027761E-2</v>
      </c>
      <c r="S151" s="3">
        <v>0.11931115784682333</v>
      </c>
      <c r="T151" s="3">
        <v>0.10880431905388832</v>
      </c>
      <c r="U151" s="3">
        <v>-1.8147771246731281E-2</v>
      </c>
      <c r="V151" s="3">
        <v>0.1931461077183485</v>
      </c>
      <c r="W151" s="3">
        <v>0.17499833647161722</v>
      </c>
      <c r="X151" s="3">
        <v>-2.3734322050586343E-2</v>
      </c>
      <c r="Y151" s="3">
        <v>0.19683395233005285</v>
      </c>
      <c r="Z151" s="3">
        <v>0.17309963586740196</v>
      </c>
      <c r="AA151" s="3">
        <v>167.90878017341555</v>
      </c>
      <c r="AB151" s="3">
        <v>3731.0771484375</v>
      </c>
      <c r="AC151" s="3">
        <v>-2.9449191642925143E-3</v>
      </c>
      <c r="AD151" s="3">
        <v>2.9878383036702871E-2</v>
      </c>
      <c r="AE151" s="3">
        <v>2.6933464454486966E-2</v>
      </c>
      <c r="AF151" s="3">
        <v>-6.8676576483994722E-3</v>
      </c>
      <c r="AG151" s="3">
        <v>7.1746443398296833E-2</v>
      </c>
      <c r="AH151" s="3">
        <v>6.4878783188760281E-2</v>
      </c>
      <c r="AI151" s="3">
        <v>-8.5362400859594345E-3</v>
      </c>
      <c r="AJ151" s="3">
        <v>7.2853382676839828E-2</v>
      </c>
      <c r="AK151" s="3">
        <v>6.4317141193896532E-2</v>
      </c>
      <c r="AL151" s="1">
        <v>-1.9620019482421897E-2</v>
      </c>
      <c r="AM151" s="1">
        <v>0.21260135463884308</v>
      </c>
      <c r="AN151" s="1">
        <v>0.19298133352248451</v>
      </c>
      <c r="AO151" s="1">
        <v>-3.5025991656147823E-2</v>
      </c>
      <c r="AP151" s="1">
        <v>0.34340881731818856</v>
      </c>
      <c r="AQ151" s="1">
        <v>0.30838283126410931</v>
      </c>
      <c r="AR151" s="1">
        <v>-4.5523740629229363E-2</v>
      </c>
      <c r="AS151" s="1">
        <v>0.35034134262815103</v>
      </c>
      <c r="AT151" s="1">
        <v>0.30481759826420934</v>
      </c>
      <c r="AU151" s="1">
        <v>-1.8821135652408387E-2</v>
      </c>
      <c r="AV151" s="1">
        <v>0.2137247658502951</v>
      </c>
      <c r="AW151" s="1">
        <v>0.19490362873812497</v>
      </c>
      <c r="AX151" s="1">
        <v>-3.2508511612903017E-2</v>
      </c>
      <c r="AY151" s="1">
        <v>0.34598697550146179</v>
      </c>
      <c r="AZ151" s="1">
        <v>0.31347846388855882</v>
      </c>
      <c r="BA151" s="1">
        <v>-4.2515825966499249E-2</v>
      </c>
      <c r="BB151" s="1">
        <v>0.35259309466376754</v>
      </c>
      <c r="BC151" s="1">
        <v>0.31007727870706298</v>
      </c>
      <c r="BD151" s="1">
        <v>-3.271931455139012E-2</v>
      </c>
      <c r="BE151" s="1">
        <v>0.33196164591487459</v>
      </c>
      <c r="BF151" s="1">
        <v>0.29924233783060511</v>
      </c>
      <c r="BG151" s="1">
        <v>-7.6302620986618996E-2</v>
      </c>
      <c r="BH151" s="1">
        <v>0.79713374749161969</v>
      </c>
      <c r="BI151" s="1">
        <v>0.72083109804966972</v>
      </c>
      <c r="BJ151" s="1">
        <v>-9.4841287273768352E-2</v>
      </c>
      <c r="BK151" s="1">
        <v>0.80943231747720312</v>
      </c>
      <c r="BL151" s="1">
        <v>0.71459101468234509</v>
      </c>
      <c r="BM151" s="1" t="str">
        <f t="shared" si="3"/>
        <v>FIJAgriculture, Mining and Quarrying</v>
      </c>
    </row>
    <row r="152" spans="1:65">
      <c r="A152" s="8">
        <f t="shared" si="4"/>
        <v>16</v>
      </c>
      <c r="B152" s="1" t="s">
        <v>71</v>
      </c>
      <c r="C152" s="1" t="s">
        <v>72</v>
      </c>
      <c r="D152" s="1" t="s">
        <v>176</v>
      </c>
      <c r="E152" s="2">
        <v>8.3403391424776512</v>
      </c>
      <c r="F152" s="3">
        <v>8025.5966796875</v>
      </c>
      <c r="G152" s="3">
        <v>-1.4631578778789844E-5</v>
      </c>
      <c r="H152" s="3">
        <v>7.3607792728580534E-5</v>
      </c>
      <c r="I152" s="3">
        <v>5.8976213040295988E-5</v>
      </c>
      <c r="J152" s="3">
        <v>-2.5456318326178007E-5</v>
      </c>
      <c r="K152" s="3">
        <v>1.1643829930108041E-4</v>
      </c>
      <c r="L152" s="3">
        <v>9.0981979155912995E-5</v>
      </c>
      <c r="M152" s="3">
        <v>-4.1853527363855392E-5</v>
      </c>
      <c r="N152" s="3">
        <v>4.3247753637842834E-4</v>
      </c>
      <c r="O152" s="3">
        <v>3.9062401629053056E-4</v>
      </c>
      <c r="P152" s="2">
        <v>1.4932616512895522</v>
      </c>
      <c r="Q152" s="3">
        <v>682.04840087890625</v>
      </c>
      <c r="R152" s="3">
        <v>-3.0824772874389963E-5</v>
      </c>
      <c r="S152" s="3">
        <v>4.8222893383353949E-4</v>
      </c>
      <c r="T152" s="3">
        <v>4.5140416477806866E-4</v>
      </c>
      <c r="U152" s="3">
        <v>-5.3629563079945E-5</v>
      </c>
      <c r="V152" s="3">
        <v>6.7807006416842341E-4</v>
      </c>
      <c r="W152" s="3">
        <v>6.2444050854537636E-4</v>
      </c>
      <c r="X152" s="3">
        <v>-8.8174034498430046E-5</v>
      </c>
      <c r="Y152" s="3">
        <v>1.4791730209253728E-3</v>
      </c>
      <c r="Z152" s="3">
        <v>1.390999008435756E-3</v>
      </c>
      <c r="AA152" s="3">
        <v>2.3052086005170462</v>
      </c>
      <c r="AB152" s="3">
        <v>3731.0771484375</v>
      </c>
      <c r="AC152" s="3">
        <v>-8.6980284897248111E-6</v>
      </c>
      <c r="AD152" s="3">
        <v>1.0487198960618116E-3</v>
      </c>
      <c r="AE152" s="3">
        <v>1.0400218670838512E-3</v>
      </c>
      <c r="AF152" s="3">
        <v>-1.5133543877872717E-5</v>
      </c>
      <c r="AG152" s="3">
        <v>1.39837090682704E-3</v>
      </c>
      <c r="AH152" s="3">
        <v>1.3832373660989106E-3</v>
      </c>
      <c r="AI152" s="3">
        <v>-2.4881999218613919E-5</v>
      </c>
      <c r="AJ152" s="3">
        <v>2.9048537835478783E-3</v>
      </c>
      <c r="AK152" s="3">
        <v>2.8799717547371984E-3</v>
      </c>
      <c r="AL152" s="1">
        <v>-7.0397108860268207E-3</v>
      </c>
      <c r="AM152" s="1">
        <v>3.5415014852597605E-2</v>
      </c>
      <c r="AN152" s="1">
        <v>2.8375303528984392E-2</v>
      </c>
      <c r="AO152" s="1">
        <v>-1.2247832168237223E-2</v>
      </c>
      <c r="AP152" s="1">
        <v>5.6022113234185135E-2</v>
      </c>
      <c r="AQ152" s="1">
        <v>4.3774280190775131E-2</v>
      </c>
      <c r="AR152" s="1">
        <v>-2.0137043080345095E-2</v>
      </c>
      <c r="AS152" s="1">
        <v>0.20807849015026728</v>
      </c>
      <c r="AT152" s="1">
        <v>0.18794145057061332</v>
      </c>
      <c r="AU152" s="1">
        <v>-7.0396192405245278E-3</v>
      </c>
      <c r="AV152" s="1">
        <v>0.11012921635418203</v>
      </c>
      <c r="AW152" s="1">
        <v>0.10308959798580461</v>
      </c>
      <c r="AX152" s="1">
        <v>-1.2247671885756796E-2</v>
      </c>
      <c r="AY152" s="1">
        <v>0.15485450905331938</v>
      </c>
      <c r="AZ152" s="1">
        <v>0.14260683887053449</v>
      </c>
      <c r="BA152" s="1">
        <v>-2.0136778697419866E-2</v>
      </c>
      <c r="BB152" s="1">
        <v>0.33780670179154132</v>
      </c>
      <c r="BC152" s="1">
        <v>0.31766992812039258</v>
      </c>
      <c r="BD152" s="1">
        <v>-7.0390624756993493E-3</v>
      </c>
      <c r="BE152" s="1">
        <v>0.84869863056996864</v>
      </c>
      <c r="BF152" s="1">
        <v>0.8416595676991544</v>
      </c>
      <c r="BG152" s="1">
        <v>-1.2247138643075854E-2</v>
      </c>
      <c r="BH152" s="1">
        <v>1.1316610642266716</v>
      </c>
      <c r="BI152" s="1">
        <v>1.1194139281325917</v>
      </c>
      <c r="BJ152" s="1">
        <v>-2.0136281138539595E-2</v>
      </c>
      <c r="BK152" s="1">
        <v>2.3508140136951963</v>
      </c>
      <c r="BL152" s="1">
        <v>2.330677708608655</v>
      </c>
      <c r="BM152" s="1" t="str">
        <f t="shared" si="3"/>
        <v>FIJElectronics and Machinery</v>
      </c>
    </row>
    <row r="153" spans="1:65">
      <c r="A153" s="8">
        <f t="shared" si="4"/>
        <v>16</v>
      </c>
      <c r="B153" s="1" t="s">
        <v>71</v>
      </c>
      <c r="C153" s="1" t="s">
        <v>72</v>
      </c>
      <c r="D153" s="1" t="s">
        <v>177</v>
      </c>
      <c r="E153" s="2">
        <v>573.78470021955866</v>
      </c>
      <c r="F153" s="3">
        <v>48153.580078125</v>
      </c>
      <c r="G153" s="3">
        <v>-1.9418574836436164E-3</v>
      </c>
      <c r="H153" s="3">
        <v>4.8203909469521022E-2</v>
      </c>
      <c r="I153" s="3">
        <v>4.6262050829682266E-2</v>
      </c>
      <c r="J153" s="3">
        <v>-3.9086871029212489E-3</v>
      </c>
      <c r="K153" s="3">
        <v>5.9419028455522493E-2</v>
      </c>
      <c r="L153" s="3">
        <v>5.5510340655018808E-2</v>
      </c>
      <c r="M153" s="3">
        <v>-5.8507558642304502E-3</v>
      </c>
      <c r="N153" s="3">
        <v>6.0807912559539545E-2</v>
      </c>
      <c r="O153" s="3">
        <v>5.4957157575699966E-2</v>
      </c>
      <c r="P153" s="2">
        <v>38.759378880569983</v>
      </c>
      <c r="Q153" s="3">
        <v>4092.2904052734375</v>
      </c>
      <c r="R153" s="3">
        <v>-1.5552837248833384E-3</v>
      </c>
      <c r="S153" s="3">
        <v>2.5126519893092336E-2</v>
      </c>
      <c r="T153" s="3">
        <v>2.3571236193674849E-2</v>
      </c>
      <c r="U153" s="3">
        <v>-3.3045797754311934E-3</v>
      </c>
      <c r="V153" s="3">
        <v>3.1382545268570539E-2</v>
      </c>
      <c r="W153" s="3">
        <v>2.807796587512712E-2</v>
      </c>
      <c r="X153" s="3">
        <v>-4.7939987634890713E-3</v>
      </c>
      <c r="Y153" s="3">
        <v>3.5499171804985963E-2</v>
      </c>
      <c r="Z153" s="3">
        <v>3.0705172794114333E-2</v>
      </c>
      <c r="AA153" s="3">
        <v>353.06324698628265</v>
      </c>
      <c r="AB153" s="3">
        <v>22386.462890625</v>
      </c>
      <c r="AC153" s="3">
        <v>-2.9501292074201046E-3</v>
      </c>
      <c r="AD153" s="3">
        <v>0.2808972796370881</v>
      </c>
      <c r="AE153" s="3">
        <v>0.27794714120102526</v>
      </c>
      <c r="AF153" s="3">
        <v>-5.940569348013014E-3</v>
      </c>
      <c r="AG153" s="3">
        <v>0.33857350009202491</v>
      </c>
      <c r="AH153" s="3">
        <v>0.33263291657203808</v>
      </c>
      <c r="AI153" s="3">
        <v>-8.7701578077030717E-3</v>
      </c>
      <c r="AJ153" s="3">
        <v>0.34168958851296338</v>
      </c>
      <c r="AK153" s="3">
        <v>0.33291943432595872</v>
      </c>
      <c r="AL153" s="1">
        <v>-1.358049917630791E-2</v>
      </c>
      <c r="AM153" s="1">
        <v>0.33711699151954561</v>
      </c>
      <c r="AN153" s="1">
        <v>0.32353648425731624</v>
      </c>
      <c r="AO153" s="1">
        <v>-2.7335642511759808E-2</v>
      </c>
      <c r="AP153" s="1">
        <v>0.41555061264492615</v>
      </c>
      <c r="AQ153" s="1">
        <v>0.38821496525458082</v>
      </c>
      <c r="AR153" s="1">
        <v>-4.0917619271354656E-2</v>
      </c>
      <c r="AS153" s="1">
        <v>0.42526385864236121</v>
      </c>
      <c r="AT153" s="1">
        <v>0.384346245528074</v>
      </c>
      <c r="AU153" s="1">
        <v>-1.3684155949800457E-2</v>
      </c>
      <c r="AV153" s="1">
        <v>0.22107555759231651</v>
      </c>
      <c r="AW153" s="1">
        <v>0.2073914018665772</v>
      </c>
      <c r="AX153" s="1">
        <v>-2.9075328361035217E-2</v>
      </c>
      <c r="AY153" s="1">
        <v>0.27611916506681389</v>
      </c>
      <c r="AZ153" s="1">
        <v>0.24704384006669616</v>
      </c>
      <c r="BA153" s="1">
        <v>-4.217997375858594E-2</v>
      </c>
      <c r="BB153" s="1">
        <v>0.31233928272773848</v>
      </c>
      <c r="BC153" s="1">
        <v>0.27015930679255834</v>
      </c>
      <c r="BD153" s="1">
        <v>-1.5588084507960683E-2</v>
      </c>
      <c r="BE153" s="1">
        <v>1.4842233086015693</v>
      </c>
      <c r="BF153" s="1">
        <v>1.4686351753307061</v>
      </c>
      <c r="BG153" s="1">
        <v>-3.1389166545423453E-2</v>
      </c>
      <c r="BH153" s="1">
        <v>1.7889766720441003</v>
      </c>
      <c r="BI153" s="1">
        <v>1.7575874306158801</v>
      </c>
      <c r="BJ153" s="1">
        <v>-4.6340330013606379E-2</v>
      </c>
      <c r="BK153" s="1">
        <v>1.8054416626342396</v>
      </c>
      <c r="BL153" s="1">
        <v>1.7591013517519147</v>
      </c>
      <c r="BM153" s="1" t="str">
        <f t="shared" si="3"/>
        <v>FIJOther</v>
      </c>
    </row>
    <row r="154" spans="1:65">
      <c r="A154" s="8">
        <f t="shared" si="4"/>
        <v>16</v>
      </c>
      <c r="B154" s="1" t="s">
        <v>71</v>
      </c>
      <c r="C154" s="1" t="s">
        <v>72</v>
      </c>
      <c r="D154" s="1" t="s">
        <v>178</v>
      </c>
      <c r="E154" s="2">
        <v>2839.6287723185319</v>
      </c>
      <c r="F154" s="3">
        <v>68217.57177734375</v>
      </c>
      <c r="G154" s="3">
        <v>-1.2004074594869962E-2</v>
      </c>
      <c r="H154" s="3">
        <v>4.3210959532189008E-2</v>
      </c>
      <c r="I154" s="3">
        <v>3.1206885319079447E-2</v>
      </c>
      <c r="J154" s="3">
        <v>-2.1538847169267683E-2</v>
      </c>
      <c r="K154" s="3">
        <v>6.5113267972265021E-2</v>
      </c>
      <c r="L154" s="3">
        <v>4.3574421286393772E-2</v>
      </c>
      <c r="M154" s="3">
        <v>-3.78858738577037E-2</v>
      </c>
      <c r="N154" s="3">
        <v>7.3189010307032731E-2</v>
      </c>
      <c r="O154" s="3">
        <v>3.5303136623952014E-2</v>
      </c>
      <c r="P154" s="2">
        <v>108.82925432059635</v>
      </c>
      <c r="Q154" s="3">
        <v>5797.4114074707031</v>
      </c>
      <c r="R154" s="3">
        <v>-5.2912150093220589E-3</v>
      </c>
      <c r="S154" s="3">
        <v>2.1445458385869642E-2</v>
      </c>
      <c r="T154" s="3">
        <v>1.6154243346591102E-2</v>
      </c>
      <c r="U154" s="3">
        <v>-9.3173278175981977E-3</v>
      </c>
      <c r="V154" s="3">
        <v>3.6025698238063342E-2</v>
      </c>
      <c r="W154" s="3">
        <v>2.6708370231290246E-2</v>
      </c>
      <c r="X154" s="3">
        <v>-1.6403406555014044E-2</v>
      </c>
      <c r="Y154" s="3">
        <v>3.9455633061606932E-2</v>
      </c>
      <c r="Z154" s="3">
        <v>2.3052226273648557E-2</v>
      </c>
      <c r="AA154" s="3">
        <v>1307.2483749701248</v>
      </c>
      <c r="AB154" s="3">
        <v>31714.15576171875</v>
      </c>
      <c r="AC154" s="3">
        <v>-2.1892902146980475E-2</v>
      </c>
      <c r="AD154" s="3">
        <v>5.8610164623871697E-2</v>
      </c>
      <c r="AE154" s="3">
        <v>3.6717262532590667E-2</v>
      </c>
      <c r="AF154" s="3">
        <v>-3.9350288955446899E-2</v>
      </c>
      <c r="AG154" s="3">
        <v>9.415816442731284E-2</v>
      </c>
      <c r="AH154" s="3">
        <v>5.4807875563710695E-2</v>
      </c>
      <c r="AI154" s="3">
        <v>-6.9898002773356893E-2</v>
      </c>
      <c r="AJ154" s="3">
        <v>0.10903595384240816</v>
      </c>
      <c r="AK154" s="3">
        <v>3.9137950549729794E-2</v>
      </c>
      <c r="AL154" s="1">
        <v>-1.696346088526943E-2</v>
      </c>
      <c r="AM154" s="1">
        <v>6.1063217830427771E-2</v>
      </c>
      <c r="AN154" s="1">
        <v>4.4099757484639963E-2</v>
      </c>
      <c r="AO154" s="1">
        <v>-3.0437447600151851E-2</v>
      </c>
      <c r="AP154" s="1">
        <v>9.2014287784551202E-2</v>
      </c>
      <c r="AQ154" s="1">
        <v>6.1576840867507102E-2</v>
      </c>
      <c r="AR154" s="1">
        <v>-5.3538116096351236E-2</v>
      </c>
      <c r="AS154" s="1">
        <v>0.10342645772173996</v>
      </c>
      <c r="AT154" s="1">
        <v>4.9888341872155788E-2</v>
      </c>
      <c r="AU154" s="1">
        <v>-1.6580398045278277E-2</v>
      </c>
      <c r="AV154" s="1">
        <v>6.720086703615695E-2</v>
      </c>
      <c r="AW154" s="1">
        <v>5.0620468897007914E-2</v>
      </c>
      <c r="AX154" s="1">
        <v>-2.9196508488494703E-2</v>
      </c>
      <c r="AY154" s="1">
        <v>0.11288908418837862</v>
      </c>
      <c r="AZ154" s="1">
        <v>8.3692575107090939E-2</v>
      </c>
      <c r="BA154" s="1">
        <v>-5.1401239507654545E-2</v>
      </c>
      <c r="BB154" s="1">
        <v>0.12363702857232844</v>
      </c>
      <c r="BC154" s="1">
        <v>7.2235788334726297E-2</v>
      </c>
      <c r="BD154" s="1">
        <v>-3.1242764161619148E-2</v>
      </c>
      <c r="BE154" s="1">
        <v>8.3640969046666694E-2</v>
      </c>
      <c r="BF154" s="1">
        <v>5.2398204964534713E-2</v>
      </c>
      <c r="BG154" s="1">
        <v>-5.6155725233356407E-2</v>
      </c>
      <c r="BH154" s="1">
        <v>0.13437055102807499</v>
      </c>
      <c r="BI154" s="1">
        <v>7.8214825925787726E-2</v>
      </c>
      <c r="BJ154" s="1">
        <v>-9.9749535322222541E-2</v>
      </c>
      <c r="BK154" s="1">
        <v>0.15560223894324554</v>
      </c>
      <c r="BL154" s="1">
        <v>5.5852702879913473E-2</v>
      </c>
      <c r="BM154" s="1" t="str">
        <f t="shared" si="3"/>
        <v>FIJServices</v>
      </c>
    </row>
    <row r="155" spans="1:65">
      <c r="A155" s="8">
        <f t="shared" si="4"/>
        <v>16</v>
      </c>
      <c r="B155" s="1" t="s">
        <v>71</v>
      </c>
      <c r="C155" s="1" t="s">
        <v>72</v>
      </c>
      <c r="D155" s="1" t="s">
        <v>179</v>
      </c>
      <c r="E155" s="2">
        <v>90.710264802159571</v>
      </c>
      <c r="F155" s="3">
        <v>8025.5966796875</v>
      </c>
      <c r="G155" s="3">
        <v>-1.8152317306885379E-4</v>
      </c>
      <c r="H155" s="3">
        <v>2.2520859201904386E-3</v>
      </c>
      <c r="I155" s="3">
        <v>2.0705627393908799E-3</v>
      </c>
      <c r="J155" s="3">
        <v>-3.673365390568506E-4</v>
      </c>
      <c r="K155" s="3">
        <v>4.1960242087952793E-3</v>
      </c>
      <c r="L155" s="3">
        <v>3.8286875933408737E-3</v>
      </c>
      <c r="M155" s="3">
        <v>-5.403408767961082E-4</v>
      </c>
      <c r="N155" s="3">
        <v>4.3428561184555292E-3</v>
      </c>
      <c r="O155" s="3">
        <v>3.802515275310725E-3</v>
      </c>
      <c r="P155" s="2">
        <v>1.5666499355103576</v>
      </c>
      <c r="Q155" s="3">
        <v>682.04840087890625</v>
      </c>
      <c r="R155" s="3">
        <v>-3.2905302532526548E-5</v>
      </c>
      <c r="S155" s="3">
        <v>6.3251997926272452E-4</v>
      </c>
      <c r="T155" s="3">
        <v>5.9961469378322363E-4</v>
      </c>
      <c r="U155" s="3">
        <v>-6.6928886553796474E-5</v>
      </c>
      <c r="V155" s="3">
        <v>1.1981786810792983E-3</v>
      </c>
      <c r="W155" s="3">
        <v>1.131249766331166E-3</v>
      </c>
      <c r="X155" s="3">
        <v>-9.8269415502727497E-5</v>
      </c>
      <c r="Y155" s="3">
        <v>1.2389932526275516E-3</v>
      </c>
      <c r="Z155" s="3">
        <v>1.1407238489482552E-3</v>
      </c>
      <c r="AA155" s="3">
        <v>35.012928000329261</v>
      </c>
      <c r="AB155" s="3">
        <v>3731.0771484375</v>
      </c>
      <c r="AC155" s="3">
        <v>-1.5519149951614963E-4</v>
      </c>
      <c r="AD155" s="3">
        <v>7.1290598716586828E-3</v>
      </c>
      <c r="AE155" s="3">
        <v>6.9738682359457016E-3</v>
      </c>
      <c r="AF155" s="3">
        <v>-3.136647687824734E-4</v>
      </c>
      <c r="AG155" s="3">
        <v>1.3837846461683512E-2</v>
      </c>
      <c r="AH155" s="3">
        <v>1.3524181675165892E-2</v>
      </c>
      <c r="AI155" s="3">
        <v>-4.6159296675796213E-4</v>
      </c>
      <c r="AJ155" s="3">
        <v>1.4071932062506676E-2</v>
      </c>
      <c r="AK155" s="3">
        <v>1.3610338792204857E-2</v>
      </c>
      <c r="AL155" s="1">
        <v>-8.0301375404257559E-3</v>
      </c>
      <c r="AM155" s="1">
        <v>9.9626727465401063E-2</v>
      </c>
      <c r="AN155" s="1">
        <v>9.1596589582987969E-2</v>
      </c>
      <c r="AO155" s="1">
        <v>-1.6250062635978769E-2</v>
      </c>
      <c r="AP155" s="1">
        <v>0.1856217636015072</v>
      </c>
      <c r="AQ155" s="1">
        <v>0.16937169758588899</v>
      </c>
      <c r="AR155" s="1">
        <v>-2.3903347908870904E-2</v>
      </c>
      <c r="AS155" s="1">
        <v>0.19211724519739104</v>
      </c>
      <c r="AT155" s="1">
        <v>0.16821389877717083</v>
      </c>
      <c r="AU155" s="1">
        <v>-7.162738883475967E-3</v>
      </c>
      <c r="AV155" s="1">
        <v>0.13768526958723759</v>
      </c>
      <c r="AW155" s="1">
        <v>0.13052253441581896</v>
      </c>
      <c r="AX155" s="1">
        <v>-1.4568902312104675E-2</v>
      </c>
      <c r="AY155" s="1">
        <v>0.26081635383340374</v>
      </c>
      <c r="AZ155" s="1">
        <v>0.24624744538403093</v>
      </c>
      <c r="BA155" s="1">
        <v>-2.1391025436768619E-2</v>
      </c>
      <c r="BB155" s="1">
        <v>0.2697007613951366</v>
      </c>
      <c r="BC155" s="1">
        <v>0.24830973853206106</v>
      </c>
      <c r="BD155" s="1">
        <v>-8.2688235393525641E-3</v>
      </c>
      <c r="BE155" s="1">
        <v>0.37984643658972256</v>
      </c>
      <c r="BF155" s="1">
        <v>0.37157760579360932</v>
      </c>
      <c r="BG155" s="1">
        <v>-1.6712504432655442E-2</v>
      </c>
      <c r="BH155" s="1">
        <v>0.73730011574769339</v>
      </c>
      <c r="BI155" s="1">
        <v>0.72058761037008401</v>
      </c>
      <c r="BJ155" s="1">
        <v>-2.4594328948607354E-2</v>
      </c>
      <c r="BK155" s="1">
        <v>0.74977252907152125</v>
      </c>
      <c r="BL155" s="1">
        <v>0.72517818394966604</v>
      </c>
      <c r="BM155" s="1" t="str">
        <f t="shared" si="3"/>
        <v>FIJTextiles, Garments and Leather</v>
      </c>
    </row>
    <row r="156" spans="1:65">
      <c r="A156" s="8">
        <f t="shared" si="4"/>
        <v>17</v>
      </c>
      <c r="B156" s="1" t="s">
        <v>73</v>
      </c>
      <c r="C156" s="1" t="s">
        <v>74</v>
      </c>
      <c r="D156" s="1" t="s">
        <v>175</v>
      </c>
      <c r="E156" s="2">
        <v>6912.2959125643547</v>
      </c>
      <c r="F156" s="3">
        <v>434017.09375</v>
      </c>
      <c r="G156" s="3">
        <v>-2.6681300951167941E-3</v>
      </c>
      <c r="H156" s="3">
        <v>3.6779627553187311E-3</v>
      </c>
      <c r="I156" s="3">
        <v>1.009832660201937E-3</v>
      </c>
      <c r="J156" s="3">
        <v>-4.3723628623411059E-3</v>
      </c>
      <c r="K156" s="3">
        <v>7.2730286046862602E-3</v>
      </c>
      <c r="L156" s="3">
        <v>2.9006657423451543E-3</v>
      </c>
      <c r="M156" s="3">
        <v>-7.7902267221361399E-3</v>
      </c>
      <c r="N156" s="3">
        <v>8.2133817486464977E-3</v>
      </c>
      <c r="O156" s="3">
        <v>4.2315502651035786E-4</v>
      </c>
      <c r="P156" s="2">
        <v>113.2488091488124</v>
      </c>
      <c r="Q156" s="3">
        <v>5192.7841796875</v>
      </c>
      <c r="R156" s="3">
        <v>-3.2083407859317958E-3</v>
      </c>
      <c r="S156" s="3">
        <v>4.8476040246896446E-3</v>
      </c>
      <c r="T156" s="3">
        <v>1.6392632387578487E-3</v>
      </c>
      <c r="U156" s="3">
        <v>-5.3462086943909526E-3</v>
      </c>
      <c r="V156" s="3">
        <v>9.5894507830962539E-3</v>
      </c>
      <c r="W156" s="3">
        <v>4.2432420887053013E-3</v>
      </c>
      <c r="X156" s="3">
        <v>-9.5032338285818696E-3</v>
      </c>
      <c r="Y156" s="3">
        <v>1.0761567391455173E-2</v>
      </c>
      <c r="Z156" s="3">
        <v>1.2583335628733039E-3</v>
      </c>
      <c r="AA156" s="3">
        <v>2070.5092204618027</v>
      </c>
      <c r="AB156" s="3">
        <v>192737.671875</v>
      </c>
      <c r="AC156" s="3">
        <v>-2.6614862727001309E-3</v>
      </c>
      <c r="AD156" s="3">
        <v>2.9861539369449019E-3</v>
      </c>
      <c r="AE156" s="3">
        <v>3.24667664244771E-4</v>
      </c>
      <c r="AF156" s="3">
        <v>-4.1900379583239555E-3</v>
      </c>
      <c r="AG156" s="3">
        <v>5.7691934052854776E-3</v>
      </c>
      <c r="AH156" s="3">
        <v>1.5791554469615221E-3</v>
      </c>
      <c r="AI156" s="3">
        <v>-7.5081298127770424E-3</v>
      </c>
      <c r="AJ156" s="3">
        <v>6.6270362585783005E-3</v>
      </c>
      <c r="AK156" s="3">
        <v>-8.8109355419874191E-4</v>
      </c>
      <c r="AL156" s="1">
        <v>-8.3764792362722815E-2</v>
      </c>
      <c r="AM156" s="1">
        <v>0.11546805273137006</v>
      </c>
      <c r="AN156" s="1">
        <v>3.1703260368647249E-2</v>
      </c>
      <c r="AO156" s="1">
        <v>-0.13726844428193108</v>
      </c>
      <c r="AP156" s="1">
        <v>0.22833359289139918</v>
      </c>
      <c r="AQ156" s="1">
        <v>9.10651486094681E-2</v>
      </c>
      <c r="AR156" s="1">
        <v>-0.24457080448684199</v>
      </c>
      <c r="AS156" s="1">
        <v>0.25785557384563557</v>
      </c>
      <c r="AT156" s="1">
        <v>1.3284769358793583E-2</v>
      </c>
      <c r="AU156" s="1">
        <v>-7.355583431873737E-2</v>
      </c>
      <c r="AV156" s="1">
        <v>0.11113830552116917</v>
      </c>
      <c r="AW156" s="1">
        <v>3.7582471202431807E-2</v>
      </c>
      <c r="AX156" s="1">
        <v>-0.12256953584305862</v>
      </c>
      <c r="AY156" s="1">
        <v>0.21985197336331502</v>
      </c>
      <c r="AZ156" s="1">
        <v>9.7282437520256393E-2</v>
      </c>
      <c r="BA156" s="1">
        <v>-0.21787532548054206</v>
      </c>
      <c r="BB156" s="1">
        <v>0.24672443511199715</v>
      </c>
      <c r="BC156" s="1">
        <v>2.8849109631455112E-2</v>
      </c>
      <c r="BD156" s="1">
        <v>-0.12387500415297004</v>
      </c>
      <c r="BE156" s="1">
        <v>0.13898618795624168</v>
      </c>
      <c r="BF156" s="1">
        <v>1.5111183803271663E-2</v>
      </c>
      <c r="BG156" s="1">
        <v>-0.19501921719923229</v>
      </c>
      <c r="BH156" s="1">
        <v>0.26851870865145966</v>
      </c>
      <c r="BI156" s="1">
        <v>7.3499491452227395E-2</v>
      </c>
      <c r="BJ156" s="1">
        <v>-0.34945497231335332</v>
      </c>
      <c r="BK156" s="1">
        <v>0.30844575546896436</v>
      </c>
      <c r="BL156" s="1">
        <v>-4.100921684438899E-2</v>
      </c>
      <c r="BM156" s="1" t="str">
        <f t="shared" si="3"/>
        <v>FINAgriculture, Mining and Quarrying</v>
      </c>
    </row>
    <row r="157" spans="1:65">
      <c r="A157" s="8">
        <f t="shared" si="4"/>
        <v>17</v>
      </c>
      <c r="B157" s="1" t="s">
        <v>73</v>
      </c>
      <c r="C157" s="1" t="s">
        <v>74</v>
      </c>
      <c r="D157" s="1" t="s">
        <v>176</v>
      </c>
      <c r="E157" s="2">
        <v>13129.829063232479</v>
      </c>
      <c r="F157" s="3">
        <v>434017.09375</v>
      </c>
      <c r="G157" s="3">
        <v>-4.0543527575209737E-3</v>
      </c>
      <c r="H157" s="3">
        <v>1.8563546240329742E-2</v>
      </c>
      <c r="I157" s="3">
        <v>1.4509193599224091E-2</v>
      </c>
      <c r="J157" s="3">
        <v>-7.3401948902755976E-3</v>
      </c>
      <c r="K157" s="3">
        <v>2.7387030422687531E-2</v>
      </c>
      <c r="L157" s="3">
        <v>2.0046835765242577E-2</v>
      </c>
      <c r="M157" s="3">
        <v>-2.2563946433365345E-2</v>
      </c>
      <c r="N157" s="3">
        <v>3.3328864723443985E-2</v>
      </c>
      <c r="O157" s="3">
        <v>1.076491829007864E-2</v>
      </c>
      <c r="P157" s="2">
        <v>114.07438017197116</v>
      </c>
      <c r="Q157" s="3">
        <v>5192.7841796875</v>
      </c>
      <c r="R157" s="3">
        <v>-2.9988220194354653E-3</v>
      </c>
      <c r="S157" s="3">
        <v>1.3229106087237597E-2</v>
      </c>
      <c r="T157" s="3">
        <v>1.0230284184217453E-2</v>
      </c>
      <c r="U157" s="3">
        <v>-5.4033324122428894E-3</v>
      </c>
      <c r="V157" s="3">
        <v>1.9686661660671234E-2</v>
      </c>
      <c r="W157" s="3">
        <v>1.4283329248428345E-2</v>
      </c>
      <c r="X157" s="3">
        <v>-1.6558175906538963E-2</v>
      </c>
      <c r="Y157" s="3">
        <v>2.415014524012804E-2</v>
      </c>
      <c r="Z157" s="3">
        <v>7.591969333589077E-3</v>
      </c>
      <c r="AA157" s="3">
        <v>22159.587236562256</v>
      </c>
      <c r="AB157" s="3">
        <v>192737.671875</v>
      </c>
      <c r="AC157" s="3">
        <v>-1.5732225496321917E-2</v>
      </c>
      <c r="AD157" s="3">
        <v>9.6493758261203766E-2</v>
      </c>
      <c r="AE157" s="3">
        <v>8.0761533230543137E-2</v>
      </c>
      <c r="AF157" s="3">
        <v>-2.8324470855295658E-2</v>
      </c>
      <c r="AG157" s="3">
        <v>0.13826854526996613</v>
      </c>
      <c r="AH157" s="3">
        <v>0.10994407162070274</v>
      </c>
      <c r="AI157" s="3">
        <v>-9.4657003879547119E-2</v>
      </c>
      <c r="AJ157" s="3">
        <v>0.16695234924554825</v>
      </c>
      <c r="AK157" s="3">
        <v>7.2295345366001129E-2</v>
      </c>
      <c r="AL157" s="1">
        <v>-6.7009950526375484E-2</v>
      </c>
      <c r="AM157" s="1">
        <v>0.30681649810836531</v>
      </c>
      <c r="AN157" s="1">
        <v>0.23980654950609104</v>
      </c>
      <c r="AO157" s="1">
        <v>-0.12131803172254614</v>
      </c>
      <c r="AP157" s="1">
        <v>0.45265019189172956</v>
      </c>
      <c r="AQ157" s="1">
        <v>0.3313321640173858</v>
      </c>
      <c r="AR157" s="1">
        <v>-0.37293472586339854</v>
      </c>
      <c r="AS157" s="1">
        <v>0.55085625494112889</v>
      </c>
      <c r="AT157" s="1">
        <v>0.17792152907773034</v>
      </c>
      <c r="AU157" s="1">
        <v>-6.8254745390791946E-2</v>
      </c>
      <c r="AV157" s="1">
        <v>0.30110131974493104</v>
      </c>
      <c r="AW157" s="1">
        <v>0.23284657700381226</v>
      </c>
      <c r="AX157" s="1">
        <v>-0.12298264974354163</v>
      </c>
      <c r="AY157" s="1">
        <v>0.44807863572268164</v>
      </c>
      <c r="AZ157" s="1">
        <v>0.32509598597913991</v>
      </c>
      <c r="BA157" s="1">
        <v>-0.3768726764416383</v>
      </c>
      <c r="BB157" s="1">
        <v>0.5496698383006714</v>
      </c>
      <c r="BC157" s="1">
        <v>0.17279716185903315</v>
      </c>
      <c r="BD157" s="1">
        <v>-6.841717163483442E-2</v>
      </c>
      <c r="BE157" s="1">
        <v>0.4196373883777893</v>
      </c>
      <c r="BF157" s="1">
        <v>0.35122021876804843</v>
      </c>
      <c r="BG157" s="1">
        <v>-0.12317902412635076</v>
      </c>
      <c r="BH157" s="1">
        <v>0.60130989068557483</v>
      </c>
      <c r="BI157" s="1">
        <v>0.47813085440866276</v>
      </c>
      <c r="BJ157" s="1">
        <v>-0.41164960941986523</v>
      </c>
      <c r="BK157" s="1">
        <v>0.7260516025429441</v>
      </c>
      <c r="BL157" s="1">
        <v>0.31440199312307893</v>
      </c>
      <c r="BM157" s="1" t="str">
        <f t="shared" si="3"/>
        <v>FINElectronics and Machinery</v>
      </c>
    </row>
    <row r="158" spans="1:65">
      <c r="A158" s="8">
        <f t="shared" si="4"/>
        <v>17</v>
      </c>
      <c r="B158" s="1" t="s">
        <v>73</v>
      </c>
      <c r="C158" s="1" t="s">
        <v>74</v>
      </c>
      <c r="D158" s="1" t="s">
        <v>177</v>
      </c>
      <c r="E158" s="2">
        <v>45514.859133347258</v>
      </c>
      <c r="F158" s="3">
        <v>2604102.5625</v>
      </c>
      <c r="G158" s="3">
        <v>-1.7253732759854756E-2</v>
      </c>
      <c r="H158" s="3">
        <v>3.1404107721755281E-2</v>
      </c>
      <c r="I158" s="3">
        <v>1.4150374932796694E-2</v>
      </c>
      <c r="J158" s="3">
        <v>-2.47657990839798E-2</v>
      </c>
      <c r="K158" s="3">
        <v>5.353113726596348E-2</v>
      </c>
      <c r="L158" s="3">
        <v>2.8765338807716034E-2</v>
      </c>
      <c r="M158" s="3">
        <v>-0.10239302337868139</v>
      </c>
      <c r="N158" s="3">
        <v>6.3091813965002075E-2</v>
      </c>
      <c r="O158" s="3">
        <v>-3.9301208889810368E-2</v>
      </c>
      <c r="P158" s="2">
        <v>482.04272803579818</v>
      </c>
      <c r="Q158" s="3">
        <v>31156.705078125</v>
      </c>
      <c r="R158" s="3">
        <v>-1.5121352742426097E-2</v>
      </c>
      <c r="S158" s="3">
        <v>2.4915342990425415E-2</v>
      </c>
      <c r="T158" s="3">
        <v>9.7939901606878266E-3</v>
      </c>
      <c r="U158" s="3">
        <v>-2.0721573862829246E-2</v>
      </c>
      <c r="V158" s="3">
        <v>4.2256762651959434E-2</v>
      </c>
      <c r="W158" s="3">
        <v>2.1535188920097426E-2</v>
      </c>
      <c r="X158" s="3">
        <v>-0.12167293790844269</v>
      </c>
      <c r="Y158" s="3">
        <v>5.0482911407016218E-2</v>
      </c>
      <c r="Z158" s="3">
        <v>-7.1190027316333726E-2</v>
      </c>
      <c r="AA158" s="3">
        <v>49525.063898824454</v>
      </c>
      <c r="AB158" s="3">
        <v>1156426.03125</v>
      </c>
      <c r="AC158" s="3">
        <v>-8.2795928434961752E-2</v>
      </c>
      <c r="AD158" s="3">
        <v>0.16039175709647679</v>
      </c>
      <c r="AE158" s="3">
        <v>7.7595825969410726E-2</v>
      </c>
      <c r="AF158" s="3">
        <v>-0.1119513317999008</v>
      </c>
      <c r="AG158" s="3">
        <v>0.29234752159300115</v>
      </c>
      <c r="AH158" s="3">
        <v>0.18039618950206204</v>
      </c>
      <c r="AI158" s="3">
        <v>-0.61312071850261418</v>
      </c>
      <c r="AJ158" s="3">
        <v>0.33233931650102022</v>
      </c>
      <c r="AK158" s="3">
        <v>-0.28078140304933186</v>
      </c>
      <c r="AL158" s="1">
        <v>-8.2263408623223677E-2</v>
      </c>
      <c r="AM158" s="1">
        <v>0.14973043699699889</v>
      </c>
      <c r="AN158" s="1">
        <v>6.7467028235012202E-2</v>
      </c>
      <c r="AO158" s="1">
        <v>-0.11807990063845403</v>
      </c>
      <c r="AP158" s="1">
        <v>0.25522904986809941</v>
      </c>
      <c r="AQ158" s="1">
        <v>0.1371491522130506</v>
      </c>
      <c r="AR158" s="1">
        <v>-0.4881957568026381</v>
      </c>
      <c r="AS158" s="1">
        <v>0.30081303247373742</v>
      </c>
      <c r="AT158" s="1">
        <v>-0.18738272183116611</v>
      </c>
      <c r="AU158" s="1">
        <v>-8.1447055179154446E-2</v>
      </c>
      <c r="AV158" s="1">
        <v>0.13419972074688577</v>
      </c>
      <c r="AW158" s="1">
        <v>5.2752665097451724E-2</v>
      </c>
      <c r="AX158" s="1">
        <v>-0.11161112359144652</v>
      </c>
      <c r="AY158" s="1">
        <v>0.22760456276839566</v>
      </c>
      <c r="AZ158" s="1">
        <v>0.11599343988236856</v>
      </c>
      <c r="BA158" s="1">
        <v>-0.6553581982010428</v>
      </c>
      <c r="BB158" s="1">
        <v>0.27191247641723415</v>
      </c>
      <c r="BC158" s="1">
        <v>-0.38344572617308503</v>
      </c>
      <c r="BD158" s="1">
        <v>-0.16110927982493764</v>
      </c>
      <c r="BE158" s="1">
        <v>0.31209989384886405</v>
      </c>
      <c r="BF158" s="1">
        <v>0.15099060878546847</v>
      </c>
      <c r="BG158" s="1">
        <v>-0.21784161108710429</v>
      </c>
      <c r="BH158" s="1">
        <v>0.56886732901910697</v>
      </c>
      <c r="BI158" s="1">
        <v>0.35102571736568289</v>
      </c>
      <c r="BJ158" s="1">
        <v>-1.1930470407285567</v>
      </c>
      <c r="BK158" s="1">
        <v>0.64668576041212811</v>
      </c>
      <c r="BL158" s="1">
        <v>-0.54636128235517989</v>
      </c>
      <c r="BM158" s="1" t="str">
        <f t="shared" si="3"/>
        <v>FINOther</v>
      </c>
    </row>
    <row r="159" spans="1:65">
      <c r="A159" s="8">
        <f t="shared" si="4"/>
        <v>17</v>
      </c>
      <c r="B159" s="1" t="s">
        <v>73</v>
      </c>
      <c r="C159" s="1" t="s">
        <v>74</v>
      </c>
      <c r="D159" s="1" t="s">
        <v>178</v>
      </c>
      <c r="E159" s="2">
        <v>151053.48136008566</v>
      </c>
      <c r="F159" s="3">
        <v>3689145.296875</v>
      </c>
      <c r="G159" s="3">
        <v>-1.5330966612054908E-2</v>
      </c>
      <c r="H159" s="3">
        <v>2.6480506832740502E-2</v>
      </c>
      <c r="I159" s="3">
        <v>1.1149540234328015E-2</v>
      </c>
      <c r="J159" s="3">
        <v>-2.4159260342457856E-2</v>
      </c>
      <c r="K159" s="3">
        <v>4.6564465443225345E-2</v>
      </c>
      <c r="L159" s="3">
        <v>2.2405205101676984E-2</v>
      </c>
      <c r="M159" s="3">
        <v>-7.2880833097769937E-2</v>
      </c>
      <c r="N159" s="3">
        <v>5.7147390140016796E-2</v>
      </c>
      <c r="O159" s="3">
        <v>-1.5733442956843646E-2</v>
      </c>
      <c r="P159" s="2">
        <v>1879.1108799342437</v>
      </c>
      <c r="Q159" s="3">
        <v>44138.66552734375</v>
      </c>
      <c r="R159" s="3">
        <v>-1.5792583173606545E-2</v>
      </c>
      <c r="S159" s="3">
        <v>2.7112963929539546E-2</v>
      </c>
      <c r="T159" s="3">
        <v>1.1320380770484917E-2</v>
      </c>
      <c r="U159" s="3">
        <v>-2.4812888215819839E-2</v>
      </c>
      <c r="V159" s="3">
        <v>4.7953133936971426E-2</v>
      </c>
      <c r="W159" s="3">
        <v>2.3140245728427544E-2</v>
      </c>
      <c r="X159" s="3">
        <v>-7.3000463904463686E-2</v>
      </c>
      <c r="Y159" s="3">
        <v>5.8788372130948119E-2</v>
      </c>
      <c r="Z159" s="3">
        <v>-1.4212091773515567E-2</v>
      </c>
      <c r="AA159" s="3">
        <v>21793.80635877743</v>
      </c>
      <c r="AB159" s="3">
        <v>1638270.2109375</v>
      </c>
      <c r="AC159" s="3">
        <v>-1.031120500952909E-2</v>
      </c>
      <c r="AD159" s="3">
        <v>1.6412217480336722E-2</v>
      </c>
      <c r="AE159" s="3">
        <v>6.1010124707792102E-3</v>
      </c>
      <c r="AF159" s="3">
        <v>-1.6932938976978562E-2</v>
      </c>
      <c r="AG159" s="3">
        <v>3.0966132741269803E-2</v>
      </c>
      <c r="AH159" s="3">
        <v>1.4033193676979749E-2</v>
      </c>
      <c r="AI159" s="3">
        <v>-4.4559272583057918E-2</v>
      </c>
      <c r="AJ159" s="3">
        <v>3.8006195504920015E-2</v>
      </c>
      <c r="AK159" s="3">
        <v>-6.5530770781947467E-3</v>
      </c>
      <c r="AL159" s="1">
        <v>-2.2024985718765971E-2</v>
      </c>
      <c r="AM159" s="1">
        <v>3.8042792706768525E-2</v>
      </c>
      <c r="AN159" s="1">
        <v>1.601780700760172E-2</v>
      </c>
      <c r="AO159" s="1">
        <v>-3.4708011404850456E-2</v>
      </c>
      <c r="AP159" s="1">
        <v>6.6896087659768524E-2</v>
      </c>
      <c r="AQ159" s="1">
        <v>3.2188076256224683E-2</v>
      </c>
      <c r="AR159" s="1">
        <v>-0.10470307246563065</v>
      </c>
      <c r="AS159" s="1">
        <v>8.2099875601379935E-2</v>
      </c>
      <c r="AT159" s="1">
        <v>-2.2603196862944104E-2</v>
      </c>
      <c r="AU159" s="1">
        <v>-2.1820818819048276E-2</v>
      </c>
      <c r="AV159" s="1">
        <v>3.7462337038226531E-2</v>
      </c>
      <c r="AW159" s="1">
        <v>1.5641518239284832E-2</v>
      </c>
      <c r="AX159" s="1">
        <v>-3.428429232777977E-2</v>
      </c>
      <c r="AY159" s="1">
        <v>6.6257472633924272E-2</v>
      </c>
      <c r="AZ159" s="1">
        <v>3.1973180316197794E-2</v>
      </c>
      <c r="BA159" s="1">
        <v>-0.10086569619769169</v>
      </c>
      <c r="BB159" s="1">
        <v>8.122866302709178E-2</v>
      </c>
      <c r="BC159" s="1">
        <v>-1.9637033170599904E-2</v>
      </c>
      <c r="BD159" s="1">
        <v>-4.5594552152043853E-2</v>
      </c>
      <c r="BE159" s="1">
        <v>7.2572284727764655E-2</v>
      </c>
      <c r="BF159" s="1">
        <v>2.6977732575595131E-2</v>
      </c>
      <c r="BG159" s="1">
        <v>-7.4874834566836385E-2</v>
      </c>
      <c r="BH159" s="1">
        <v>0.13692744474716048</v>
      </c>
      <c r="BI159" s="1">
        <v>6.2052609794246191E-2</v>
      </c>
      <c r="BJ159" s="1">
        <v>-0.19703420461214918</v>
      </c>
      <c r="BK159" s="1">
        <v>0.16805751233230407</v>
      </c>
      <c r="BL159" s="1">
        <v>-2.8976692280096462E-2</v>
      </c>
      <c r="BM159" s="1" t="str">
        <f t="shared" si="3"/>
        <v>FINServices</v>
      </c>
    </row>
    <row r="160" spans="1:65">
      <c r="A160" s="8">
        <f t="shared" si="4"/>
        <v>17</v>
      </c>
      <c r="B160" s="1" t="s">
        <v>73</v>
      </c>
      <c r="C160" s="1" t="s">
        <v>74</v>
      </c>
      <c r="D160" s="1" t="s">
        <v>179</v>
      </c>
      <c r="E160" s="2">
        <v>398.08030046422181</v>
      </c>
      <c r="F160" s="3">
        <v>434017.09375</v>
      </c>
      <c r="G160" s="3">
        <v>-8.6475431089638732E-5</v>
      </c>
      <c r="H160" s="3">
        <v>1.5446622273884714E-3</v>
      </c>
      <c r="I160" s="3">
        <v>1.4581867726519704E-3</v>
      </c>
      <c r="J160" s="3">
        <v>-1.6189427697099745E-4</v>
      </c>
      <c r="K160" s="3">
        <v>2.4930475046858191E-3</v>
      </c>
      <c r="L160" s="3">
        <v>2.3311532568186522E-3</v>
      </c>
      <c r="M160" s="3">
        <v>-3.2335988362319767E-4</v>
      </c>
      <c r="N160" s="3">
        <v>2.5662084808573127E-3</v>
      </c>
      <c r="O160" s="3">
        <v>2.2428486263379455E-3</v>
      </c>
      <c r="P160" s="2">
        <v>7.9152939330640972</v>
      </c>
      <c r="Q160" s="3">
        <v>5192.7841796875</v>
      </c>
      <c r="R160" s="3">
        <v>-1.4133915465208702E-4</v>
      </c>
      <c r="S160" s="3">
        <v>2.3960780818015337E-3</v>
      </c>
      <c r="T160" s="3">
        <v>2.2547389380633831E-3</v>
      </c>
      <c r="U160" s="3">
        <v>-2.6428699857206084E-4</v>
      </c>
      <c r="V160" s="3">
        <v>3.8698207354173064E-3</v>
      </c>
      <c r="W160" s="3">
        <v>3.6055337404832244E-3</v>
      </c>
      <c r="X160" s="3">
        <v>-5.3395017312141135E-4</v>
      </c>
      <c r="Y160" s="3">
        <v>3.9843539707362652E-3</v>
      </c>
      <c r="Z160" s="3">
        <v>3.4504038048908114E-3</v>
      </c>
      <c r="AA160" s="3">
        <v>819.87084592253814</v>
      </c>
      <c r="AB160" s="3">
        <v>192737.671875</v>
      </c>
      <c r="AC160" s="3">
        <v>-4.0755492955213413E-4</v>
      </c>
      <c r="AD160" s="3">
        <v>1.041557127609849E-2</v>
      </c>
      <c r="AE160" s="3">
        <v>1.0008016601204872E-2</v>
      </c>
      <c r="AF160" s="3">
        <v>-7.6388177694752812E-4</v>
      </c>
      <c r="AG160" s="3">
        <v>1.6678199172019958E-2</v>
      </c>
      <c r="AH160" s="3">
        <v>1.5914317220449448E-2</v>
      </c>
      <c r="AI160" s="3">
        <v>-1.5100641176104546E-3</v>
      </c>
      <c r="AJ160" s="3">
        <v>1.7059678211808205E-2</v>
      </c>
      <c r="AK160" s="3">
        <v>1.5549614559859037E-2</v>
      </c>
      <c r="AL160" s="1">
        <v>-4.7141010302911249E-2</v>
      </c>
      <c r="AM160" s="1">
        <v>0.842053483380235</v>
      </c>
      <c r="AN160" s="1">
        <v>0.79491246018652972</v>
      </c>
      <c r="AO160" s="1">
        <v>-8.8254660109888583E-2</v>
      </c>
      <c r="AP160" s="1">
        <v>1.3590539720145196</v>
      </c>
      <c r="AQ160" s="1">
        <v>1.2707993277702236</v>
      </c>
      <c r="AR160" s="1">
        <v>-0.17627563590435552</v>
      </c>
      <c r="AS160" s="1">
        <v>1.3989367721117676</v>
      </c>
      <c r="AT160" s="1">
        <v>1.2226611520730049</v>
      </c>
      <c r="AU160" s="1">
        <v>-4.6362379770385875E-2</v>
      </c>
      <c r="AV160" s="1">
        <v>0.78596679215627452</v>
      </c>
      <c r="AW160" s="1">
        <v>0.7396044159659021</v>
      </c>
      <c r="AX160" s="1">
        <v>-8.6692001422638942E-2</v>
      </c>
      <c r="AY160" s="1">
        <v>1.2693870924894617</v>
      </c>
      <c r="AZ160" s="1">
        <v>1.1826950922601607</v>
      </c>
      <c r="BA160" s="1">
        <v>-0.17514750789089018</v>
      </c>
      <c r="BB160" s="1">
        <v>1.3069565357570363</v>
      </c>
      <c r="BC160" s="1">
        <v>1.1318090302528219</v>
      </c>
      <c r="BD160" s="1">
        <v>-4.7904612047543364E-2</v>
      </c>
      <c r="BE160" s="1">
        <v>1.2242617253662946</v>
      </c>
      <c r="BF160" s="1">
        <v>1.1763571432516917</v>
      </c>
      <c r="BG160" s="1">
        <v>-8.9787799193282433E-2</v>
      </c>
      <c r="BH160" s="1">
        <v>1.9603803145388585</v>
      </c>
      <c r="BI160" s="1">
        <v>1.8705924948201316</v>
      </c>
      <c r="BJ160" s="1">
        <v>-0.17749518034425141</v>
      </c>
      <c r="BK160" s="1">
        <v>2.0052199277546956</v>
      </c>
      <c r="BL160" s="1">
        <v>1.8277248021449637</v>
      </c>
      <c r="BM160" s="1" t="str">
        <f t="shared" si="3"/>
        <v>FINTextiles, Garments and Leather</v>
      </c>
    </row>
    <row r="161" spans="1:65">
      <c r="A161" s="8">
        <f t="shared" si="4"/>
        <v>18</v>
      </c>
      <c r="B161" s="1" t="s">
        <v>75</v>
      </c>
      <c r="C161" s="1" t="s">
        <v>76</v>
      </c>
      <c r="D161" s="1" t="s">
        <v>175</v>
      </c>
      <c r="E161" s="2">
        <v>43063.206912460875</v>
      </c>
      <c r="F161" s="3">
        <v>4594192</v>
      </c>
      <c r="G161" s="3">
        <v>-3.4169229184044525E-4</v>
      </c>
      <c r="H161" s="3">
        <v>1.9689562759594992E-3</v>
      </c>
      <c r="I161" s="3">
        <v>1.6272639404633082E-3</v>
      </c>
      <c r="J161" s="3">
        <v>-5.3091708105057478E-4</v>
      </c>
      <c r="K161" s="3">
        <v>2.9472987225744873E-3</v>
      </c>
      <c r="L161" s="3">
        <v>2.416381670627743E-3</v>
      </c>
      <c r="M161" s="3">
        <v>-9.1016280930489302E-4</v>
      </c>
      <c r="N161" s="3">
        <v>3.0930071952752769E-3</v>
      </c>
      <c r="O161" s="3">
        <v>2.1828443859703839E-3</v>
      </c>
      <c r="P161" s="2">
        <v>801.83949254355252</v>
      </c>
      <c r="Q161" s="3">
        <v>53323.19921875</v>
      </c>
      <c r="R161" s="3">
        <v>-4.8575041000731289E-4</v>
      </c>
      <c r="S161" s="3">
        <v>3.0941938748583198E-3</v>
      </c>
      <c r="T161" s="3">
        <v>2.6084435230586678E-3</v>
      </c>
      <c r="U161" s="3">
        <v>-7.5571403431240469E-4</v>
      </c>
      <c r="V161" s="3">
        <v>4.5793434546794742E-3</v>
      </c>
      <c r="W161" s="3">
        <v>3.8236293621594086E-3</v>
      </c>
      <c r="X161" s="3">
        <v>-1.2856621469836682E-3</v>
      </c>
      <c r="Y161" s="3">
        <v>4.7873484727460891E-3</v>
      </c>
      <c r="Z161" s="3">
        <v>3.5016863257624209E-3</v>
      </c>
      <c r="AA161" s="3">
        <v>19660.015492128947</v>
      </c>
      <c r="AB161" s="3">
        <v>1417305.875</v>
      </c>
      <c r="AC161" s="3">
        <v>-7.822037732694298E-4</v>
      </c>
      <c r="AD161" s="3">
        <v>5.603994126431644E-3</v>
      </c>
      <c r="AE161" s="3">
        <v>4.8217903822660446E-3</v>
      </c>
      <c r="AF161" s="3">
        <v>-1.2111314863432199E-3</v>
      </c>
      <c r="AG161" s="3">
        <v>7.7280941186472774E-3</v>
      </c>
      <c r="AH161" s="3">
        <v>6.5169624285772443E-3</v>
      </c>
      <c r="AI161" s="3">
        <v>-2.1200461778789759E-3</v>
      </c>
      <c r="AJ161" s="3">
        <v>8.0577102489769459E-3</v>
      </c>
      <c r="AK161" s="3">
        <v>5.9376639546826482E-3</v>
      </c>
      <c r="AL161" s="1">
        <v>-1.8226695769366058E-2</v>
      </c>
      <c r="AM161" s="1">
        <v>0.10502890431562797</v>
      </c>
      <c r="AN161" s="1">
        <v>8.6802206217558547E-2</v>
      </c>
      <c r="AO161" s="1">
        <v>-2.8320405072489445E-2</v>
      </c>
      <c r="AP161" s="1">
        <v>0.1572160638112696</v>
      </c>
      <c r="AQ161" s="1">
        <v>0.1288956602912491</v>
      </c>
      <c r="AR161" s="1">
        <v>-4.8550292242291057E-2</v>
      </c>
      <c r="AS161" s="1">
        <v>0.16498850722411779</v>
      </c>
      <c r="AT161" s="1">
        <v>0.11643821498182674</v>
      </c>
      <c r="AU161" s="1">
        <v>-1.6151464966722515E-2</v>
      </c>
      <c r="AV161" s="1">
        <v>0.10288362694180569</v>
      </c>
      <c r="AW161" s="1">
        <v>8.6732163910519536E-2</v>
      </c>
      <c r="AX161" s="1">
        <v>-2.5127902104855829E-2</v>
      </c>
      <c r="AY161" s="1">
        <v>0.152265657125708</v>
      </c>
      <c r="AZ161" s="1">
        <v>0.12713775308541581</v>
      </c>
      <c r="BA161" s="1">
        <v>-4.2748964691013538E-2</v>
      </c>
      <c r="BB161" s="1">
        <v>0.15918193695376789</v>
      </c>
      <c r="BC161" s="1">
        <v>0.11643297226275437</v>
      </c>
      <c r="BD161" s="1">
        <v>-2.8194840200442231E-2</v>
      </c>
      <c r="BE161" s="1">
        <v>0.2019981548011949</v>
      </c>
      <c r="BF161" s="1">
        <v>0.17380331564981161</v>
      </c>
      <c r="BG161" s="1">
        <v>-4.3655706973186659E-2</v>
      </c>
      <c r="BH161" s="1">
        <v>0.27856216778205756</v>
      </c>
      <c r="BI161" s="1">
        <v>0.23490645346545841</v>
      </c>
      <c r="BJ161" s="1">
        <v>-7.6417891661418491E-2</v>
      </c>
      <c r="BK161" s="1">
        <v>0.29044330980632649</v>
      </c>
      <c r="BL161" s="1">
        <v>0.21402541394867225</v>
      </c>
      <c r="BM161" s="1" t="str">
        <f t="shared" si="3"/>
        <v>FRAAgriculture, Mining and Quarrying</v>
      </c>
    </row>
    <row r="162" spans="1:65">
      <c r="A162" s="8">
        <f t="shared" si="4"/>
        <v>18</v>
      </c>
      <c r="B162" s="1" t="s">
        <v>75</v>
      </c>
      <c r="C162" s="1" t="s">
        <v>76</v>
      </c>
      <c r="D162" s="1" t="s">
        <v>176</v>
      </c>
      <c r="E162" s="2">
        <v>62786.518411413286</v>
      </c>
      <c r="F162" s="3">
        <v>4594192</v>
      </c>
      <c r="G162" s="3">
        <v>-1.9564817193895578E-3</v>
      </c>
      <c r="H162" s="3">
        <v>9.4019300304353237E-3</v>
      </c>
      <c r="I162" s="3">
        <v>7.4454480782151222E-3</v>
      </c>
      <c r="J162" s="3">
        <v>-3.4609955037012696E-3</v>
      </c>
      <c r="K162" s="3">
        <v>4.6685080975294113E-2</v>
      </c>
      <c r="L162" s="3">
        <v>4.3224086053669453E-2</v>
      </c>
      <c r="M162" s="3">
        <v>-1.3916188850998878E-2</v>
      </c>
      <c r="N162" s="3">
        <v>5.0206472165882587E-2</v>
      </c>
      <c r="O162" s="3">
        <v>3.6290283314883709E-2</v>
      </c>
      <c r="P162" s="2">
        <v>561.78529362397785</v>
      </c>
      <c r="Q162" s="3">
        <v>53323.19921875</v>
      </c>
      <c r="R162" s="3">
        <v>-1.7290793475694954E-3</v>
      </c>
      <c r="S162" s="3">
        <v>8.5514825768768787E-3</v>
      </c>
      <c r="T162" s="3">
        <v>6.8224032875150442E-3</v>
      </c>
      <c r="U162" s="3">
        <v>-3.0821954132989049E-3</v>
      </c>
      <c r="V162" s="3">
        <v>3.305429220199585E-2</v>
      </c>
      <c r="W162" s="3">
        <v>2.9972096905112267E-2</v>
      </c>
      <c r="X162" s="3">
        <v>-1.2536361115053296E-2</v>
      </c>
      <c r="Y162" s="3">
        <v>3.6077377386391163E-2</v>
      </c>
      <c r="Z162" s="3">
        <v>2.3541015572845936E-2</v>
      </c>
      <c r="AA162" s="3">
        <v>93677.266236515483</v>
      </c>
      <c r="AB162" s="3">
        <v>1417305.875</v>
      </c>
      <c r="AC162" s="3">
        <v>-1.1143357027322054E-2</v>
      </c>
      <c r="AD162" s="3">
        <v>6.776580773293972E-2</v>
      </c>
      <c r="AE162" s="3">
        <v>5.6622451171278954E-2</v>
      </c>
      <c r="AF162" s="3">
        <v>-1.9815599545836449E-2</v>
      </c>
      <c r="AG162" s="3">
        <v>0.35285800695419312</v>
      </c>
      <c r="AH162" s="3">
        <v>0.33304240554571152</v>
      </c>
      <c r="AI162" s="3">
        <v>-8.8463203981518745E-2</v>
      </c>
      <c r="AJ162" s="3">
        <v>0.37506706267595291</v>
      </c>
      <c r="AK162" s="3">
        <v>0.28660386800765991</v>
      </c>
      <c r="AL162" s="1">
        <v>-7.1579477553113433E-2</v>
      </c>
      <c r="AM162" s="1">
        <v>0.34397726945256946</v>
      </c>
      <c r="AN162" s="1">
        <v>0.27239778338115728</v>
      </c>
      <c r="AO162" s="1">
        <v>-0.12662334000539896</v>
      </c>
      <c r="AP162" s="1">
        <v>1.7080117195160864</v>
      </c>
      <c r="AQ162" s="1">
        <v>1.5813884008064345</v>
      </c>
      <c r="AR162" s="1">
        <v>-0.50913510594709732</v>
      </c>
      <c r="AS162" s="1">
        <v>1.8368446849276436</v>
      </c>
      <c r="AT162" s="1">
        <v>1.3277095789805464</v>
      </c>
      <c r="AU162" s="1">
        <v>-8.205985473750485E-2</v>
      </c>
      <c r="AV162" s="1">
        <v>0.40584222987523483</v>
      </c>
      <c r="AW162" s="1">
        <v>0.32378237790018982</v>
      </c>
      <c r="AX162" s="1">
        <v>-0.14627698158759384</v>
      </c>
      <c r="AY162" s="1">
        <v>1.5687136743374932</v>
      </c>
      <c r="AZ162" s="1">
        <v>1.4224366982748189</v>
      </c>
      <c r="BA162" s="1">
        <v>-0.59495937736126991</v>
      </c>
      <c r="BB162" s="1">
        <v>1.7121853614172624</v>
      </c>
      <c r="BC162" s="1">
        <v>1.1172259509064748</v>
      </c>
      <c r="BD162" s="1">
        <v>-8.4297641418273991E-2</v>
      </c>
      <c r="BE162" s="1">
        <v>0.51263705781702529</v>
      </c>
      <c r="BF162" s="1">
        <v>0.42833941992140145</v>
      </c>
      <c r="BG162" s="1">
        <v>-0.14990171282382961</v>
      </c>
      <c r="BH162" s="1">
        <v>2.669312099474181</v>
      </c>
      <c r="BI162" s="1">
        <v>2.5194103725597508</v>
      </c>
      <c r="BJ162" s="1">
        <v>-0.66920941594723382</v>
      </c>
      <c r="BK162" s="1">
        <v>2.8373199099464701</v>
      </c>
      <c r="BL162" s="1">
        <v>2.1681105644522392</v>
      </c>
      <c r="BM162" s="1" t="str">
        <f t="shared" si="3"/>
        <v>FRAElectronics and Machinery</v>
      </c>
    </row>
    <row r="163" spans="1:65">
      <c r="A163" s="8">
        <f t="shared" si="4"/>
        <v>18</v>
      </c>
      <c r="B163" s="1" t="s">
        <v>75</v>
      </c>
      <c r="C163" s="1" t="s">
        <v>76</v>
      </c>
      <c r="D163" s="1" t="s">
        <v>177</v>
      </c>
      <c r="E163" s="2">
        <v>381617.28607535857</v>
      </c>
      <c r="F163" s="3">
        <v>27565152</v>
      </c>
      <c r="G163" s="3">
        <v>-7.9558545576219331E-3</v>
      </c>
      <c r="H163" s="3">
        <v>1.6574108023633016E-2</v>
      </c>
      <c r="I163" s="3">
        <v>8.6182534723775461E-3</v>
      </c>
      <c r="J163" s="3">
        <v>-1.0413409616376157E-2</v>
      </c>
      <c r="K163" s="3">
        <v>3.0280391103588045E-2</v>
      </c>
      <c r="L163" s="3">
        <v>1.986698160180822E-2</v>
      </c>
      <c r="M163" s="3">
        <v>-2.7520788975380128E-2</v>
      </c>
      <c r="N163" s="3">
        <v>3.6171592961181886E-2</v>
      </c>
      <c r="O163" s="3">
        <v>8.6508040112676099E-3</v>
      </c>
      <c r="P163" s="2">
        <v>3989.7256355197173</v>
      </c>
      <c r="Q163" s="3">
        <v>319939.1953125</v>
      </c>
      <c r="R163" s="3">
        <v>-8.5618699522456154E-3</v>
      </c>
      <c r="S163" s="3">
        <v>1.3355171206058003E-2</v>
      </c>
      <c r="T163" s="3">
        <v>4.7933012247085571E-3</v>
      </c>
      <c r="U163" s="3">
        <v>-1.0512222041143104E-2</v>
      </c>
      <c r="V163" s="3">
        <v>2.6260063954396173E-2</v>
      </c>
      <c r="W163" s="3">
        <v>1.5747841884149238E-2</v>
      </c>
      <c r="X163" s="3">
        <v>-2.5654495977505576E-2</v>
      </c>
      <c r="Y163" s="3">
        <v>3.136741099297069E-2</v>
      </c>
      <c r="Z163" s="3">
        <v>5.7129150372929871E-3</v>
      </c>
      <c r="AA163" s="3">
        <v>319569.28207570576</v>
      </c>
      <c r="AB163" s="3">
        <v>8503835.25</v>
      </c>
      <c r="AC163" s="3">
        <v>-5.0432327120816467E-2</v>
      </c>
      <c r="AD163" s="3">
        <v>0.11397989512180118</v>
      </c>
      <c r="AE163" s="3">
        <v>6.3547566916867027E-2</v>
      </c>
      <c r="AF163" s="3">
        <v>-6.2377282676351342E-2</v>
      </c>
      <c r="AG163" s="3">
        <v>0.1951726934832152</v>
      </c>
      <c r="AH163" s="3">
        <v>0.13279541349896817</v>
      </c>
      <c r="AI163" s="3">
        <v>-0.18270840139491895</v>
      </c>
      <c r="AJ163" s="3">
        <v>0.23733151909991079</v>
      </c>
      <c r="AK163" s="3">
        <v>5.4623119625844652E-2</v>
      </c>
      <c r="AL163" s="1">
        <v>-4.788923812508613E-2</v>
      </c>
      <c r="AM163" s="1">
        <v>9.9765700856642062E-2</v>
      </c>
      <c r="AN163" s="1">
        <v>5.1876462769878041E-2</v>
      </c>
      <c r="AO163" s="1">
        <v>-6.2682173134366859E-2</v>
      </c>
      <c r="AP163" s="1">
        <v>0.18226890016374497</v>
      </c>
      <c r="AQ163" s="1">
        <v>0.11958672771917592</v>
      </c>
      <c r="AR163" s="1">
        <v>-0.16565783186290042</v>
      </c>
      <c r="AS163" s="1">
        <v>0.21773022824081215</v>
      </c>
      <c r="AT163" s="1">
        <v>5.2072396531200105E-2</v>
      </c>
      <c r="AU163" s="1">
        <v>-5.7215247654185709E-2</v>
      </c>
      <c r="AV163" s="1">
        <v>8.9246792147110898E-2</v>
      </c>
      <c r="AW163" s="1">
        <v>3.2031544298436958E-2</v>
      </c>
      <c r="AX163" s="1">
        <v>-7.0248601162417906E-2</v>
      </c>
      <c r="AY163" s="1">
        <v>0.17548456948606905</v>
      </c>
      <c r="AZ163" s="1">
        <v>0.10523596812916292</v>
      </c>
      <c r="BA163" s="1">
        <v>-0.1714378224597197</v>
      </c>
      <c r="BB163" s="1">
        <v>0.20961474517172868</v>
      </c>
      <c r="BC163" s="1">
        <v>3.8176922857875127E-2</v>
      </c>
      <c r="BD163" s="1">
        <v>-0.11183495518443133</v>
      </c>
      <c r="BE163" s="1">
        <v>0.25275328723848212</v>
      </c>
      <c r="BF163" s="1">
        <v>0.14091832964999254</v>
      </c>
      <c r="BG163" s="1">
        <v>-0.13832319488102612</v>
      </c>
      <c r="BH163" s="1">
        <v>0.43280036189150484</v>
      </c>
      <c r="BI163" s="1">
        <v>0.2944771729802878</v>
      </c>
      <c r="BJ163" s="1">
        <v>-0.40516048035756491</v>
      </c>
      <c r="BK163" s="1">
        <v>0.52628861917886915</v>
      </c>
      <c r="BL163" s="1">
        <v>0.12112814308084363</v>
      </c>
      <c r="BM163" s="1" t="str">
        <f t="shared" si="3"/>
        <v>FRAOther</v>
      </c>
    </row>
    <row r="164" spans="1:65">
      <c r="A164" s="8">
        <f t="shared" si="4"/>
        <v>18</v>
      </c>
      <c r="B164" s="1" t="s">
        <v>75</v>
      </c>
      <c r="C164" s="1" t="s">
        <v>76</v>
      </c>
      <c r="D164" s="1" t="s">
        <v>178</v>
      </c>
      <c r="E164" s="2">
        <v>1803497.9409254247</v>
      </c>
      <c r="F164" s="3">
        <v>39050632</v>
      </c>
      <c r="G164" s="3">
        <v>-1.1165962190689216E-2</v>
      </c>
      <c r="H164" s="3">
        <v>2.1286932184011675E-2</v>
      </c>
      <c r="I164" s="3">
        <v>1.012097002242629E-2</v>
      </c>
      <c r="J164" s="3">
        <v>-1.7514053135500918E-2</v>
      </c>
      <c r="K164" s="3">
        <v>4.8743124527391046E-2</v>
      </c>
      <c r="L164" s="3">
        <v>3.1229071748412052E-2</v>
      </c>
      <c r="M164" s="3">
        <v>-4.3684964395624748E-2</v>
      </c>
      <c r="N164" s="3">
        <v>5.9076728473883122E-2</v>
      </c>
      <c r="O164" s="3">
        <v>1.5391764078258374E-2</v>
      </c>
      <c r="P164" s="2">
        <v>21193.151685658915</v>
      </c>
      <c r="Q164" s="3">
        <v>453247.193359375</v>
      </c>
      <c r="R164" s="3">
        <v>-1.0999160728509594E-2</v>
      </c>
      <c r="S164" s="3">
        <v>2.091236015985487E-2</v>
      </c>
      <c r="T164" s="3">
        <v>9.9131994313452765E-3</v>
      </c>
      <c r="U164" s="3">
        <v>-1.7220919970689863E-2</v>
      </c>
      <c r="V164" s="3">
        <v>4.7822167442063801E-2</v>
      </c>
      <c r="W164" s="3">
        <v>3.0601248133486081E-2</v>
      </c>
      <c r="X164" s="3">
        <v>-4.3060870285238195E-2</v>
      </c>
      <c r="Y164" s="3">
        <v>5.8054227672982961E-2</v>
      </c>
      <c r="Z164" s="3">
        <v>1.4993357387744766E-2</v>
      </c>
      <c r="AA164" s="3">
        <v>256704.54768535035</v>
      </c>
      <c r="AB164" s="3">
        <v>12047099.9375</v>
      </c>
      <c r="AC164" s="3">
        <v>-1.2859408288431462E-2</v>
      </c>
      <c r="AD164" s="3">
        <v>2.3382133860097465E-2</v>
      </c>
      <c r="AE164" s="3">
        <v>1.0522725571666003E-2</v>
      </c>
      <c r="AF164" s="3">
        <v>-2.1010149919256538E-2</v>
      </c>
      <c r="AG164" s="3">
        <v>5.3686387121835821E-2</v>
      </c>
      <c r="AH164" s="3">
        <v>3.2676236736975284E-2</v>
      </c>
      <c r="AI164" s="3">
        <v>-4.8533506693072326E-2</v>
      </c>
      <c r="AJ164" s="3">
        <v>6.5015187695001586E-2</v>
      </c>
      <c r="AK164" s="3">
        <v>1.6481680827306278E-2</v>
      </c>
      <c r="AL164" s="1">
        <v>-1.4221965917858376E-2</v>
      </c>
      <c r="AM164" s="1">
        <v>2.7112936516050477E-2</v>
      </c>
      <c r="AN164" s="1">
        <v>1.2890970635261336E-2</v>
      </c>
      <c r="AO164" s="1">
        <v>-2.2307461060933436E-2</v>
      </c>
      <c r="AP164" s="1">
        <v>6.2083593327633607E-2</v>
      </c>
      <c r="AQ164" s="1">
        <v>3.9776132720798309E-2</v>
      </c>
      <c r="AR164" s="1">
        <v>-5.5641069183943126E-2</v>
      </c>
      <c r="AS164" s="1">
        <v>7.5245393504442717E-2</v>
      </c>
      <c r="AT164" s="1">
        <v>1.9604324320499585E-2</v>
      </c>
      <c r="AU164" s="1">
        <v>-1.3837262768346063E-2</v>
      </c>
      <c r="AV164" s="1">
        <v>2.6308354771847529E-2</v>
      </c>
      <c r="AW164" s="1">
        <v>1.2471092003501468E-2</v>
      </c>
      <c r="AX164" s="1">
        <v>-2.1664416097625552E-2</v>
      </c>
      <c r="AY164" s="1">
        <v>6.0161671729416222E-2</v>
      </c>
      <c r="AZ164" s="1">
        <v>3.8497256464746922E-2</v>
      </c>
      <c r="BA164" s="1">
        <v>-5.4171822003299695E-2</v>
      </c>
      <c r="BB164" s="1">
        <v>7.3033899854039422E-2</v>
      </c>
      <c r="BC164" s="1">
        <v>1.8862077850739727E-2</v>
      </c>
      <c r="BD164" s="1">
        <v>-3.549939973100423E-2</v>
      </c>
      <c r="BE164" s="1">
        <v>6.454820453987585E-2</v>
      </c>
      <c r="BF164" s="1">
        <v>2.9048804808871623E-2</v>
      </c>
      <c r="BG164" s="1">
        <v>-5.8000157834866409E-2</v>
      </c>
      <c r="BH164" s="1">
        <v>0.14820545967624407</v>
      </c>
      <c r="BI164" s="1">
        <v>9.0205300556041493E-2</v>
      </c>
      <c r="BJ164" s="1">
        <v>-0.13398053128110898</v>
      </c>
      <c r="BK164" s="1">
        <v>0.17947949740793628</v>
      </c>
      <c r="BL164" s="1">
        <v>4.5498965644766923E-2</v>
      </c>
      <c r="BM164" s="1" t="str">
        <f t="shared" si="3"/>
        <v>FRAServices</v>
      </c>
    </row>
    <row r="165" spans="1:65">
      <c r="A165" s="8">
        <f t="shared" si="4"/>
        <v>18</v>
      </c>
      <c r="B165" s="1" t="s">
        <v>75</v>
      </c>
      <c r="C165" s="1" t="s">
        <v>76</v>
      </c>
      <c r="D165" s="1" t="s">
        <v>179</v>
      </c>
      <c r="E165" s="2">
        <v>6130.9728394916838</v>
      </c>
      <c r="F165" s="3">
        <v>4594192</v>
      </c>
      <c r="G165" s="3">
        <v>-9.0793990239035338E-5</v>
      </c>
      <c r="H165" s="3">
        <v>2.9213025700300932E-3</v>
      </c>
      <c r="I165" s="3">
        <v>2.8305086307227612E-3</v>
      </c>
      <c r="J165" s="3">
        <v>-1.7758385729393922E-4</v>
      </c>
      <c r="K165" s="3">
        <v>5.2175263408571482E-3</v>
      </c>
      <c r="L165" s="3">
        <v>5.0399424508213997E-3</v>
      </c>
      <c r="M165" s="3">
        <v>-3.1237408256856725E-4</v>
      </c>
      <c r="N165" s="3">
        <v>5.2856523543596268E-3</v>
      </c>
      <c r="O165" s="3">
        <v>4.9732783809304237E-3</v>
      </c>
      <c r="P165" s="2">
        <v>115.09653660921902</v>
      </c>
      <c r="Q165" s="3">
        <v>53323.19921875</v>
      </c>
      <c r="R165" s="3">
        <v>-1.5586322115268558E-4</v>
      </c>
      <c r="S165" s="3">
        <v>5.8788935421034694E-3</v>
      </c>
      <c r="T165" s="3">
        <v>5.7230300735682249E-3</v>
      </c>
      <c r="U165" s="3">
        <v>-3.050922168768011E-4</v>
      </c>
      <c r="V165" s="3">
        <v>1.0165718151256442E-2</v>
      </c>
      <c r="W165" s="3">
        <v>9.8606259562075138E-3</v>
      </c>
      <c r="X165" s="3">
        <v>-5.2385139861144125E-4</v>
      </c>
      <c r="Y165" s="3">
        <v>1.0291358688846231E-2</v>
      </c>
      <c r="Z165" s="3">
        <v>9.7675074357539415E-3</v>
      </c>
      <c r="AA165" s="3">
        <v>19041.817684884372</v>
      </c>
      <c r="AB165" s="3">
        <v>1417305.875</v>
      </c>
      <c r="AC165" s="3">
        <v>-9.1016243095509708E-4</v>
      </c>
      <c r="AD165" s="3">
        <v>2.886835765093565E-2</v>
      </c>
      <c r="AE165" s="3">
        <v>2.795819565653801E-2</v>
      </c>
      <c r="AF165" s="3">
        <v>-1.7800816567614675E-3</v>
      </c>
      <c r="AG165" s="3">
        <v>5.1736952736973763E-2</v>
      </c>
      <c r="AH165" s="3">
        <v>4.9956871196627617E-2</v>
      </c>
      <c r="AI165" s="3">
        <v>-3.1367677729576826E-3</v>
      </c>
      <c r="AJ165" s="3">
        <v>5.2413070574402809E-2</v>
      </c>
      <c r="AK165" s="3">
        <v>4.9276301637291908E-2</v>
      </c>
      <c r="AL165" s="1">
        <v>-3.4017848466732628E-2</v>
      </c>
      <c r="AM165" s="1">
        <v>1.0945264977464895</v>
      </c>
      <c r="AN165" s="1">
        <v>1.0605086683623739</v>
      </c>
      <c r="AO165" s="1">
        <v>-6.653546927124547E-2</v>
      </c>
      <c r="AP165" s="1">
        <v>1.9548542801917306</v>
      </c>
      <c r="AQ165" s="1">
        <v>1.8883187986530883</v>
      </c>
      <c r="AR165" s="1">
        <v>-0.11703741820109534</v>
      </c>
      <c r="AS165" s="1">
        <v>1.9803791018001715</v>
      </c>
      <c r="AT165" s="1">
        <v>1.8633417244903987</v>
      </c>
      <c r="AU165" s="1">
        <v>-3.6105019040113394E-2</v>
      </c>
      <c r="AV165" s="1">
        <v>1.3618194318242354</v>
      </c>
      <c r="AW165" s="1">
        <v>1.3257143554790571</v>
      </c>
      <c r="AX165" s="1">
        <v>-7.0673249390480156E-2</v>
      </c>
      <c r="AY165" s="1">
        <v>2.3548432060696958</v>
      </c>
      <c r="AZ165" s="1">
        <v>2.2841699617355453</v>
      </c>
      <c r="BA165" s="1">
        <v>-0.12134783678394567</v>
      </c>
      <c r="BB165" s="1">
        <v>2.3839472754475874</v>
      </c>
      <c r="BC165" s="1">
        <v>2.2625994723725036</v>
      </c>
      <c r="BD165" s="1">
        <v>-3.3872253342336678E-2</v>
      </c>
      <c r="BE165" s="1">
        <v>1.0743536435618022</v>
      </c>
      <c r="BF165" s="1">
        <v>1.0404814064662189</v>
      </c>
      <c r="BG165" s="1">
        <v>-6.6246831111891391E-2</v>
      </c>
      <c r="BH165" s="1">
        <v>1.9254224418253663</v>
      </c>
      <c r="BI165" s="1">
        <v>1.8591756150459424</v>
      </c>
      <c r="BJ165" s="1">
        <v>-0.11673673738675956</v>
      </c>
      <c r="BK165" s="1">
        <v>1.9505845820102088</v>
      </c>
      <c r="BL165" s="1">
        <v>1.8338478012987729</v>
      </c>
      <c r="BM165" s="1" t="str">
        <f t="shared" si="3"/>
        <v>FRATextiles, Garments and Leather</v>
      </c>
    </row>
    <row r="166" spans="1:65">
      <c r="A166" s="8">
        <f t="shared" si="4"/>
        <v>19</v>
      </c>
      <c r="B166" s="1" t="s">
        <v>77</v>
      </c>
      <c r="C166" s="1" t="s">
        <v>78</v>
      </c>
      <c r="D166" s="1" t="s">
        <v>175</v>
      </c>
      <c r="E166" s="2">
        <v>27664.893844571634</v>
      </c>
      <c r="F166" s="3">
        <v>6628448.5</v>
      </c>
      <c r="G166" s="3">
        <v>-2.8118571208324283E-4</v>
      </c>
      <c r="H166" s="3">
        <v>1.3990200532134622E-3</v>
      </c>
      <c r="I166" s="3">
        <v>1.1178343556821346E-3</v>
      </c>
      <c r="J166" s="3">
        <v>-4.183468408882618E-4</v>
      </c>
      <c r="K166" s="3">
        <v>1.9934300507884473E-3</v>
      </c>
      <c r="L166" s="3">
        <v>1.5750832390040159E-3</v>
      </c>
      <c r="M166" s="3">
        <v>-8.5150790982879698E-4</v>
      </c>
      <c r="N166" s="3">
        <v>2.1325986017473042E-3</v>
      </c>
      <c r="O166" s="3">
        <v>1.2810907210223377E-3</v>
      </c>
      <c r="P166" s="2">
        <v>988.674096223069</v>
      </c>
      <c r="Q166" s="3">
        <v>89832.046875</v>
      </c>
      <c r="R166" s="3">
        <v>-5.2567459351848811E-4</v>
      </c>
      <c r="S166" s="3">
        <v>3.4909903915831819E-3</v>
      </c>
      <c r="T166" s="3">
        <v>2.9653157398570329E-3</v>
      </c>
      <c r="U166" s="3">
        <v>-7.7583082747878507E-4</v>
      </c>
      <c r="V166" s="3">
        <v>4.8326180840376765E-3</v>
      </c>
      <c r="W166" s="3">
        <v>4.0567873220425099E-3</v>
      </c>
      <c r="X166" s="3">
        <v>-1.6112041339511052E-3</v>
      </c>
      <c r="Y166" s="3">
        <v>5.0927014381159097E-3</v>
      </c>
      <c r="Z166" s="3">
        <v>3.4814971877494827E-3</v>
      </c>
      <c r="AA166" s="3">
        <v>24100.732454074157</v>
      </c>
      <c r="AB166" s="3">
        <v>3299540.75</v>
      </c>
      <c r="AC166" s="3">
        <v>-7.6827904558740556E-4</v>
      </c>
      <c r="AD166" s="3">
        <v>3.0880915001034737E-3</v>
      </c>
      <c r="AE166" s="3">
        <v>2.3198124254122376E-3</v>
      </c>
      <c r="AF166" s="3">
        <v>-1.1510639451444149E-3</v>
      </c>
      <c r="AG166" s="3">
        <v>4.533413564786315E-3</v>
      </c>
      <c r="AH166" s="3">
        <v>3.3823496196419001E-3</v>
      </c>
      <c r="AI166" s="3">
        <v>-2.3018530337139964E-3</v>
      </c>
      <c r="AJ166" s="3">
        <v>4.9136769957840443E-3</v>
      </c>
      <c r="AK166" s="3">
        <v>2.6118239620700479E-3</v>
      </c>
      <c r="AL166" s="1">
        <v>-3.3685742456748755E-2</v>
      </c>
      <c r="AM166" s="1">
        <v>0.16760108063536328</v>
      </c>
      <c r="AN166" s="1">
        <v>0.13391533992191815</v>
      </c>
      <c r="AO166" s="1">
        <v>-5.0117496494930421E-2</v>
      </c>
      <c r="AP166" s="1">
        <v>0.23881075179425881</v>
      </c>
      <c r="AQ166" s="1">
        <v>0.18869325878593562</v>
      </c>
      <c r="AR166" s="1">
        <v>-0.10200972139681734</v>
      </c>
      <c r="AS166" s="1">
        <v>0.25548299282296061</v>
      </c>
      <c r="AT166" s="1">
        <v>0.15347327491275048</v>
      </c>
      <c r="AU166" s="1">
        <v>-2.3881694151530714E-2</v>
      </c>
      <c r="AV166" s="1">
        <v>0.15859766830216768</v>
      </c>
      <c r="AW166" s="1">
        <v>0.13471597150622999</v>
      </c>
      <c r="AX166" s="1">
        <v>-3.5246433370810598E-2</v>
      </c>
      <c r="AY166" s="1">
        <v>0.21954857331351149</v>
      </c>
      <c r="AZ166" s="1">
        <v>0.18430214291765873</v>
      </c>
      <c r="BA166" s="1">
        <v>-7.3197915244783321E-2</v>
      </c>
      <c r="BB166" s="1">
        <v>0.2313643072154053</v>
      </c>
      <c r="BC166" s="1">
        <v>0.15816638668180802</v>
      </c>
      <c r="BD166" s="1">
        <v>-5.2591098144305189E-2</v>
      </c>
      <c r="BE166" s="1">
        <v>0.2113894998091026</v>
      </c>
      <c r="BF166" s="1">
        <v>0.15879839967254941</v>
      </c>
      <c r="BG166" s="1">
        <v>-7.8793919028700116E-2</v>
      </c>
      <c r="BH166" s="1">
        <v>0.31032630537530037</v>
      </c>
      <c r="BI166" s="1">
        <v>0.23153238634660023</v>
      </c>
      <c r="BJ166" s="1">
        <v>-0.15756902326714181</v>
      </c>
      <c r="BK166" s="1">
        <v>0.336356523868376</v>
      </c>
      <c r="BL166" s="1">
        <v>0.17878750060123422</v>
      </c>
      <c r="BM166" s="1" t="str">
        <f t="shared" si="3"/>
        <v>GERAgriculture, Mining and Quarrying</v>
      </c>
    </row>
    <row r="167" spans="1:65">
      <c r="A167" s="8">
        <f t="shared" si="4"/>
        <v>19</v>
      </c>
      <c r="B167" s="1" t="s">
        <v>77</v>
      </c>
      <c r="C167" s="1" t="s">
        <v>78</v>
      </c>
      <c r="D167" s="1" t="s">
        <v>176</v>
      </c>
      <c r="E167" s="2">
        <v>229938.5508361836</v>
      </c>
      <c r="F167" s="3">
        <v>6628448.5</v>
      </c>
      <c r="G167" s="3">
        <v>-6.549295037984848E-3</v>
      </c>
      <c r="H167" s="3">
        <v>3.0590234324336052E-2</v>
      </c>
      <c r="I167" s="3">
        <v>2.4040939286351204E-2</v>
      </c>
      <c r="J167" s="3">
        <v>-1.1929377913475037E-2</v>
      </c>
      <c r="K167" s="3">
        <v>6.946723535656929E-2</v>
      </c>
      <c r="L167" s="3">
        <v>5.7537859305739403E-2</v>
      </c>
      <c r="M167" s="3">
        <v>-6.0742588713765144E-2</v>
      </c>
      <c r="N167" s="3">
        <v>7.9676296561956406E-2</v>
      </c>
      <c r="O167" s="3">
        <v>1.8933707848191261E-2</v>
      </c>
      <c r="P167" s="2">
        <v>2388.6784412505058</v>
      </c>
      <c r="Q167" s="3">
        <v>89832.046875</v>
      </c>
      <c r="R167" s="3">
        <v>-5.0616560038179159E-3</v>
      </c>
      <c r="S167" s="3">
        <v>2.3708872497081757E-2</v>
      </c>
      <c r="T167" s="3">
        <v>1.8647217191755772E-2</v>
      </c>
      <c r="U167" s="3">
        <v>-9.2472322285175323E-3</v>
      </c>
      <c r="V167" s="3">
        <v>5.3340615704655647E-2</v>
      </c>
      <c r="W167" s="3">
        <v>4.4093383476138115E-2</v>
      </c>
      <c r="X167" s="3">
        <v>-4.7516018152236938E-2</v>
      </c>
      <c r="Y167" s="3">
        <v>6.123625859618187E-2</v>
      </c>
      <c r="Z167" s="3">
        <v>1.3720240443944931E-2</v>
      </c>
      <c r="AA167" s="3">
        <v>374575.09130046831</v>
      </c>
      <c r="AB167" s="3">
        <v>3299540.75</v>
      </c>
      <c r="AC167" s="3">
        <v>-2.2107461467385292E-2</v>
      </c>
      <c r="AD167" s="3">
        <v>0.12730002403259277</v>
      </c>
      <c r="AE167" s="3">
        <v>0.10519256442785263</v>
      </c>
      <c r="AF167" s="3">
        <v>-4.0066972374916077E-2</v>
      </c>
      <c r="AG167" s="3">
        <v>0.29731035977602005</v>
      </c>
      <c r="AH167" s="3">
        <v>0.25724339485168457</v>
      </c>
      <c r="AI167" s="3">
        <v>-0.23115944862365723</v>
      </c>
      <c r="AJ167" s="3">
        <v>0.33494409918785095</v>
      </c>
      <c r="AK167" s="3">
        <v>0.10378465056419373</v>
      </c>
      <c r="AL167" s="1">
        <v>-9.4398403267993494E-2</v>
      </c>
      <c r="AM167" s="1">
        <v>0.4409129927821358</v>
      </c>
      <c r="AN167" s="1">
        <v>0.34651458951414238</v>
      </c>
      <c r="AO167" s="1">
        <v>-0.17194434217442209</v>
      </c>
      <c r="AP167" s="1">
        <v>1.0012674736851908</v>
      </c>
      <c r="AQ167" s="1">
        <v>0.82932315835804415</v>
      </c>
      <c r="AR167" s="1">
        <v>-0.87551459381316366</v>
      </c>
      <c r="AS167" s="1">
        <v>1.148415994413658</v>
      </c>
      <c r="AT167" s="1">
        <v>0.27290140060049423</v>
      </c>
      <c r="AU167" s="1">
        <v>-9.5177925983119874E-2</v>
      </c>
      <c r="AV167" s="1">
        <v>0.44581483016000895</v>
      </c>
      <c r="AW167" s="1">
        <v>0.35063691731113078</v>
      </c>
      <c r="AX167" s="1">
        <v>-0.17388229937607264</v>
      </c>
      <c r="AY167" s="1">
        <v>1.0030016203397427</v>
      </c>
      <c r="AZ167" s="1">
        <v>0.82911932096367014</v>
      </c>
      <c r="BA167" s="1">
        <v>-0.89347756056416416</v>
      </c>
      <c r="BB167" s="1">
        <v>1.1514690219474366</v>
      </c>
      <c r="BC167" s="1">
        <v>0.25799146138327234</v>
      </c>
      <c r="BD167" s="1">
        <v>-9.7369620062593795E-2</v>
      </c>
      <c r="BE167" s="1">
        <v>0.5606774433283056</v>
      </c>
      <c r="BF167" s="1">
        <v>0.46330783146950544</v>
      </c>
      <c r="BG167" s="1">
        <v>-0.17647009734516741</v>
      </c>
      <c r="BH167" s="1">
        <v>1.3094672499948505</v>
      </c>
      <c r="BI167" s="1">
        <v>1.1329971854648575</v>
      </c>
      <c r="BJ167" s="1">
        <v>-1.0181136228403995</v>
      </c>
      <c r="BK167" s="1">
        <v>1.4752204692629527</v>
      </c>
      <c r="BL167" s="1">
        <v>0.45710684642255334</v>
      </c>
      <c r="BM167" s="1" t="str">
        <f t="shared" si="3"/>
        <v>GERElectronics and Machinery</v>
      </c>
    </row>
    <row r="168" spans="1:65">
      <c r="A168" s="8">
        <f t="shared" si="4"/>
        <v>19</v>
      </c>
      <c r="B168" s="1" t="s">
        <v>77</v>
      </c>
      <c r="C168" s="1" t="s">
        <v>78</v>
      </c>
      <c r="D168" s="1" t="s">
        <v>177</v>
      </c>
      <c r="E168" s="2">
        <v>770637.73219648225</v>
      </c>
      <c r="F168" s="3">
        <v>39770691</v>
      </c>
      <c r="G168" s="3">
        <v>-1.9363493702257983E-2</v>
      </c>
      <c r="H168" s="3">
        <v>5.1018678670516238E-2</v>
      </c>
      <c r="I168" s="3">
        <v>3.1655185215640813E-2</v>
      </c>
      <c r="J168" s="3">
        <v>-2.6437607048137579E-2</v>
      </c>
      <c r="K168" s="3">
        <v>7.087914104340598E-2</v>
      </c>
      <c r="L168" s="3">
        <v>4.4441533857025206E-2</v>
      </c>
      <c r="M168" s="3">
        <v>-0.1660878143447917</v>
      </c>
      <c r="N168" s="3">
        <v>9.0401849243789911E-2</v>
      </c>
      <c r="O168" s="3">
        <v>-7.5685965188313276E-2</v>
      </c>
      <c r="P168" s="2">
        <v>7800.7847630624401</v>
      </c>
      <c r="Q168" s="3">
        <v>538992.28125</v>
      </c>
      <c r="R168" s="3">
        <v>-1.6428927188826492E-2</v>
      </c>
      <c r="S168" s="3">
        <v>3.3969877818890382E-2</v>
      </c>
      <c r="T168" s="3">
        <v>1.7540950899274321E-2</v>
      </c>
      <c r="U168" s="3">
        <v>-2.1362141154895653E-2</v>
      </c>
      <c r="V168" s="3">
        <v>4.9549409348401241E-2</v>
      </c>
      <c r="W168" s="3">
        <v>2.8187267744215205E-2</v>
      </c>
      <c r="X168" s="3">
        <v>-0.10080585219111526</v>
      </c>
      <c r="Y168" s="3">
        <v>6.2161183130228892E-2</v>
      </c>
      <c r="Z168" s="3">
        <v>-3.8644668878987432E-2</v>
      </c>
      <c r="AA168" s="3">
        <v>902959.59393507289</v>
      </c>
      <c r="AB168" s="3">
        <v>19797244.5</v>
      </c>
      <c r="AC168" s="3">
        <v>-7.369644523714669E-2</v>
      </c>
      <c r="AD168" s="3">
        <v>0.2290521754148358</v>
      </c>
      <c r="AE168" s="3">
        <v>0.15535573381566792</v>
      </c>
      <c r="AF168" s="3">
        <v>-9.58712296505837E-2</v>
      </c>
      <c r="AG168" s="3">
        <v>0.31352939968928695</v>
      </c>
      <c r="AH168" s="3">
        <v>0.21765817196137505</v>
      </c>
      <c r="AI168" s="3">
        <v>-0.73406482511927607</v>
      </c>
      <c r="AJ168" s="3">
        <v>0.38649737228843151</v>
      </c>
      <c r="AK168" s="3">
        <v>-0.34756745352933649</v>
      </c>
      <c r="AL168" s="1">
        <v>-8.3275132489055423E-2</v>
      </c>
      <c r="AM168" s="1">
        <v>0.21941222441735073</v>
      </c>
      <c r="AN168" s="1">
        <v>0.13613709299219498</v>
      </c>
      <c r="AO168" s="1">
        <v>-0.11369824389544504</v>
      </c>
      <c r="AP168" s="1">
        <v>0.30482463298509971</v>
      </c>
      <c r="AQ168" s="1">
        <v>0.19112638849512248</v>
      </c>
      <c r="AR168" s="1">
        <v>-0.71428146991714281</v>
      </c>
      <c r="AS168" s="1">
        <v>0.38878448738588695</v>
      </c>
      <c r="AT168" s="1">
        <v>-0.32549698290674983</v>
      </c>
      <c r="AU168" s="1">
        <v>-9.4595877422575039E-2</v>
      </c>
      <c r="AV168" s="1">
        <v>0.19559465820757208</v>
      </c>
      <c r="AW168" s="1">
        <v>0.10099878233507979</v>
      </c>
      <c r="AX168" s="1">
        <v>-0.12300075731948004</v>
      </c>
      <c r="AY168" s="1">
        <v>0.28529981289771356</v>
      </c>
      <c r="AZ168" s="1">
        <v>0.16229905299127109</v>
      </c>
      <c r="BA168" s="1">
        <v>-0.58042852876202289</v>
      </c>
      <c r="BB168" s="1">
        <v>0.35791695904700094</v>
      </c>
      <c r="BC168" s="1">
        <v>-0.22251156866766872</v>
      </c>
      <c r="BD168" s="1">
        <v>-0.13464856088413221</v>
      </c>
      <c r="BE168" s="1">
        <v>0.41849434783106432</v>
      </c>
      <c r="BF168" s="1">
        <v>0.28384579359377388</v>
      </c>
      <c r="BG168" s="1">
        <v>-0.17516344324483779</v>
      </c>
      <c r="BH168" s="1">
        <v>0.57284014618590129</v>
      </c>
      <c r="BI168" s="1">
        <v>0.39767670645391939</v>
      </c>
      <c r="BJ168" s="1">
        <v>-1.3411877870081041</v>
      </c>
      <c r="BK168" s="1">
        <v>0.70615773660008985</v>
      </c>
      <c r="BL168" s="1">
        <v>-0.63503005168420779</v>
      </c>
      <c r="BM168" s="1" t="str">
        <f t="shared" si="3"/>
        <v>GEROther</v>
      </c>
    </row>
    <row r="169" spans="1:65">
      <c r="A169" s="8">
        <f t="shared" si="4"/>
        <v>19</v>
      </c>
      <c r="B169" s="1" t="s">
        <v>77</v>
      </c>
      <c r="C169" s="1" t="s">
        <v>78</v>
      </c>
      <c r="D169" s="1" t="s">
        <v>178</v>
      </c>
      <c r="E169" s="2">
        <v>2276407.3367554392</v>
      </c>
      <c r="F169" s="3">
        <v>56341812.25</v>
      </c>
      <c r="G169" s="3">
        <v>-1.7020738129614799E-2</v>
      </c>
      <c r="H169" s="3">
        <v>4.3861913210818226E-2</v>
      </c>
      <c r="I169" s="3">
        <v>2.6841175095755787E-2</v>
      </c>
      <c r="J169" s="3">
        <v>-2.7033561909896697E-2</v>
      </c>
      <c r="K169" s="3">
        <v>7.6755479476820376E-2</v>
      </c>
      <c r="L169" s="3">
        <v>4.9721917566923679E-2</v>
      </c>
      <c r="M169" s="3">
        <v>-0.11643205523446643</v>
      </c>
      <c r="N169" s="3">
        <v>9.3999939049857817E-2</v>
      </c>
      <c r="O169" s="3">
        <v>-2.243211618460883E-2</v>
      </c>
      <c r="P169" s="2">
        <v>33593.802603578093</v>
      </c>
      <c r="Q169" s="3">
        <v>763572.3984375</v>
      </c>
      <c r="R169" s="3">
        <v>-1.694615689461898E-2</v>
      </c>
      <c r="S169" s="3">
        <v>4.4519669792297378E-2</v>
      </c>
      <c r="T169" s="3">
        <v>2.7573512664844202E-2</v>
      </c>
      <c r="U169" s="3">
        <v>-2.6965142075884074E-2</v>
      </c>
      <c r="V169" s="3">
        <v>7.6881508482175676E-2</v>
      </c>
      <c r="W169" s="3">
        <v>4.9916366493604869E-2</v>
      </c>
      <c r="X169" s="3">
        <v>-0.1196873446735971</v>
      </c>
      <c r="Y169" s="3">
        <v>9.4296282636749496E-2</v>
      </c>
      <c r="Z169" s="3">
        <v>-2.5391062036845824E-2</v>
      </c>
      <c r="AA169" s="3">
        <v>323711.71463667077</v>
      </c>
      <c r="AB169" s="3">
        <v>28046096.375</v>
      </c>
      <c r="AC169" s="3">
        <v>-9.1170619746595849E-3</v>
      </c>
      <c r="AD169" s="3">
        <v>2.023989749440917E-2</v>
      </c>
      <c r="AE169" s="3">
        <v>1.1122835536120489E-2</v>
      </c>
      <c r="AF169" s="3">
        <v>-1.4879257800767797E-2</v>
      </c>
      <c r="AG169" s="3">
        <v>4.0139950347911679E-2</v>
      </c>
      <c r="AH169" s="3">
        <v>2.5260692506216618E-2</v>
      </c>
      <c r="AI169" s="3">
        <v>-5.1972905690913722E-2</v>
      </c>
      <c r="AJ169" s="3">
        <v>4.8699895465920552E-2</v>
      </c>
      <c r="AK169" s="3">
        <v>-3.2730099921625278E-3</v>
      </c>
      <c r="AL169" s="1">
        <v>-2.4780513200130649E-2</v>
      </c>
      <c r="AM169" s="1">
        <v>6.3858612418958849E-2</v>
      </c>
      <c r="AN169" s="1">
        <v>3.9078099240014992E-2</v>
      </c>
      <c r="AO169" s="1">
        <v>-3.9358195435082753E-2</v>
      </c>
      <c r="AP169" s="1">
        <v>0.11174839527366313</v>
      </c>
      <c r="AQ169" s="1">
        <v>7.2390199838580388E-2</v>
      </c>
      <c r="AR169" s="1">
        <v>-0.16951356983960206</v>
      </c>
      <c r="AS169" s="1">
        <v>0.13685462479347801</v>
      </c>
      <c r="AT169" s="1">
        <v>-3.2658945046124377E-2</v>
      </c>
      <c r="AU169" s="1">
        <v>-2.2657571392995235E-2</v>
      </c>
      <c r="AV169" s="1">
        <v>5.9524268716752662E-2</v>
      </c>
      <c r="AW169" s="1">
        <v>3.686669701245042E-2</v>
      </c>
      <c r="AX169" s="1">
        <v>-3.6053285444359748E-2</v>
      </c>
      <c r="AY169" s="1">
        <v>0.10279311575294076</v>
      </c>
      <c r="AZ169" s="1">
        <v>6.6739830425321722E-2</v>
      </c>
      <c r="BA169" s="1">
        <v>-0.16002593234818666</v>
      </c>
      <c r="BB169" s="1">
        <v>0.12607724389797384</v>
      </c>
      <c r="BC169" s="1">
        <v>-3.3948688450210429E-2</v>
      </c>
      <c r="BD169" s="1">
        <v>-4.6464362567781317E-2</v>
      </c>
      <c r="BE169" s="1">
        <v>0.1031509863735538</v>
      </c>
      <c r="BF169" s="1">
        <v>5.6686623889205451E-2</v>
      </c>
      <c r="BG169" s="1">
        <v>-7.5830923505395761E-2</v>
      </c>
      <c r="BH169" s="1">
        <v>0.20456998225985479</v>
      </c>
      <c r="BI169" s="1">
        <v>0.12873905854587658</v>
      </c>
      <c r="BJ169" s="1">
        <v>-0.26487567381199995</v>
      </c>
      <c r="BK169" s="1">
        <v>0.24819504421829613</v>
      </c>
      <c r="BL169" s="1">
        <v>-1.6680628407101415E-2</v>
      </c>
      <c r="BM169" s="1" t="str">
        <f t="shared" si="3"/>
        <v>GERServices</v>
      </c>
    </row>
    <row r="170" spans="1:65">
      <c r="A170" s="8">
        <f t="shared" si="4"/>
        <v>19</v>
      </c>
      <c r="B170" s="1" t="s">
        <v>77</v>
      </c>
      <c r="C170" s="1" t="s">
        <v>78</v>
      </c>
      <c r="D170" s="1" t="s">
        <v>179</v>
      </c>
      <c r="E170" s="2">
        <v>9575.6773377689478</v>
      </c>
      <c r="F170" s="3">
        <v>6628448.5</v>
      </c>
      <c r="G170" s="3">
        <v>-1.3202121772337705E-4</v>
      </c>
      <c r="H170" s="3">
        <v>3.2321630278602242E-3</v>
      </c>
      <c r="I170" s="3">
        <v>3.1001418828964233E-3</v>
      </c>
      <c r="J170" s="3">
        <v>-2.446803919156082E-4</v>
      </c>
      <c r="K170" s="3">
        <v>6.3820709474384785E-3</v>
      </c>
      <c r="L170" s="3">
        <v>6.1373906210064888E-3</v>
      </c>
      <c r="M170" s="3">
        <v>-5.6859135656850412E-4</v>
      </c>
      <c r="N170" s="3">
        <v>6.5387201029807329E-3</v>
      </c>
      <c r="O170" s="3">
        <v>5.9701288118958473E-3</v>
      </c>
      <c r="P170" s="2">
        <v>144.08356870370955</v>
      </c>
      <c r="Q170" s="3">
        <v>89832.046875</v>
      </c>
      <c r="R170" s="3">
        <v>-1.5278333012247458E-4</v>
      </c>
      <c r="S170" s="3">
        <v>3.8810297846794128E-3</v>
      </c>
      <c r="T170" s="3">
        <v>3.7282464327290654E-3</v>
      </c>
      <c r="U170" s="3">
        <v>-2.8389729413902387E-4</v>
      </c>
      <c r="V170" s="3">
        <v>7.5708958320319653E-3</v>
      </c>
      <c r="W170" s="3">
        <v>7.2869984433054924E-3</v>
      </c>
      <c r="X170" s="3">
        <v>-6.4721377566456795E-4</v>
      </c>
      <c r="Y170" s="3">
        <v>7.7615964692085981E-3</v>
      </c>
      <c r="Z170" s="3">
        <v>7.1143824607133865E-3</v>
      </c>
      <c r="AA170" s="3">
        <v>24423.212344211417</v>
      </c>
      <c r="AB170" s="3">
        <v>3299540.75</v>
      </c>
      <c r="AC170" s="3">
        <v>-7.0402210985776037E-4</v>
      </c>
      <c r="AD170" s="3">
        <v>1.8879369832575321E-2</v>
      </c>
      <c r="AE170" s="3">
        <v>1.8175347708165646E-2</v>
      </c>
      <c r="AF170" s="3">
        <v>-1.3080702046863735E-3</v>
      </c>
      <c r="AG170" s="3">
        <v>3.6871843039989471E-2</v>
      </c>
      <c r="AH170" s="3">
        <v>3.5563772544264793E-2</v>
      </c>
      <c r="AI170" s="3">
        <v>-2.9861543443985283E-3</v>
      </c>
      <c r="AJ170" s="3">
        <v>3.7762250751256943E-2</v>
      </c>
      <c r="AK170" s="3">
        <v>3.4776096232235432E-2</v>
      </c>
      <c r="AL170" s="1">
        <v>-4.5693677644545329E-2</v>
      </c>
      <c r="AM170" s="1">
        <v>1.118679391362039</v>
      </c>
      <c r="AN170" s="1">
        <v>1.072985738900208</v>
      </c>
      <c r="AO170" s="1">
        <v>-8.4685985684201937E-2</v>
      </c>
      <c r="AP170" s="1">
        <v>2.2088895830964184</v>
      </c>
      <c r="AQ170" s="1">
        <v>2.1242036200766594</v>
      </c>
      <c r="AR170" s="1">
        <v>-0.19679435326035088</v>
      </c>
      <c r="AS170" s="1">
        <v>2.2631072015979825</v>
      </c>
      <c r="AT170" s="1">
        <v>2.0663128710020748</v>
      </c>
      <c r="AU170" s="1">
        <v>-4.7628051579900001E-2</v>
      </c>
      <c r="AV170" s="1">
        <v>1.2098563804026432</v>
      </c>
      <c r="AW170" s="1">
        <v>1.1622283220182112</v>
      </c>
      <c r="AX170" s="1">
        <v>-8.8500983437187486E-2</v>
      </c>
      <c r="AY170" s="1">
        <v>2.3601201577751554</v>
      </c>
      <c r="AZ170" s="1">
        <v>2.2716191448516629</v>
      </c>
      <c r="BA170" s="1">
        <v>-0.20175978011386075</v>
      </c>
      <c r="BB170" s="1">
        <v>2.4195683958551055</v>
      </c>
      <c r="BC170" s="1">
        <v>2.21780854315957</v>
      </c>
      <c r="BD170" s="1">
        <v>-4.7556184766619013E-2</v>
      </c>
      <c r="BE170" s="1">
        <v>1.2752877892097472</v>
      </c>
      <c r="BF170" s="1">
        <v>1.2277316034601569</v>
      </c>
      <c r="BG170" s="1">
        <v>-8.8359197063203762E-2</v>
      </c>
      <c r="BH170" s="1">
        <v>2.4906663522965009</v>
      </c>
      <c r="BI170" s="1">
        <v>2.4023071355738699</v>
      </c>
      <c r="BJ170" s="1">
        <v>-0.20171256805066817</v>
      </c>
      <c r="BK170" s="1">
        <v>2.5508127497487254</v>
      </c>
      <c r="BL170" s="1">
        <v>2.3491001699024006</v>
      </c>
      <c r="BM170" s="1" t="str">
        <f t="shared" si="3"/>
        <v>GERTextiles, Garments and Leather</v>
      </c>
    </row>
    <row r="171" spans="1:65">
      <c r="A171" s="8">
        <f t="shared" si="4"/>
        <v>20</v>
      </c>
      <c r="B171" s="1" t="s">
        <v>79</v>
      </c>
      <c r="C171" s="1" t="s">
        <v>80</v>
      </c>
      <c r="D171" s="1" t="s">
        <v>175</v>
      </c>
      <c r="E171" s="2">
        <v>7839.5333701643322</v>
      </c>
      <c r="F171" s="3">
        <v>351918.375</v>
      </c>
      <c r="G171" s="3">
        <v>-5.4814532632008195E-4</v>
      </c>
      <c r="H171" s="3">
        <v>2.4671121500432491E-3</v>
      </c>
      <c r="I171" s="3">
        <v>1.9189667946193367E-3</v>
      </c>
      <c r="J171" s="3">
        <v>-8.3124580851290375E-4</v>
      </c>
      <c r="K171" s="3">
        <v>3.4135911846533418E-3</v>
      </c>
      <c r="L171" s="3">
        <v>2.5823453906923532E-3</v>
      </c>
      <c r="M171" s="3">
        <v>-1.3133705069776624E-3</v>
      </c>
      <c r="N171" s="3">
        <v>3.6181133473291993E-3</v>
      </c>
      <c r="O171" s="3">
        <v>2.3047428694553673E-3</v>
      </c>
      <c r="P171" s="2">
        <v>541.45963603818382</v>
      </c>
      <c r="Q171" s="3">
        <v>9282.2021484375</v>
      </c>
      <c r="R171" s="3">
        <v>-8.6826962069608271E-4</v>
      </c>
      <c r="S171" s="3">
        <v>5.4067177698016167E-3</v>
      </c>
      <c r="T171" s="3">
        <v>4.5384481200017035E-3</v>
      </c>
      <c r="U171" s="3">
        <v>-1.2837012764066458E-3</v>
      </c>
      <c r="V171" s="3">
        <v>7.304251310415566E-3</v>
      </c>
      <c r="W171" s="3">
        <v>6.0205500340089202E-3</v>
      </c>
      <c r="X171" s="3">
        <v>-2.0213780226185918E-3</v>
      </c>
      <c r="Y171" s="3">
        <v>7.6041828142479062E-3</v>
      </c>
      <c r="Z171" s="3">
        <v>5.5828050244599581E-3</v>
      </c>
      <c r="AA171" s="3">
        <v>1564.491488159036</v>
      </c>
      <c r="AB171" s="3">
        <v>97496.65625</v>
      </c>
      <c r="AC171" s="3">
        <v>-4.3481939792400226E-4</v>
      </c>
      <c r="AD171" s="3">
        <v>9.1214946005493402E-3</v>
      </c>
      <c r="AE171" s="3">
        <v>8.6866752244532108E-3</v>
      </c>
      <c r="AF171" s="3">
        <v>-6.6172744845971465E-4</v>
      </c>
      <c r="AG171" s="3">
        <v>1.0962719796225429E-2</v>
      </c>
      <c r="AH171" s="3">
        <v>1.0300992522388697E-2</v>
      </c>
      <c r="AI171" s="3">
        <v>-1.0460266203153878E-3</v>
      </c>
      <c r="AJ171" s="3">
        <v>1.1126339668408036E-2</v>
      </c>
      <c r="AK171" s="3">
        <v>1.0080313310027122E-2</v>
      </c>
      <c r="AL171" s="1">
        <v>-1.2303181611954322E-2</v>
      </c>
      <c r="AM171" s="1">
        <v>5.5374601189825325E-2</v>
      </c>
      <c r="AN171" s="1">
        <v>4.3071418924632343E-2</v>
      </c>
      <c r="AO171" s="1">
        <v>-1.8657402800399257E-2</v>
      </c>
      <c r="AP171" s="1">
        <v>7.6618426313521448E-2</v>
      </c>
      <c r="AQ171" s="1">
        <v>5.7961023839741513E-2</v>
      </c>
      <c r="AR171" s="1">
        <v>-2.9478744222102681E-2</v>
      </c>
      <c r="AS171" s="1">
        <v>8.1208948553241136E-2</v>
      </c>
      <c r="AT171" s="1">
        <v>5.1730204984377109E-2</v>
      </c>
      <c r="AU171" s="1">
        <v>-7.4423402799815739E-3</v>
      </c>
      <c r="AV171" s="1">
        <v>4.6343477281201917E-2</v>
      </c>
      <c r="AW171" s="1">
        <v>3.8901136751757964E-2</v>
      </c>
      <c r="AX171" s="1">
        <v>-1.1003197035968856E-2</v>
      </c>
      <c r="AY171" s="1">
        <v>6.2608114400033416E-2</v>
      </c>
      <c r="AZ171" s="1">
        <v>5.1604917364064556E-2</v>
      </c>
      <c r="BA171" s="1">
        <v>-1.7326165421684806E-2</v>
      </c>
      <c r="BB171" s="1">
        <v>6.5178965963879842E-2</v>
      </c>
      <c r="BC171" s="1">
        <v>4.7852802537894111E-2</v>
      </c>
      <c r="BD171" s="1">
        <v>-1.3548631822633916E-2</v>
      </c>
      <c r="BE171" s="1">
        <v>0.28421862641138701</v>
      </c>
      <c r="BF171" s="1">
        <v>0.27066999526889252</v>
      </c>
      <c r="BG171" s="1">
        <v>-2.0618908928434293E-2</v>
      </c>
      <c r="BH171" s="1">
        <v>0.3415897611810747</v>
      </c>
      <c r="BI171" s="1">
        <v>0.32097085769375583</v>
      </c>
      <c r="BJ171" s="1">
        <v>-3.2593370081903036E-2</v>
      </c>
      <c r="BK171" s="1">
        <v>0.34668802822631828</v>
      </c>
      <c r="BL171" s="1">
        <v>0.31409466630608829</v>
      </c>
      <c r="BM171" s="1" t="str">
        <f t="shared" si="3"/>
        <v>GRCAgriculture, Mining and Quarrying</v>
      </c>
    </row>
    <row r="172" spans="1:65">
      <c r="A172" s="8">
        <f t="shared" si="4"/>
        <v>20</v>
      </c>
      <c r="B172" s="1" t="s">
        <v>79</v>
      </c>
      <c r="C172" s="1" t="s">
        <v>80</v>
      </c>
      <c r="D172" s="1" t="s">
        <v>176</v>
      </c>
      <c r="E172" s="2">
        <v>3039.2989545949495</v>
      </c>
      <c r="F172" s="3">
        <v>351918.375</v>
      </c>
      <c r="G172" s="3">
        <v>-5.74631238123402E-4</v>
      </c>
      <c r="H172" s="3">
        <v>1.3490411220118403E-3</v>
      </c>
      <c r="I172" s="3">
        <v>7.7440985478460789E-4</v>
      </c>
      <c r="J172" s="3">
        <v>-7.6562978210859001E-4</v>
      </c>
      <c r="K172" s="3">
        <v>2.1402037818916142E-3</v>
      </c>
      <c r="L172" s="3">
        <v>1.3745739997830242E-3</v>
      </c>
      <c r="M172" s="3">
        <v>-2.1757066715508699E-3</v>
      </c>
      <c r="N172" s="3">
        <v>2.8614266775548458E-3</v>
      </c>
      <c r="O172" s="3">
        <v>6.8572000600397587E-4</v>
      </c>
      <c r="P172" s="2">
        <v>45.778323271465901</v>
      </c>
      <c r="Q172" s="3">
        <v>9282.2021484375</v>
      </c>
      <c r="R172" s="3">
        <v>-4.1272805538028479E-4</v>
      </c>
      <c r="S172" s="3">
        <v>8.9304315042681992E-4</v>
      </c>
      <c r="T172" s="3">
        <v>4.8031509504653513E-4</v>
      </c>
      <c r="U172" s="3">
        <v>-5.4373506281990558E-4</v>
      </c>
      <c r="V172" s="3">
        <v>1.4079611864872277E-3</v>
      </c>
      <c r="W172" s="3">
        <v>8.6422610911540687E-4</v>
      </c>
      <c r="X172" s="3">
        <v>-1.6055998858064413E-3</v>
      </c>
      <c r="Y172" s="3">
        <v>1.8884105375036597E-3</v>
      </c>
      <c r="Z172" s="3">
        <v>2.8281065169721842E-4</v>
      </c>
      <c r="AA172" s="3">
        <v>1064.1525149695067</v>
      </c>
      <c r="AB172" s="3">
        <v>97496.65625</v>
      </c>
      <c r="AC172" s="3">
        <v>-2.1682065562345088E-3</v>
      </c>
      <c r="AD172" s="3">
        <v>6.7297304049134254E-3</v>
      </c>
      <c r="AE172" s="3">
        <v>4.5615239068865776E-3</v>
      </c>
      <c r="AF172" s="3">
        <v>-2.4396901717409492E-3</v>
      </c>
      <c r="AG172" s="3">
        <v>1.0012281127274036E-2</v>
      </c>
      <c r="AH172" s="3">
        <v>7.5725910719484091E-3</v>
      </c>
      <c r="AI172" s="3">
        <v>-8.2440347177907825E-3</v>
      </c>
      <c r="AJ172" s="3">
        <v>1.2629522942006588E-2</v>
      </c>
      <c r="AK172" s="3">
        <v>4.3854881078004837E-3</v>
      </c>
      <c r="AL172" s="1">
        <v>-3.3268080459109735E-2</v>
      </c>
      <c r="AM172" s="1">
        <v>7.810227779524162E-2</v>
      </c>
      <c r="AN172" s="1">
        <v>4.4834195651175503E-2</v>
      </c>
      <c r="AO172" s="1">
        <v>-4.4325876324198946E-2</v>
      </c>
      <c r="AP172" s="1">
        <v>0.12390637141026933</v>
      </c>
      <c r="AQ172" s="1">
        <v>7.9580495086070388E-2</v>
      </c>
      <c r="AR172" s="1">
        <v>-0.12596179915480377</v>
      </c>
      <c r="AS172" s="1">
        <v>0.16566132611867287</v>
      </c>
      <c r="AT172" s="1">
        <v>3.9699526963869095E-2</v>
      </c>
      <c r="AU172" s="1">
        <v>-4.1843221517287116E-2</v>
      </c>
      <c r="AV172" s="1">
        <v>9.053855651604531E-2</v>
      </c>
      <c r="AW172" s="1">
        <v>4.869533499875818E-2</v>
      </c>
      <c r="AX172" s="1">
        <v>-5.5124982137030022E-2</v>
      </c>
      <c r="AY172" s="1">
        <v>0.14274200904429638</v>
      </c>
      <c r="AZ172" s="1">
        <v>8.7617025431963175E-2</v>
      </c>
      <c r="BA172" s="1">
        <v>-0.16277902801646824</v>
      </c>
      <c r="BB172" s="1">
        <v>0.19145095519018931</v>
      </c>
      <c r="BC172" s="1">
        <v>2.8671927173721072E-2</v>
      </c>
      <c r="BD172" s="1">
        <v>-9.9324528712541646E-2</v>
      </c>
      <c r="BE172" s="1">
        <v>0.30828580372496223</v>
      </c>
      <c r="BF172" s="1">
        <v>0.20896127767888631</v>
      </c>
      <c r="BG172" s="1">
        <v>-0.11176106622130359</v>
      </c>
      <c r="BH172" s="1">
        <v>0.45865791773595643</v>
      </c>
      <c r="BI172" s="1">
        <v>0.34689685684758437</v>
      </c>
      <c r="BJ172" s="1">
        <v>-0.37765537636619761</v>
      </c>
      <c r="BK172" s="1">
        <v>0.57855254171796766</v>
      </c>
      <c r="BL172" s="1">
        <v>0.20089716001883859</v>
      </c>
      <c r="BM172" s="1" t="str">
        <f t="shared" si="3"/>
        <v>GRCElectronics and Machinery</v>
      </c>
    </row>
    <row r="173" spans="1:65">
      <c r="A173" s="8">
        <f t="shared" si="4"/>
        <v>20</v>
      </c>
      <c r="B173" s="1" t="s">
        <v>79</v>
      </c>
      <c r="C173" s="1" t="s">
        <v>80</v>
      </c>
      <c r="D173" s="1" t="s">
        <v>177</v>
      </c>
      <c r="E173" s="2">
        <v>26562.866164466883</v>
      </c>
      <c r="F173" s="3">
        <v>2111510.25</v>
      </c>
      <c r="G173" s="3">
        <v>-8.8175379512449581E-3</v>
      </c>
      <c r="H173" s="3">
        <v>9.6100485188799212E-3</v>
      </c>
      <c r="I173" s="3">
        <v>7.9251034549088217E-4</v>
      </c>
      <c r="J173" s="3">
        <v>-1.0144870498152159E-2</v>
      </c>
      <c r="K173" s="3">
        <v>1.4001008108607493E-2</v>
      </c>
      <c r="L173" s="3">
        <v>3.856137514958391E-3</v>
      </c>
      <c r="M173" s="3">
        <v>-2.1018555716182163E-2</v>
      </c>
      <c r="N173" s="3">
        <v>1.6544206398975803E-2</v>
      </c>
      <c r="O173" s="3">
        <v>-4.4743490834662225E-3</v>
      </c>
      <c r="P173" s="2">
        <v>721.74941526943689</v>
      </c>
      <c r="Q173" s="3">
        <v>55693.212890625</v>
      </c>
      <c r="R173" s="3">
        <v>-6.7088440337101929E-3</v>
      </c>
      <c r="S173" s="3">
        <v>8.6695247337047476E-3</v>
      </c>
      <c r="T173" s="3">
        <v>1.9606808236858342E-3</v>
      </c>
      <c r="U173" s="3">
        <v>-7.6818207744508982E-3</v>
      </c>
      <c r="V173" s="3">
        <v>1.231114067195449E-2</v>
      </c>
      <c r="W173" s="3">
        <v>4.6293198902276345E-3</v>
      </c>
      <c r="X173" s="3">
        <v>-2.0907011319650337E-2</v>
      </c>
      <c r="Y173" s="3">
        <v>1.4634767649113201E-2</v>
      </c>
      <c r="Z173" s="3">
        <v>-6.2722438742639497E-3</v>
      </c>
      <c r="AA173" s="3">
        <v>27272.343290629189</v>
      </c>
      <c r="AB173" s="3">
        <v>584979.9375</v>
      </c>
      <c r="AC173" s="3">
        <v>-6.7977153780702793E-2</v>
      </c>
      <c r="AD173" s="3">
        <v>8.1401799792729435E-2</v>
      </c>
      <c r="AE173" s="3">
        <v>1.3424646134808427E-2</v>
      </c>
      <c r="AF173" s="3">
        <v>-7.818176895580109E-2</v>
      </c>
      <c r="AG173" s="3">
        <v>0.12191048828753992</v>
      </c>
      <c r="AH173" s="3">
        <v>4.372871919622412E-2</v>
      </c>
      <c r="AI173" s="3">
        <v>-0.14211023777716036</v>
      </c>
      <c r="AJ173" s="3">
        <v>0.13535212738497648</v>
      </c>
      <c r="AK173" s="3">
        <v>-6.758111445378745E-3</v>
      </c>
      <c r="AL173" s="1">
        <v>-5.8409613956067995E-2</v>
      </c>
      <c r="AM173" s="1">
        <v>6.3659405515527831E-2</v>
      </c>
      <c r="AN173" s="1">
        <v>5.2497900879209412E-3</v>
      </c>
      <c r="AO173" s="1">
        <v>-6.7202202327658472E-2</v>
      </c>
      <c r="AP173" s="1">
        <v>9.2746238591927613E-2</v>
      </c>
      <c r="AQ173" s="1">
        <v>2.5544035631673099E-2</v>
      </c>
      <c r="AR173" s="1">
        <v>-0.13923225871944994</v>
      </c>
      <c r="AS173" s="1">
        <v>0.10959303087969673</v>
      </c>
      <c r="AT173" s="1">
        <v>-2.963922629139908E-2</v>
      </c>
      <c r="AU173" s="1">
        <v>-4.3140210396959262E-2</v>
      </c>
      <c r="AV173" s="1">
        <v>5.5748072123064235E-2</v>
      </c>
      <c r="AW173" s="1">
        <v>1.2607862521483104E-2</v>
      </c>
      <c r="AX173" s="1">
        <v>-4.939679068053586E-2</v>
      </c>
      <c r="AY173" s="1">
        <v>7.9164934546997065E-2</v>
      </c>
      <c r="AZ173" s="1">
        <v>2.9768143819674246E-2</v>
      </c>
      <c r="BA173" s="1">
        <v>-0.13443938517117807</v>
      </c>
      <c r="BB173" s="1">
        <v>9.4106667604881317E-2</v>
      </c>
      <c r="BC173" s="1">
        <v>-4.0332718876331296E-2</v>
      </c>
      <c r="BD173" s="1">
        <v>-0.12150670871427058</v>
      </c>
      <c r="BE173" s="1">
        <v>0.14550277889158025</v>
      </c>
      <c r="BF173" s="1">
        <v>2.3996070396777675E-2</v>
      </c>
      <c r="BG173" s="1">
        <v>-0.1397470899991646</v>
      </c>
      <c r="BH173" s="1">
        <v>0.21791059739505705</v>
      </c>
      <c r="BI173" s="1">
        <v>7.8163507153664824E-2</v>
      </c>
      <c r="BJ173" s="1">
        <v>-0.25401692048787977</v>
      </c>
      <c r="BK173" s="1">
        <v>0.24193704209916322</v>
      </c>
      <c r="BL173" s="1">
        <v>-1.2079880271264332E-2</v>
      </c>
      <c r="BM173" s="1" t="str">
        <f t="shared" si="3"/>
        <v>GRCOther</v>
      </c>
    </row>
    <row r="174" spans="1:65">
      <c r="A174" s="8">
        <f t="shared" si="4"/>
        <v>20</v>
      </c>
      <c r="B174" s="1" t="s">
        <v>79</v>
      </c>
      <c r="C174" s="1" t="s">
        <v>80</v>
      </c>
      <c r="D174" s="1" t="s">
        <v>178</v>
      </c>
      <c r="E174" s="2">
        <v>137724.68777699833</v>
      </c>
      <c r="F174" s="3">
        <v>2991306.1875</v>
      </c>
      <c r="G174" s="3">
        <v>-1.1495451896280429E-2</v>
      </c>
      <c r="H174" s="3">
        <v>1.8362786299803702E-2</v>
      </c>
      <c r="I174" s="3">
        <v>6.8673344035232731E-3</v>
      </c>
      <c r="J174" s="3">
        <v>-1.7101229626405257E-2</v>
      </c>
      <c r="K174" s="3">
        <v>3.1094952630155603E-2</v>
      </c>
      <c r="L174" s="3">
        <v>1.3993723003295599E-2</v>
      </c>
      <c r="M174" s="3">
        <v>-3.1306665541706025E-2</v>
      </c>
      <c r="N174" s="3">
        <v>3.7772178156956215E-2</v>
      </c>
      <c r="O174" s="3">
        <v>6.4655126152501907E-3</v>
      </c>
      <c r="P174" s="2">
        <v>3249.0437682455572</v>
      </c>
      <c r="Q174" s="3">
        <v>78898.71826171875</v>
      </c>
      <c r="R174" s="3">
        <v>-1.1191763164333679E-2</v>
      </c>
      <c r="S174" s="3">
        <v>1.8538078993515228E-2</v>
      </c>
      <c r="T174" s="3">
        <v>7.3463158291815489E-3</v>
      </c>
      <c r="U174" s="3">
        <v>-1.6480782057442411E-2</v>
      </c>
      <c r="V174" s="3">
        <v>3.1300948354328284E-2</v>
      </c>
      <c r="W174" s="3">
        <v>1.4820166275058E-2</v>
      </c>
      <c r="X174" s="3">
        <v>-3.0342762873260654E-2</v>
      </c>
      <c r="Y174" s="3">
        <v>3.789582943500136E-2</v>
      </c>
      <c r="Z174" s="3">
        <v>7.5530665581027279E-3</v>
      </c>
      <c r="AA174" s="3">
        <v>18760.503612900797</v>
      </c>
      <c r="AB174" s="3">
        <v>828721.578125</v>
      </c>
      <c r="AC174" s="3">
        <v>-1.7132879644691457E-2</v>
      </c>
      <c r="AD174" s="3">
        <v>2.6337438414927306E-2</v>
      </c>
      <c r="AE174" s="3">
        <v>9.2045588029705527E-3</v>
      </c>
      <c r="AF174" s="3">
        <v>-2.8133473309708279E-2</v>
      </c>
      <c r="AG174" s="3">
        <v>4.6006232453958518E-2</v>
      </c>
      <c r="AH174" s="3">
        <v>1.7872759035110874E-2</v>
      </c>
      <c r="AI174" s="3">
        <v>-4.8690198713671862E-2</v>
      </c>
      <c r="AJ174" s="3">
        <v>5.7699066742230798E-2</v>
      </c>
      <c r="AK174" s="3">
        <v>9.0088679776272329E-3</v>
      </c>
      <c r="AL174" s="1">
        <v>-1.4686766301776226E-2</v>
      </c>
      <c r="AM174" s="1">
        <v>2.3460578450329426E-2</v>
      </c>
      <c r="AN174" s="1">
        <v>8.7738121485531999E-3</v>
      </c>
      <c r="AO174" s="1">
        <v>-2.1848794224200451E-2</v>
      </c>
      <c r="AP174" s="1">
        <v>3.9727390150853151E-2</v>
      </c>
      <c r="AQ174" s="1">
        <v>1.7878595926071709E-2</v>
      </c>
      <c r="AR174" s="1">
        <v>-3.9997877825723581E-2</v>
      </c>
      <c r="AS174" s="1">
        <v>4.825831627200082E-2</v>
      </c>
      <c r="AT174" s="1">
        <v>8.2604384462772497E-3</v>
      </c>
      <c r="AU174" s="1">
        <v>-1.5986888771557704E-2</v>
      </c>
      <c r="AV174" s="1">
        <v>2.6480743253408816E-2</v>
      </c>
      <c r="AW174" s="1">
        <v>1.049385448185111E-2</v>
      </c>
      <c r="AX174" s="1">
        <v>-2.3541994746660844E-2</v>
      </c>
      <c r="AY174" s="1">
        <v>4.4711880732039321E-2</v>
      </c>
      <c r="AZ174" s="1">
        <v>2.1169885954198431E-2</v>
      </c>
      <c r="BA174" s="1">
        <v>-4.3343159424822343E-2</v>
      </c>
      <c r="BB174" s="1">
        <v>5.4132347261778277E-2</v>
      </c>
      <c r="BC174" s="1">
        <v>1.0789187831759264E-2</v>
      </c>
      <c r="BD174" s="1">
        <v>-4.4519021167941604E-2</v>
      </c>
      <c r="BE174" s="1">
        <v>6.8436655286188627E-2</v>
      </c>
      <c r="BF174" s="1">
        <v>2.3917634203306684E-2</v>
      </c>
      <c r="BG174" s="1">
        <v>-7.3103571598992501E-2</v>
      </c>
      <c r="BH174" s="1">
        <v>0.11954513654157559</v>
      </c>
      <c r="BI174" s="1">
        <v>4.644156465898934E-2</v>
      </c>
      <c r="BJ174" s="1">
        <v>-0.12651930277680284</v>
      </c>
      <c r="BK174" s="1">
        <v>0.14992844325873439</v>
      </c>
      <c r="BL174" s="1">
        <v>2.3409140349587788E-2</v>
      </c>
      <c r="BM174" s="1" t="str">
        <f t="shared" si="3"/>
        <v>GRCServices</v>
      </c>
    </row>
    <row r="175" spans="1:65">
      <c r="A175" s="8">
        <f t="shared" si="4"/>
        <v>20</v>
      </c>
      <c r="B175" s="1" t="s">
        <v>79</v>
      </c>
      <c r="C175" s="1" t="s">
        <v>80</v>
      </c>
      <c r="D175" s="1" t="s">
        <v>179</v>
      </c>
      <c r="E175" s="2">
        <v>792.79494877094828</v>
      </c>
      <c r="F175" s="3">
        <v>351918.375</v>
      </c>
      <c r="G175" s="3">
        <v>-4.4601261720345065E-5</v>
      </c>
      <c r="H175" s="3">
        <v>7.2010295116342604E-4</v>
      </c>
      <c r="I175" s="3">
        <v>6.7550168023444712E-4</v>
      </c>
      <c r="J175" s="3">
        <v>-6.6542208742248476E-5</v>
      </c>
      <c r="K175" s="3">
        <v>1.8434940720908344E-3</v>
      </c>
      <c r="L175" s="3">
        <v>1.7769518890418112E-3</v>
      </c>
      <c r="M175" s="3">
        <v>-1.2865897838310048E-4</v>
      </c>
      <c r="N175" s="3">
        <v>1.877007947769016E-3</v>
      </c>
      <c r="O175" s="3">
        <v>1.7483489355072379E-3</v>
      </c>
      <c r="P175" s="2">
        <v>83.069689472757119</v>
      </c>
      <c r="Q175" s="3">
        <v>9282.2021484375</v>
      </c>
      <c r="R175" s="3">
        <v>-1.7726918531479896E-4</v>
      </c>
      <c r="S175" s="3">
        <v>2.8512456919997931E-3</v>
      </c>
      <c r="T175" s="3">
        <v>2.6739765889942646E-3</v>
      </c>
      <c r="U175" s="3">
        <v>-2.6445788807905046E-4</v>
      </c>
      <c r="V175" s="3">
        <v>7.2856068145483732E-3</v>
      </c>
      <c r="W175" s="3">
        <v>7.0211489219218493E-3</v>
      </c>
      <c r="X175" s="3">
        <v>-5.1136239926563576E-4</v>
      </c>
      <c r="Y175" s="3">
        <v>7.4186057318001986E-3</v>
      </c>
      <c r="Z175" s="3">
        <v>6.9072432816028595E-3</v>
      </c>
      <c r="AA175" s="3">
        <v>86.838316722109667</v>
      </c>
      <c r="AB175" s="3">
        <v>97496.65625</v>
      </c>
      <c r="AC175" s="3">
        <v>-1.7962936738058488E-5</v>
      </c>
      <c r="AD175" s="3">
        <v>7.6478291302919388E-3</v>
      </c>
      <c r="AE175" s="3">
        <v>7.6298660133033991E-3</v>
      </c>
      <c r="AF175" s="3">
        <v>-2.6736641586921905E-5</v>
      </c>
      <c r="AG175" s="3">
        <v>2.2260697558522224E-2</v>
      </c>
      <c r="AH175" s="3">
        <v>2.2233961150050163E-2</v>
      </c>
      <c r="AI175" s="3">
        <v>-5.1820048156514531E-5</v>
      </c>
      <c r="AJ175" s="3">
        <v>2.2309011314064264E-2</v>
      </c>
      <c r="AK175" s="3">
        <v>2.2257191594690084E-2</v>
      </c>
      <c r="AL175" s="1">
        <v>-9.8991567815034792E-3</v>
      </c>
      <c r="AM175" s="1">
        <v>0.15982534433859841</v>
      </c>
      <c r="AN175" s="1">
        <v>0.14992618551325793</v>
      </c>
      <c r="AO175" s="1">
        <v>-1.4768904096418754E-2</v>
      </c>
      <c r="AP175" s="1">
        <v>0.40915965471611465</v>
      </c>
      <c r="AQ175" s="1">
        <v>0.39439075632225357</v>
      </c>
      <c r="AR175" s="1">
        <v>-2.8555591237487646E-2</v>
      </c>
      <c r="AS175" s="1">
        <v>0.41659798934831194</v>
      </c>
      <c r="AT175" s="1">
        <v>0.38804239059152262</v>
      </c>
      <c r="AU175" s="1">
        <v>-9.904023582211775E-3</v>
      </c>
      <c r="AV175" s="1">
        <v>0.15929900350192572</v>
      </c>
      <c r="AW175" s="1">
        <v>0.14939498451833022</v>
      </c>
      <c r="AX175" s="1">
        <v>-1.4775253552305799E-2</v>
      </c>
      <c r="AY175" s="1">
        <v>0.4070466142994455</v>
      </c>
      <c r="AZ175" s="1">
        <v>0.39227136049307249</v>
      </c>
      <c r="BA175" s="1">
        <v>-2.856980051208283E-2</v>
      </c>
      <c r="BB175" s="1">
        <v>0.4144772594537714</v>
      </c>
      <c r="BC175" s="1">
        <v>0.38590745609613591</v>
      </c>
      <c r="BD175" s="1">
        <v>-1.0083833807233204E-2</v>
      </c>
      <c r="BE175" s="1">
        <v>4.2932533282592953</v>
      </c>
      <c r="BF175" s="1">
        <v>4.2831693932650499</v>
      </c>
      <c r="BG175" s="1">
        <v>-1.5009118734736508E-2</v>
      </c>
      <c r="BH175" s="1">
        <v>12.496463016407757</v>
      </c>
      <c r="BI175" s="1">
        <v>12.481454028536449</v>
      </c>
      <c r="BJ175" s="1">
        <v>-2.9090162767538248E-2</v>
      </c>
      <c r="BK175" s="1">
        <v>12.523584855592157</v>
      </c>
      <c r="BL175" s="1">
        <v>12.494494877392793</v>
      </c>
      <c r="BM175" s="1" t="str">
        <f t="shared" si="3"/>
        <v>GRCTextiles, Garments and Leather</v>
      </c>
    </row>
    <row r="176" spans="1:65">
      <c r="A176" s="8">
        <f t="shared" si="4"/>
        <v>21</v>
      </c>
      <c r="B176" s="1" t="s">
        <v>81</v>
      </c>
      <c r="C176" s="1" t="s">
        <v>82</v>
      </c>
      <c r="D176" s="1" t="s">
        <v>175</v>
      </c>
      <c r="E176" s="2">
        <v>258.67759717485177</v>
      </c>
      <c r="F176" s="3">
        <v>659072.625</v>
      </c>
      <c r="G176" s="3">
        <v>-1.2495595910877455E-5</v>
      </c>
      <c r="H176" s="3">
        <v>2.7160925674252212E-4</v>
      </c>
      <c r="I176" s="3">
        <v>2.5911367265507579E-4</v>
      </c>
      <c r="J176" s="3">
        <v>-2.2482458007289097E-5</v>
      </c>
      <c r="K176" s="3">
        <v>7.8861520159989595E-4</v>
      </c>
      <c r="L176" s="3">
        <v>7.6613272540271282E-4</v>
      </c>
      <c r="M176" s="3">
        <v>-3.1980442145140842E-5</v>
      </c>
      <c r="N176" s="3">
        <v>8.0279418034479022E-4</v>
      </c>
      <c r="O176" s="3">
        <v>7.7081372728571296E-4</v>
      </c>
      <c r="P176" s="2">
        <v>5.3103522306405742</v>
      </c>
      <c r="Q176" s="3">
        <v>8060.7734375</v>
      </c>
      <c r="R176" s="3">
        <v>-2.0973844584659673E-5</v>
      </c>
      <c r="S176" s="3">
        <v>4.5589584624394774E-4</v>
      </c>
      <c r="T176" s="3">
        <v>4.3492199620231986E-4</v>
      </c>
      <c r="U176" s="3">
        <v>-3.7736779631813988E-5</v>
      </c>
      <c r="V176" s="3">
        <v>1.3236898230388761E-3</v>
      </c>
      <c r="W176" s="3">
        <v>1.2859530979767442E-3</v>
      </c>
      <c r="X176" s="3">
        <v>-5.3679137636208907E-5</v>
      </c>
      <c r="Y176" s="3">
        <v>1.3474891893565655E-3</v>
      </c>
      <c r="Z176" s="3">
        <v>1.2938100844621658E-3</v>
      </c>
      <c r="AA176" s="3">
        <v>124.97876761253714</v>
      </c>
      <c r="AB176" s="3">
        <v>383393.46875</v>
      </c>
      <c r="AC176" s="3">
        <v>-1.0376722457294818E-5</v>
      </c>
      <c r="AD176" s="3">
        <v>1.2399253027979285E-3</v>
      </c>
      <c r="AE176" s="3">
        <v>1.2295485648792237E-3</v>
      </c>
      <c r="AF176" s="3">
        <v>-1.8671313227969222E-5</v>
      </c>
      <c r="AG176" s="3">
        <v>3.107831726083532E-3</v>
      </c>
      <c r="AH176" s="3">
        <v>3.0891603382769972E-3</v>
      </c>
      <c r="AI176" s="3">
        <v>-2.6559868274489418E-5</v>
      </c>
      <c r="AJ176" s="3">
        <v>3.1266853329725564E-3</v>
      </c>
      <c r="AK176" s="3">
        <v>3.1001254101283848E-3</v>
      </c>
      <c r="AL176" s="1">
        <v>-1.5918474075688853E-2</v>
      </c>
      <c r="AM176" s="1">
        <v>0.34601030179034881</v>
      </c>
      <c r="AN176" s="1">
        <v>0.33009184277684528</v>
      </c>
      <c r="AO176" s="1">
        <v>-2.864100499882951E-2</v>
      </c>
      <c r="AP176" s="1">
        <v>1.0046380126164434</v>
      </c>
      <c r="AQ176" s="1">
        <v>0.97599698444502103</v>
      </c>
      <c r="AR176" s="1">
        <v>-4.0740741205734426E-2</v>
      </c>
      <c r="AS176" s="1">
        <v>1.0227009931401545</v>
      </c>
      <c r="AT176" s="1">
        <v>0.98196023803086419</v>
      </c>
      <c r="AU176" s="1">
        <v>-1.5918474255713404E-2</v>
      </c>
      <c r="AV176" s="1">
        <v>0.34601030166061547</v>
      </c>
      <c r="AW176" s="1">
        <v>0.33009182326323844</v>
      </c>
      <c r="AX176" s="1">
        <v>-2.8641003447785786E-2</v>
      </c>
      <c r="AY176" s="1">
        <v>1.0046380521960032</v>
      </c>
      <c r="AZ176" s="1">
        <v>0.97599709016485303</v>
      </c>
      <c r="BA176" s="1">
        <v>-4.0740741025413349E-2</v>
      </c>
      <c r="BB176" s="1">
        <v>1.0227010066772966</v>
      </c>
      <c r="BC176" s="1">
        <v>0.98196029050186462</v>
      </c>
      <c r="BD176" s="1">
        <v>-1.5916173533720889E-2</v>
      </c>
      <c r="BE176" s="1">
        <v>1.9018400433664553</v>
      </c>
      <c r="BF176" s="1">
        <v>1.8859238461174923</v>
      </c>
      <c r="BG176" s="1">
        <v>-2.8638701927495645E-2</v>
      </c>
      <c r="BH176" s="1">
        <v>4.7668991118843262</v>
      </c>
      <c r="BI176" s="1">
        <v>4.7382602955656639</v>
      </c>
      <c r="BJ176" s="1">
        <v>-4.0738438772867244E-2</v>
      </c>
      <c r="BK176" s="1">
        <v>4.7958174220942436</v>
      </c>
      <c r="BL176" s="1">
        <v>4.7550788996205231</v>
      </c>
      <c r="BM176" s="1" t="str">
        <f t="shared" si="3"/>
        <v>HKGAgriculture, Mining and Quarrying</v>
      </c>
    </row>
    <row r="177" spans="1:65">
      <c r="A177" s="8">
        <f t="shared" si="4"/>
        <v>21</v>
      </c>
      <c r="B177" s="1" t="s">
        <v>81</v>
      </c>
      <c r="C177" s="1" t="s">
        <v>82</v>
      </c>
      <c r="D177" s="1" t="s">
        <v>176</v>
      </c>
      <c r="E177" s="2">
        <v>180.57165505778721</v>
      </c>
      <c r="F177" s="3">
        <v>659072.625</v>
      </c>
      <c r="G177" s="3">
        <v>-7.6788405749539379E-5</v>
      </c>
      <c r="H177" s="3">
        <v>1.7107839230448008E-3</v>
      </c>
      <c r="I177" s="3">
        <v>1.6339955618605018E-3</v>
      </c>
      <c r="J177" s="3">
        <v>-1.4938820913812378E-4</v>
      </c>
      <c r="K177" s="3">
        <v>7.1409675292670727E-3</v>
      </c>
      <c r="L177" s="3">
        <v>6.9915791973471642E-3</v>
      </c>
      <c r="M177" s="3">
        <v>-4.1383994175703265E-4</v>
      </c>
      <c r="N177" s="3">
        <v>7.4509319383651018E-3</v>
      </c>
      <c r="O177" s="3">
        <v>7.0370922330766916E-3</v>
      </c>
      <c r="P177" s="2">
        <v>6.2653253883933893</v>
      </c>
      <c r="Q177" s="3">
        <v>8060.7734375</v>
      </c>
      <c r="R177" s="3">
        <v>-2.1784400269098114E-4</v>
      </c>
      <c r="S177" s="3">
        <v>4.8533964436501265E-3</v>
      </c>
      <c r="T177" s="3">
        <v>4.6355524100363255E-3</v>
      </c>
      <c r="U177" s="3">
        <v>-4.2380515151307918E-4</v>
      </c>
      <c r="V177" s="3">
        <v>2.0258521661162376E-2</v>
      </c>
      <c r="W177" s="3">
        <v>1.9834716804325581E-2</v>
      </c>
      <c r="X177" s="3">
        <v>-1.1740388290490955E-3</v>
      </c>
      <c r="Y177" s="3">
        <v>2.1137872245162725E-2</v>
      </c>
      <c r="Z177" s="3">
        <v>1.9963833037763834E-2</v>
      </c>
      <c r="AA177" s="3">
        <v>4079.9273830111833</v>
      </c>
      <c r="AB177" s="3">
        <v>383393.46875</v>
      </c>
      <c r="AC177" s="3">
        <v>-3.1541399948764592E-3</v>
      </c>
      <c r="AD177" s="3">
        <v>8.4387468174099922E-2</v>
      </c>
      <c r="AE177" s="3">
        <v>8.1233328208327293E-2</v>
      </c>
      <c r="AF177" s="3">
        <v>-6.0426500567700714E-3</v>
      </c>
      <c r="AG177" s="3">
        <v>0.3543563187122345</v>
      </c>
      <c r="AH177" s="3">
        <v>0.34831367433071136</v>
      </c>
      <c r="AI177" s="3">
        <v>-1.8067000200971961E-2</v>
      </c>
      <c r="AJ177" s="3">
        <v>0.3593997061252594</v>
      </c>
      <c r="AK177" s="3">
        <v>0.34133270382881165</v>
      </c>
      <c r="AL177" s="1">
        <v>-0.14013588247199463</v>
      </c>
      <c r="AM177" s="1">
        <v>3.1221147572297685</v>
      </c>
      <c r="AN177" s="1">
        <v>2.9819789560876204</v>
      </c>
      <c r="AO177" s="1">
        <v>-0.27262772698738374</v>
      </c>
      <c r="AP177" s="1">
        <v>13.031990658611937</v>
      </c>
      <c r="AQ177" s="1">
        <v>12.759362707552526</v>
      </c>
      <c r="AR177" s="1">
        <v>-0.75524195188319176</v>
      </c>
      <c r="AS177" s="1">
        <v>13.597663764855886</v>
      </c>
      <c r="AT177" s="1">
        <v>12.842422244518822</v>
      </c>
      <c r="AU177" s="1">
        <v>-0.14013567168289148</v>
      </c>
      <c r="AV177" s="1">
        <v>3.1221147342718427</v>
      </c>
      <c r="AW177" s="1">
        <v>2.9819790426967803</v>
      </c>
      <c r="AX177" s="1">
        <v>-0.2726272875834086</v>
      </c>
      <c r="AY177" s="1">
        <v>13.031993101579792</v>
      </c>
      <c r="AZ177" s="1">
        <v>12.759366003557073</v>
      </c>
      <c r="BA177" s="1">
        <v>-0.75524098831389042</v>
      </c>
      <c r="BB177" s="1">
        <v>13.597665707717292</v>
      </c>
      <c r="BC177" s="1">
        <v>12.84242447601684</v>
      </c>
      <c r="BD177" s="1">
        <v>-0.14819830433992889</v>
      </c>
      <c r="BE177" s="1">
        <v>3.964972928042517</v>
      </c>
      <c r="BF177" s="1">
        <v>3.8167746250700412</v>
      </c>
      <c r="BG177" s="1">
        <v>-0.28391589897327141</v>
      </c>
      <c r="BH177" s="1">
        <v>16.649548102049121</v>
      </c>
      <c r="BI177" s="1">
        <v>16.365632469729189</v>
      </c>
      <c r="BJ177" s="1">
        <v>-0.84888394257784716</v>
      </c>
      <c r="BK177" s="1">
        <v>16.886513317275373</v>
      </c>
      <c r="BL177" s="1">
        <v>16.037629276240903</v>
      </c>
      <c r="BM177" s="1" t="str">
        <f t="shared" si="3"/>
        <v>HKGElectronics and Machinery</v>
      </c>
    </row>
    <row r="178" spans="1:65">
      <c r="A178" s="8">
        <f t="shared" si="4"/>
        <v>21</v>
      </c>
      <c r="B178" s="1" t="s">
        <v>81</v>
      </c>
      <c r="C178" s="1" t="s">
        <v>82</v>
      </c>
      <c r="D178" s="1" t="s">
        <v>177</v>
      </c>
      <c r="E178" s="2">
        <v>24757.659469357633</v>
      </c>
      <c r="F178" s="3">
        <v>3954435.75</v>
      </c>
      <c r="G178" s="3">
        <v>-1.2101394087267181E-3</v>
      </c>
      <c r="H178" s="3">
        <v>6.1250440194271505E-3</v>
      </c>
      <c r="I178" s="3">
        <v>4.9149047063110629E-3</v>
      </c>
      <c r="J178" s="3">
        <v>-2.1690271507850412E-3</v>
      </c>
      <c r="K178" s="3">
        <v>1.2436073811841197E-2</v>
      </c>
      <c r="L178" s="3">
        <v>1.0267046571243554E-2</v>
      </c>
      <c r="M178" s="3">
        <v>-2.814525651956501E-3</v>
      </c>
      <c r="N178" s="3">
        <v>1.2910146608192008E-2</v>
      </c>
      <c r="O178" s="3">
        <v>1.0095620782522019E-2</v>
      </c>
      <c r="P178" s="2">
        <v>537.65411792162604</v>
      </c>
      <c r="Q178" s="3">
        <v>48364.640625</v>
      </c>
      <c r="R178" s="3">
        <v>-2.8077034452280714E-3</v>
      </c>
      <c r="S178" s="3">
        <v>1.5979386455001077E-2</v>
      </c>
      <c r="T178" s="3">
        <v>1.3171683061955264E-2</v>
      </c>
      <c r="U178" s="3">
        <v>-4.9679073019888165E-3</v>
      </c>
      <c r="V178" s="3">
        <v>3.1477445634664036E-2</v>
      </c>
      <c r="W178" s="3">
        <v>2.6509538583923131E-2</v>
      </c>
      <c r="X178" s="3">
        <v>-6.4058193952405418E-3</v>
      </c>
      <c r="Y178" s="3">
        <v>3.2589725495199673E-2</v>
      </c>
      <c r="Z178" s="3">
        <v>2.61839064914966E-2</v>
      </c>
      <c r="AA178" s="3">
        <v>13197.150792941207</v>
      </c>
      <c r="AB178" s="3">
        <v>2300360.8125</v>
      </c>
      <c r="AC178" s="3">
        <v>-1.7153583170056663E-2</v>
      </c>
      <c r="AD178" s="3">
        <v>8.1942506603809306E-2</v>
      </c>
      <c r="AE178" s="3">
        <v>6.4788923897594941E-2</v>
      </c>
      <c r="AF178" s="3">
        <v>-2.9360475420617149E-2</v>
      </c>
      <c r="AG178" s="3">
        <v>0.19660757158271736</v>
      </c>
      <c r="AH178" s="3">
        <v>0.16724709986374364</v>
      </c>
      <c r="AI178" s="3">
        <v>-3.694271900349122E-2</v>
      </c>
      <c r="AJ178" s="3">
        <v>0.20307919022343413</v>
      </c>
      <c r="AK178" s="3">
        <v>0.16613647086705896</v>
      </c>
      <c r="AL178" s="1">
        <v>-1.6107535582607361E-2</v>
      </c>
      <c r="AM178" s="1">
        <v>8.1527271797359635E-2</v>
      </c>
      <c r="AN178" s="1">
        <v>6.541973748737559E-2</v>
      </c>
      <c r="AO178" s="1">
        <v>-2.8870791050158561E-2</v>
      </c>
      <c r="AP178" s="1">
        <v>0.16553010338117169</v>
      </c>
      <c r="AQ178" s="1">
        <v>0.13665931113556434</v>
      </c>
      <c r="AR178" s="1">
        <v>-3.7462685505590697E-2</v>
      </c>
      <c r="AS178" s="1">
        <v>0.17184023953647748</v>
      </c>
      <c r="AT178" s="1">
        <v>0.13437755171867699</v>
      </c>
      <c r="AU178" s="1">
        <v>-2.104723163320478E-2</v>
      </c>
      <c r="AV178" s="1">
        <v>0.11978538853400274</v>
      </c>
      <c r="AW178" s="1">
        <v>9.8738157291968928E-2</v>
      </c>
      <c r="AX178" s="1">
        <v>-3.7240648008947573E-2</v>
      </c>
      <c r="AY178" s="1">
        <v>0.23596263010624621</v>
      </c>
      <c r="AZ178" s="1">
        <v>0.19872198398071442</v>
      </c>
      <c r="BA178" s="1">
        <v>-4.8019588693118377E-2</v>
      </c>
      <c r="BB178" s="1">
        <v>0.24430055194248224</v>
      </c>
      <c r="BC178" s="1">
        <v>0.19628096618442448</v>
      </c>
      <c r="BD178" s="1">
        <v>-0.24916634179804328</v>
      </c>
      <c r="BE178" s="1">
        <v>1.1902652877722761</v>
      </c>
      <c r="BF178" s="1">
        <v>0.94109895271182742</v>
      </c>
      <c r="BG178" s="1">
        <v>-0.4264789566984899</v>
      </c>
      <c r="BH178" s="1">
        <v>2.8558458542105751</v>
      </c>
      <c r="BI178" s="1">
        <v>2.4293669512807319</v>
      </c>
      <c r="BJ178" s="1">
        <v>-0.53661570640477185</v>
      </c>
      <c r="BK178" s="1">
        <v>2.9498500938049133</v>
      </c>
      <c r="BL178" s="1">
        <v>2.4132343822742857</v>
      </c>
      <c r="BM178" s="1" t="str">
        <f t="shared" si="3"/>
        <v>HKGOther</v>
      </c>
    </row>
    <row r="179" spans="1:65">
      <c r="A179" s="8">
        <f t="shared" si="4"/>
        <v>21</v>
      </c>
      <c r="B179" s="1" t="s">
        <v>81</v>
      </c>
      <c r="C179" s="1" t="s">
        <v>82</v>
      </c>
      <c r="D179" s="1" t="s">
        <v>178</v>
      </c>
      <c r="E179" s="2">
        <v>303945.76781175134</v>
      </c>
      <c r="F179" s="3">
        <v>5602117.3125</v>
      </c>
      <c r="G179" s="3">
        <v>-3.9371231017867103E-2</v>
      </c>
      <c r="H179" s="3">
        <v>4.4897518266225234E-2</v>
      </c>
      <c r="I179" s="3">
        <v>5.5262872483581305E-3</v>
      </c>
      <c r="J179" s="3">
        <v>-7.7884960366645828E-2</v>
      </c>
      <c r="K179" s="3">
        <v>0.12644589264527895</v>
      </c>
      <c r="L179" s="3">
        <v>4.8560931638348848E-2</v>
      </c>
      <c r="M179" s="3">
        <v>-0.10032822555513121</v>
      </c>
      <c r="N179" s="3">
        <v>0.13881471822969615</v>
      </c>
      <c r="O179" s="3">
        <v>3.8486492878291756E-2</v>
      </c>
      <c r="P179" s="2">
        <v>3467.1335751443103</v>
      </c>
      <c r="Q179" s="3">
        <v>68516.57421875</v>
      </c>
      <c r="R179" s="3">
        <v>-3.1164557432930451E-2</v>
      </c>
      <c r="S179" s="3">
        <v>3.3862687079817988E-2</v>
      </c>
      <c r="T179" s="3">
        <v>2.6981296468875371E-3</v>
      </c>
      <c r="U179" s="3">
        <v>-6.1576501233503222E-2</v>
      </c>
      <c r="V179" s="3">
        <v>9.4657096604350954E-2</v>
      </c>
      <c r="W179" s="3">
        <v>3.3080595370847732E-2</v>
      </c>
      <c r="X179" s="3">
        <v>-7.9543922940501943E-2</v>
      </c>
      <c r="Y179" s="3">
        <v>0.10385559144197032</v>
      </c>
      <c r="Z179" s="3">
        <v>2.4311668268637732E-2</v>
      </c>
      <c r="AA179" s="3">
        <v>173204.9192674394</v>
      </c>
      <c r="AB179" s="3">
        <v>3258844.484375</v>
      </c>
      <c r="AC179" s="3">
        <v>-5.7367469267099125E-2</v>
      </c>
      <c r="AD179" s="3">
        <v>6.6555454391462376E-2</v>
      </c>
      <c r="AE179" s="3">
        <v>9.1879851389080613E-3</v>
      </c>
      <c r="AF179" s="3">
        <v>-0.111686944833437</v>
      </c>
      <c r="AG179" s="3">
        <v>0.18960122329002616</v>
      </c>
      <c r="AH179" s="3">
        <v>7.7914278223545352E-2</v>
      </c>
      <c r="AI179" s="3">
        <v>-0.14760641666026686</v>
      </c>
      <c r="AJ179" s="3">
        <v>0.20926792796893778</v>
      </c>
      <c r="AK179" s="3">
        <v>6.1661510901217298E-2</v>
      </c>
      <c r="AL179" s="1">
        <v>-4.2686070157753789E-2</v>
      </c>
      <c r="AM179" s="1">
        <v>4.867764012132092E-2</v>
      </c>
      <c r="AN179" s="1">
        <v>5.9915699635671353E-3</v>
      </c>
      <c r="AO179" s="1">
        <v>-8.4442441765048573E-2</v>
      </c>
      <c r="AP179" s="1">
        <v>0.13709193502653613</v>
      </c>
      <c r="AQ179" s="1">
        <v>5.2649492567294905E-2</v>
      </c>
      <c r="AR179" s="1">
        <v>-0.10877530532143578</v>
      </c>
      <c r="AS179" s="1">
        <v>0.15050214707771256</v>
      </c>
      <c r="AT179" s="1">
        <v>4.1726841977156252E-2</v>
      </c>
      <c r="AU179" s="1">
        <v>-3.6227395503528145E-2</v>
      </c>
      <c r="AV179" s="1">
        <v>3.9363849792922435E-2</v>
      </c>
      <c r="AW179" s="1">
        <v>3.1364542893942944E-3</v>
      </c>
      <c r="AX179" s="1">
        <v>-7.1579911529642049E-2</v>
      </c>
      <c r="AY179" s="1">
        <v>0.11003461490770293</v>
      </c>
      <c r="AZ179" s="1">
        <v>3.8454703378060888E-2</v>
      </c>
      <c r="BA179" s="1">
        <v>-9.2466230668264676E-2</v>
      </c>
      <c r="BB179" s="1">
        <v>0.12072745119253586</v>
      </c>
      <c r="BC179" s="1">
        <v>2.8261220253616045E-2</v>
      </c>
      <c r="BD179" s="1">
        <v>-6.3492170193833991E-2</v>
      </c>
      <c r="BE179" s="1">
        <v>7.3661088619333598E-2</v>
      </c>
      <c r="BF179" s="1">
        <v>1.0168918441597256E-2</v>
      </c>
      <c r="BG179" s="1">
        <v>-0.12361093491465619</v>
      </c>
      <c r="BH179" s="1">
        <v>0.20984354533822008</v>
      </c>
      <c r="BI179" s="1">
        <v>8.6232610165639698E-2</v>
      </c>
      <c r="BJ179" s="1">
        <v>-0.1633652634154196</v>
      </c>
      <c r="BK179" s="1">
        <v>0.23160991880000811</v>
      </c>
      <c r="BL179" s="1">
        <v>6.8244654933634089E-2</v>
      </c>
      <c r="BM179" s="1" t="str">
        <f t="shared" si="3"/>
        <v>HKGServices</v>
      </c>
    </row>
    <row r="180" spans="1:65">
      <c r="A180" s="8">
        <f t="shared" si="4"/>
        <v>21</v>
      </c>
      <c r="B180" s="1" t="s">
        <v>81</v>
      </c>
      <c r="C180" s="1" t="s">
        <v>82</v>
      </c>
      <c r="D180" s="1" t="s">
        <v>179</v>
      </c>
      <c r="E180" s="2">
        <v>393.63801767906671</v>
      </c>
      <c r="F180" s="3">
        <v>659072.625</v>
      </c>
      <c r="G180" s="3">
        <v>-1.4954717585169419E-5</v>
      </c>
      <c r="H180" s="3">
        <v>8.1890195142477751E-3</v>
      </c>
      <c r="I180" s="3">
        <v>8.174064802005887E-3</v>
      </c>
      <c r="J180" s="3">
        <v>-2.8418985493772198E-5</v>
      </c>
      <c r="K180" s="3">
        <v>2.9289795085787773E-2</v>
      </c>
      <c r="L180" s="3">
        <v>2.9261376708745956E-2</v>
      </c>
      <c r="M180" s="3">
        <v>-4.0553771214035805E-5</v>
      </c>
      <c r="N180" s="3">
        <v>2.9390601441264153E-2</v>
      </c>
      <c r="O180" s="3">
        <v>2.9350047931075096E-2</v>
      </c>
      <c r="P180" s="2">
        <v>14.023377486592564</v>
      </c>
      <c r="Q180" s="3">
        <v>8060.7734375</v>
      </c>
      <c r="R180" s="3">
        <v>-4.3560489302763017E-5</v>
      </c>
      <c r="S180" s="3">
        <v>2.3852693848311901E-2</v>
      </c>
      <c r="T180" s="3">
        <v>2.3809133097529411E-2</v>
      </c>
      <c r="U180" s="3">
        <v>-8.2779545664379839E-5</v>
      </c>
      <c r="V180" s="3">
        <v>8.5314907133579254E-2</v>
      </c>
      <c r="W180" s="3">
        <v>8.5232127457857132E-2</v>
      </c>
      <c r="X180" s="3">
        <v>-1.1812609682237962E-4</v>
      </c>
      <c r="Y180" s="3">
        <v>8.5608538240194321E-2</v>
      </c>
      <c r="Z180" s="3">
        <v>8.5490413010120392E-2</v>
      </c>
      <c r="AA180" s="3">
        <v>1089.7528417539586</v>
      </c>
      <c r="AB180" s="3">
        <v>383393.46875</v>
      </c>
      <c r="AC180" s="3">
        <v>-7.06564915162744E-5</v>
      </c>
      <c r="AD180" s="3">
        <v>6.1083052307367325E-2</v>
      </c>
      <c r="AE180" s="3">
        <v>6.1012394726276398E-2</v>
      </c>
      <c r="AF180" s="3">
        <v>-1.3430123999569332E-4</v>
      </c>
      <c r="AG180" s="3">
        <v>0.21131183207035065</v>
      </c>
      <c r="AH180" s="3">
        <v>0.2111775279045105</v>
      </c>
      <c r="AI180" s="3">
        <v>-1.916047403938137E-4</v>
      </c>
      <c r="AJ180" s="3">
        <v>0.21188285201787949</v>
      </c>
      <c r="AK180" s="3">
        <v>0.2116912454366684</v>
      </c>
      <c r="AL180" s="1">
        <v>-1.2519427232219153E-2</v>
      </c>
      <c r="AM180" s="1">
        <v>6.8554844535157562</v>
      </c>
      <c r="AN180" s="1">
        <v>6.8429650307566963</v>
      </c>
      <c r="AO180" s="1">
        <v>-2.3791116005801995E-2</v>
      </c>
      <c r="AP180" s="1">
        <v>24.520119228916617</v>
      </c>
      <c r="AQ180" s="1">
        <v>24.496328622279847</v>
      </c>
      <c r="AR180" s="1">
        <v>-3.3949821172797046E-2</v>
      </c>
      <c r="AS180" s="1">
        <v>24.604509845104733</v>
      </c>
      <c r="AT180" s="1">
        <v>24.57056024245049</v>
      </c>
      <c r="AU180" s="1">
        <v>-1.2519496034217113E-2</v>
      </c>
      <c r="AV180" s="1">
        <v>6.8553799743565849</v>
      </c>
      <c r="AW180" s="1">
        <v>6.8428604031718256</v>
      </c>
      <c r="AX180" s="1">
        <v>-2.3791243171223109E-2</v>
      </c>
      <c r="AY180" s="1">
        <v>24.519918362135982</v>
      </c>
      <c r="AZ180" s="1">
        <v>24.496127081585534</v>
      </c>
      <c r="BA180" s="1">
        <v>-3.3950013518592961E-2</v>
      </c>
      <c r="BB180" s="1">
        <v>24.604309367233274</v>
      </c>
      <c r="BC180" s="1">
        <v>24.570359602822396</v>
      </c>
      <c r="BD180" s="1">
        <v>-1.242907363124072E-2</v>
      </c>
      <c r="BE180" s="1">
        <v>10.745024815933975</v>
      </c>
      <c r="BF180" s="1">
        <v>10.732595550637351</v>
      </c>
      <c r="BG180" s="1">
        <v>-2.3624722440243516E-2</v>
      </c>
      <c r="BH180" s="1">
        <v>37.171536027228548</v>
      </c>
      <c r="BI180" s="1">
        <v>37.147910790107552</v>
      </c>
      <c r="BJ180" s="1">
        <v>-3.3704892152774758E-2</v>
      </c>
      <c r="BK180" s="1">
        <v>37.27198325890447</v>
      </c>
      <c r="BL180" s="1">
        <v>37.238278042936393</v>
      </c>
      <c r="BM180" s="1" t="str">
        <f t="shared" si="3"/>
        <v>HKGTextiles, Garments and Leather</v>
      </c>
    </row>
    <row r="181" spans="1:65">
      <c r="A181" s="8">
        <f t="shared" si="4"/>
        <v>22</v>
      </c>
      <c r="B181" s="1" t="s">
        <v>83</v>
      </c>
      <c r="C181" s="1" t="s">
        <v>84</v>
      </c>
      <c r="D181" s="1" t="s">
        <v>175</v>
      </c>
      <c r="E181" s="2">
        <v>4984.8576214842751</v>
      </c>
      <c r="F181" s="3">
        <v>235470.59375</v>
      </c>
      <c r="G181" s="3">
        <v>-7.3338182119186968E-4</v>
      </c>
      <c r="H181" s="3">
        <v>8.1546171568334103E-3</v>
      </c>
      <c r="I181" s="3">
        <v>7.4212352192262188E-3</v>
      </c>
      <c r="J181" s="3">
        <v>-1.1701461917255074E-3</v>
      </c>
      <c r="K181" s="3">
        <v>8.7525820126757026E-3</v>
      </c>
      <c r="L181" s="3">
        <v>7.5824357627425343E-3</v>
      </c>
      <c r="M181" s="3">
        <v>-3.538597869919613E-3</v>
      </c>
      <c r="N181" s="3">
        <v>9.8812919459305704E-3</v>
      </c>
      <c r="O181" s="3">
        <v>6.3426938431803137E-3</v>
      </c>
      <c r="P181" s="2">
        <v>459.67202673619823</v>
      </c>
      <c r="Q181" s="3">
        <v>10320.181640625</v>
      </c>
      <c r="R181" s="3">
        <v>-1.4046166324988008E-3</v>
      </c>
      <c r="S181" s="3">
        <v>1.7174509615870193E-2</v>
      </c>
      <c r="T181" s="3">
        <v>1.5769892052048817E-2</v>
      </c>
      <c r="U181" s="3">
        <v>-2.2439401218434796E-3</v>
      </c>
      <c r="V181" s="3">
        <v>1.8202472187113017E-2</v>
      </c>
      <c r="W181" s="3">
        <v>1.5958531832438894E-2</v>
      </c>
      <c r="X181" s="3">
        <v>-7.0626400120090693E-3</v>
      </c>
      <c r="Y181" s="3">
        <v>2.0500338927377015E-2</v>
      </c>
      <c r="Z181" s="3">
        <v>1.3437699381029233E-2</v>
      </c>
      <c r="AA181" s="3">
        <v>3078.9458167256084</v>
      </c>
      <c r="AB181" s="3">
        <v>246714.0625</v>
      </c>
      <c r="AC181" s="3">
        <v>-4.8538258124608546E-4</v>
      </c>
      <c r="AD181" s="3">
        <v>7.1225561259780079E-3</v>
      </c>
      <c r="AE181" s="3">
        <v>6.6371736611472443E-3</v>
      </c>
      <c r="AF181" s="3">
        <v>-7.7338419214356691E-4</v>
      </c>
      <c r="AG181" s="3">
        <v>6.3355726888403296E-3</v>
      </c>
      <c r="AH181" s="3">
        <v>5.5621887440793216E-3</v>
      </c>
      <c r="AI181" s="3">
        <v>-2.2326764301396906E-3</v>
      </c>
      <c r="AJ181" s="3">
        <v>7.0304584223777056E-3</v>
      </c>
      <c r="AK181" s="3">
        <v>4.7977821086533368E-3</v>
      </c>
      <c r="AL181" s="1">
        <v>-1.7321443052816927E-2</v>
      </c>
      <c r="AM181" s="1">
        <v>0.1926005426069316</v>
      </c>
      <c r="AN181" s="1">
        <v>0.17527909680454917</v>
      </c>
      <c r="AO181" s="1">
        <v>-2.7637200756495478E-2</v>
      </c>
      <c r="AP181" s="1">
        <v>0.20672362815222817</v>
      </c>
      <c r="AQ181" s="1">
        <v>0.17908642602094993</v>
      </c>
      <c r="AR181" s="1">
        <v>-8.3576685049295801E-2</v>
      </c>
      <c r="AS181" s="1">
        <v>0.2333821629932602</v>
      </c>
      <c r="AT181" s="1">
        <v>0.14980547244483336</v>
      </c>
      <c r="AU181" s="1">
        <v>-1.5767654329440869E-2</v>
      </c>
      <c r="AV181" s="1">
        <v>0.19279405115611198</v>
      </c>
      <c r="AW181" s="1">
        <v>0.17702638637202314</v>
      </c>
      <c r="AX181" s="1">
        <v>-2.518955803210712E-2</v>
      </c>
      <c r="AY181" s="1">
        <v>0.2043335403746934</v>
      </c>
      <c r="AZ181" s="1">
        <v>0.17914397972892429</v>
      </c>
      <c r="BA181" s="1">
        <v>-7.9282320731548228E-2</v>
      </c>
      <c r="BB181" s="1">
        <v>0.23012845666522991</v>
      </c>
      <c r="BC181" s="1">
        <v>0.15084614116100567</v>
      </c>
      <c r="BD181" s="1">
        <v>-1.9446706499473703E-2</v>
      </c>
      <c r="BE181" s="1">
        <v>0.28536305969681897</v>
      </c>
      <c r="BF181" s="1">
        <v>0.26591635786148998</v>
      </c>
      <c r="BG181" s="1">
        <v>-3.0985404044244973E-2</v>
      </c>
      <c r="BH181" s="1">
        <v>0.25383280600977054</v>
      </c>
      <c r="BI181" s="1">
        <v>0.2228474118768331</v>
      </c>
      <c r="BJ181" s="1">
        <v>-8.9451506755258994E-2</v>
      </c>
      <c r="BK181" s="1">
        <v>0.28167319302176708</v>
      </c>
      <c r="BL181" s="1">
        <v>0.19222169093065275</v>
      </c>
      <c r="BM181" s="1" t="str">
        <f t="shared" si="3"/>
        <v>HUNAgriculture, Mining and Quarrying</v>
      </c>
    </row>
    <row r="182" spans="1:65">
      <c r="A182" s="8">
        <f t="shared" si="4"/>
        <v>22</v>
      </c>
      <c r="B182" s="1" t="s">
        <v>83</v>
      </c>
      <c r="C182" s="1" t="s">
        <v>84</v>
      </c>
      <c r="D182" s="1" t="s">
        <v>176</v>
      </c>
      <c r="E182" s="2">
        <v>7753.1100228027171</v>
      </c>
      <c r="F182" s="3">
        <v>235470.59375</v>
      </c>
      <c r="G182" s="3">
        <v>-3.7483089836314321E-3</v>
      </c>
      <c r="H182" s="3">
        <v>3.635726124048233E-2</v>
      </c>
      <c r="I182" s="3">
        <v>3.260895237326622E-2</v>
      </c>
      <c r="J182" s="3">
        <v>-6.7801098339259624E-3</v>
      </c>
      <c r="K182" s="3">
        <v>5.8042474091053009E-2</v>
      </c>
      <c r="L182" s="3">
        <v>5.1262365654110909E-2</v>
      </c>
      <c r="M182" s="3">
        <v>-4.4294323772192001E-2</v>
      </c>
      <c r="N182" s="3">
        <v>0.1686040535569191</v>
      </c>
      <c r="O182" s="3">
        <v>0.1243097260594368</v>
      </c>
      <c r="P182" s="2">
        <v>324.29415494530895</v>
      </c>
      <c r="Q182" s="3">
        <v>10320.181640625</v>
      </c>
      <c r="R182" s="3">
        <v>-3.5114896018058062E-3</v>
      </c>
      <c r="S182" s="3">
        <v>3.53646045550704E-2</v>
      </c>
      <c r="T182" s="3">
        <v>3.1853115186095238E-2</v>
      </c>
      <c r="U182" s="3">
        <v>-6.3947022426873446E-3</v>
      </c>
      <c r="V182" s="3">
        <v>5.6371878832578659E-2</v>
      </c>
      <c r="W182" s="3">
        <v>4.9977175891399384E-2</v>
      </c>
      <c r="X182" s="3">
        <v>-4.2275728657841682E-2</v>
      </c>
      <c r="Y182" s="3">
        <v>0.18027633428573608</v>
      </c>
      <c r="Z182" s="3">
        <v>0.1380006093531847</v>
      </c>
      <c r="AA182" s="3">
        <v>26646.003104299391</v>
      </c>
      <c r="AB182" s="3">
        <v>246714.0625</v>
      </c>
      <c r="AC182" s="3">
        <v>-1.1717612855136395E-2</v>
      </c>
      <c r="AD182" s="3">
        <v>0.13333767652511597</v>
      </c>
      <c r="AE182" s="3">
        <v>0.1216200664639473</v>
      </c>
      <c r="AF182" s="3">
        <v>-2.1572669968008995E-2</v>
      </c>
      <c r="AG182" s="3">
        <v>0.21180342882871628</v>
      </c>
      <c r="AH182" s="3">
        <v>0.19023076072335243</v>
      </c>
      <c r="AI182" s="3">
        <v>-0.15048260614275932</v>
      </c>
      <c r="AJ182" s="3">
        <v>0.23725359886884689</v>
      </c>
      <c r="AK182" s="3">
        <v>8.677099272608757E-2</v>
      </c>
      <c r="AL182" s="1">
        <v>-5.6920161671694086E-2</v>
      </c>
      <c r="AM182" s="1">
        <v>0.55210528181786611</v>
      </c>
      <c r="AN182" s="1">
        <v>0.4951851219140036</v>
      </c>
      <c r="AO182" s="1">
        <v>-0.10295974787143011</v>
      </c>
      <c r="AP182" s="1">
        <v>0.88140732888223139</v>
      </c>
      <c r="AQ182" s="1">
        <v>0.77844760222478016</v>
      </c>
      <c r="AR182" s="1">
        <v>-0.67263400142880081</v>
      </c>
      <c r="AS182" s="1">
        <v>2.560346553304973</v>
      </c>
      <c r="AT182" s="1">
        <v>1.887712495305562</v>
      </c>
      <c r="AU182" s="1">
        <v>-5.5873982189517377E-2</v>
      </c>
      <c r="AV182" s="1">
        <v>0.5627131243769532</v>
      </c>
      <c r="AW182" s="1">
        <v>0.50683914589218138</v>
      </c>
      <c r="AX182" s="1">
        <v>-0.10175097173331711</v>
      </c>
      <c r="AY182" s="1">
        <v>0.8969758453111657</v>
      </c>
      <c r="AZ182" s="1">
        <v>0.79522486246361224</v>
      </c>
      <c r="BA182" s="1">
        <v>-0.67268127716009285</v>
      </c>
      <c r="BB182" s="1">
        <v>2.8685138882065089</v>
      </c>
      <c r="BC182" s="1">
        <v>2.1958326703223436</v>
      </c>
      <c r="BD182" s="1">
        <v>-5.424640847137626E-2</v>
      </c>
      <c r="BE182" s="1">
        <v>0.6172835845344613</v>
      </c>
      <c r="BF182" s="1">
        <v>0.56303718899769184</v>
      </c>
      <c r="BG182" s="1">
        <v>-9.9870159679310011E-2</v>
      </c>
      <c r="BH182" s="1">
        <v>0.98053890821663203</v>
      </c>
      <c r="BI182" s="1">
        <v>0.88066875716039317</v>
      </c>
      <c r="BJ182" s="1">
        <v>-0.69665562615674392</v>
      </c>
      <c r="BK182" s="1">
        <v>1.0983598617445285</v>
      </c>
      <c r="BL182" s="1">
        <v>0.40170423558778467</v>
      </c>
      <c r="BM182" s="1" t="str">
        <f t="shared" si="3"/>
        <v>HUNElectronics and Machinery</v>
      </c>
    </row>
    <row r="183" spans="1:65">
      <c r="A183" s="8">
        <f t="shared" si="4"/>
        <v>22</v>
      </c>
      <c r="B183" s="1" t="s">
        <v>83</v>
      </c>
      <c r="C183" s="1" t="s">
        <v>84</v>
      </c>
      <c r="D183" s="1" t="s">
        <v>177</v>
      </c>
      <c r="E183" s="2">
        <v>27040.195166437468</v>
      </c>
      <c r="F183" s="3">
        <v>1412823.5625</v>
      </c>
      <c r="G183" s="3">
        <v>-9.2678528599208221E-3</v>
      </c>
      <c r="H183" s="3">
        <v>6.2556046090321615E-2</v>
      </c>
      <c r="I183" s="3">
        <v>5.3288192197214812E-2</v>
      </c>
      <c r="J183" s="3">
        <v>-1.4051675083464943E-2</v>
      </c>
      <c r="K183" s="3">
        <v>8.575625839876011E-2</v>
      </c>
      <c r="L183" s="3">
        <v>7.1704583126120269E-2</v>
      </c>
      <c r="M183" s="3">
        <v>-0.14366855891421437</v>
      </c>
      <c r="N183" s="3">
        <v>0.10819457535399124</v>
      </c>
      <c r="O183" s="3">
        <v>-3.5473981115501374E-2</v>
      </c>
      <c r="P183" s="2">
        <v>1144.243728465623</v>
      </c>
      <c r="Q183" s="3">
        <v>61921.08984375</v>
      </c>
      <c r="R183" s="3">
        <v>-7.0808880554977804E-3</v>
      </c>
      <c r="S183" s="3">
        <v>4.1743679728824645E-2</v>
      </c>
      <c r="T183" s="3">
        <v>3.4662791702430695E-2</v>
      </c>
      <c r="U183" s="3">
        <v>-1.0666616988601163E-2</v>
      </c>
      <c r="V183" s="3">
        <v>6.2574348296038806E-2</v>
      </c>
      <c r="W183" s="3">
        <v>5.1907730579841882E-2</v>
      </c>
      <c r="X183" s="3">
        <v>-8.4817154594929889E-2</v>
      </c>
      <c r="Y183" s="3">
        <v>7.9321980942040682E-2</v>
      </c>
      <c r="Z183" s="3">
        <v>-5.4951724596321583E-3</v>
      </c>
      <c r="AA183" s="3">
        <v>68099.141021311705</v>
      </c>
      <c r="AB183" s="3">
        <v>1480284.375</v>
      </c>
      <c r="AC183" s="3">
        <v>-2.6666314641261124E-2</v>
      </c>
      <c r="AD183" s="3">
        <v>0.22500575823141844</v>
      </c>
      <c r="AE183" s="3">
        <v>0.198339444330486</v>
      </c>
      <c r="AF183" s="3">
        <v>-4.0503677997548948E-2</v>
      </c>
      <c r="AG183" s="3">
        <v>0.28605935910309199</v>
      </c>
      <c r="AH183" s="3">
        <v>0.24555567487550434</v>
      </c>
      <c r="AI183" s="3">
        <v>-0.61069612907886039</v>
      </c>
      <c r="AJ183" s="3">
        <v>0.35563690378330648</v>
      </c>
      <c r="AK183" s="3">
        <v>-0.25505922692536842</v>
      </c>
      <c r="AL183" s="1">
        <v>-4.0353015704086601E-2</v>
      </c>
      <c r="AM183" s="1">
        <v>0.27237431888726371</v>
      </c>
      <c r="AN183" s="1">
        <v>0.23202129868459792</v>
      </c>
      <c r="AO183" s="1">
        <v>-6.1182182527294404E-2</v>
      </c>
      <c r="AP183" s="1">
        <v>0.37339000674622697</v>
      </c>
      <c r="AQ183" s="1">
        <v>0.31220782339524905</v>
      </c>
      <c r="AR183" s="1">
        <v>-0.62554506439351387</v>
      </c>
      <c r="AS183" s="1">
        <v>0.47108833775700332</v>
      </c>
      <c r="AT183" s="1">
        <v>-0.15445671599198521</v>
      </c>
      <c r="AU183" s="1">
        <v>-3.1932031359011792E-2</v>
      </c>
      <c r="AV183" s="1">
        <v>0.18824764347268971</v>
      </c>
      <c r="AW183" s="1">
        <v>0.1563156122449248</v>
      </c>
      <c r="AX183" s="1">
        <v>-4.8102264222370315E-2</v>
      </c>
      <c r="AY183" s="1">
        <v>0.28218579878655781</v>
      </c>
      <c r="AZ183" s="1">
        <v>0.23408353128301559</v>
      </c>
      <c r="BA183" s="1">
        <v>-0.38249214209855981</v>
      </c>
      <c r="BB183" s="1">
        <v>0.35771106152900717</v>
      </c>
      <c r="BC183" s="1">
        <v>-2.4781075188430795E-2</v>
      </c>
      <c r="BD183" s="1">
        <v>-4.8304243418531463E-2</v>
      </c>
      <c r="BE183" s="1">
        <v>0.40758286483893613</v>
      </c>
      <c r="BF183" s="1">
        <v>0.3592786227614605</v>
      </c>
      <c r="BG183" s="1">
        <v>-7.3369700600176113E-2</v>
      </c>
      <c r="BH183" s="1">
        <v>0.51817737471995018</v>
      </c>
      <c r="BI183" s="1">
        <v>0.44480766283447609</v>
      </c>
      <c r="BJ183" s="1">
        <v>-1.1062351461246047</v>
      </c>
      <c r="BK183" s="1">
        <v>0.64421243805399198</v>
      </c>
      <c r="BL183" s="1">
        <v>-0.46202271102291259</v>
      </c>
      <c r="BM183" s="1" t="str">
        <f t="shared" si="3"/>
        <v>HUNOther</v>
      </c>
    </row>
    <row r="184" spans="1:65">
      <c r="A184" s="8">
        <f t="shared" si="4"/>
        <v>22</v>
      </c>
      <c r="B184" s="1" t="s">
        <v>83</v>
      </c>
      <c r="C184" s="1" t="s">
        <v>84</v>
      </c>
      <c r="D184" s="1" t="s">
        <v>178</v>
      </c>
      <c r="E184" s="2">
        <v>77358.304249238368</v>
      </c>
      <c r="F184" s="3">
        <v>2001500.046875</v>
      </c>
      <c r="G184" s="3">
        <v>-1.153058441719762E-2</v>
      </c>
      <c r="H184" s="3">
        <v>4.1915588701232728E-2</v>
      </c>
      <c r="I184" s="3">
        <v>3.0385004564159462E-2</v>
      </c>
      <c r="J184" s="3">
        <v>-1.8794373707634843E-2</v>
      </c>
      <c r="K184" s="3">
        <v>6.6980611364788792E-2</v>
      </c>
      <c r="L184" s="3">
        <v>4.8186237437056245E-2</v>
      </c>
      <c r="M184" s="3">
        <v>-8.6838595088405163E-2</v>
      </c>
      <c r="N184" s="3">
        <v>0.10649571698704793</v>
      </c>
      <c r="O184" s="3">
        <v>1.9657121898642771E-2</v>
      </c>
      <c r="P184" s="2">
        <v>3147.1357197979955</v>
      </c>
      <c r="Q184" s="3">
        <v>87721.5439453125</v>
      </c>
      <c r="R184" s="3">
        <v>-8.446639545582002E-3</v>
      </c>
      <c r="S184" s="3">
        <v>3.0932411202229559E-2</v>
      </c>
      <c r="T184" s="3">
        <v>2.2485771311039571E-2</v>
      </c>
      <c r="U184" s="3">
        <v>-1.3705549361475278E-2</v>
      </c>
      <c r="V184" s="3">
        <v>4.9893862713361159E-2</v>
      </c>
      <c r="W184" s="3">
        <v>3.6188312646117993E-2</v>
      </c>
      <c r="X184" s="3">
        <v>-6.3573403604095802E-2</v>
      </c>
      <c r="Y184" s="3">
        <v>7.8087807894917205E-2</v>
      </c>
      <c r="Z184" s="3">
        <v>1.4514404290821403E-2</v>
      </c>
      <c r="AA184" s="3">
        <v>23788.685883337814</v>
      </c>
      <c r="AB184" s="3">
        <v>2097069.53125</v>
      </c>
      <c r="AC184" s="3">
        <v>-6.5565242095712815E-3</v>
      </c>
      <c r="AD184" s="3">
        <v>2.1777060300337325E-2</v>
      </c>
      <c r="AE184" s="3">
        <v>1.5220536150195838E-2</v>
      </c>
      <c r="AF184" s="3">
        <v>-1.0734777321260682E-2</v>
      </c>
      <c r="AG184" s="3">
        <v>3.7538313984669003E-2</v>
      </c>
      <c r="AH184" s="3">
        <v>2.6803536788975433E-2</v>
      </c>
      <c r="AI184" s="3">
        <v>-4.6293454523265359E-2</v>
      </c>
      <c r="AJ184" s="3">
        <v>5.7458091909666109E-2</v>
      </c>
      <c r="AK184" s="3">
        <v>1.1164637269985431E-2</v>
      </c>
      <c r="AL184" s="1">
        <v>-1.7548947175408999E-2</v>
      </c>
      <c r="AM184" s="1">
        <v>6.3793336515277563E-2</v>
      </c>
      <c r="AN184" s="1">
        <v>4.6244389766203202E-2</v>
      </c>
      <c r="AO184" s="1">
        <v>-2.8604055046703263E-2</v>
      </c>
      <c r="AP184" s="1">
        <v>0.10194099172147213</v>
      </c>
      <c r="AQ184" s="1">
        <v>7.3336936339791658E-2</v>
      </c>
      <c r="AR184" s="1">
        <v>-0.13216380565413929</v>
      </c>
      <c r="AS184" s="1">
        <v>0.16208091838134456</v>
      </c>
      <c r="AT184" s="1">
        <v>2.991711272720525E-2</v>
      </c>
      <c r="AU184" s="1">
        <v>-1.384923703703728E-2</v>
      </c>
      <c r="AV184" s="1">
        <v>5.0717245900572749E-2</v>
      </c>
      <c r="AW184" s="1">
        <v>3.6868008296871424E-2</v>
      </c>
      <c r="AX184" s="1">
        <v>-2.247182454105864E-2</v>
      </c>
      <c r="AY184" s="1">
        <v>8.1806726530926327E-2</v>
      </c>
      <c r="AZ184" s="1">
        <v>5.9334900832680053E-2</v>
      </c>
      <c r="BA184" s="1">
        <v>-0.10423590719280508</v>
      </c>
      <c r="BB184" s="1">
        <v>0.12803394242210717</v>
      </c>
      <c r="BC184" s="1">
        <v>2.3798035229302079E-2</v>
      </c>
      <c r="BD184" s="1">
        <v>-3.3999077731946215E-2</v>
      </c>
      <c r="BE184" s="1">
        <v>0.11292568169634838</v>
      </c>
      <c r="BF184" s="1">
        <v>7.8926604272577375E-2</v>
      </c>
      <c r="BG184" s="1">
        <v>-5.5665550360949584E-2</v>
      </c>
      <c r="BH184" s="1">
        <v>0.19465619500464224</v>
      </c>
      <c r="BI184" s="1">
        <v>0.13899064529482516</v>
      </c>
      <c r="BJ184" s="1">
        <v>-0.24005627196787746</v>
      </c>
      <c r="BK184" s="1">
        <v>0.29795087621491223</v>
      </c>
      <c r="BL184" s="1">
        <v>5.789460364335923E-2</v>
      </c>
      <c r="BM184" s="1" t="str">
        <f t="shared" si="3"/>
        <v>HUNServices</v>
      </c>
    </row>
    <row r="185" spans="1:65">
      <c r="A185" s="8">
        <f t="shared" si="4"/>
        <v>22</v>
      </c>
      <c r="B185" s="1" t="s">
        <v>83</v>
      </c>
      <c r="C185" s="1" t="s">
        <v>84</v>
      </c>
      <c r="D185" s="1" t="s">
        <v>179</v>
      </c>
      <c r="E185" s="2">
        <v>598.83114611375117</v>
      </c>
      <c r="F185" s="3">
        <v>235470.59375</v>
      </c>
      <c r="G185" s="3">
        <v>-1.5740453818580136E-4</v>
      </c>
      <c r="H185" s="3">
        <v>5.1032520132139325E-3</v>
      </c>
      <c r="I185" s="3">
        <v>4.9458474386483431E-3</v>
      </c>
      <c r="J185" s="3">
        <v>-2.6919571246253327E-4</v>
      </c>
      <c r="K185" s="3">
        <v>1.2603432405740023E-2</v>
      </c>
      <c r="L185" s="3">
        <v>1.2334237108007073E-2</v>
      </c>
      <c r="M185" s="3">
        <v>-1.4469830202870071E-3</v>
      </c>
      <c r="N185" s="3">
        <v>1.2932040262967348E-2</v>
      </c>
      <c r="O185" s="3">
        <v>1.1485057417303324E-2</v>
      </c>
      <c r="P185" s="2">
        <v>84.745354878140461</v>
      </c>
      <c r="Q185" s="3">
        <v>10320.181640625</v>
      </c>
      <c r="R185" s="3">
        <v>-5.242730985628441E-4</v>
      </c>
      <c r="S185" s="3">
        <v>1.8223781138658524E-2</v>
      </c>
      <c r="T185" s="3">
        <v>1.7699508462101221E-2</v>
      </c>
      <c r="U185" s="3">
        <v>-8.9887701324187219E-4</v>
      </c>
      <c r="V185" s="3">
        <v>4.5253296382725239E-2</v>
      </c>
      <c r="W185" s="3">
        <v>4.4354421086609364E-2</v>
      </c>
      <c r="X185" s="3">
        <v>-4.701477475464344E-3</v>
      </c>
      <c r="Y185" s="3">
        <v>4.6386449597775936E-2</v>
      </c>
      <c r="Z185" s="3">
        <v>4.1684971190989017E-2</v>
      </c>
      <c r="AA185" s="3">
        <v>1744.2582729366295</v>
      </c>
      <c r="AB185" s="3">
        <v>246714.0625</v>
      </c>
      <c r="AC185" s="3">
        <v>-4.4238932605367154E-4</v>
      </c>
      <c r="AD185" s="3">
        <v>1.5037087723612785E-2</v>
      </c>
      <c r="AE185" s="3">
        <v>1.4594698790460825E-2</v>
      </c>
      <c r="AF185" s="3">
        <v>-7.572578324470669E-4</v>
      </c>
      <c r="AG185" s="3">
        <v>3.7249048240482807E-2</v>
      </c>
      <c r="AH185" s="3">
        <v>3.6491789855062962E-2</v>
      </c>
      <c r="AI185" s="3">
        <v>-4.0333011420443654E-3</v>
      </c>
      <c r="AJ185" s="3">
        <v>3.8184859789907932E-2</v>
      </c>
      <c r="AK185" s="3">
        <v>3.4151559695601463E-2</v>
      </c>
      <c r="AL185" s="1">
        <v>-3.0947071411637675E-2</v>
      </c>
      <c r="AM185" s="1">
        <v>1.0033427644766686</v>
      </c>
      <c r="AN185" s="1">
        <v>0.97239568591245507</v>
      </c>
      <c r="AO185" s="1">
        <v>-5.2926167398369063E-2</v>
      </c>
      <c r="AP185" s="1">
        <v>2.4779420414917128</v>
      </c>
      <c r="AQ185" s="1">
        <v>2.4250159556327082</v>
      </c>
      <c r="AR185" s="1">
        <v>-0.28448917277969898</v>
      </c>
      <c r="AS185" s="1">
        <v>2.5425491420318207</v>
      </c>
      <c r="AT185" s="1">
        <v>2.2580600035844856</v>
      </c>
      <c r="AU185" s="1">
        <v>-3.1922656921663399E-2</v>
      </c>
      <c r="AV185" s="1">
        <v>1.1096344914503418</v>
      </c>
      <c r="AW185" s="1">
        <v>1.0777118602243283</v>
      </c>
      <c r="AX185" s="1">
        <v>-5.4732052030035991E-2</v>
      </c>
      <c r="AY185" s="1">
        <v>2.7554445554427498</v>
      </c>
      <c r="AZ185" s="1">
        <v>2.7007126079674282</v>
      </c>
      <c r="BA185" s="1">
        <v>-0.28626998578716129</v>
      </c>
      <c r="BB185" s="1">
        <v>2.82444153702144</v>
      </c>
      <c r="BC185" s="1">
        <v>2.5381714945266367</v>
      </c>
      <c r="BD185" s="1">
        <v>-3.1286556598632227E-2</v>
      </c>
      <c r="BE185" s="1">
        <v>1.063449474109446</v>
      </c>
      <c r="BF185" s="1">
        <v>1.0321629452975187</v>
      </c>
      <c r="BG185" s="1">
        <v>-5.3554614994798411E-2</v>
      </c>
      <c r="BH185" s="1">
        <v>2.6343186586731968</v>
      </c>
      <c r="BI185" s="1">
        <v>2.5807640045711842</v>
      </c>
      <c r="BJ185" s="1">
        <v>-0.28524219963794889</v>
      </c>
      <c r="BK185" s="1">
        <v>2.7005009087467235</v>
      </c>
      <c r="BL185" s="1">
        <v>2.4152587832066543</v>
      </c>
      <c r="BM185" s="1" t="str">
        <f t="shared" si="3"/>
        <v>HUNTextiles, Garments and Leather</v>
      </c>
    </row>
    <row r="186" spans="1:65">
      <c r="A186" s="8">
        <f t="shared" si="4"/>
        <v>23</v>
      </c>
      <c r="B186" s="1" t="s">
        <v>85</v>
      </c>
      <c r="C186" s="1" t="s">
        <v>86</v>
      </c>
      <c r="D186" s="1" t="s">
        <v>175</v>
      </c>
      <c r="E186" s="2">
        <v>415077.67738891911</v>
      </c>
      <c r="F186" s="3">
        <v>4963180.5</v>
      </c>
      <c r="G186" s="3">
        <v>-3.0443337745964527E-3</v>
      </c>
      <c r="H186" s="3">
        <v>9.9882343783974648E-3</v>
      </c>
      <c r="I186" s="3">
        <v>6.9439003709703684E-3</v>
      </c>
      <c r="J186" s="3">
        <v>-4.6775243245065212E-3</v>
      </c>
      <c r="K186" s="3">
        <v>1.7865268047899008E-2</v>
      </c>
      <c r="L186" s="3">
        <v>1.3187743723392487E-2</v>
      </c>
      <c r="M186" s="3">
        <v>-6.764949532225728E-3</v>
      </c>
      <c r="N186" s="3">
        <v>1.8742911983281374E-2</v>
      </c>
      <c r="O186" s="3">
        <v>1.1977962451055646E-2</v>
      </c>
      <c r="P186" s="2">
        <v>275741.01591594197</v>
      </c>
      <c r="Q186" s="3">
        <v>1122762.125</v>
      </c>
      <c r="R186" s="3">
        <v>-5.2451116498559713E-3</v>
      </c>
      <c r="S186" s="3">
        <v>2.4817078607156873E-2</v>
      </c>
      <c r="T186" s="3">
        <v>1.9571967422962189E-2</v>
      </c>
      <c r="U186" s="3">
        <v>-8.3080746699124575E-3</v>
      </c>
      <c r="V186" s="3">
        <v>4.4652965036220849E-2</v>
      </c>
      <c r="W186" s="3">
        <v>3.6344890831969678E-2</v>
      </c>
      <c r="X186" s="3">
        <v>-1.1514735699165612E-2</v>
      </c>
      <c r="Y186" s="3">
        <v>4.6106868190690875E-2</v>
      </c>
      <c r="Z186" s="3">
        <v>3.4592131560202688E-2</v>
      </c>
      <c r="AA186" s="3">
        <v>23371.038250003447</v>
      </c>
      <c r="AB186" s="3">
        <v>767183.0625</v>
      </c>
      <c r="AC186" s="3">
        <v>-2.5790348008740693E-3</v>
      </c>
      <c r="AD186" s="3">
        <v>2.0861495286226273E-2</v>
      </c>
      <c r="AE186" s="3">
        <v>1.8282460048794746E-2</v>
      </c>
      <c r="AF186" s="3">
        <v>-3.8634742377325892E-3</v>
      </c>
      <c r="AG186" s="3">
        <v>2.882083784788847E-2</v>
      </c>
      <c r="AH186" s="3">
        <v>2.4957363493740559E-2</v>
      </c>
      <c r="AI186" s="3">
        <v>-5.7869229931384325E-3</v>
      </c>
      <c r="AJ186" s="3">
        <v>2.9586351476609707E-2</v>
      </c>
      <c r="AK186" s="3">
        <v>2.3799428716301918E-2</v>
      </c>
      <c r="AL186" s="1">
        <v>-1.8200904767035588E-2</v>
      </c>
      <c r="AM186" s="1">
        <v>5.9715824929919621E-2</v>
      </c>
      <c r="AN186" s="1">
        <v>4.1514918770878859E-2</v>
      </c>
      <c r="AO186" s="1">
        <v>-2.7965125074736891E-2</v>
      </c>
      <c r="AP186" s="1">
        <v>0.10680959002942321</v>
      </c>
      <c r="AQ186" s="1">
        <v>7.8844464954686333E-2</v>
      </c>
      <c r="AR186" s="1">
        <v>-4.0445040296596228E-2</v>
      </c>
      <c r="AS186" s="1">
        <v>0.11205668672445568</v>
      </c>
      <c r="AT186" s="1">
        <v>7.1611646427859457E-2</v>
      </c>
      <c r="AU186" s="1">
        <v>-1.0678521841094971E-2</v>
      </c>
      <c r="AV186" s="1">
        <v>5.0525085761705855E-2</v>
      </c>
      <c r="AW186" s="1">
        <v>3.9846564868650611E-2</v>
      </c>
      <c r="AX186" s="1">
        <v>-1.6914407689023022E-2</v>
      </c>
      <c r="AY186" s="1">
        <v>9.0908963286230132E-2</v>
      </c>
      <c r="AZ186" s="1">
        <v>7.3994556545246837E-2</v>
      </c>
      <c r="BA186" s="1">
        <v>-2.3442848287386294E-2</v>
      </c>
      <c r="BB186" s="1">
        <v>9.3868964450413428E-2</v>
      </c>
      <c r="BC186" s="1">
        <v>7.042611426694767E-2</v>
      </c>
      <c r="BD186" s="1">
        <v>-4.2329993669799594E-2</v>
      </c>
      <c r="BE186" s="1">
        <v>0.34240211225890749</v>
      </c>
      <c r="BF186" s="1">
        <v>0.30007211142384033</v>
      </c>
      <c r="BG186" s="1">
        <v>-6.3411645306696962E-2</v>
      </c>
      <c r="BH186" s="1">
        <v>0.47303971363471714</v>
      </c>
      <c r="BI186" s="1">
        <v>0.40962806641728217</v>
      </c>
      <c r="BJ186" s="1">
        <v>-9.4981430100961495E-2</v>
      </c>
      <c r="BK186" s="1">
        <v>0.48560417652871651</v>
      </c>
      <c r="BL186" s="1">
        <v>0.39062275024923104</v>
      </c>
      <c r="BM186" s="1" t="str">
        <f t="shared" si="3"/>
        <v>INDAgriculture, Mining and Quarrying</v>
      </c>
    </row>
    <row r="187" spans="1:65">
      <c r="A187" s="8">
        <f t="shared" si="4"/>
        <v>23</v>
      </c>
      <c r="B187" s="1" t="s">
        <v>85</v>
      </c>
      <c r="C187" s="1" t="s">
        <v>86</v>
      </c>
      <c r="D187" s="1" t="s">
        <v>176</v>
      </c>
      <c r="E187" s="2">
        <v>45678.87423163018</v>
      </c>
      <c r="F187" s="3">
        <v>4963180.5</v>
      </c>
      <c r="G187" s="3">
        <v>-4.844388022320345E-4</v>
      </c>
      <c r="H187" s="3">
        <v>4.518881207332015E-3</v>
      </c>
      <c r="I187" s="3">
        <v>4.0344423614442348E-3</v>
      </c>
      <c r="J187" s="3">
        <v>-8.1241730367764831E-4</v>
      </c>
      <c r="K187" s="3">
        <v>7.2420774959027767E-3</v>
      </c>
      <c r="L187" s="3">
        <v>6.4296601340174675E-3</v>
      </c>
      <c r="M187" s="3">
        <v>-6.8252815399318933E-3</v>
      </c>
      <c r="N187" s="3">
        <v>8.2015804946422577E-3</v>
      </c>
      <c r="O187" s="3">
        <v>1.3762989547103643E-3</v>
      </c>
      <c r="P187" s="2">
        <v>3237.8220364954723</v>
      </c>
      <c r="Q187" s="3">
        <v>1122762.125</v>
      </c>
      <c r="R187" s="3">
        <v>-1.5138801609282382E-4</v>
      </c>
      <c r="S187" s="3">
        <v>1.5244231908582151E-3</v>
      </c>
      <c r="T187" s="3">
        <v>1.3730351056437939E-3</v>
      </c>
      <c r="U187" s="3">
        <v>-2.5432129041291773E-4</v>
      </c>
      <c r="V187" s="3">
        <v>2.4503682507202029E-3</v>
      </c>
      <c r="W187" s="3">
        <v>2.1960469312034547E-3</v>
      </c>
      <c r="X187" s="3">
        <v>-2.3241252638399601E-3</v>
      </c>
      <c r="Y187" s="3">
        <v>2.746839018072933E-3</v>
      </c>
      <c r="Z187" s="3">
        <v>4.2271375423297286E-4</v>
      </c>
      <c r="AA187" s="3">
        <v>21386.505030132841</v>
      </c>
      <c r="AB187" s="3">
        <v>767183.0625</v>
      </c>
      <c r="AC187" s="3">
        <v>-2.2551218280568719E-3</v>
      </c>
      <c r="AD187" s="3">
        <v>9.5886830240488052E-2</v>
      </c>
      <c r="AE187" s="3">
        <v>9.3631710857152939E-2</v>
      </c>
      <c r="AF187" s="3">
        <v>-3.2486499985679984E-3</v>
      </c>
      <c r="AG187" s="3">
        <v>0.14647477492690086</v>
      </c>
      <c r="AH187" s="3">
        <v>0.14322612434625626</v>
      </c>
      <c r="AI187" s="3">
        <v>-0.12753108143806458</v>
      </c>
      <c r="AJ187" s="3">
        <v>0.1573224849998951</v>
      </c>
      <c r="AK187" s="3">
        <v>2.9791403561830521E-2</v>
      </c>
      <c r="AL187" s="1">
        <v>-2.6318044623893044E-2</v>
      </c>
      <c r="AM187" s="1">
        <v>0.24549667928472821</v>
      </c>
      <c r="AN187" s="1">
        <v>0.21917863228915505</v>
      </c>
      <c r="AO187" s="1">
        <v>-4.4136090570982216E-2</v>
      </c>
      <c r="AP187" s="1">
        <v>0.39343941449093367</v>
      </c>
      <c r="AQ187" s="1">
        <v>0.34930332075771137</v>
      </c>
      <c r="AR187" s="1">
        <v>-0.37079619409289905</v>
      </c>
      <c r="AS187" s="1">
        <v>0.4455662107368909</v>
      </c>
      <c r="AT187" s="1">
        <v>7.4770016643991896E-2</v>
      </c>
      <c r="AU187" s="1">
        <v>-2.6248004844430767E-2</v>
      </c>
      <c r="AV187" s="1">
        <v>0.2643080233911973</v>
      </c>
      <c r="AW187" s="1">
        <v>0.23806000656230394</v>
      </c>
      <c r="AX187" s="1">
        <v>-4.4094814339247966E-2</v>
      </c>
      <c r="AY187" s="1">
        <v>0.42485052235645249</v>
      </c>
      <c r="AZ187" s="1">
        <v>0.38075570297111494</v>
      </c>
      <c r="BA187" s="1">
        <v>-0.4029622209127221</v>
      </c>
      <c r="BB187" s="1">
        <v>0.47625331062560555</v>
      </c>
      <c r="BC187" s="1">
        <v>7.3291089712883409E-2</v>
      </c>
      <c r="BD187" s="1">
        <v>-4.0448199817336397E-2</v>
      </c>
      <c r="BE187" s="1">
        <v>1.7198404188922003</v>
      </c>
      <c r="BF187" s="1">
        <v>1.6793922629237561</v>
      </c>
      <c r="BG187" s="1">
        <v>-5.8268268544893073E-2</v>
      </c>
      <c r="BH187" s="1">
        <v>2.627193303143021</v>
      </c>
      <c r="BI187" s="1">
        <v>2.5689250241579158</v>
      </c>
      <c r="BJ187" s="1">
        <v>-2.2874164050696013</v>
      </c>
      <c r="BK187" s="1">
        <v>2.8217594410492248</v>
      </c>
      <c r="BL187" s="1">
        <v>0.53434303597962385</v>
      </c>
      <c r="BM187" s="1" t="str">
        <f t="shared" si="3"/>
        <v>INDElectronics and Machinery</v>
      </c>
    </row>
    <row r="188" spans="1:65">
      <c r="A188" s="8">
        <f t="shared" si="4"/>
        <v>23</v>
      </c>
      <c r="B188" s="1" t="s">
        <v>85</v>
      </c>
      <c r="C188" s="1" t="s">
        <v>86</v>
      </c>
      <c r="D188" s="1" t="s">
        <v>177</v>
      </c>
      <c r="E188" s="2">
        <v>441707.01636779035</v>
      </c>
      <c r="F188" s="3">
        <v>29779083</v>
      </c>
      <c r="G188" s="3">
        <v>-6.0212593198230024E-3</v>
      </c>
      <c r="H188" s="3">
        <v>1.2606963166035712E-2</v>
      </c>
      <c r="I188" s="3">
        <v>6.5857037116074935E-3</v>
      </c>
      <c r="J188" s="3">
        <v>-8.1951258034678176E-3</v>
      </c>
      <c r="K188" s="3">
        <v>2.367043832782656E-2</v>
      </c>
      <c r="L188" s="3">
        <v>1.5475312684429809E-2</v>
      </c>
      <c r="M188" s="3">
        <v>-1.6810199565952644E-2</v>
      </c>
      <c r="N188" s="3">
        <v>2.6843981468118727E-2</v>
      </c>
      <c r="O188" s="3">
        <v>1.0033781814854592E-2</v>
      </c>
      <c r="P188" s="2">
        <v>93405.093646361725</v>
      </c>
      <c r="Q188" s="3">
        <v>6736572.75</v>
      </c>
      <c r="R188" s="3">
        <v>-3.5848737234118744E-3</v>
      </c>
      <c r="S188" s="3">
        <v>8.8432901256965124E-3</v>
      </c>
      <c r="T188" s="3">
        <v>5.2584164131985744E-3</v>
      </c>
      <c r="U188" s="3">
        <v>-4.7933637624737457E-3</v>
      </c>
      <c r="V188" s="3">
        <v>1.669945775938686E-2</v>
      </c>
      <c r="W188" s="3">
        <v>1.1906093964171305E-2</v>
      </c>
      <c r="X188" s="3">
        <v>-9.4623295362907811E-3</v>
      </c>
      <c r="Y188" s="3">
        <v>1.8416821634673397E-2</v>
      </c>
      <c r="Z188" s="3">
        <v>8.9544921711421921E-3</v>
      </c>
      <c r="AA188" s="3">
        <v>183839.15987117554</v>
      </c>
      <c r="AB188" s="3">
        <v>4603098.375</v>
      </c>
      <c r="AC188" s="3">
        <v>-9.34766068423869E-2</v>
      </c>
      <c r="AD188" s="3">
        <v>0.18293998037006531</v>
      </c>
      <c r="AE188" s="3">
        <v>8.9463376685671392E-2</v>
      </c>
      <c r="AF188" s="3">
        <v>-0.1030379028520656</v>
      </c>
      <c r="AG188" s="3">
        <v>0.34497293294589326</v>
      </c>
      <c r="AH188" s="3">
        <v>0.24193503099559166</v>
      </c>
      <c r="AI188" s="3">
        <v>-0.15629464417543204</v>
      </c>
      <c r="AJ188" s="3">
        <v>0.36274489094648743</v>
      </c>
      <c r="AK188" s="3">
        <v>0.20645024586883665</v>
      </c>
      <c r="AL188" s="1">
        <v>-3.3828529748977564E-2</v>
      </c>
      <c r="AM188" s="1">
        <v>7.0828211484344428E-2</v>
      </c>
      <c r="AN188" s="1">
        <v>3.6999680979130277E-2</v>
      </c>
      <c r="AO188" s="1">
        <v>-4.6041706944349642E-2</v>
      </c>
      <c r="AP188" s="1">
        <v>0.132984826696977</v>
      </c>
      <c r="AQ188" s="1">
        <v>8.6943120651935712E-2</v>
      </c>
      <c r="AR188" s="1">
        <v>-9.4442757884706893E-2</v>
      </c>
      <c r="AS188" s="1">
        <v>0.15081436912801</v>
      </c>
      <c r="AT188" s="1">
        <v>5.6371610752771278E-2</v>
      </c>
      <c r="AU188" s="1">
        <v>-2.1545723219226421E-2</v>
      </c>
      <c r="AV188" s="1">
        <v>5.3149733043939655E-2</v>
      </c>
      <c r="AW188" s="1">
        <v>3.1604009890307913E-2</v>
      </c>
      <c r="AX188" s="1">
        <v>-2.8808961454027605E-2</v>
      </c>
      <c r="AY188" s="1">
        <v>0.10036668584590304</v>
      </c>
      <c r="AZ188" s="1">
        <v>7.1557724195091377E-2</v>
      </c>
      <c r="BA188" s="1">
        <v>-5.6870269060411434E-2</v>
      </c>
      <c r="BB188" s="1">
        <v>0.11068834556908168</v>
      </c>
      <c r="BC188" s="1">
        <v>5.381807694596813E-2</v>
      </c>
      <c r="BD188" s="1">
        <v>-0.19504459505591515</v>
      </c>
      <c r="BE188" s="1">
        <v>0.38171533601962893</v>
      </c>
      <c r="BF188" s="1">
        <v>0.18667074755305713</v>
      </c>
      <c r="BG188" s="1">
        <v>-0.21499481759193356</v>
      </c>
      <c r="BH188" s="1">
        <v>0.71980689377326357</v>
      </c>
      <c r="BI188" s="1">
        <v>0.50481207806291528</v>
      </c>
      <c r="BJ188" s="1">
        <v>-0.32611823013650887</v>
      </c>
      <c r="BK188" s="1">
        <v>0.75688915925837341</v>
      </c>
      <c r="BL188" s="1">
        <v>0.43077092723933058</v>
      </c>
      <c r="BM188" s="1" t="str">
        <f t="shared" si="3"/>
        <v>INDOther</v>
      </c>
    </row>
    <row r="189" spans="1:65">
      <c r="A189" s="8">
        <f t="shared" si="4"/>
        <v>23</v>
      </c>
      <c r="B189" s="1" t="s">
        <v>85</v>
      </c>
      <c r="C189" s="1" t="s">
        <v>86</v>
      </c>
      <c r="D189" s="1" t="s">
        <v>178</v>
      </c>
      <c r="E189" s="2">
        <v>1530613.7840859583</v>
      </c>
      <c r="F189" s="3">
        <v>42187034.25</v>
      </c>
      <c r="G189" s="3">
        <v>-8.5055787393031324E-3</v>
      </c>
      <c r="H189" s="3">
        <v>2.5295240749862113E-2</v>
      </c>
      <c r="I189" s="3">
        <v>1.6789661865033167E-2</v>
      </c>
      <c r="J189" s="3">
        <v>-1.2552228179032454E-2</v>
      </c>
      <c r="K189" s="3">
        <v>5.1087655793129017E-2</v>
      </c>
      <c r="L189" s="3">
        <v>3.8535427208458373E-2</v>
      </c>
      <c r="M189" s="3">
        <v>-2.7531014200633308E-2</v>
      </c>
      <c r="N189" s="3">
        <v>5.6310209352000484E-2</v>
      </c>
      <c r="O189" s="3">
        <v>2.8779194336465252E-2</v>
      </c>
      <c r="P189" s="2">
        <v>160201.42957973146</v>
      </c>
      <c r="Q189" s="3">
        <v>9543478.0625</v>
      </c>
      <c r="R189" s="3">
        <v>-4.4136984976788085E-3</v>
      </c>
      <c r="S189" s="3">
        <v>1.3564402814580989E-2</v>
      </c>
      <c r="T189" s="3">
        <v>9.1507045497323247E-3</v>
      </c>
      <c r="U189" s="3">
        <v>-6.4574263515080332E-3</v>
      </c>
      <c r="V189" s="3">
        <v>2.7795555347136625E-2</v>
      </c>
      <c r="W189" s="3">
        <v>2.1338129079301993E-2</v>
      </c>
      <c r="X189" s="3">
        <v>-1.3961633156553077E-2</v>
      </c>
      <c r="Y189" s="3">
        <v>3.0366329682200766E-2</v>
      </c>
      <c r="Z189" s="3">
        <v>1.6404696525647466E-2</v>
      </c>
      <c r="AA189" s="3">
        <v>118962.06887401854</v>
      </c>
      <c r="AB189" s="3">
        <v>6521056.03125</v>
      </c>
      <c r="AC189" s="3">
        <v>-7.7498984304237573E-3</v>
      </c>
      <c r="AD189" s="3">
        <v>1.8569664356648308E-2</v>
      </c>
      <c r="AE189" s="3">
        <v>1.0819765907579895E-2</v>
      </c>
      <c r="AF189" s="3">
        <v>-1.2505934025532503E-2</v>
      </c>
      <c r="AG189" s="3">
        <v>3.9855643177733865E-2</v>
      </c>
      <c r="AH189" s="3">
        <v>2.7349709291375368E-2</v>
      </c>
      <c r="AI189" s="3">
        <v>-2.6569130212522891E-2</v>
      </c>
      <c r="AJ189" s="3">
        <v>4.5768089106805188E-2</v>
      </c>
      <c r="AK189" s="3">
        <v>1.9198958719659317E-2</v>
      </c>
      <c r="AL189" s="1">
        <v>-1.3790129311476421E-2</v>
      </c>
      <c r="AM189" s="1">
        <v>4.1011276433625225E-2</v>
      </c>
      <c r="AN189" s="1">
        <v>2.7221146886207213E-2</v>
      </c>
      <c r="AO189" s="1">
        <v>-2.0350978462659871E-2</v>
      </c>
      <c r="AP189" s="1">
        <v>8.2828623565851231E-2</v>
      </c>
      <c r="AQ189" s="1">
        <v>6.2477644445528516E-2</v>
      </c>
      <c r="AR189" s="1">
        <v>-4.4636144998398124E-2</v>
      </c>
      <c r="AS189" s="1">
        <v>9.1295970835256382E-2</v>
      </c>
      <c r="AT189" s="1">
        <v>4.6659824515654466E-2</v>
      </c>
      <c r="AU189" s="1">
        <v>-1.5466571373673368E-2</v>
      </c>
      <c r="AV189" s="1">
        <v>4.7532654163691783E-2</v>
      </c>
      <c r="AW189" s="1">
        <v>3.2066083605906508E-2</v>
      </c>
      <c r="AX189" s="1">
        <v>-2.262824377522903E-2</v>
      </c>
      <c r="AY189" s="1">
        <v>9.7401746148601934E-2</v>
      </c>
      <c r="AZ189" s="1">
        <v>7.4773502666582933E-2</v>
      </c>
      <c r="BA189" s="1">
        <v>-4.8924636746809108E-2</v>
      </c>
      <c r="BB189" s="1">
        <v>0.10641030546904211</v>
      </c>
      <c r="BC189" s="1">
        <v>5.7485668722232229E-2</v>
      </c>
      <c r="BD189" s="1">
        <v>-2.4989439174645123E-2</v>
      </c>
      <c r="BE189" s="1">
        <v>5.987762318436797E-2</v>
      </c>
      <c r="BF189" s="1">
        <v>3.4888183949603406E-2</v>
      </c>
      <c r="BG189" s="1">
        <v>-4.0325209479691364E-2</v>
      </c>
      <c r="BH189" s="1">
        <v>0.12851396439551552</v>
      </c>
      <c r="BI189" s="1">
        <v>8.8188755364588797E-2</v>
      </c>
      <c r="BJ189" s="1">
        <v>-8.5671789034370976E-2</v>
      </c>
      <c r="BK189" s="1">
        <v>0.14757856366018321</v>
      </c>
      <c r="BL189" s="1">
        <v>6.1906774062742864E-2</v>
      </c>
      <c r="BM189" s="1" t="str">
        <f t="shared" si="3"/>
        <v>INDServices</v>
      </c>
    </row>
    <row r="190" spans="1:65">
      <c r="A190" s="8">
        <f t="shared" si="4"/>
        <v>23</v>
      </c>
      <c r="B190" s="1" t="s">
        <v>85</v>
      </c>
      <c r="C190" s="1" t="s">
        <v>86</v>
      </c>
      <c r="D190" s="1" t="s">
        <v>179</v>
      </c>
      <c r="E190" s="2">
        <v>48512.984740684871</v>
      </c>
      <c r="F190" s="3">
        <v>4963180.5</v>
      </c>
      <c r="G190" s="3">
        <v>-6.1652854492422193E-4</v>
      </c>
      <c r="H190" s="3">
        <v>7.5315053109079599E-3</v>
      </c>
      <c r="I190" s="3">
        <v>6.9149768678471446E-3</v>
      </c>
      <c r="J190" s="3">
        <v>-1.2233751476742327E-3</v>
      </c>
      <c r="K190" s="3">
        <v>1.8289424479007721E-2</v>
      </c>
      <c r="L190" s="3">
        <v>1.7066049156710505E-2</v>
      </c>
      <c r="M190" s="3">
        <v>-1.7445748671889305E-3</v>
      </c>
      <c r="N190" s="3">
        <v>1.8550887238234282E-2</v>
      </c>
      <c r="O190" s="3">
        <v>1.6806312371045351E-2</v>
      </c>
      <c r="P190" s="2">
        <v>28795.722296586177</v>
      </c>
      <c r="Q190" s="3">
        <v>1122762.125</v>
      </c>
      <c r="R190" s="3">
        <v>-1.4109608891885728E-3</v>
      </c>
      <c r="S190" s="3">
        <v>1.8236336996778846E-2</v>
      </c>
      <c r="T190" s="3">
        <v>1.6825375845655799E-2</v>
      </c>
      <c r="U190" s="3">
        <v>-2.7995677082799375E-3</v>
      </c>
      <c r="V190" s="3">
        <v>4.537127772346139E-2</v>
      </c>
      <c r="W190" s="3">
        <v>4.2571709025651217E-2</v>
      </c>
      <c r="X190" s="3">
        <v>-4.0457817376591265E-3</v>
      </c>
      <c r="Y190" s="3">
        <v>4.5956551562994719E-2</v>
      </c>
      <c r="Z190" s="3">
        <v>4.1910769417881966E-2</v>
      </c>
      <c r="AA190" s="3">
        <v>36032.756419343794</v>
      </c>
      <c r="AB190" s="3">
        <v>767183.0625</v>
      </c>
      <c r="AC190" s="3">
        <v>-3.0452715000137687E-3</v>
      </c>
      <c r="AD190" s="3">
        <v>0.15121397748589516</v>
      </c>
      <c r="AE190" s="3">
        <v>0.14816870912909508</v>
      </c>
      <c r="AF190" s="3">
        <v>-6.0426590498536825E-3</v>
      </c>
      <c r="AG190" s="3">
        <v>0.37366010248661041</v>
      </c>
      <c r="AH190" s="3">
        <v>0.36761743575334549</v>
      </c>
      <c r="AI190" s="3">
        <v>-8.6157906334847212E-3</v>
      </c>
      <c r="AJ190" s="3">
        <v>0.37515635788440704</v>
      </c>
      <c r="AK190" s="3">
        <v>0.3665405735373497</v>
      </c>
      <c r="AL190" s="1">
        <v>-3.1537356186857282E-2</v>
      </c>
      <c r="AM190" s="1">
        <v>0.38525996495832299</v>
      </c>
      <c r="AN190" s="1">
        <v>0.35372261398209637</v>
      </c>
      <c r="AO190" s="1">
        <v>-6.2579450862398522E-2</v>
      </c>
      <c r="AP190" s="1">
        <v>0.93556105227534625</v>
      </c>
      <c r="AQ190" s="1">
        <v>0.87298159248043805</v>
      </c>
      <c r="AR190" s="1">
        <v>-8.9240440583232036E-2</v>
      </c>
      <c r="AS190" s="1">
        <v>0.94893568713242338</v>
      </c>
      <c r="AT190" s="1">
        <v>0.85969524654919127</v>
      </c>
      <c r="AU190" s="1">
        <v>-2.7507097913900894E-2</v>
      </c>
      <c r="AV190" s="1">
        <v>0.35552275843008657</v>
      </c>
      <c r="AW190" s="1">
        <v>0.32801565540969602</v>
      </c>
      <c r="AX190" s="1">
        <v>-5.4578396650340734E-2</v>
      </c>
      <c r="AY190" s="1">
        <v>0.88452641627492012</v>
      </c>
      <c r="AZ190" s="1">
        <v>0.82994800033339611</v>
      </c>
      <c r="BA190" s="1">
        <v>-7.8873706031683116E-2</v>
      </c>
      <c r="BB190" s="1">
        <v>0.8959365020780401</v>
      </c>
      <c r="BC190" s="1">
        <v>0.81706278810292865</v>
      </c>
      <c r="BD190" s="1">
        <v>-3.2418845109284611E-2</v>
      </c>
      <c r="BE190" s="1">
        <v>1.6097686247193133</v>
      </c>
      <c r="BF190" s="1">
        <v>1.5773498130715304</v>
      </c>
      <c r="BG190" s="1">
        <v>-6.432793522171594E-2</v>
      </c>
      <c r="BH190" s="1">
        <v>3.9778486042962231</v>
      </c>
      <c r="BI190" s="1">
        <v>3.913520587279725</v>
      </c>
      <c r="BJ190" s="1">
        <v>-9.1720551694554467E-2</v>
      </c>
      <c r="BK190" s="1">
        <v>3.9937771912825983</v>
      </c>
      <c r="BL190" s="1">
        <v>3.9020567065110479</v>
      </c>
      <c r="BM190" s="1" t="str">
        <f t="shared" si="3"/>
        <v>INDTextiles, Garments and Leather</v>
      </c>
    </row>
    <row r="191" spans="1:65">
      <c r="A191" s="8">
        <f t="shared" si="4"/>
        <v>24</v>
      </c>
      <c r="B191" s="1" t="s">
        <v>87</v>
      </c>
      <c r="C191" s="1" t="s">
        <v>88</v>
      </c>
      <c r="D191" s="1" t="s">
        <v>175</v>
      </c>
      <c r="E191" s="2">
        <v>237803.63899498794</v>
      </c>
      <c r="F191" s="3">
        <v>2202803.75</v>
      </c>
      <c r="G191" s="3">
        <v>-1.4338209759443998E-2</v>
      </c>
      <c r="H191" s="3">
        <v>2.304736478254199E-2</v>
      </c>
      <c r="I191" s="3">
        <v>8.7091550230979919E-3</v>
      </c>
      <c r="J191" s="3">
        <v>-2.2720771841704845E-2</v>
      </c>
      <c r="K191" s="3">
        <v>4.1293803602457047E-2</v>
      </c>
      <c r="L191" s="3">
        <v>1.8573031760752201E-2</v>
      </c>
      <c r="M191" s="3">
        <v>-3.6492351442575455E-2</v>
      </c>
      <c r="N191" s="3">
        <v>4.5358151197433472E-2</v>
      </c>
      <c r="O191" s="3">
        <v>8.865799754858017E-3</v>
      </c>
      <c r="P191" s="2">
        <v>42904.503234204181</v>
      </c>
      <c r="Q191" s="3">
        <v>268182.15625</v>
      </c>
      <c r="R191" s="3">
        <v>-8.9735416695475578E-3</v>
      </c>
      <c r="S191" s="3">
        <v>1.9028379814699292E-2</v>
      </c>
      <c r="T191" s="3">
        <v>1.0054838145151734E-2</v>
      </c>
      <c r="U191" s="3">
        <v>-1.4481581747531891E-2</v>
      </c>
      <c r="V191" s="3">
        <v>3.4531809156760573E-2</v>
      </c>
      <c r="W191" s="3">
        <v>2.0050227409228683E-2</v>
      </c>
      <c r="X191" s="3">
        <v>-2.4585900362581015E-2</v>
      </c>
      <c r="Y191" s="3">
        <v>3.739584144204855E-2</v>
      </c>
      <c r="Z191" s="3">
        <v>1.2809941079467535E-2</v>
      </c>
      <c r="AA191" s="3">
        <v>48488.985191856082</v>
      </c>
      <c r="AB191" s="3">
        <v>471639.90625</v>
      </c>
      <c r="AC191" s="3">
        <v>-2.5861529400572181E-2</v>
      </c>
      <c r="AD191" s="3">
        <v>4.3814572039991617E-2</v>
      </c>
      <c r="AE191" s="3">
        <v>1.7953042639419436E-2</v>
      </c>
      <c r="AF191" s="3">
        <v>-4.0720701916143298E-2</v>
      </c>
      <c r="AG191" s="3">
        <v>7.5479093473404646E-2</v>
      </c>
      <c r="AH191" s="3">
        <v>3.4758391557261348E-2</v>
      </c>
      <c r="AI191" s="3">
        <v>-6.4083201694302261E-2</v>
      </c>
      <c r="AJ191" s="3">
        <v>8.2487186882644892E-2</v>
      </c>
      <c r="AK191" s="3">
        <v>1.8403985071927309E-2</v>
      </c>
      <c r="AL191" s="1">
        <v>-6.6408284923286348E-2</v>
      </c>
      <c r="AM191" s="1">
        <v>0.10674526268538247</v>
      </c>
      <c r="AN191" s="1">
        <v>4.0336977762096111E-2</v>
      </c>
      <c r="AO191" s="1">
        <v>-0.10523262774469458</v>
      </c>
      <c r="AP191" s="1">
        <v>0.19125474666682057</v>
      </c>
      <c r="AQ191" s="1">
        <v>8.6022118922125981E-2</v>
      </c>
      <c r="AR191" s="1">
        <v>-0.16901653084849444</v>
      </c>
      <c r="AS191" s="1">
        <v>0.21007901815138938</v>
      </c>
      <c r="AT191" s="1">
        <v>4.1062487302894947E-2</v>
      </c>
      <c r="AU191" s="1">
        <v>-2.8045350973212146E-2</v>
      </c>
      <c r="AV191" s="1">
        <v>5.9470118934850165E-2</v>
      </c>
      <c r="AW191" s="1">
        <v>3.1424767961638018E-2</v>
      </c>
      <c r="AX191" s="1">
        <v>-4.5259838056479679E-2</v>
      </c>
      <c r="AY191" s="1">
        <v>0.10792357613135822</v>
      </c>
      <c r="AZ191" s="1">
        <v>6.2663738074878544E-2</v>
      </c>
      <c r="BA191" s="1">
        <v>-7.6839249212042007E-2</v>
      </c>
      <c r="BB191" s="1">
        <v>0.11687464512924275</v>
      </c>
      <c r="BC191" s="1">
        <v>4.0035395917200747E-2</v>
      </c>
      <c r="BD191" s="1">
        <v>-0.12577422598131632</v>
      </c>
      <c r="BE191" s="1">
        <v>0.21308654255036616</v>
      </c>
      <c r="BF191" s="1">
        <v>8.7312316569049836E-2</v>
      </c>
      <c r="BG191" s="1">
        <v>-0.19803990265191021</v>
      </c>
      <c r="BH191" s="1">
        <v>0.36708287481168289</v>
      </c>
      <c r="BI191" s="1">
        <v>0.16904297215977268</v>
      </c>
      <c r="BJ191" s="1">
        <v>-0.31166041909830439</v>
      </c>
      <c r="BK191" s="1">
        <v>0.40116583682445756</v>
      </c>
      <c r="BL191" s="1">
        <v>8.9505417159982212E-2</v>
      </c>
      <c r="BM191" s="1" t="str">
        <f t="shared" si="3"/>
        <v>INOAgriculture, Mining and Quarrying</v>
      </c>
    </row>
    <row r="192" spans="1:65">
      <c r="A192" s="8">
        <f t="shared" si="4"/>
        <v>24</v>
      </c>
      <c r="B192" s="1" t="s">
        <v>87</v>
      </c>
      <c r="C192" s="1" t="s">
        <v>88</v>
      </c>
      <c r="D192" s="1" t="s">
        <v>176</v>
      </c>
      <c r="E192" s="2">
        <v>16060.236422953461</v>
      </c>
      <c r="F192" s="3">
        <v>2202803.75</v>
      </c>
      <c r="G192" s="3">
        <v>-8.1651934306137264E-4</v>
      </c>
      <c r="H192" s="3">
        <v>6.7374379141256213E-3</v>
      </c>
      <c r="I192" s="3">
        <v>5.9209185419604182E-3</v>
      </c>
      <c r="J192" s="3">
        <v>-1.5999229508452117E-3</v>
      </c>
      <c r="K192" s="3">
        <v>1.7331104842014611E-2</v>
      </c>
      <c r="L192" s="3">
        <v>1.5731182415038347E-2</v>
      </c>
      <c r="M192" s="3">
        <v>-7.0506477495655417E-3</v>
      </c>
      <c r="N192" s="3">
        <v>1.854144292883575E-2</v>
      </c>
      <c r="O192" s="3">
        <v>1.1490795644931495E-2</v>
      </c>
      <c r="P192" s="2">
        <v>502.67558943441401</v>
      </c>
      <c r="Q192" s="3">
        <v>268182.15625</v>
      </c>
      <c r="R192" s="3">
        <v>-2.0930883692926727E-4</v>
      </c>
      <c r="S192" s="3">
        <v>1.7205795156769454E-3</v>
      </c>
      <c r="T192" s="3">
        <v>1.5112706314539537E-3</v>
      </c>
      <c r="U192" s="3">
        <v>-4.0968934627017006E-4</v>
      </c>
      <c r="V192" s="3">
        <v>4.4218096882104874E-3</v>
      </c>
      <c r="W192" s="3">
        <v>4.0121204219758511E-3</v>
      </c>
      <c r="X192" s="3">
        <v>-1.8049258505925536E-3</v>
      </c>
      <c r="Y192" s="3">
        <v>4.7329766675829887E-3</v>
      </c>
      <c r="Z192" s="3">
        <v>2.9280508169904351E-3</v>
      </c>
      <c r="AA192" s="3">
        <v>20293.910679709465</v>
      </c>
      <c r="AB192" s="3">
        <v>471639.90625</v>
      </c>
      <c r="AC192" s="3">
        <v>-5.0309886282775551E-3</v>
      </c>
      <c r="AD192" s="3">
        <v>8.4235836286097765E-2</v>
      </c>
      <c r="AE192" s="3">
        <v>7.9204846639186144E-2</v>
      </c>
      <c r="AF192" s="3">
        <v>-9.8597711767069995E-3</v>
      </c>
      <c r="AG192" s="3">
        <v>0.22058341093361378</v>
      </c>
      <c r="AH192" s="3">
        <v>0.2107236459851265</v>
      </c>
      <c r="AI192" s="3">
        <v>-6.8161129951477051E-2</v>
      </c>
      <c r="AJ192" s="3">
        <v>0.22952681966125965</v>
      </c>
      <c r="AK192" s="3">
        <v>0.1613656971603632</v>
      </c>
      <c r="AL192" s="1">
        <v>-5.5996434402107727E-2</v>
      </c>
      <c r="AM192" s="1">
        <v>0.46204967880136516</v>
      </c>
      <c r="AN192" s="1">
        <v>0.40605324240333318</v>
      </c>
      <c r="AO192" s="1">
        <v>-0.10972181042218937</v>
      </c>
      <c r="AP192" s="1">
        <v>1.1885573607641746</v>
      </c>
      <c r="AQ192" s="1">
        <v>1.0788355862686214</v>
      </c>
      <c r="AR192" s="1">
        <v>-0.48352943204095028</v>
      </c>
      <c r="AS192" s="1">
        <v>1.2715616617142851</v>
      </c>
      <c r="AT192" s="1">
        <v>0.78803226160812223</v>
      </c>
      <c r="AU192" s="1">
        <v>-5.5834115678692967E-2</v>
      </c>
      <c r="AV192" s="1">
        <v>0.45897266986945456</v>
      </c>
      <c r="AW192" s="1">
        <v>0.40313854157493839</v>
      </c>
      <c r="AX192" s="1">
        <v>-0.10928655802385882</v>
      </c>
      <c r="AY192" s="1">
        <v>1.1795385099967928</v>
      </c>
      <c r="AZ192" s="1">
        <v>1.0702519733227889</v>
      </c>
      <c r="BA192" s="1">
        <v>-0.48147245100551489</v>
      </c>
      <c r="BB192" s="1">
        <v>1.2625437637479515</v>
      </c>
      <c r="BC192" s="1">
        <v>0.78107131274243669</v>
      </c>
      <c r="BD192" s="1">
        <v>-5.8461255084218851E-2</v>
      </c>
      <c r="BE192" s="1">
        <v>0.97883996093230241</v>
      </c>
      <c r="BF192" s="1">
        <v>0.92037869401131933</v>
      </c>
      <c r="BG192" s="1">
        <v>-0.11457282860741468</v>
      </c>
      <c r="BH192" s="1">
        <v>2.5632304119025782</v>
      </c>
      <c r="BI192" s="1">
        <v>2.4486576556685216</v>
      </c>
      <c r="BJ192" s="1">
        <v>-0.79204814388263656</v>
      </c>
      <c r="BK192" s="1">
        <v>2.6671548962495719</v>
      </c>
      <c r="BL192" s="1">
        <v>1.8751068389444105</v>
      </c>
      <c r="BM192" s="1" t="str">
        <f t="shared" si="3"/>
        <v>INOElectronics and Machinery</v>
      </c>
    </row>
    <row r="193" spans="1:65">
      <c r="A193" s="8">
        <f t="shared" si="4"/>
        <v>24</v>
      </c>
      <c r="B193" s="1" t="s">
        <v>87</v>
      </c>
      <c r="C193" s="1" t="s">
        <v>88</v>
      </c>
      <c r="D193" s="1" t="s">
        <v>177</v>
      </c>
      <c r="E193" s="2">
        <v>334242.32856382296</v>
      </c>
      <c r="F193" s="3">
        <v>13216822.5</v>
      </c>
      <c r="G193" s="3">
        <v>-1.1962980945099844E-2</v>
      </c>
      <c r="H193" s="3">
        <v>2.4904301157221198E-2</v>
      </c>
      <c r="I193" s="3">
        <v>1.2941320252139121E-2</v>
      </c>
      <c r="J193" s="3">
        <v>-1.8631709455803502E-2</v>
      </c>
      <c r="K193" s="3">
        <v>5.4580765310674906E-2</v>
      </c>
      <c r="L193" s="3">
        <v>3.5949056153185666E-2</v>
      </c>
      <c r="M193" s="3">
        <v>-3.6673613867606036E-2</v>
      </c>
      <c r="N193" s="3">
        <v>6.0315081616863608E-2</v>
      </c>
      <c r="O193" s="3">
        <v>2.3641467269044369E-2</v>
      </c>
      <c r="P193" s="2">
        <v>21716.074311637498</v>
      </c>
      <c r="Q193" s="3">
        <v>1609092.9375</v>
      </c>
      <c r="R193" s="3">
        <v>-5.4605672739853617E-3</v>
      </c>
      <c r="S193" s="3">
        <v>1.0513856199395377E-2</v>
      </c>
      <c r="T193" s="3">
        <v>5.0532890054455493E-3</v>
      </c>
      <c r="U193" s="3">
        <v>-9.2921697869314812E-3</v>
      </c>
      <c r="V193" s="3">
        <v>3.5902202333090827E-2</v>
      </c>
      <c r="W193" s="3">
        <v>2.6610032240569126E-2</v>
      </c>
      <c r="X193" s="3">
        <v>-2.0321498857811093E-2</v>
      </c>
      <c r="Y193" s="3">
        <v>3.9014868874801323E-2</v>
      </c>
      <c r="Z193" s="3">
        <v>1.8693370162509382E-2</v>
      </c>
      <c r="AA193" s="3">
        <v>130161.10523797426</v>
      </c>
      <c r="AB193" s="3">
        <v>2829839.4375</v>
      </c>
      <c r="AC193" s="3">
        <v>-5.8635008632336394E-2</v>
      </c>
      <c r="AD193" s="3">
        <v>0.16630549069350309</v>
      </c>
      <c r="AE193" s="3">
        <v>0.10767048353818609</v>
      </c>
      <c r="AF193" s="3">
        <v>-8.3455399648300954E-2</v>
      </c>
      <c r="AG193" s="3">
        <v>0.38710964131860237</v>
      </c>
      <c r="AH193" s="3">
        <v>0.30365423642524547</v>
      </c>
      <c r="AI193" s="3">
        <v>-0.17350260991497635</v>
      </c>
      <c r="AJ193" s="3">
        <v>0.41298039269713627</v>
      </c>
      <c r="AK193" s="3">
        <v>0.23947778067213221</v>
      </c>
      <c r="AL193" s="1">
        <v>-3.9420651133546251E-2</v>
      </c>
      <c r="AM193" s="1">
        <v>8.2065145146429513E-2</v>
      </c>
      <c r="AN193" s="1">
        <v>4.2644494144750592E-2</v>
      </c>
      <c r="AO193" s="1">
        <v>-6.1395577059718778E-2</v>
      </c>
      <c r="AP193" s="1">
        <v>0.17985561606995618</v>
      </c>
      <c r="AQ193" s="1">
        <v>0.11846003999324844</v>
      </c>
      <c r="AR193" s="1">
        <v>-0.12084761688711489</v>
      </c>
      <c r="AS193" s="1">
        <v>0.19875144844092246</v>
      </c>
      <c r="AT193" s="1">
        <v>7.7903829971399524E-2</v>
      </c>
      <c r="AU193" s="1">
        <v>-3.3717573761113784E-2</v>
      </c>
      <c r="AV193" s="1">
        <v>6.492031031386343E-2</v>
      </c>
      <c r="AW193" s="1">
        <v>3.1202737046948127E-2</v>
      </c>
      <c r="AX193" s="1">
        <v>-5.737671646026405E-2</v>
      </c>
      <c r="AY193" s="1">
        <v>0.2216867029767256</v>
      </c>
      <c r="AZ193" s="1">
        <v>0.16430998462952193</v>
      </c>
      <c r="BA193" s="1">
        <v>-0.12547993684446487</v>
      </c>
      <c r="BB193" s="1">
        <v>0.24090660421553525</v>
      </c>
      <c r="BC193" s="1">
        <v>0.11542666826961304</v>
      </c>
      <c r="BD193" s="1">
        <v>-0.10623223276640906</v>
      </c>
      <c r="BE193" s="1">
        <v>0.30130469850295183</v>
      </c>
      <c r="BF193" s="1">
        <v>0.19507246841253914</v>
      </c>
      <c r="BG193" s="1">
        <v>-0.15120068450305837</v>
      </c>
      <c r="BH193" s="1">
        <v>0.70134758196317282</v>
      </c>
      <c r="BI193" s="1">
        <v>0.55014688795736144</v>
      </c>
      <c r="BJ193" s="1">
        <v>-0.31434411065989826</v>
      </c>
      <c r="BK193" s="1">
        <v>0.74821902867036505</v>
      </c>
      <c r="BL193" s="1">
        <v>0.43387491418761481</v>
      </c>
      <c r="BM193" s="1" t="str">
        <f t="shared" si="3"/>
        <v>INOOther</v>
      </c>
    </row>
    <row r="194" spans="1:65">
      <c r="A194" s="8">
        <f t="shared" si="4"/>
        <v>24</v>
      </c>
      <c r="B194" s="1" t="s">
        <v>87</v>
      </c>
      <c r="C194" s="1" t="s">
        <v>88</v>
      </c>
      <c r="D194" s="1" t="s">
        <v>178</v>
      </c>
      <c r="E194" s="2">
        <v>497473.33361630852</v>
      </c>
      <c r="F194" s="3">
        <v>18723831.875</v>
      </c>
      <c r="G194" s="3">
        <v>-7.4135055911028758E-3</v>
      </c>
      <c r="H194" s="3">
        <v>1.9515615513228113E-2</v>
      </c>
      <c r="I194" s="3">
        <v>1.2102109696570551E-2</v>
      </c>
      <c r="J194" s="3">
        <v>-1.2326123447564896E-2</v>
      </c>
      <c r="K194" s="3">
        <v>4.5184922921180259E-2</v>
      </c>
      <c r="L194" s="3">
        <v>3.285879988106899E-2</v>
      </c>
      <c r="M194" s="3">
        <v>-2.3898971536254976E-2</v>
      </c>
      <c r="N194" s="3">
        <v>4.8560674076725263E-2</v>
      </c>
      <c r="O194" s="3">
        <v>2.4661702307639644E-2</v>
      </c>
      <c r="P194" s="2">
        <v>65268.894231752303</v>
      </c>
      <c r="Q194" s="3">
        <v>2279548.328125</v>
      </c>
      <c r="R194" s="3">
        <v>-7.545689111793763E-3</v>
      </c>
      <c r="S194" s="3">
        <v>2.126704547481495E-2</v>
      </c>
      <c r="T194" s="3">
        <v>1.3721356275709695E-2</v>
      </c>
      <c r="U194" s="3">
        <v>-1.2536018297396367E-2</v>
      </c>
      <c r="V194" s="3">
        <v>4.9853520948090591E-2</v>
      </c>
      <c r="W194" s="3">
        <v>3.7317503160011256E-2</v>
      </c>
      <c r="X194" s="3">
        <v>-2.5143350954749621E-2</v>
      </c>
      <c r="Y194" s="3">
        <v>5.35064089417574E-2</v>
      </c>
      <c r="Z194" s="3">
        <v>2.8363058394461405E-2</v>
      </c>
      <c r="AA194" s="3">
        <v>14620.541753560627</v>
      </c>
      <c r="AB194" s="3">
        <v>4008939.203125</v>
      </c>
      <c r="AC194" s="3">
        <v>-1.4882750256504096E-3</v>
      </c>
      <c r="AD194" s="3">
        <v>2.4328593063387416E-3</v>
      </c>
      <c r="AE194" s="3">
        <v>9.4458427679455781E-4</v>
      </c>
      <c r="AF194" s="3">
        <v>-2.5832420933511457E-3</v>
      </c>
      <c r="AG194" s="3">
        <v>6.86630883694761E-3</v>
      </c>
      <c r="AH194" s="3">
        <v>4.2830667362068198E-3</v>
      </c>
      <c r="AI194" s="3">
        <v>-4.0532102500492329E-3</v>
      </c>
      <c r="AJ194" s="3">
        <v>7.3225239959811006E-3</v>
      </c>
      <c r="AK194" s="3">
        <v>3.2693137095520797E-3</v>
      </c>
      <c r="AL194" s="1">
        <v>-1.6413441221955309E-2</v>
      </c>
      <c r="AM194" s="1">
        <v>4.3207414387205774E-2</v>
      </c>
      <c r="AN194" s="1">
        <v>2.679397266587422E-2</v>
      </c>
      <c r="AO194" s="1">
        <v>-2.728993729282049E-2</v>
      </c>
      <c r="AP194" s="1">
        <v>0.10003905269531777</v>
      </c>
      <c r="AQ194" s="1">
        <v>7.2749116304596309E-2</v>
      </c>
      <c r="AR194" s="1">
        <v>-5.2912129053530335E-2</v>
      </c>
      <c r="AS194" s="1">
        <v>0.10751293836122752</v>
      </c>
      <c r="AT194" s="1">
        <v>5.4600808792212033E-2</v>
      </c>
      <c r="AU194" s="1">
        <v>-1.5502171112815094E-2</v>
      </c>
      <c r="AV194" s="1">
        <v>4.3691884615191683E-2</v>
      </c>
      <c r="AW194" s="1">
        <v>2.8189713323000302E-2</v>
      </c>
      <c r="AX194" s="1">
        <v>-2.5754506691228092E-2</v>
      </c>
      <c r="AY194" s="1">
        <v>0.10242110440326542</v>
      </c>
      <c r="AZ194" s="1">
        <v>7.6666598758398999E-2</v>
      </c>
      <c r="BA194" s="1">
        <v>-5.1655524508805749E-2</v>
      </c>
      <c r="BB194" s="1">
        <v>0.10992574631135342</v>
      </c>
      <c r="BC194" s="1">
        <v>5.8270222639636993E-2</v>
      </c>
      <c r="BD194" s="1">
        <v>-2.4004920520835551E-2</v>
      </c>
      <c r="BE194" s="1">
        <v>3.9240458437118653E-2</v>
      </c>
      <c r="BF194" s="1">
        <v>1.5235537853479027E-2</v>
      </c>
      <c r="BG194" s="1">
        <v>-4.1666036228667554E-2</v>
      </c>
      <c r="BH194" s="1">
        <v>0.11074915258381483</v>
      </c>
      <c r="BI194" s="1">
        <v>6.9083116235957059E-2</v>
      </c>
      <c r="BJ194" s="1">
        <v>-6.5375678708407298E-2</v>
      </c>
      <c r="BK194" s="1">
        <v>0.11810761015667727</v>
      </c>
      <c r="BL194" s="1">
        <v>5.273193086148735E-2</v>
      </c>
      <c r="BM194" s="1" t="str">
        <f t="shared" si="3"/>
        <v>INOServices</v>
      </c>
    </row>
    <row r="195" spans="1:65">
      <c r="A195" s="8">
        <f t="shared" si="4"/>
        <v>24</v>
      </c>
      <c r="B195" s="1" t="s">
        <v>87</v>
      </c>
      <c r="C195" s="1" t="s">
        <v>88</v>
      </c>
      <c r="D195" s="1" t="s">
        <v>179</v>
      </c>
      <c r="E195" s="2">
        <v>15822.386290776109</v>
      </c>
      <c r="F195" s="3">
        <v>2202803.75</v>
      </c>
      <c r="G195" s="3">
        <v>-4.9318418314214796E-4</v>
      </c>
      <c r="H195" s="3">
        <v>1.9378112629055977E-2</v>
      </c>
      <c r="I195" s="3">
        <v>1.8884927965700626E-2</v>
      </c>
      <c r="J195" s="3">
        <v>-9.7855812055058777E-4</v>
      </c>
      <c r="K195" s="3">
        <v>4.2832780629396439E-2</v>
      </c>
      <c r="L195" s="3">
        <v>4.1854223236441612E-2</v>
      </c>
      <c r="M195" s="3">
        <v>-1.5969438827596605E-3</v>
      </c>
      <c r="N195" s="3">
        <v>4.3050628155469894E-2</v>
      </c>
      <c r="O195" s="3">
        <v>4.1453683748841286E-2</v>
      </c>
      <c r="P195" s="2">
        <v>3698.9279124203931</v>
      </c>
      <c r="Q195" s="3">
        <v>268182.15625</v>
      </c>
      <c r="R195" s="3">
        <v>-9.2295493232086301E-4</v>
      </c>
      <c r="S195" s="3">
        <v>3.654567152261734E-2</v>
      </c>
      <c r="T195" s="3">
        <v>3.5622715950012207E-2</v>
      </c>
      <c r="U195" s="3">
        <v>-1.8322336254641414E-3</v>
      </c>
      <c r="V195" s="3">
        <v>8.0874048173427582E-2</v>
      </c>
      <c r="W195" s="3">
        <v>7.9041816294193268E-2</v>
      </c>
      <c r="X195" s="3">
        <v>-2.9965545982122421E-3</v>
      </c>
      <c r="Y195" s="3">
        <v>8.1279117614030838E-2</v>
      </c>
      <c r="Z195" s="3">
        <v>7.8282563015818596E-2</v>
      </c>
      <c r="AA195" s="3">
        <v>22255.407560646636</v>
      </c>
      <c r="AB195" s="3">
        <v>471639.90625</v>
      </c>
      <c r="AC195" s="3">
        <v>-4.4584103161469102E-3</v>
      </c>
      <c r="AD195" s="3">
        <v>0.21147416532039642</v>
      </c>
      <c r="AE195" s="3">
        <v>0.2070157527923584</v>
      </c>
      <c r="AF195" s="3">
        <v>-8.7988662999123335E-3</v>
      </c>
      <c r="AG195" s="3">
        <v>0.46806682646274567</v>
      </c>
      <c r="AH195" s="3">
        <v>0.45926795899868011</v>
      </c>
      <c r="AI195" s="3">
        <v>-1.4030758757144213E-2</v>
      </c>
      <c r="AJ195" s="3">
        <v>0.47014111280441284</v>
      </c>
      <c r="AK195" s="3">
        <v>0.45611035823822021</v>
      </c>
      <c r="AL195" s="1">
        <v>-3.4330725982905312E-2</v>
      </c>
      <c r="AM195" s="1">
        <v>1.3489172959592903</v>
      </c>
      <c r="AN195" s="1">
        <v>1.3145865365485734</v>
      </c>
      <c r="AO195" s="1">
        <v>-6.811777798901196E-2</v>
      </c>
      <c r="AP195" s="1">
        <v>2.9816050577799542</v>
      </c>
      <c r="AQ195" s="1">
        <v>2.9134873304391413</v>
      </c>
      <c r="AR195" s="1">
        <v>-0.11116383031549303</v>
      </c>
      <c r="AS195" s="1">
        <v>2.9967695013678095</v>
      </c>
      <c r="AT195" s="1">
        <v>2.8856056345856134</v>
      </c>
      <c r="AU195" s="1">
        <v>-3.345834853764236E-2</v>
      </c>
      <c r="AV195" s="1">
        <v>1.3248293849745993</v>
      </c>
      <c r="AW195" s="1">
        <v>1.2913710132257976</v>
      </c>
      <c r="AX195" s="1">
        <v>-6.642091514589285E-2</v>
      </c>
      <c r="AY195" s="1">
        <v>2.9317922215685339</v>
      </c>
      <c r="AZ195" s="1">
        <v>2.8653713697258039</v>
      </c>
      <c r="BA195" s="1">
        <v>-0.10862910489783809</v>
      </c>
      <c r="BB195" s="1">
        <v>2.9464765296003153</v>
      </c>
      <c r="BC195" s="1">
        <v>2.8378474247024772</v>
      </c>
      <c r="BD195" s="1">
        <v>-4.7241646636101357E-2</v>
      </c>
      <c r="BE195" s="1">
        <v>2.2407959524381851</v>
      </c>
      <c r="BF195" s="1">
        <v>2.1935542823647216</v>
      </c>
      <c r="BG195" s="1">
        <v>-9.323344041110955E-2</v>
      </c>
      <c r="BH195" s="1">
        <v>4.9596708355332488</v>
      </c>
      <c r="BI195" s="1">
        <v>4.8664373827866854</v>
      </c>
      <c r="BJ195" s="1">
        <v>-0.14867096122598111</v>
      </c>
      <c r="BK195" s="1">
        <v>4.9816501275737854</v>
      </c>
      <c r="BL195" s="1">
        <v>4.8329792107554388</v>
      </c>
      <c r="BM195" s="1" t="str">
        <f t="shared" si="3"/>
        <v>INOTextiles, Garments and Leather</v>
      </c>
    </row>
    <row r="196" spans="1:65">
      <c r="A196" s="8">
        <f t="shared" si="4"/>
        <v>25</v>
      </c>
      <c r="B196" s="1" t="s">
        <v>89</v>
      </c>
      <c r="C196" s="1" t="s">
        <v>90</v>
      </c>
      <c r="D196" s="1" t="s">
        <v>175</v>
      </c>
      <c r="E196" s="2">
        <v>3553.8190861847015</v>
      </c>
      <c r="F196" s="3">
        <v>603986.0625</v>
      </c>
      <c r="G196" s="3">
        <v>-7.8515679342672229E-4</v>
      </c>
      <c r="H196" s="3">
        <v>9.9714334646705538E-4</v>
      </c>
      <c r="I196" s="3">
        <v>2.1198655304033309E-4</v>
      </c>
      <c r="J196" s="3">
        <v>-1.1231486569158733E-3</v>
      </c>
      <c r="K196" s="3">
        <v>1.5619648329447955E-3</v>
      </c>
      <c r="L196" s="3">
        <v>4.388161760289222E-4</v>
      </c>
      <c r="M196" s="3">
        <v>-1.6536217590328306E-3</v>
      </c>
      <c r="N196" s="3">
        <v>1.7859626386780292E-3</v>
      </c>
      <c r="O196" s="3">
        <v>1.3234087964519858E-4</v>
      </c>
      <c r="P196" s="2">
        <v>88.338800101467882</v>
      </c>
      <c r="Q196" s="3">
        <v>4573.60546875</v>
      </c>
      <c r="R196" s="3">
        <v>-2.5636693462729454E-3</v>
      </c>
      <c r="S196" s="3">
        <v>3.2394546142313629E-3</v>
      </c>
      <c r="T196" s="3">
        <v>6.7578526795841753E-4</v>
      </c>
      <c r="U196" s="3">
        <v>-3.6498870467767119E-3</v>
      </c>
      <c r="V196" s="3">
        <v>5.0156323122791946E-3</v>
      </c>
      <c r="W196" s="3">
        <v>1.3657452655024827E-3</v>
      </c>
      <c r="X196" s="3">
        <v>-5.337200069334358E-3</v>
      </c>
      <c r="Y196" s="3">
        <v>5.7339657796546817E-3</v>
      </c>
      <c r="Z196" s="3">
        <v>3.9676571032032371E-4</v>
      </c>
      <c r="AA196" s="3">
        <v>9826.5734791035047</v>
      </c>
      <c r="AB196" s="3">
        <v>716327.5</v>
      </c>
      <c r="AC196" s="3">
        <v>-1.8230968998977914E-3</v>
      </c>
      <c r="AD196" s="3">
        <v>2.3768745013512671E-3</v>
      </c>
      <c r="AE196" s="3">
        <v>5.5377760145347565E-4</v>
      </c>
      <c r="AF196" s="3">
        <v>-2.5984776730183512E-3</v>
      </c>
      <c r="AG196" s="3">
        <v>3.7625602562911808E-3</v>
      </c>
      <c r="AH196" s="3">
        <v>1.1640825832728297E-3</v>
      </c>
      <c r="AI196" s="3">
        <v>-3.805947897490114E-3</v>
      </c>
      <c r="AJ196" s="3">
        <v>4.2755516478791833E-3</v>
      </c>
      <c r="AK196" s="3">
        <v>4.6960375038906932E-4</v>
      </c>
      <c r="AL196" s="1">
        <v>-6.6720300691912621E-2</v>
      </c>
      <c r="AM196" s="1">
        <v>8.4734290610746749E-2</v>
      </c>
      <c r="AN196" s="1">
        <v>1.8013989918834135E-2</v>
      </c>
      <c r="AO196" s="1">
        <v>-9.5441848989285524E-2</v>
      </c>
      <c r="AP196" s="1">
        <v>0.13273114898418831</v>
      </c>
      <c r="AQ196" s="1">
        <v>3.7289299994902769E-2</v>
      </c>
      <c r="AR196" s="1">
        <v>-0.14051988331125218</v>
      </c>
      <c r="AS196" s="1">
        <v>0.15176581961045066</v>
      </c>
      <c r="AT196" s="1">
        <v>1.1245936299198494E-2</v>
      </c>
      <c r="AU196" s="1">
        <v>-6.6365016701739249E-2</v>
      </c>
      <c r="AV196" s="1">
        <v>8.385888760987735E-2</v>
      </c>
      <c r="AW196" s="1">
        <v>1.7493870908138105E-2</v>
      </c>
      <c r="AX196" s="1">
        <v>-9.4483641258551507E-2</v>
      </c>
      <c r="AY196" s="1">
        <v>0.12983832047533989</v>
      </c>
      <c r="AZ196" s="1">
        <v>3.5354679216788386E-2</v>
      </c>
      <c r="BA196" s="1">
        <v>-0.13816265824484672</v>
      </c>
      <c r="BB196" s="1">
        <v>0.14843362514249528</v>
      </c>
      <c r="BC196" s="1">
        <v>1.0270966897648549E-2</v>
      </c>
      <c r="BD196" s="1">
        <v>-6.6449128169494581E-2</v>
      </c>
      <c r="BE196" s="1">
        <v>8.6633485248068021E-2</v>
      </c>
      <c r="BF196" s="1">
        <v>2.0184357078573446E-2</v>
      </c>
      <c r="BG196" s="1">
        <v>-9.4710586118404716E-2</v>
      </c>
      <c r="BH196" s="1">
        <v>0.13713963790391825</v>
      </c>
      <c r="BI196" s="1">
        <v>4.2429051785513552E-2</v>
      </c>
      <c r="BJ196" s="1">
        <v>-0.13872105188754227</v>
      </c>
      <c r="BK196" s="1">
        <v>0.15583739924144763</v>
      </c>
      <c r="BL196" s="1">
        <v>1.711634735390535E-2</v>
      </c>
      <c r="BM196" s="1" t="str">
        <f t="shared" si="3"/>
        <v>IREAgriculture, Mining and Quarrying</v>
      </c>
    </row>
    <row r="197" spans="1:65">
      <c r="A197" s="8">
        <f t="shared" si="4"/>
        <v>25</v>
      </c>
      <c r="B197" s="1" t="s">
        <v>89</v>
      </c>
      <c r="C197" s="1" t="s">
        <v>90</v>
      </c>
      <c r="D197" s="1" t="s">
        <v>176</v>
      </c>
      <c r="E197" s="2">
        <v>9183.0835884491826</v>
      </c>
      <c r="F197" s="3">
        <v>603986.0625</v>
      </c>
      <c r="G197" s="3">
        <v>-2.0285224891267717E-3</v>
      </c>
      <c r="H197" s="3">
        <v>8.7048884015530348E-3</v>
      </c>
      <c r="I197" s="3">
        <v>6.6763658542186022E-3</v>
      </c>
      <c r="J197" s="3">
        <v>-3.8086933782324195E-3</v>
      </c>
      <c r="K197" s="3">
        <v>2.1427660249173641E-2</v>
      </c>
      <c r="L197" s="3">
        <v>1.76189667545259E-2</v>
      </c>
      <c r="M197" s="3">
        <v>-1.6918642446398735E-2</v>
      </c>
      <c r="N197" s="3">
        <v>2.6115864980965853E-2</v>
      </c>
      <c r="O197" s="3">
        <v>9.1972225345671177E-3</v>
      </c>
      <c r="P197" s="2">
        <v>78.839167969560933</v>
      </c>
      <c r="Q197" s="3">
        <v>4573.60546875</v>
      </c>
      <c r="R197" s="3">
        <v>-2.2851361427456141E-3</v>
      </c>
      <c r="S197" s="3">
        <v>9.7281092312186956E-3</v>
      </c>
      <c r="T197" s="3">
        <v>7.4429732048884034E-3</v>
      </c>
      <c r="U197" s="3">
        <v>-4.3083636555820704E-3</v>
      </c>
      <c r="V197" s="3">
        <v>2.5217547547072172E-2</v>
      </c>
      <c r="W197" s="3">
        <v>2.0909183425828815E-2</v>
      </c>
      <c r="X197" s="3">
        <v>-1.6699398402124643E-2</v>
      </c>
      <c r="Y197" s="3">
        <v>3.0644066166132689E-2</v>
      </c>
      <c r="Z197" s="3">
        <v>1.3944667764008045E-2</v>
      </c>
      <c r="AA197" s="3">
        <v>21767.089509999227</v>
      </c>
      <c r="AB197" s="3">
        <v>716327.5</v>
      </c>
      <c r="AC197" s="3">
        <v>-4.0339978877454996E-3</v>
      </c>
      <c r="AD197" s="3">
        <v>1.827575545758009E-2</v>
      </c>
      <c r="AE197" s="3">
        <v>1.4241757337003946E-2</v>
      </c>
      <c r="AF197" s="3">
        <v>-7.5987263116985559E-3</v>
      </c>
      <c r="AG197" s="3">
        <v>4.642049502581358E-2</v>
      </c>
      <c r="AH197" s="3">
        <v>3.8821769878268242E-2</v>
      </c>
      <c r="AI197" s="3">
        <v>-3.2622064463794231E-2</v>
      </c>
      <c r="AJ197" s="3">
        <v>5.5952815338969231E-2</v>
      </c>
      <c r="AK197" s="3">
        <v>2.3330750875174999E-2</v>
      </c>
      <c r="AL197" s="1">
        <v>-6.6709580102875018E-2</v>
      </c>
      <c r="AM197" s="1">
        <v>0.28626719852633559</v>
      </c>
      <c r="AN197" s="1">
        <v>0.21955761650925518</v>
      </c>
      <c r="AO197" s="1">
        <v>-0.12525191974177166</v>
      </c>
      <c r="AP197" s="1">
        <v>0.70466569903534781</v>
      </c>
      <c r="AQ197" s="1">
        <v>0.57941377546516537</v>
      </c>
      <c r="AR197" s="1">
        <v>-0.55638305197976257</v>
      </c>
      <c r="AS197" s="1">
        <v>0.85884105117985399</v>
      </c>
      <c r="AT197" s="1">
        <v>0.30245799920009137</v>
      </c>
      <c r="AU197" s="1">
        <v>-6.6282478634409919E-2</v>
      </c>
      <c r="AV197" s="1">
        <v>0.28217276870721653</v>
      </c>
      <c r="AW197" s="1">
        <v>0.21589029344954022</v>
      </c>
      <c r="AX197" s="1">
        <v>-0.1249680562171113</v>
      </c>
      <c r="AY197" s="1">
        <v>0.73145819421188862</v>
      </c>
      <c r="AZ197" s="1">
        <v>0.60649012448784267</v>
      </c>
      <c r="BA197" s="1">
        <v>-0.48438143228805669</v>
      </c>
      <c r="BB197" s="1">
        <v>0.88885936506508045</v>
      </c>
      <c r="BC197" s="1">
        <v>0.40447793277702382</v>
      </c>
      <c r="BD197" s="1">
        <v>-6.6376896681299813E-2</v>
      </c>
      <c r="BE197" s="1">
        <v>0.30071605527251755</v>
      </c>
      <c r="BF197" s="1">
        <v>0.23433915476013603</v>
      </c>
      <c r="BG197" s="1">
        <v>-0.12503225964329265</v>
      </c>
      <c r="BH197" s="1">
        <v>0.76382003361564776</v>
      </c>
      <c r="BI197" s="1">
        <v>0.63878779312776379</v>
      </c>
      <c r="BJ197" s="1">
        <v>-0.53677554195600552</v>
      </c>
      <c r="BK197" s="1">
        <v>0.92066836575818212</v>
      </c>
      <c r="BL197" s="1">
        <v>0.38389282380217671</v>
      </c>
      <c r="BM197" s="1" t="str">
        <f t="shared" ref="BM197:BM260" si="5">$C197&amp;$D197</f>
        <v>IREElectronics and Machinery</v>
      </c>
    </row>
    <row r="198" spans="1:65">
      <c r="A198" s="8">
        <f t="shared" si="4"/>
        <v>25</v>
      </c>
      <c r="B198" s="1" t="s">
        <v>89</v>
      </c>
      <c r="C198" s="1" t="s">
        <v>90</v>
      </c>
      <c r="D198" s="1" t="s">
        <v>177</v>
      </c>
      <c r="E198" s="2">
        <v>88312.844605799866</v>
      </c>
      <c r="F198" s="3">
        <v>3623916.375</v>
      </c>
      <c r="G198" s="3">
        <v>-1.7983667206863174E-2</v>
      </c>
      <c r="H198" s="3">
        <v>3.4400709395413287E-2</v>
      </c>
      <c r="I198" s="3">
        <v>1.6417041959357448E-2</v>
      </c>
      <c r="J198" s="3">
        <v>-3.3106448052421911E-2</v>
      </c>
      <c r="K198" s="3">
        <v>7.3361581453355029E-2</v>
      </c>
      <c r="L198" s="3">
        <v>4.0255134052131325E-2</v>
      </c>
      <c r="M198" s="3">
        <v>-6.6724624681228306E-2</v>
      </c>
      <c r="N198" s="3">
        <v>8.9267213828861713E-2</v>
      </c>
      <c r="O198" s="3">
        <v>2.254258914035745E-2</v>
      </c>
      <c r="P198" s="2">
        <v>512.44392029986182</v>
      </c>
      <c r="Q198" s="3">
        <v>27441.6328125</v>
      </c>
      <c r="R198" s="3">
        <v>-6.6473129118094221E-3</v>
      </c>
      <c r="S198" s="3">
        <v>1.7858655672171153E-2</v>
      </c>
      <c r="T198" s="3">
        <v>1.1211342891328968E-2</v>
      </c>
      <c r="U198" s="3">
        <v>-1.1032244852685835E-2</v>
      </c>
      <c r="V198" s="3">
        <v>0.12179041162016802</v>
      </c>
      <c r="W198" s="3">
        <v>0.11075816330412636</v>
      </c>
      <c r="X198" s="3">
        <v>-2.861472153745126E-2</v>
      </c>
      <c r="Y198" s="3">
        <v>0.12999858823604882</v>
      </c>
      <c r="Z198" s="3">
        <v>0.10138386914331932</v>
      </c>
      <c r="AA198" s="3">
        <v>131498.05695914952</v>
      </c>
      <c r="AB198" s="3">
        <v>4297965</v>
      </c>
      <c r="AC198" s="3">
        <v>-2.8061373527407341E-2</v>
      </c>
      <c r="AD198" s="3">
        <v>5.4439910103155853E-2</v>
      </c>
      <c r="AE198" s="3">
        <v>2.6378537046866768E-2</v>
      </c>
      <c r="AF198" s="3">
        <v>-5.2236031948723394E-2</v>
      </c>
      <c r="AG198" s="3">
        <v>0.10634416929678991</v>
      </c>
      <c r="AH198" s="3">
        <v>5.4108136762351933E-2</v>
      </c>
      <c r="AI198" s="3">
        <v>-0.10197984749265743</v>
      </c>
      <c r="AJ198" s="3">
        <v>0.13105734858345386</v>
      </c>
      <c r="AK198" s="3">
        <v>2.9077501883875811E-2</v>
      </c>
      <c r="AL198" s="1">
        <v>-6.1496627708002016E-2</v>
      </c>
      <c r="AM198" s="1">
        <v>0.11763605243837816</v>
      </c>
      <c r="AN198" s="1">
        <v>5.6139423946632995E-2</v>
      </c>
      <c r="AO198" s="1">
        <v>-0.11321021942827751</v>
      </c>
      <c r="AP198" s="1">
        <v>0.25086595580380305</v>
      </c>
      <c r="AQ198" s="1">
        <v>0.13765573860235134</v>
      </c>
      <c r="AR198" s="1">
        <v>-0.22817033677156162</v>
      </c>
      <c r="AS198" s="1">
        <v>0.30525657265660971</v>
      </c>
      <c r="AT198" s="1">
        <v>7.7086235860167329E-2</v>
      </c>
      <c r="AU198" s="1">
        <v>-2.9663915233735211E-2</v>
      </c>
      <c r="AV198" s="1">
        <v>7.9695006851053699E-2</v>
      </c>
      <c r="AW198" s="1">
        <v>5.0031092201765319E-2</v>
      </c>
      <c r="AX198" s="1">
        <v>-4.9231859623530647E-2</v>
      </c>
      <c r="AY198" s="1">
        <v>0.54349486695052718</v>
      </c>
      <c r="AZ198" s="1">
        <v>0.49426299187162465</v>
      </c>
      <c r="BA198" s="1">
        <v>-0.12769440605329324</v>
      </c>
      <c r="BB198" s="1">
        <v>0.58012420253129171</v>
      </c>
      <c r="BC198" s="1">
        <v>0.45242980738767274</v>
      </c>
      <c r="BD198" s="1">
        <v>-7.6431297061006681E-2</v>
      </c>
      <c r="BE198" s="1">
        <v>0.1482790190938042</v>
      </c>
      <c r="BF198" s="1">
        <v>7.1847723315991249E-2</v>
      </c>
      <c r="BG198" s="1">
        <v>-0.14227627422662328</v>
      </c>
      <c r="BH198" s="1">
        <v>0.28965163755403334</v>
      </c>
      <c r="BI198" s="1">
        <v>0.14737536173208807</v>
      </c>
      <c r="BJ198" s="1">
        <v>-0.27776445120673343</v>
      </c>
      <c r="BK198" s="1">
        <v>0.35696339424819851</v>
      </c>
      <c r="BL198" s="1">
        <v>7.9198945201590404E-2</v>
      </c>
      <c r="BM198" s="1" t="str">
        <f t="shared" si="5"/>
        <v>IREOther</v>
      </c>
    </row>
    <row r="199" spans="1:65">
      <c r="A199" s="8">
        <f t="shared" si="4"/>
        <v>25</v>
      </c>
      <c r="B199" s="1" t="s">
        <v>89</v>
      </c>
      <c r="C199" s="1" t="s">
        <v>90</v>
      </c>
      <c r="D199" s="1" t="s">
        <v>178</v>
      </c>
      <c r="E199" s="2">
        <v>200598.15154091912</v>
      </c>
      <c r="F199" s="3">
        <v>5133881.53125</v>
      </c>
      <c r="G199" s="3">
        <v>-2.2434294699451129E-2</v>
      </c>
      <c r="H199" s="3">
        <v>2.858232014477835E-2</v>
      </c>
      <c r="I199" s="3">
        <v>6.1480254407797474E-3</v>
      </c>
      <c r="J199" s="3">
        <v>-3.9426678715244634E-2</v>
      </c>
      <c r="K199" s="3">
        <v>5.614065267945989E-2</v>
      </c>
      <c r="L199" s="3">
        <v>1.6713973906007595E-2</v>
      </c>
      <c r="M199" s="3">
        <v>-7.833731123173493E-2</v>
      </c>
      <c r="N199" s="3">
        <v>7.6386000648199115E-2</v>
      </c>
      <c r="O199" s="3">
        <v>-1.9513105835358147E-3</v>
      </c>
      <c r="P199" s="2">
        <v>1601.3587928226566</v>
      </c>
      <c r="Q199" s="3">
        <v>38875.646484375</v>
      </c>
      <c r="R199" s="3">
        <v>-1.6413390818343032E-2</v>
      </c>
      <c r="S199" s="3">
        <v>2.2277366086200345E-2</v>
      </c>
      <c r="T199" s="3">
        <v>5.8639752678573132E-3</v>
      </c>
      <c r="U199" s="3">
        <v>-2.8842612853622995E-2</v>
      </c>
      <c r="V199" s="3">
        <v>4.7661760472692549E-2</v>
      </c>
      <c r="W199" s="3">
        <v>1.8819147866452113E-2</v>
      </c>
      <c r="X199" s="3">
        <v>-5.6655253792996518E-2</v>
      </c>
      <c r="Y199" s="3">
        <v>6.2104553420795128E-2</v>
      </c>
      <c r="Z199" s="3">
        <v>5.4492996132466942E-3</v>
      </c>
      <c r="AA199" s="3">
        <v>194702.22944298515</v>
      </c>
      <c r="AB199" s="3">
        <v>6088783.75</v>
      </c>
      <c r="AC199" s="3">
        <v>-2.6995027072670652E-2</v>
      </c>
      <c r="AD199" s="3">
        <v>3.4372472829932832E-2</v>
      </c>
      <c r="AE199" s="3">
        <v>7.3774457718425168E-3</v>
      </c>
      <c r="AF199" s="3">
        <v>-4.7426705952855031E-2</v>
      </c>
      <c r="AG199" s="3">
        <v>6.7326329686718367E-2</v>
      </c>
      <c r="AH199" s="3">
        <v>1.9899623661046917E-2</v>
      </c>
      <c r="AI199" s="3">
        <v>-9.4772748286592545E-2</v>
      </c>
      <c r="AJ199" s="3">
        <v>9.2174933727253716E-2</v>
      </c>
      <c r="AK199" s="3">
        <v>-2.5978145302918421E-3</v>
      </c>
      <c r="AL199" s="1">
        <v>-3.3773993182507386E-2</v>
      </c>
      <c r="AM199" s="1">
        <v>4.3029615980466063E-2</v>
      </c>
      <c r="AN199" s="1">
        <v>9.2556227911126301E-3</v>
      </c>
      <c r="AO199" s="1">
        <v>-5.9355392981004201E-2</v>
      </c>
      <c r="AP199" s="1">
        <v>8.451765684008701E-2</v>
      </c>
      <c r="AQ199" s="1">
        <v>2.5162263771453343E-2</v>
      </c>
      <c r="AR199" s="1">
        <v>-0.11793389767414017</v>
      </c>
      <c r="AS199" s="1">
        <v>0.11499627243438144</v>
      </c>
      <c r="AT199" s="1">
        <v>-2.9376252397587291E-3</v>
      </c>
      <c r="AU199" s="1">
        <v>-2.3438960936950855E-2</v>
      </c>
      <c r="AV199" s="1">
        <v>3.1812945859368544E-2</v>
      </c>
      <c r="AW199" s="1">
        <v>8.3739849224176901E-3</v>
      </c>
      <c r="AX199" s="1">
        <v>-4.1188373778326556E-2</v>
      </c>
      <c r="AY199" s="1">
        <v>6.8062849064513223E-2</v>
      </c>
      <c r="AZ199" s="1">
        <v>2.6874475639458589E-2</v>
      </c>
      <c r="BA199" s="1">
        <v>-8.0905907574138958E-2</v>
      </c>
      <c r="BB199" s="1">
        <v>8.8687719542386884E-2</v>
      </c>
      <c r="BC199" s="1">
        <v>7.7818119474672249E-3</v>
      </c>
      <c r="BD199" s="1">
        <v>-4.9658601374619478E-2</v>
      </c>
      <c r="BE199" s="1">
        <v>6.3229754203491847E-2</v>
      </c>
      <c r="BF199" s="1">
        <v>1.3571152855693568E-2</v>
      </c>
      <c r="BG199" s="1">
        <v>-8.7243620059504673E-2</v>
      </c>
      <c r="BH199" s="1">
        <v>0.12384989868425411</v>
      </c>
      <c r="BI199" s="1">
        <v>3.6606278490800274E-2</v>
      </c>
      <c r="BJ199" s="1">
        <v>-0.17433885565929358</v>
      </c>
      <c r="BK199" s="1">
        <v>0.16956005557511097</v>
      </c>
      <c r="BL199" s="1">
        <v>-4.7788000307493091E-3</v>
      </c>
      <c r="BM199" s="1" t="str">
        <f t="shared" si="5"/>
        <v>IREServices</v>
      </c>
    </row>
    <row r="200" spans="1:65">
      <c r="A200" s="8">
        <f t="shared" si="4"/>
        <v>25</v>
      </c>
      <c r="B200" s="1" t="s">
        <v>89</v>
      </c>
      <c r="C200" s="1" t="s">
        <v>90</v>
      </c>
      <c r="D200" s="1" t="s">
        <v>179</v>
      </c>
      <c r="E200" s="2">
        <v>345.12985774088253</v>
      </c>
      <c r="F200" s="3">
        <v>603986.0625</v>
      </c>
      <c r="G200" s="3">
        <v>-4.8430621063744184E-5</v>
      </c>
      <c r="H200" s="3">
        <v>3.6738733761012554E-3</v>
      </c>
      <c r="I200" s="3">
        <v>3.6254428559914231E-3</v>
      </c>
      <c r="J200" s="3">
        <v>-8.8808465079637244E-5</v>
      </c>
      <c r="K200" s="3">
        <v>1.2652441742829978E-2</v>
      </c>
      <c r="L200" s="3">
        <v>1.2563633034005761E-2</v>
      </c>
      <c r="M200" s="3">
        <v>-1.931845454237191E-4</v>
      </c>
      <c r="N200" s="3">
        <v>1.2733449460938573E-2</v>
      </c>
      <c r="O200" s="3">
        <v>1.2540264520794153E-2</v>
      </c>
      <c r="P200" s="2">
        <v>5.8220036646072684</v>
      </c>
      <c r="Q200" s="3">
        <v>4573.60546875</v>
      </c>
      <c r="R200" s="3">
        <v>-1.0951346075671609E-4</v>
      </c>
      <c r="S200" s="3">
        <v>7.6956842094659805E-3</v>
      </c>
      <c r="T200" s="3">
        <v>7.5861708610318601E-3</v>
      </c>
      <c r="U200" s="3">
        <v>-2.0097151718800887E-4</v>
      </c>
      <c r="V200" s="3">
        <v>2.7894164551980793E-2</v>
      </c>
      <c r="W200" s="3">
        <v>2.769319387152791E-2</v>
      </c>
      <c r="X200" s="3">
        <v>-4.4282639282755554E-4</v>
      </c>
      <c r="Y200" s="3">
        <v>2.8067172155715525E-2</v>
      </c>
      <c r="Z200" s="3">
        <v>2.7624346083030105E-2</v>
      </c>
      <c r="AA200" s="3">
        <v>369.81064615412515</v>
      </c>
      <c r="AB200" s="3">
        <v>716327.5</v>
      </c>
      <c r="AC200" s="3">
        <v>-4.3764208840002539E-5</v>
      </c>
      <c r="AD200" s="3">
        <v>5.3694777889177203E-3</v>
      </c>
      <c r="AE200" s="3">
        <v>5.3257135441526771E-3</v>
      </c>
      <c r="AF200" s="3">
        <v>-8.0253268606611528E-5</v>
      </c>
      <c r="AG200" s="3">
        <v>1.7908147536218166E-2</v>
      </c>
      <c r="AH200" s="3">
        <v>1.782789477147162E-2</v>
      </c>
      <c r="AI200" s="3">
        <v>-1.74609427631367E-4</v>
      </c>
      <c r="AJ200" s="3">
        <v>1.7987600527703762E-2</v>
      </c>
      <c r="AK200" s="3">
        <v>1.7812991049140692E-2</v>
      </c>
      <c r="AL200" s="1">
        <v>-4.2377411307109647E-2</v>
      </c>
      <c r="AM200" s="1">
        <v>3.2146860752490638</v>
      </c>
      <c r="AN200" s="1">
        <v>3.1723087522779152</v>
      </c>
      <c r="AO200" s="1">
        <v>-7.7708539960274395E-2</v>
      </c>
      <c r="AP200" s="1">
        <v>11.071047944428264</v>
      </c>
      <c r="AQ200" s="1">
        <v>10.993339191188372</v>
      </c>
      <c r="AR200" s="1">
        <v>-0.16903894188808155</v>
      </c>
      <c r="AS200" s="1">
        <v>11.141930731267193</v>
      </c>
      <c r="AT200" s="1">
        <v>10.972891443993461</v>
      </c>
      <c r="AU200" s="1">
        <v>-4.3015375893525817E-2</v>
      </c>
      <c r="AV200" s="1">
        <v>3.0227585425634462</v>
      </c>
      <c r="AW200" s="1">
        <v>2.9797432107886856</v>
      </c>
      <c r="AX200" s="1">
        <v>-7.8938838166560513E-2</v>
      </c>
      <c r="AY200" s="1">
        <v>10.956442844088759</v>
      </c>
      <c r="AZ200" s="1">
        <v>10.877504334580207</v>
      </c>
      <c r="BA200" s="1">
        <v>-0.17393609526565215</v>
      </c>
      <c r="BB200" s="1">
        <v>11.024397843005467</v>
      </c>
      <c r="BC200" s="1">
        <v>10.850461873487227</v>
      </c>
      <c r="BD200" s="1">
        <v>-4.2385890607011423E-2</v>
      </c>
      <c r="BE200" s="1">
        <v>5.2003704444855874</v>
      </c>
      <c r="BF200" s="1">
        <v>5.1579845190849651</v>
      </c>
      <c r="BG200" s="1">
        <v>-7.7725757055288364E-2</v>
      </c>
      <c r="BH200" s="1">
        <v>17.34414496602426</v>
      </c>
      <c r="BI200" s="1">
        <v>17.266419696960373</v>
      </c>
      <c r="BJ200" s="1">
        <v>-0.16911024544264494</v>
      </c>
      <c r="BK200" s="1">
        <v>17.421095650036854</v>
      </c>
      <c r="BL200" s="1">
        <v>17.251985355266559</v>
      </c>
      <c r="BM200" s="1" t="str">
        <f t="shared" si="5"/>
        <v>IRETextiles, Garments and Leather</v>
      </c>
    </row>
    <row r="201" spans="1:65">
      <c r="A201" s="8">
        <f t="shared" si="4"/>
        <v>26</v>
      </c>
      <c r="B201" s="1" t="s">
        <v>91</v>
      </c>
      <c r="C201" s="1" t="s">
        <v>92</v>
      </c>
      <c r="D201" s="1" t="s">
        <v>175</v>
      </c>
      <c r="E201" s="2">
        <v>41212.48730482356</v>
      </c>
      <c r="F201" s="3">
        <v>3391176.25</v>
      </c>
      <c r="G201" s="3">
        <v>-2.9601602727780119E-4</v>
      </c>
      <c r="H201" s="3">
        <v>1.9360423902980983E-3</v>
      </c>
      <c r="I201" s="3">
        <v>1.6400263339164667E-3</v>
      </c>
      <c r="J201" s="3">
        <v>-4.1717289423104376E-4</v>
      </c>
      <c r="K201" s="3">
        <v>2.7544538315851241E-3</v>
      </c>
      <c r="L201" s="3">
        <v>2.3372810537694022E-3</v>
      </c>
      <c r="M201" s="3">
        <v>-1.3144741824362427E-3</v>
      </c>
      <c r="N201" s="3">
        <v>2.9646457987837493E-3</v>
      </c>
      <c r="O201" s="3">
        <v>1.6501716163475066E-3</v>
      </c>
      <c r="P201" s="2">
        <v>995.22656648191628</v>
      </c>
      <c r="Q201" s="3">
        <v>47619.21875</v>
      </c>
      <c r="R201" s="3">
        <v>-4.6239456423791125E-4</v>
      </c>
      <c r="S201" s="3">
        <v>3.3488937478978187E-3</v>
      </c>
      <c r="T201" s="3">
        <v>2.8864992127637379E-3</v>
      </c>
      <c r="U201" s="3">
        <v>-6.4696845947764814E-4</v>
      </c>
      <c r="V201" s="3">
        <v>4.6935531718190759E-3</v>
      </c>
      <c r="W201" s="3">
        <v>4.0465848869644105E-3</v>
      </c>
      <c r="X201" s="3">
        <v>-2.073281051707454E-3</v>
      </c>
      <c r="Y201" s="3">
        <v>5.0283704476896673E-3</v>
      </c>
      <c r="Z201" s="3">
        <v>2.9550893959822133E-3</v>
      </c>
      <c r="AA201" s="3">
        <v>7946.4072735361024</v>
      </c>
      <c r="AB201" s="3">
        <v>1045205.5625</v>
      </c>
      <c r="AC201" s="3">
        <v>-1.9850389071507379E-4</v>
      </c>
      <c r="AD201" s="3">
        <v>1.7948962340597063E-3</v>
      </c>
      <c r="AE201" s="3">
        <v>1.5963923360686749E-3</v>
      </c>
      <c r="AF201" s="3">
        <v>-2.8108934930060059E-4</v>
      </c>
      <c r="AG201" s="3">
        <v>2.6452126330696046E-3</v>
      </c>
      <c r="AH201" s="3">
        <v>2.3641233565285802E-3</v>
      </c>
      <c r="AI201" s="3">
        <v>-8.7578408420085907E-4</v>
      </c>
      <c r="AJ201" s="3">
        <v>2.7841017581522465E-3</v>
      </c>
      <c r="AK201" s="3">
        <v>1.9083176739513874E-3</v>
      </c>
      <c r="AL201" s="1">
        <v>-1.217886344162734E-2</v>
      </c>
      <c r="AM201" s="1">
        <v>7.965378126811494E-2</v>
      </c>
      <c r="AN201" s="1">
        <v>6.7474916629080881E-2</v>
      </c>
      <c r="AO201" s="1">
        <v>-1.7163569679354788E-2</v>
      </c>
      <c r="AP201" s="1">
        <v>0.11332534045415217</v>
      </c>
      <c r="AQ201" s="1">
        <v>9.6161775564424234E-2</v>
      </c>
      <c r="AR201" s="1">
        <v>-5.4080860798837817E-2</v>
      </c>
      <c r="AS201" s="1">
        <v>0.12197318053423235</v>
      </c>
      <c r="AT201" s="1">
        <v>6.789231973539453E-2</v>
      </c>
      <c r="AU201" s="1">
        <v>-1.1062239205934823E-2</v>
      </c>
      <c r="AV201" s="1">
        <v>8.0118294157636799E-2</v>
      </c>
      <c r="AW201" s="1">
        <v>6.9056055647976455E-2</v>
      </c>
      <c r="AX201" s="1">
        <v>-1.547794980945E-2</v>
      </c>
      <c r="AY201" s="1">
        <v>0.11228766929388519</v>
      </c>
      <c r="AZ201" s="1">
        <v>9.6809723662082042E-2</v>
      </c>
      <c r="BA201" s="1">
        <v>-4.9600779742988932E-2</v>
      </c>
      <c r="BB201" s="1">
        <v>0.12029777382888195</v>
      </c>
      <c r="BC201" s="1">
        <v>7.0696994085893028E-2</v>
      </c>
      <c r="BD201" s="1">
        <v>-1.3054790992208668E-2</v>
      </c>
      <c r="BE201" s="1">
        <v>0.11804300209906443</v>
      </c>
      <c r="BF201" s="1">
        <v>0.10498821062834574</v>
      </c>
      <c r="BG201" s="1">
        <v>-1.8486099652940558E-2</v>
      </c>
      <c r="BH201" s="1">
        <v>0.17396484235284229</v>
      </c>
      <c r="BI201" s="1">
        <v>0.15547874748500221</v>
      </c>
      <c r="BJ201" s="1">
        <v>-5.7596746000086796E-2</v>
      </c>
      <c r="BK201" s="1">
        <v>0.18309901343892532</v>
      </c>
      <c r="BL201" s="1">
        <v>0.12550226743883852</v>
      </c>
      <c r="BM201" s="1" t="str">
        <f t="shared" si="5"/>
        <v>ITAAgriculture, Mining and Quarrying</v>
      </c>
    </row>
    <row r="202" spans="1:65">
      <c r="A202" s="8">
        <f t="shared" si="4"/>
        <v>26</v>
      </c>
      <c r="B202" s="1" t="s">
        <v>91</v>
      </c>
      <c r="C202" s="1" t="s">
        <v>92</v>
      </c>
      <c r="D202" s="1" t="s">
        <v>176</v>
      </c>
      <c r="E202" s="2">
        <v>72672.684927097842</v>
      </c>
      <c r="F202" s="3">
        <v>3391176.25</v>
      </c>
      <c r="G202" s="3">
        <v>-2.8305476298555732E-3</v>
      </c>
      <c r="H202" s="3">
        <v>1.8658583052456379E-2</v>
      </c>
      <c r="I202" s="3">
        <v>1.5828035306185484E-2</v>
      </c>
      <c r="J202" s="3">
        <v>-4.648784059099853E-3</v>
      </c>
      <c r="K202" s="3">
        <v>3.0660128220915794E-2</v>
      </c>
      <c r="L202" s="3">
        <v>2.601134404540062E-2</v>
      </c>
      <c r="M202" s="3">
        <v>-2.2623329423367977E-2</v>
      </c>
      <c r="N202" s="3">
        <v>3.5695047117769718E-2</v>
      </c>
      <c r="O202" s="3">
        <v>1.3071717694401741E-2</v>
      </c>
      <c r="P202" s="2">
        <v>1009.3581344678257</v>
      </c>
      <c r="Q202" s="3">
        <v>47619.21875</v>
      </c>
      <c r="R202" s="3">
        <v>-2.7988522779196501E-3</v>
      </c>
      <c r="S202" s="3">
        <v>1.873629167675972E-2</v>
      </c>
      <c r="T202" s="3">
        <v>1.5937439631670713E-2</v>
      </c>
      <c r="U202" s="3">
        <v>-4.5933822402730584E-3</v>
      </c>
      <c r="V202" s="3">
        <v>3.0776372179389E-2</v>
      </c>
      <c r="W202" s="3">
        <v>2.6182990521192551E-2</v>
      </c>
      <c r="X202" s="3">
        <v>-2.285197377204895E-2</v>
      </c>
      <c r="Y202" s="3">
        <v>3.5768964327871799E-2</v>
      </c>
      <c r="Z202" s="3">
        <v>1.2916990555822849E-2</v>
      </c>
      <c r="AA202" s="3">
        <v>123095.94405106682</v>
      </c>
      <c r="AB202" s="3">
        <v>1045205.5625</v>
      </c>
      <c r="AC202" s="3">
        <v>-1.6859659925103188E-2</v>
      </c>
      <c r="AD202" s="3">
        <v>0.1584276407957077</v>
      </c>
      <c r="AE202" s="3">
        <v>0.14156798273324966</v>
      </c>
      <c r="AF202" s="3">
        <v>-2.6857616379857063E-2</v>
      </c>
      <c r="AG202" s="3">
        <v>0.25579562783241272</v>
      </c>
      <c r="AH202" s="3">
        <v>0.22893801331520081</v>
      </c>
      <c r="AI202" s="3">
        <v>-0.15386690199375153</v>
      </c>
      <c r="AJ202" s="3">
        <v>0.28888554126024246</v>
      </c>
      <c r="AK202" s="3">
        <v>0.13501863926649094</v>
      </c>
      <c r="AL202" s="1">
        <v>-6.604190967855196E-2</v>
      </c>
      <c r="AM202" s="1">
        <v>0.43533924095916349</v>
      </c>
      <c r="AN202" s="1">
        <v>0.36929732856442682</v>
      </c>
      <c r="AO202" s="1">
        <v>-0.10846472735801654</v>
      </c>
      <c r="AP202" s="1">
        <v>0.71535747971210073</v>
      </c>
      <c r="AQ202" s="1">
        <v>0.60689274963789941</v>
      </c>
      <c r="AR202" s="1">
        <v>-0.52784410431646045</v>
      </c>
      <c r="AS202" s="1">
        <v>0.83283144676978549</v>
      </c>
      <c r="AT202" s="1">
        <v>0.30498734245332504</v>
      </c>
      <c r="AU202" s="1">
        <v>-6.6021741467221257E-2</v>
      </c>
      <c r="AV202" s="1">
        <v>0.44196780762467663</v>
      </c>
      <c r="AW202" s="1">
        <v>0.37594607164966537</v>
      </c>
      <c r="AX202" s="1">
        <v>-0.1083526619535794</v>
      </c>
      <c r="AY202" s="1">
        <v>0.72597961076991646</v>
      </c>
      <c r="AZ202" s="1">
        <v>0.61762696254686211</v>
      </c>
      <c r="BA202" s="1">
        <v>-0.53905206655470717</v>
      </c>
      <c r="BB202" s="1">
        <v>0.84374918034627577</v>
      </c>
      <c r="BC202" s="1">
        <v>0.30469711379156866</v>
      </c>
      <c r="BD202" s="1">
        <v>-7.1577543002910249E-2</v>
      </c>
      <c r="BE202" s="1">
        <v>0.67260320328406509</v>
      </c>
      <c r="BF202" s="1">
        <v>0.60102566818899905</v>
      </c>
      <c r="BG202" s="1">
        <v>-0.11402378220704945</v>
      </c>
      <c r="BH202" s="1">
        <v>1.085978165186442</v>
      </c>
      <c r="BI202" s="1">
        <v>0.97195439088723679</v>
      </c>
      <c r="BJ202" s="1">
        <v>-0.65324062544013151</v>
      </c>
      <c r="BK202" s="1">
        <v>1.2264611115723589</v>
      </c>
      <c r="BL202" s="1">
        <v>0.57322048613222742</v>
      </c>
      <c r="BM202" s="1" t="str">
        <f t="shared" si="5"/>
        <v>ITAElectronics and Machinery</v>
      </c>
    </row>
    <row r="203" spans="1:65">
      <c r="A203" s="8">
        <f t="shared" si="4"/>
        <v>26</v>
      </c>
      <c r="B203" s="1" t="s">
        <v>91</v>
      </c>
      <c r="C203" s="1" t="s">
        <v>92</v>
      </c>
      <c r="D203" s="1" t="s">
        <v>177</v>
      </c>
      <c r="E203" s="2">
        <v>297851.36574233952</v>
      </c>
      <c r="F203" s="3">
        <v>20347057.5</v>
      </c>
      <c r="G203" s="3">
        <v>-1.3509719407011289E-2</v>
      </c>
      <c r="H203" s="3">
        <v>2.935569771216251E-2</v>
      </c>
      <c r="I203" s="3">
        <v>1.5845978414290585E-2</v>
      </c>
      <c r="J203" s="3">
        <v>-1.6725739027606323E-2</v>
      </c>
      <c r="K203" s="3">
        <v>4.5674084394704551E-2</v>
      </c>
      <c r="L203" s="3">
        <v>2.8948345279786736E-2</v>
      </c>
      <c r="M203" s="3">
        <v>-7.3478793143294752E-2</v>
      </c>
      <c r="N203" s="3">
        <v>5.5733028100803494E-2</v>
      </c>
      <c r="O203" s="3">
        <v>-1.7745765915606171E-2</v>
      </c>
      <c r="P203" s="2">
        <v>4524.5546227129007</v>
      </c>
      <c r="Q203" s="3">
        <v>285715.3125</v>
      </c>
      <c r="R203" s="3">
        <v>-1.4899001063895412E-2</v>
      </c>
      <c r="S203" s="3">
        <v>3.0496949519147165E-2</v>
      </c>
      <c r="T203" s="3">
        <v>1.5597948411596008E-2</v>
      </c>
      <c r="U203" s="3">
        <v>-1.8270366970682517E-2</v>
      </c>
      <c r="V203" s="3">
        <v>4.793121520197019E-2</v>
      </c>
      <c r="W203" s="3">
        <v>2.9660848085768521E-2</v>
      </c>
      <c r="X203" s="3">
        <v>-7.7608218241948634E-2</v>
      </c>
      <c r="Y203" s="3">
        <v>5.8709652512334287E-2</v>
      </c>
      <c r="Z203" s="3">
        <v>-1.8898565554991364E-2</v>
      </c>
      <c r="AA203" s="3">
        <v>271304.3232240451</v>
      </c>
      <c r="AB203" s="3">
        <v>6271233.375</v>
      </c>
      <c r="AC203" s="3">
        <v>-9.4627483746080543E-2</v>
      </c>
      <c r="AD203" s="3">
        <v>0.21752778733207379</v>
      </c>
      <c r="AE203" s="3">
        <v>0.12290030377334915</v>
      </c>
      <c r="AF203" s="3">
        <v>-0.10843830980957136</v>
      </c>
      <c r="AG203" s="3">
        <v>0.32668277143966407</v>
      </c>
      <c r="AH203" s="3">
        <v>0.21824445898528211</v>
      </c>
      <c r="AI203" s="3">
        <v>-0.58152869269542862</v>
      </c>
      <c r="AJ203" s="3">
        <v>0.38338305403885897</v>
      </c>
      <c r="AK203" s="3">
        <v>-0.19814563935506158</v>
      </c>
      <c r="AL203" s="1">
        <v>-7.6907216732037528E-2</v>
      </c>
      <c r="AM203" s="1">
        <v>0.16711413007569759</v>
      </c>
      <c r="AN203" s="1">
        <v>9.0206913964961236E-2</v>
      </c>
      <c r="AO203" s="1">
        <v>-9.5215155670223414E-2</v>
      </c>
      <c r="AP203" s="1">
        <v>0.26001033787259181</v>
      </c>
      <c r="AQ203" s="1">
        <v>0.16479518170532745</v>
      </c>
      <c r="AR203" s="1">
        <v>-0.41829510289807609</v>
      </c>
      <c r="AS203" s="1">
        <v>0.31727321213323934</v>
      </c>
      <c r="AT203" s="1">
        <v>-0.10102189573524632</v>
      </c>
      <c r="AU203" s="1">
        <v>-7.8403166186461204E-2</v>
      </c>
      <c r="AV203" s="1">
        <v>0.16048441040279116</v>
      </c>
      <c r="AW203" s="1">
        <v>8.2081243986599883E-2</v>
      </c>
      <c r="AX203" s="1">
        <v>-9.6144339593431202E-2</v>
      </c>
      <c r="AY203" s="1">
        <v>0.25222892560936361</v>
      </c>
      <c r="AZ203" s="1">
        <v>0.15608458525016547</v>
      </c>
      <c r="BA203" s="1">
        <v>-0.40839852324084397</v>
      </c>
      <c r="BB203" s="1">
        <v>0.30894840687194725</v>
      </c>
      <c r="BC203" s="1">
        <v>-9.9450115449976381E-2</v>
      </c>
      <c r="BD203" s="1">
        <v>-0.18227717842146668</v>
      </c>
      <c r="BE203" s="1">
        <v>0.41901517121126641</v>
      </c>
      <c r="BF203" s="1">
        <v>0.23673799315069605</v>
      </c>
      <c r="BG203" s="1">
        <v>-0.20888042630321146</v>
      </c>
      <c r="BH203" s="1">
        <v>0.62927609886269731</v>
      </c>
      <c r="BI203" s="1">
        <v>0.42039566746489182</v>
      </c>
      <c r="BJ203" s="1">
        <v>-1.1201757151239624</v>
      </c>
      <c r="BK203" s="1">
        <v>0.73849561013718068</v>
      </c>
      <c r="BL203" s="1">
        <v>-0.38168010633225913</v>
      </c>
      <c r="BM203" s="1" t="str">
        <f t="shared" si="5"/>
        <v>ITAOther</v>
      </c>
    </row>
    <row r="204" spans="1:65">
      <c r="A204" s="8">
        <f t="shared" ref="A204:A267" si="6">IFERROR(INDEX($A$4:$A$75,MATCH(B204,$B$4:$B$75,0)),"")</f>
        <v>26</v>
      </c>
      <c r="B204" s="1" t="s">
        <v>91</v>
      </c>
      <c r="C204" s="1" t="s">
        <v>92</v>
      </c>
      <c r="D204" s="1" t="s">
        <v>178</v>
      </c>
      <c r="E204" s="2">
        <v>1263019.1057795747</v>
      </c>
      <c r="F204" s="3">
        <v>28824998.125</v>
      </c>
      <c r="G204" s="3">
        <v>-1.1984240882156882E-2</v>
      </c>
      <c r="H204" s="3">
        <v>3.7065474636619911E-2</v>
      </c>
      <c r="I204" s="3">
        <v>2.5081233696255367E-2</v>
      </c>
      <c r="J204" s="3">
        <v>-1.661490353217232E-2</v>
      </c>
      <c r="K204" s="3">
        <v>6.2487826253345702E-2</v>
      </c>
      <c r="L204" s="3">
        <v>4.5872923205024563E-2</v>
      </c>
      <c r="M204" s="3">
        <v>-7.642523676622659E-2</v>
      </c>
      <c r="N204" s="3">
        <v>7.458870779373683E-2</v>
      </c>
      <c r="O204" s="3">
        <v>-1.8365289724897593E-3</v>
      </c>
      <c r="P204" s="2">
        <v>16806.744226606705</v>
      </c>
      <c r="Q204" s="3">
        <v>404763.359375</v>
      </c>
      <c r="R204" s="3">
        <v>-1.1857711948323413E-2</v>
      </c>
      <c r="S204" s="3">
        <v>3.6592728036339395E-2</v>
      </c>
      <c r="T204" s="3">
        <v>2.4735016191698378E-2</v>
      </c>
      <c r="U204" s="3">
        <v>-1.6466375174786663E-2</v>
      </c>
      <c r="V204" s="3">
        <v>6.1505373203544877E-2</v>
      </c>
      <c r="W204" s="3">
        <v>4.5038997479423415E-2</v>
      </c>
      <c r="X204" s="3">
        <v>-7.8184128891734872E-2</v>
      </c>
      <c r="Y204" s="3">
        <v>7.3777361714746803E-2</v>
      </c>
      <c r="Z204" s="3">
        <v>-4.406767176988069E-3</v>
      </c>
      <c r="AA204" s="3">
        <v>92198.578057652005</v>
      </c>
      <c r="AB204" s="3">
        <v>8884247.28125</v>
      </c>
      <c r="AC204" s="3">
        <v>-4.6996170376587543E-3</v>
      </c>
      <c r="AD204" s="3">
        <v>1.5483690120674964E-2</v>
      </c>
      <c r="AE204" s="3">
        <v>1.078407315583263E-2</v>
      </c>
      <c r="AF204" s="3">
        <v>-6.6400522526066652E-3</v>
      </c>
      <c r="AG204" s="3">
        <v>2.9941601397695194E-2</v>
      </c>
      <c r="AH204" s="3">
        <v>2.3301549003463151E-2</v>
      </c>
      <c r="AI204" s="3">
        <v>-2.9762735574877297E-2</v>
      </c>
      <c r="AJ204" s="3">
        <v>3.471465542520491E-2</v>
      </c>
      <c r="AK204" s="3">
        <v>4.9519197339122911E-3</v>
      </c>
      <c r="AL204" s="1">
        <v>-1.6088700640959006E-2</v>
      </c>
      <c r="AM204" s="1">
        <v>4.9759958215752263E-2</v>
      </c>
      <c r="AN204" s="1">
        <v>3.3671257496650168E-2</v>
      </c>
      <c r="AO204" s="1">
        <v>-2.2305310093151513E-2</v>
      </c>
      <c r="AP204" s="1">
        <v>8.3889162457605651E-2</v>
      </c>
      <c r="AQ204" s="1">
        <v>6.1583853014018593E-2</v>
      </c>
      <c r="AR204" s="1">
        <v>-0.10259997006376406</v>
      </c>
      <c r="AS204" s="1">
        <v>0.10013445179294657</v>
      </c>
      <c r="AT204" s="1">
        <v>-2.4655182708174959E-3</v>
      </c>
      <c r="AU204" s="1">
        <v>-1.679846469895669E-2</v>
      </c>
      <c r="AV204" s="1">
        <v>5.1839819759147053E-2</v>
      </c>
      <c r="AW204" s="1">
        <v>3.5041355207074104E-2</v>
      </c>
      <c r="AX204" s="1">
        <v>-2.332741959822536E-2</v>
      </c>
      <c r="AY204" s="1">
        <v>8.7132816605651406E-2</v>
      </c>
      <c r="AZ204" s="1">
        <v>6.3805396229199923E-2</v>
      </c>
      <c r="BA204" s="1">
        <v>-0.11076110930424389</v>
      </c>
      <c r="BB204" s="1">
        <v>0.10451817447990605</v>
      </c>
      <c r="BC204" s="1">
        <v>-6.2429348243378379E-3</v>
      </c>
      <c r="BD204" s="1">
        <v>-2.6638512257329498E-2</v>
      </c>
      <c r="BE204" s="1">
        <v>8.7765123362854136E-2</v>
      </c>
      <c r="BF204" s="1">
        <v>6.1126611518264873E-2</v>
      </c>
      <c r="BG204" s="1">
        <v>-3.763734617161258E-2</v>
      </c>
      <c r="BH204" s="1">
        <v>0.16971589587944894</v>
      </c>
      <c r="BI204" s="1">
        <v>0.13207854890507109</v>
      </c>
      <c r="BJ204" s="1">
        <v>-0.16870204318137344</v>
      </c>
      <c r="BK204" s="1">
        <v>0.19677066591663803</v>
      </c>
      <c r="BL204" s="1">
        <v>2.8068622075395726E-2</v>
      </c>
      <c r="BM204" s="1" t="str">
        <f t="shared" si="5"/>
        <v>ITAServices</v>
      </c>
    </row>
    <row r="205" spans="1:65">
      <c r="A205" s="8">
        <f t="shared" si="6"/>
        <v>26</v>
      </c>
      <c r="B205" s="1" t="s">
        <v>91</v>
      </c>
      <c r="C205" s="1" t="s">
        <v>92</v>
      </c>
      <c r="D205" s="1" t="s">
        <v>179</v>
      </c>
      <c r="E205" s="2">
        <v>20832.462035484132</v>
      </c>
      <c r="F205" s="3">
        <v>3391176.25</v>
      </c>
      <c r="G205" s="3">
        <v>-3.6554419784806669E-4</v>
      </c>
      <c r="H205" s="3">
        <v>9.0905968099832535E-3</v>
      </c>
      <c r="I205" s="3">
        <v>8.7250526994466782E-3</v>
      </c>
      <c r="J205" s="3">
        <v>-6.3868885627016425E-4</v>
      </c>
      <c r="K205" s="3">
        <v>2.0154433324933052E-2</v>
      </c>
      <c r="L205" s="3">
        <v>1.9515745341777802E-2</v>
      </c>
      <c r="M205" s="3">
        <v>-1.9306689500808716E-3</v>
      </c>
      <c r="N205" s="3">
        <v>2.0493727177381516E-2</v>
      </c>
      <c r="O205" s="3">
        <v>1.8563058227300644E-2</v>
      </c>
      <c r="P205" s="2">
        <v>473.72667010422299</v>
      </c>
      <c r="Q205" s="3">
        <v>47619.21875</v>
      </c>
      <c r="R205" s="3">
        <v>-5.9196387883275747E-4</v>
      </c>
      <c r="S205" s="3">
        <v>1.472135353833437E-2</v>
      </c>
      <c r="T205" s="3">
        <v>1.4129390008747578E-2</v>
      </c>
      <c r="U205" s="3">
        <v>-1.034295535646379E-3</v>
      </c>
      <c r="V205" s="3">
        <v>3.2638177275657654E-2</v>
      </c>
      <c r="W205" s="3">
        <v>3.1603880226612091E-2</v>
      </c>
      <c r="X205" s="3">
        <v>-3.1265339348465204E-3</v>
      </c>
      <c r="Y205" s="3">
        <v>3.3187631517648697E-2</v>
      </c>
      <c r="Z205" s="3">
        <v>3.006109781563282E-2</v>
      </c>
      <c r="AA205" s="3">
        <v>28057.53226245497</v>
      </c>
      <c r="AB205" s="3">
        <v>1045205.5625</v>
      </c>
      <c r="AC205" s="3">
        <v>-1.5973910922184587E-3</v>
      </c>
      <c r="AD205" s="3">
        <v>0.10260692238807678</v>
      </c>
      <c r="AE205" s="3">
        <v>0.10100953280925751</v>
      </c>
      <c r="AF205" s="3">
        <v>-2.7909674681723118E-3</v>
      </c>
      <c r="AG205" s="3">
        <v>0.22686297446489334</v>
      </c>
      <c r="AH205" s="3">
        <v>0.22407200187444687</v>
      </c>
      <c r="AI205" s="3">
        <v>-8.4366090595722198E-3</v>
      </c>
      <c r="AJ205" s="3">
        <v>0.22862210869789124</v>
      </c>
      <c r="AK205" s="3">
        <v>0.22018550336360931</v>
      </c>
      <c r="AL205" s="1">
        <v>-2.9752239219528992E-2</v>
      </c>
      <c r="AM205" s="1">
        <v>0.73989851988110111</v>
      </c>
      <c r="AN205" s="1">
        <v>0.71014628776799693</v>
      </c>
      <c r="AO205" s="1">
        <v>-5.198392903091676E-2</v>
      </c>
      <c r="AP205" s="1">
        <v>1.6404022417740221</v>
      </c>
      <c r="AQ205" s="1">
        <v>1.588418383807354</v>
      </c>
      <c r="AR205" s="1">
        <v>-0.15714029875095381</v>
      </c>
      <c r="AS205" s="1">
        <v>1.6680179225130118</v>
      </c>
      <c r="AT205" s="1">
        <v>1.510877623762058</v>
      </c>
      <c r="AU205" s="1">
        <v>-2.9752239232060832E-2</v>
      </c>
      <c r="AV205" s="1">
        <v>0.73989857819688343</v>
      </c>
      <c r="AW205" s="1">
        <v>0.71014635651800417</v>
      </c>
      <c r="AX205" s="1">
        <v>-5.1983928941545257E-2</v>
      </c>
      <c r="AY205" s="1">
        <v>1.640402215619178</v>
      </c>
      <c r="AZ205" s="1">
        <v>1.5884182106138456</v>
      </c>
      <c r="BA205" s="1">
        <v>-0.15714030690543318</v>
      </c>
      <c r="BB205" s="1">
        <v>1.6680179108319035</v>
      </c>
      <c r="BC205" s="1">
        <v>1.5108776156285915</v>
      </c>
      <c r="BD205" s="1">
        <v>-2.9753188039098967E-2</v>
      </c>
      <c r="BE205" s="1">
        <v>1.9111681984440232</v>
      </c>
      <c r="BF205" s="1">
        <v>1.8814150385936694</v>
      </c>
      <c r="BG205" s="1">
        <v>-5.1984877276492418E-2</v>
      </c>
      <c r="BH205" s="1">
        <v>4.2255755470559277</v>
      </c>
      <c r="BI205" s="1">
        <v>4.1735905743713744</v>
      </c>
      <c r="BJ205" s="1">
        <v>-0.15714123922727455</v>
      </c>
      <c r="BK205" s="1">
        <v>4.2583413812185018</v>
      </c>
      <c r="BL205" s="1">
        <v>4.1012002113789068</v>
      </c>
      <c r="BM205" s="1" t="str">
        <f t="shared" si="5"/>
        <v>ITATextiles, Garments and Leather</v>
      </c>
    </row>
    <row r="206" spans="1:65">
      <c r="A206" s="8">
        <f t="shared" si="6"/>
        <v>27</v>
      </c>
      <c r="B206" s="1" t="s">
        <v>93</v>
      </c>
      <c r="C206" s="1" t="s">
        <v>94</v>
      </c>
      <c r="D206" s="1" t="s">
        <v>175</v>
      </c>
      <c r="E206" s="2">
        <v>72240.048723249434</v>
      </c>
      <c r="F206" s="3">
        <v>9744111</v>
      </c>
      <c r="G206" s="3">
        <v>-4.3414242099970579E-4</v>
      </c>
      <c r="H206" s="3">
        <v>1.4075254439376295E-3</v>
      </c>
      <c r="I206" s="3">
        <v>9.7338302293792367E-4</v>
      </c>
      <c r="J206" s="3">
        <v>-7.1366803604178131E-4</v>
      </c>
      <c r="K206" s="3">
        <v>2.5999395293183625E-3</v>
      </c>
      <c r="L206" s="3">
        <v>1.8862714641727507E-3</v>
      </c>
      <c r="M206" s="3">
        <v>-2.4526118068024516E-3</v>
      </c>
      <c r="N206" s="3">
        <v>2.8355622198432684E-3</v>
      </c>
      <c r="O206" s="3">
        <v>3.8295041304081678E-4</v>
      </c>
      <c r="P206" s="2">
        <v>2399.9481974141995</v>
      </c>
      <c r="Q206" s="3">
        <v>114869.3125</v>
      </c>
      <c r="R206" s="3">
        <v>-7.3496161348884925E-4</v>
      </c>
      <c r="S206" s="3">
        <v>2.9558457463281229E-3</v>
      </c>
      <c r="T206" s="3">
        <v>2.2208840746316127E-3</v>
      </c>
      <c r="U206" s="3">
        <v>-1.2246865226188675E-3</v>
      </c>
      <c r="V206" s="3">
        <v>5.7731884007807821E-3</v>
      </c>
      <c r="W206" s="3">
        <v>4.5485021109925583E-3</v>
      </c>
      <c r="X206" s="3">
        <v>-4.7909678833093494E-3</v>
      </c>
      <c r="Y206" s="3">
        <v>6.2177788349799812E-3</v>
      </c>
      <c r="Z206" s="3">
        <v>1.4268109516706318E-3</v>
      </c>
      <c r="AA206" s="3">
        <v>3601.2648376168495</v>
      </c>
      <c r="AB206" s="3">
        <v>1721870.375</v>
      </c>
      <c r="AC206" s="3">
        <v>-3.9878629468148574E-4</v>
      </c>
      <c r="AD206" s="3">
        <v>4.4256453111302108E-3</v>
      </c>
      <c r="AE206" s="3">
        <v>4.0268590382765979E-3</v>
      </c>
      <c r="AF206" s="3">
        <v>-6.4620557532180101E-4</v>
      </c>
      <c r="AG206" s="3">
        <v>6.0450672172009945E-3</v>
      </c>
      <c r="AH206" s="3">
        <v>5.398861481808126E-3</v>
      </c>
      <c r="AI206" s="3">
        <v>-1.8914779502665624E-3</v>
      </c>
      <c r="AJ206" s="3">
        <v>6.2265696469694376E-3</v>
      </c>
      <c r="AK206" s="3">
        <v>4.3350915657356381E-3</v>
      </c>
      <c r="AL206" s="1">
        <v>-2.9279687869006966E-2</v>
      </c>
      <c r="AM206" s="1">
        <v>9.4927156787120742E-2</v>
      </c>
      <c r="AN206" s="1">
        <v>6.564746891811378E-2</v>
      </c>
      <c r="AO206" s="1">
        <v>-4.8131618396730524E-2</v>
      </c>
      <c r="AP206" s="1">
        <v>0.17534664712432266</v>
      </c>
      <c r="AQ206" s="1">
        <v>0.12721502676475452</v>
      </c>
      <c r="AR206" s="1">
        <v>-0.16541048442503078</v>
      </c>
      <c r="AS206" s="1">
        <v>0.19123765085885416</v>
      </c>
      <c r="AT206" s="1">
        <v>2.5827166433823358E-2</v>
      </c>
      <c r="AU206" s="1">
        <v>-1.7588824558254789E-2</v>
      </c>
      <c r="AV206" s="1">
        <v>7.0738187272984476E-2</v>
      </c>
      <c r="AW206" s="1">
        <v>5.314936132172586E-2</v>
      </c>
      <c r="AX206" s="1">
        <v>-2.9308736660338806E-2</v>
      </c>
      <c r="AY206" s="1">
        <v>0.13816177070943764</v>
      </c>
      <c r="AZ206" s="1">
        <v>0.10885303962111412</v>
      </c>
      <c r="BA206" s="1">
        <v>-0.11465563917514714</v>
      </c>
      <c r="BB206" s="1">
        <v>0.14880154155445835</v>
      </c>
      <c r="BC206" s="1">
        <v>3.4145902379311199E-2</v>
      </c>
      <c r="BD206" s="1">
        <v>-9.5335716824694813E-2</v>
      </c>
      <c r="BE206" s="1">
        <v>1.0580154678721874</v>
      </c>
      <c r="BF206" s="1">
        <v>0.96267975626576596</v>
      </c>
      <c r="BG206" s="1">
        <v>-0.15448492729326083</v>
      </c>
      <c r="BH206" s="1">
        <v>1.4451620431580392</v>
      </c>
      <c r="BI206" s="1">
        <v>1.2906770775974403</v>
      </c>
      <c r="BJ206" s="1">
        <v>-0.45218556568197688</v>
      </c>
      <c r="BK206" s="1">
        <v>1.4885528629484208</v>
      </c>
      <c r="BL206" s="1">
        <v>1.0363672659568037</v>
      </c>
      <c r="BM206" s="1" t="str">
        <f t="shared" si="5"/>
        <v>JPNAgriculture, Mining and Quarrying</v>
      </c>
    </row>
    <row r="207" spans="1:65">
      <c r="A207" s="8">
        <f t="shared" si="6"/>
        <v>27</v>
      </c>
      <c r="B207" s="1" t="s">
        <v>93</v>
      </c>
      <c r="C207" s="1" t="s">
        <v>94</v>
      </c>
      <c r="D207" s="1" t="s">
        <v>176</v>
      </c>
      <c r="E207" s="2">
        <v>203596.08220098302</v>
      </c>
      <c r="F207" s="3">
        <v>9744111</v>
      </c>
      <c r="G207" s="3">
        <v>-6.8762969458475709E-3</v>
      </c>
      <c r="H207" s="3">
        <v>2.2155749145895243E-2</v>
      </c>
      <c r="I207" s="3">
        <v>1.5279452316462994E-2</v>
      </c>
      <c r="J207" s="3">
        <v>-1.4238958247005939E-2</v>
      </c>
      <c r="K207" s="3">
        <v>4.7619939781725407E-2</v>
      </c>
      <c r="L207" s="3">
        <v>3.3380981534719467E-2</v>
      </c>
      <c r="M207" s="3">
        <v>-6.344480998814106E-2</v>
      </c>
      <c r="N207" s="3">
        <v>5.3144904784858227E-2</v>
      </c>
      <c r="O207" s="3">
        <v>-1.0299905203282833E-2</v>
      </c>
      <c r="P207" s="2">
        <v>1575.0469052006274</v>
      </c>
      <c r="Q207" s="3">
        <v>114869.3125</v>
      </c>
      <c r="R207" s="3">
        <v>-4.4611990451812744E-3</v>
      </c>
      <c r="S207" s="3">
        <v>1.4498251024633646E-2</v>
      </c>
      <c r="T207" s="3">
        <v>1.0037052445113659E-2</v>
      </c>
      <c r="U207" s="3">
        <v>-9.2252471949905157E-3</v>
      </c>
      <c r="V207" s="3">
        <v>3.1064077280461788E-2</v>
      </c>
      <c r="W207" s="3">
        <v>2.1838829852640629E-2</v>
      </c>
      <c r="X207" s="3">
        <v>-4.1104186326265335E-2</v>
      </c>
      <c r="Y207" s="3">
        <v>3.4673591144382954E-2</v>
      </c>
      <c r="Z207" s="3">
        <v>-6.4305951818823814E-3</v>
      </c>
      <c r="AA207" s="3">
        <v>240879.63792614819</v>
      </c>
      <c r="AB207" s="3">
        <v>1721870.375</v>
      </c>
      <c r="AC207" s="3">
        <v>-4.9154702108353376E-2</v>
      </c>
      <c r="AD207" s="3">
        <v>0.27560205012559891</v>
      </c>
      <c r="AE207" s="3">
        <v>0.22644735127687454</v>
      </c>
      <c r="AF207" s="3">
        <v>-0.10200574621558189</v>
      </c>
      <c r="AG207" s="3">
        <v>0.58308683335781097</v>
      </c>
      <c r="AH207" s="3">
        <v>0.48108109831809998</v>
      </c>
      <c r="AI207" s="3">
        <v>-0.69019508361816406</v>
      </c>
      <c r="AJ207" s="3">
        <v>0.62711822986602783</v>
      </c>
      <c r="AK207" s="3">
        <v>-6.307685375213623E-2</v>
      </c>
      <c r="AL207" s="1">
        <v>-0.16454983665171127</v>
      </c>
      <c r="AM207" s="1">
        <v>0.53018724054011634</v>
      </c>
      <c r="AN207" s="1">
        <v>0.36563740667422462</v>
      </c>
      <c r="AO207" s="1">
        <v>-0.3407383759147074</v>
      </c>
      <c r="AP207" s="1">
        <v>1.1395455103461065</v>
      </c>
      <c r="AQ207" s="1">
        <v>0.79880713443139884</v>
      </c>
      <c r="AR207" s="1">
        <v>-1.5182347711513293</v>
      </c>
      <c r="AS207" s="1">
        <v>1.2717579636376894</v>
      </c>
      <c r="AT207" s="1">
        <v>-0.24647680751363982</v>
      </c>
      <c r="AU207" s="1">
        <v>-0.16267924071442511</v>
      </c>
      <c r="AV207" s="1">
        <v>0.52868398035772923</v>
      </c>
      <c r="AW207" s="1">
        <v>0.36600475662381177</v>
      </c>
      <c r="AX207" s="1">
        <v>-0.33640198383548159</v>
      </c>
      <c r="AY207" s="1">
        <v>1.132762841177916</v>
      </c>
      <c r="AZ207" s="1">
        <v>0.79636084885218061</v>
      </c>
      <c r="BA207" s="1">
        <v>-1.4988790578541402</v>
      </c>
      <c r="BB207" s="1">
        <v>1.2643850729555226</v>
      </c>
      <c r="BC207" s="1">
        <v>-0.23449398489861786</v>
      </c>
      <c r="BD207" s="1">
        <v>-0.17568531090432365</v>
      </c>
      <c r="BE207" s="1">
        <v>0.98503764208463063</v>
      </c>
      <c r="BF207" s="1">
        <v>0.80935234283064594</v>
      </c>
      <c r="BG207" s="1">
        <v>-0.36458182979948422</v>
      </c>
      <c r="BH207" s="1">
        <v>2.0840283270738387</v>
      </c>
      <c r="BI207" s="1">
        <v>1.7194465372183734</v>
      </c>
      <c r="BJ207" s="1">
        <v>-2.4668471712594577</v>
      </c>
      <c r="BK207" s="1">
        <v>2.2414022761224084</v>
      </c>
      <c r="BL207" s="1">
        <v>-0.22544489513704899</v>
      </c>
      <c r="BM207" s="1" t="str">
        <f t="shared" si="5"/>
        <v>JPNElectronics and Machinery</v>
      </c>
    </row>
    <row r="208" spans="1:65">
      <c r="A208" s="8">
        <f t="shared" si="6"/>
        <v>27</v>
      </c>
      <c r="B208" s="1" t="s">
        <v>93</v>
      </c>
      <c r="C208" s="1" t="s">
        <v>94</v>
      </c>
      <c r="D208" s="1" t="s">
        <v>177</v>
      </c>
      <c r="E208" s="2">
        <v>1052776.494999256</v>
      </c>
      <c r="F208" s="3">
        <v>58464666</v>
      </c>
      <c r="G208" s="3">
        <v>-1.8672221696760971E-2</v>
      </c>
      <c r="H208" s="3">
        <v>3.8066409928433131E-2</v>
      </c>
      <c r="I208" s="3">
        <v>1.9394188144360669E-2</v>
      </c>
      <c r="J208" s="3">
        <v>-2.7955782366916537E-2</v>
      </c>
      <c r="K208" s="3">
        <v>6.309440040786285E-2</v>
      </c>
      <c r="L208" s="3">
        <v>3.5138617429765873E-2</v>
      </c>
      <c r="M208" s="3">
        <v>-0.20902812108397484</v>
      </c>
      <c r="N208" s="3">
        <v>8.0173454945906997E-2</v>
      </c>
      <c r="O208" s="3">
        <v>-0.12885466427542269</v>
      </c>
      <c r="P208" s="2">
        <v>10103.683352720862</v>
      </c>
      <c r="Q208" s="3">
        <v>689215.875</v>
      </c>
      <c r="R208" s="3">
        <v>-1.1702173494995805E-2</v>
      </c>
      <c r="S208" s="3">
        <v>2.2751533670088975E-2</v>
      </c>
      <c r="T208" s="3">
        <v>1.1049360204197001E-2</v>
      </c>
      <c r="U208" s="3">
        <v>-1.7426791946490994E-2</v>
      </c>
      <c r="V208" s="3">
        <v>3.8106246523966547E-2</v>
      </c>
      <c r="W208" s="3">
        <v>2.0679454552009702E-2</v>
      </c>
      <c r="X208" s="3">
        <v>-0.13024887003848562</v>
      </c>
      <c r="Y208" s="3">
        <v>4.8820664451341145E-2</v>
      </c>
      <c r="Z208" s="3">
        <v>-8.1428205703559797E-2</v>
      </c>
      <c r="AA208" s="3">
        <v>450800.12770912983</v>
      </c>
      <c r="AB208" s="3">
        <v>10331222.25</v>
      </c>
      <c r="AC208" s="3">
        <v>-0.13721780176530274</v>
      </c>
      <c r="AD208" s="3">
        <v>0.35235270239422789</v>
      </c>
      <c r="AE208" s="3">
        <v>0.21513490232740651</v>
      </c>
      <c r="AF208" s="3">
        <v>-0.17497323579465274</v>
      </c>
      <c r="AG208" s="3">
        <v>0.51783043189027467</v>
      </c>
      <c r="AH208" s="3">
        <v>0.34285719375458257</v>
      </c>
      <c r="AI208" s="3">
        <v>-2.2967251354411928</v>
      </c>
      <c r="AJ208" s="3">
        <v>0.65018156257019655</v>
      </c>
      <c r="AK208" s="3">
        <v>-1.6465435615714341</v>
      </c>
      <c r="AL208" s="1">
        <v>-8.6411603509904747E-2</v>
      </c>
      <c r="AM208" s="1">
        <v>0.17616433519273533</v>
      </c>
      <c r="AN208" s="1">
        <v>8.9752731278769093E-2</v>
      </c>
      <c r="AO208" s="1">
        <v>-0.12937421271718433</v>
      </c>
      <c r="AP208" s="1">
        <v>0.29198926620955762</v>
      </c>
      <c r="AQ208" s="1">
        <v>0.16261505066394275</v>
      </c>
      <c r="AR208" s="1">
        <v>-0.96734365170171732</v>
      </c>
      <c r="AS208" s="1">
        <v>0.37102798549176919</v>
      </c>
      <c r="AT208" s="1">
        <v>-0.59631565758996941</v>
      </c>
      <c r="AU208" s="1">
        <v>-6.6521316161171642E-2</v>
      </c>
      <c r="AV208" s="1">
        <v>0.12933169765998867</v>
      </c>
      <c r="AW208" s="1">
        <v>6.2810381664258536E-2</v>
      </c>
      <c r="AX208" s="1">
        <v>-9.9063061852844511E-2</v>
      </c>
      <c r="AY208" s="1">
        <v>0.21661597085535564</v>
      </c>
      <c r="AZ208" s="1">
        <v>0.11755290885774981</v>
      </c>
      <c r="BA208" s="1">
        <v>-0.74040316246982496</v>
      </c>
      <c r="BB208" s="1">
        <v>0.27752236424754029</v>
      </c>
      <c r="BC208" s="1">
        <v>-0.46288079888405065</v>
      </c>
      <c r="BD208" s="1">
        <v>-0.26205768487509118</v>
      </c>
      <c r="BE208" s="1">
        <v>0.67292094947597292</v>
      </c>
      <c r="BF208" s="1">
        <v>0.41086326784463068</v>
      </c>
      <c r="BG208" s="1">
        <v>-0.33416277259620603</v>
      </c>
      <c r="BH208" s="1">
        <v>0.98894926455051124</v>
      </c>
      <c r="BI208" s="1">
        <v>0.65478648748340307</v>
      </c>
      <c r="BJ208" s="1">
        <v>-4.3862710526262116</v>
      </c>
      <c r="BK208" s="1">
        <v>1.2417126119469653</v>
      </c>
      <c r="BL208" s="1">
        <v>-3.1445584190994142</v>
      </c>
      <c r="BM208" s="1" t="str">
        <f t="shared" si="5"/>
        <v>JPNOther</v>
      </c>
    </row>
    <row r="209" spans="1:65">
      <c r="A209" s="8">
        <f t="shared" si="6"/>
        <v>27</v>
      </c>
      <c r="B209" s="1" t="s">
        <v>93</v>
      </c>
      <c r="C209" s="1" t="s">
        <v>94</v>
      </c>
      <c r="D209" s="1" t="s">
        <v>178</v>
      </c>
      <c r="E209" s="2">
        <v>3526086.3565650391</v>
      </c>
      <c r="F209" s="3">
        <v>82824943.5</v>
      </c>
      <c r="G209" s="3">
        <v>-1.4097761479206383E-2</v>
      </c>
      <c r="H209" s="3">
        <v>3.1646725175960455E-2</v>
      </c>
      <c r="I209" s="3">
        <v>1.7548963929584716E-2</v>
      </c>
      <c r="J209" s="3">
        <v>-2.3497167458117474E-2</v>
      </c>
      <c r="K209" s="3">
        <v>6.01083654910326E-2</v>
      </c>
      <c r="L209" s="3">
        <v>3.6611198302125558E-2</v>
      </c>
      <c r="M209" s="3">
        <v>-0.12571503594517708</v>
      </c>
      <c r="N209" s="3">
        <v>7.1573789638932794E-2</v>
      </c>
      <c r="O209" s="3">
        <v>-5.4141246306244284E-2</v>
      </c>
      <c r="P209" s="2">
        <v>42737.173071792284</v>
      </c>
      <c r="Q209" s="3">
        <v>976389.15625</v>
      </c>
      <c r="R209" s="3">
        <v>-1.5057803413583315E-2</v>
      </c>
      <c r="S209" s="3">
        <v>3.4390952401736286E-2</v>
      </c>
      <c r="T209" s="3">
        <v>1.9333149046360631E-2</v>
      </c>
      <c r="U209" s="3">
        <v>-2.5163433590932982E-2</v>
      </c>
      <c r="V209" s="3">
        <v>6.6016034004860558E-2</v>
      </c>
      <c r="W209" s="3">
        <v>4.085260003557778E-2</v>
      </c>
      <c r="X209" s="3">
        <v>-0.13726509506523144</v>
      </c>
      <c r="Y209" s="3">
        <v>7.8380058213951997E-2</v>
      </c>
      <c r="Z209" s="3">
        <v>-5.8885036851279438E-2</v>
      </c>
      <c r="AA209" s="3">
        <v>159398.74049280063</v>
      </c>
      <c r="AB209" s="3">
        <v>14635898.1875</v>
      </c>
      <c r="AC209" s="3">
        <v>-8.8601837834971775E-3</v>
      </c>
      <c r="AD209" s="3">
        <v>1.8128650402900348E-2</v>
      </c>
      <c r="AE209" s="3">
        <v>9.2684666139462024E-3</v>
      </c>
      <c r="AF209" s="3">
        <v>-1.4695622117471885E-2</v>
      </c>
      <c r="AG209" s="3">
        <v>4.0383130353575325E-2</v>
      </c>
      <c r="AH209" s="3">
        <v>2.5687508241503565E-2</v>
      </c>
      <c r="AI209" s="3">
        <v>-6.9499546830002146E-2</v>
      </c>
      <c r="AJ209" s="3">
        <v>4.7427441037143581E-2</v>
      </c>
      <c r="AK209" s="3">
        <v>-2.2072105967481548E-2</v>
      </c>
      <c r="AL209" s="1">
        <v>-1.9479125841468603E-2</v>
      </c>
      <c r="AM209" s="1">
        <v>4.3726838695784823E-2</v>
      </c>
      <c r="AN209" s="1">
        <v>2.4247713176022426E-2</v>
      </c>
      <c r="AO209" s="1">
        <v>-3.2466450968817014E-2</v>
      </c>
      <c r="AP209" s="1">
        <v>8.305278942701512E-2</v>
      </c>
      <c r="AQ209" s="1">
        <v>5.0586338830170906E-2</v>
      </c>
      <c r="AR209" s="1">
        <v>-0.17370268385890628</v>
      </c>
      <c r="AS209" s="1">
        <v>9.8894768320768753E-2</v>
      </c>
      <c r="AT209" s="1">
        <v>-7.4807915538137509E-2</v>
      </c>
      <c r="AU209" s="1">
        <v>-2.0236241757918973E-2</v>
      </c>
      <c r="AV209" s="1">
        <v>4.6218137398368747E-2</v>
      </c>
      <c r="AW209" s="1">
        <v>2.5981895718675284E-2</v>
      </c>
      <c r="AX209" s="1">
        <v>-3.381723825309798E-2</v>
      </c>
      <c r="AY209" s="1">
        <v>8.8719210055316383E-2</v>
      </c>
      <c r="AZ209" s="1">
        <v>5.4901971293752606E-2</v>
      </c>
      <c r="BA209" s="1">
        <v>-0.184471105935546</v>
      </c>
      <c r="BB209" s="1">
        <v>0.10533527125121672</v>
      </c>
      <c r="BC209" s="1">
        <v>-7.913583468432929E-2</v>
      </c>
      <c r="BD209" s="1">
        <v>-4.7855109872972715E-2</v>
      </c>
      <c r="BE209" s="1">
        <v>9.7915413277926341E-2</v>
      </c>
      <c r="BF209" s="1">
        <v>5.0060303375479766E-2</v>
      </c>
      <c r="BG209" s="1">
        <v>-7.9373140362301031E-2</v>
      </c>
      <c r="BH209" s="1">
        <v>0.21811501739777001</v>
      </c>
      <c r="BI209" s="1">
        <v>0.13874187706463581</v>
      </c>
      <c r="BJ209" s="1">
        <v>-0.3753769144006181</v>
      </c>
      <c r="BK209" s="1">
        <v>0.25616233898599738</v>
      </c>
      <c r="BL209" s="1">
        <v>-0.11921457635778425</v>
      </c>
      <c r="BM209" s="1" t="str">
        <f t="shared" si="5"/>
        <v>JPNServices</v>
      </c>
    </row>
    <row r="210" spans="1:65">
      <c r="A210" s="8">
        <f t="shared" si="6"/>
        <v>27</v>
      </c>
      <c r="B210" s="1" t="s">
        <v>93</v>
      </c>
      <c r="C210" s="1" t="s">
        <v>94</v>
      </c>
      <c r="D210" s="1" t="s">
        <v>179</v>
      </c>
      <c r="E210" s="2">
        <v>17356.766839022359</v>
      </c>
      <c r="F210" s="3">
        <v>9744111</v>
      </c>
      <c r="G210" s="3">
        <v>-5.0254360394319519E-4</v>
      </c>
      <c r="H210" s="3">
        <v>3.8183404831215739E-3</v>
      </c>
      <c r="I210" s="3">
        <v>3.3157968427985907E-3</v>
      </c>
      <c r="J210" s="3">
        <v>-1.0134789044968784E-3</v>
      </c>
      <c r="K210" s="3">
        <v>7.3002486024051905E-3</v>
      </c>
      <c r="L210" s="3">
        <v>6.2867696397006512E-3</v>
      </c>
      <c r="M210" s="3">
        <v>-2.4572202673880383E-3</v>
      </c>
      <c r="N210" s="3">
        <v>7.5200148858129978E-3</v>
      </c>
      <c r="O210" s="3">
        <v>5.0627945456653833E-3</v>
      </c>
      <c r="P210" s="2">
        <v>618.80494810932476</v>
      </c>
      <c r="Q210" s="3">
        <v>114869.3125</v>
      </c>
      <c r="R210" s="3">
        <v>-1.5221067442325875E-3</v>
      </c>
      <c r="S210" s="3">
        <v>9.414327796548605E-3</v>
      </c>
      <c r="T210" s="3">
        <v>7.8922209795564413E-3</v>
      </c>
      <c r="U210" s="3">
        <v>-3.0726093100383878E-3</v>
      </c>
      <c r="V210" s="3">
        <v>1.7928838264197111E-2</v>
      </c>
      <c r="W210" s="3">
        <v>1.4856229070574045E-2</v>
      </c>
      <c r="X210" s="3">
        <v>-7.4100040073972195E-3</v>
      </c>
      <c r="Y210" s="3">
        <v>1.8560083582997322E-2</v>
      </c>
      <c r="Z210" s="3">
        <v>1.1150079779326916E-2</v>
      </c>
      <c r="AA210" s="3">
        <v>6255.4450852738855</v>
      </c>
      <c r="AB210" s="3">
        <v>1721870.375</v>
      </c>
      <c r="AC210" s="3">
        <v>-1.0249730257783085E-3</v>
      </c>
      <c r="AD210" s="3">
        <v>4.1204096749424934E-2</v>
      </c>
      <c r="AE210" s="3">
        <v>4.0179124101996422E-2</v>
      </c>
      <c r="AF210" s="3">
        <v>-2.0671066886279732E-3</v>
      </c>
      <c r="AG210" s="3">
        <v>7.907518744468689E-2</v>
      </c>
      <c r="AH210" s="3">
        <v>7.700807973742485E-2</v>
      </c>
      <c r="AI210" s="3">
        <v>-5.0652036443352699E-3</v>
      </c>
      <c r="AJ210" s="3">
        <v>7.9532284289598465E-2</v>
      </c>
      <c r="AK210" s="3">
        <v>7.4467077851295471E-2</v>
      </c>
      <c r="AL210" s="1">
        <v>-0.14106431673522107</v>
      </c>
      <c r="AM210" s="1">
        <v>1.0718106589908221</v>
      </c>
      <c r="AN210" s="1">
        <v>0.93074633204377077</v>
      </c>
      <c r="AO210" s="1">
        <v>-0.28448418817120708</v>
      </c>
      <c r="AP210" s="1">
        <v>2.0491845344666735</v>
      </c>
      <c r="AQ210" s="1">
        <v>1.7647003299565378</v>
      </c>
      <c r="AR210" s="1">
        <v>-0.68974332847386433</v>
      </c>
      <c r="AS210" s="1">
        <v>2.1108730732663146</v>
      </c>
      <c r="AT210" s="1">
        <v>1.4211297243687899</v>
      </c>
      <c r="AU210" s="1">
        <v>-0.14127501443022672</v>
      </c>
      <c r="AV210" s="1">
        <v>0.8737950215041258</v>
      </c>
      <c r="AW210" s="1">
        <v>0.73252000032068665</v>
      </c>
      <c r="AX210" s="1">
        <v>-0.28518559966894913</v>
      </c>
      <c r="AY210" s="1">
        <v>1.6640730974283136</v>
      </c>
      <c r="AZ210" s="1">
        <v>1.3788875085645045</v>
      </c>
      <c r="BA210" s="1">
        <v>-0.68776281758141589</v>
      </c>
      <c r="BB210" s="1">
        <v>1.7226624124421399</v>
      </c>
      <c r="BC210" s="1">
        <v>1.0348996137697188</v>
      </c>
      <c r="BD210" s="1">
        <v>-0.14106676045677854</v>
      </c>
      <c r="BE210" s="1">
        <v>5.6709086969145739</v>
      </c>
      <c r="BF210" s="1">
        <v>5.5298419885299746</v>
      </c>
      <c r="BG210" s="1">
        <v>-0.28449533475465066</v>
      </c>
      <c r="BH210" s="1">
        <v>10.883096671606651</v>
      </c>
      <c r="BI210" s="1">
        <v>10.59860119665767</v>
      </c>
      <c r="BJ210" s="1">
        <v>-0.69712260829270978</v>
      </c>
      <c r="BK210" s="1">
        <v>10.946006786804784</v>
      </c>
      <c r="BL210" s="1">
        <v>10.248883793979051</v>
      </c>
      <c r="BM210" s="1" t="str">
        <f t="shared" si="5"/>
        <v>JPNTextiles, Garments and Leather</v>
      </c>
    </row>
    <row r="211" spans="1:65">
      <c r="A211" s="8">
        <f t="shared" si="6"/>
        <v>28</v>
      </c>
      <c r="B211" s="1" t="s">
        <v>95</v>
      </c>
      <c r="C211" s="1" t="s">
        <v>96</v>
      </c>
      <c r="D211" s="1" t="s">
        <v>175</v>
      </c>
      <c r="E211" s="2">
        <v>29863.300833856356</v>
      </c>
      <c r="F211" s="3">
        <v>291294.90625</v>
      </c>
      <c r="G211" s="3">
        <v>-2.1256842272123322E-2</v>
      </c>
      <c r="H211" s="3">
        <v>2.2901147603988647E-2</v>
      </c>
      <c r="I211" s="3">
        <v>1.6443053027614951E-3</v>
      </c>
      <c r="J211" s="3">
        <v>-3.3239470096305013E-2</v>
      </c>
      <c r="K211" s="3">
        <v>4.0934222284704447E-2</v>
      </c>
      <c r="L211" s="3">
        <v>7.6947521883994341E-3</v>
      </c>
      <c r="M211" s="3">
        <v>-4.7266307956306264E-2</v>
      </c>
      <c r="N211" s="3">
        <v>4.6665495960041881E-2</v>
      </c>
      <c r="O211" s="3">
        <v>-6.0081202536821365E-4</v>
      </c>
      <c r="P211" s="2">
        <v>5149.2937960471772</v>
      </c>
      <c r="Q211" s="3">
        <v>19595.048828125</v>
      </c>
      <c r="R211" s="3">
        <v>-4.3568308465182781E-3</v>
      </c>
      <c r="S211" s="3">
        <v>2.0714354468509555E-2</v>
      </c>
      <c r="T211" s="3">
        <v>1.6357524553313851E-2</v>
      </c>
      <c r="U211" s="3">
        <v>-7.1115207392722368E-3</v>
      </c>
      <c r="V211" s="3">
        <v>2.8002701699733734E-2</v>
      </c>
      <c r="W211" s="3">
        <v>2.0891181658953428E-2</v>
      </c>
      <c r="X211" s="3">
        <v>-9.9362574983388186E-3</v>
      </c>
      <c r="Y211" s="3">
        <v>2.9230016283690929E-2</v>
      </c>
      <c r="Z211" s="3">
        <v>1.9293759483844042E-2</v>
      </c>
      <c r="AA211" s="3">
        <v>20223.470000890877</v>
      </c>
      <c r="AB211" s="3">
        <v>84459.484375</v>
      </c>
      <c r="AC211" s="3">
        <v>-6.3301711201347644E-2</v>
      </c>
      <c r="AD211" s="3">
        <v>8.4372797049582005E-2</v>
      </c>
      <c r="AE211" s="3">
        <v>2.1071085706353188E-2</v>
      </c>
      <c r="AF211" s="3">
        <v>-9.8904245423909742E-2</v>
      </c>
      <c r="AG211" s="3">
        <v>0.14668833930045366</v>
      </c>
      <c r="AH211" s="3">
        <v>4.7784093767404556E-2</v>
      </c>
      <c r="AI211" s="3">
        <v>-0.14068941153527703</v>
      </c>
      <c r="AJ211" s="3">
        <v>0.16373782232403755</v>
      </c>
      <c r="AK211" s="3">
        <v>2.3048411123454571E-2</v>
      </c>
      <c r="AL211" s="1">
        <v>-0.10367255749943215</v>
      </c>
      <c r="AM211" s="1">
        <v>0.11169206184923804</v>
      </c>
      <c r="AN211" s="1">
        <v>8.0195042078624931E-3</v>
      </c>
      <c r="AO211" s="1">
        <v>-0.16211348942119319</v>
      </c>
      <c r="AP211" s="1">
        <v>0.1996418592742211</v>
      </c>
      <c r="AQ211" s="1">
        <v>3.752836985302789E-2</v>
      </c>
      <c r="AR211" s="1">
        <v>-0.23052431620157809</v>
      </c>
      <c r="AS211" s="1">
        <v>0.22759407306237234</v>
      </c>
      <c r="AT211" s="1">
        <v>-2.9302432811491412E-3</v>
      </c>
      <c r="AU211" s="1">
        <v>-8.2897109354485819E-3</v>
      </c>
      <c r="AV211" s="1">
        <v>3.9413054306569446E-2</v>
      </c>
      <c r="AW211" s="1">
        <v>3.1123345143141683E-2</v>
      </c>
      <c r="AX211" s="1">
        <v>-1.3531039720563343E-2</v>
      </c>
      <c r="AY211" s="1">
        <v>5.3280540530485677E-2</v>
      </c>
      <c r="AZ211" s="1">
        <v>3.9749502138937937E-2</v>
      </c>
      <c r="BA211" s="1">
        <v>-1.8905646177940664E-2</v>
      </c>
      <c r="BB211" s="1">
        <v>5.5615743223974681E-2</v>
      </c>
      <c r="BC211" s="1">
        <v>3.6710098375049627E-2</v>
      </c>
      <c r="BD211" s="1">
        <v>-0.13218379607547992</v>
      </c>
      <c r="BE211" s="1">
        <v>0.17618349311356954</v>
      </c>
      <c r="BF211" s="1">
        <v>4.3999696741819729E-2</v>
      </c>
      <c r="BG211" s="1">
        <v>-0.20652741229268665</v>
      </c>
      <c r="BH211" s="1">
        <v>0.30630801538788704</v>
      </c>
      <c r="BI211" s="1">
        <v>9.9780602867300477E-2</v>
      </c>
      <c r="BJ211" s="1">
        <v>-0.29378132330745615</v>
      </c>
      <c r="BK211" s="1">
        <v>0.34190998166038472</v>
      </c>
      <c r="BL211" s="1">
        <v>4.8128659051821676E-2</v>
      </c>
      <c r="BM211" s="1" t="str">
        <f t="shared" si="5"/>
        <v>KAZAgriculture, Mining and Quarrying</v>
      </c>
    </row>
    <row r="212" spans="1:65">
      <c r="A212" s="8">
        <f t="shared" si="6"/>
        <v>28</v>
      </c>
      <c r="B212" s="1" t="s">
        <v>95</v>
      </c>
      <c r="C212" s="1" t="s">
        <v>96</v>
      </c>
      <c r="D212" s="1" t="s">
        <v>176</v>
      </c>
      <c r="E212" s="2">
        <v>1125.9819620160233</v>
      </c>
      <c r="F212" s="3">
        <v>291294.90625</v>
      </c>
      <c r="G212" s="3">
        <v>-2.8361039721858106E-4</v>
      </c>
      <c r="H212" s="3">
        <v>3.173817149217939E-4</v>
      </c>
      <c r="I212" s="3">
        <v>3.3771317248465493E-5</v>
      </c>
      <c r="J212" s="3">
        <v>-4.3803629796457244E-4</v>
      </c>
      <c r="K212" s="3">
        <v>6.2282480212161317E-4</v>
      </c>
      <c r="L212" s="3">
        <v>1.8478850324754603E-4</v>
      </c>
      <c r="M212" s="3">
        <v>-6.6358825279166922E-4</v>
      </c>
      <c r="N212" s="3">
        <v>1.7275924328714609E-3</v>
      </c>
      <c r="O212" s="3">
        <v>1.0640042019076645E-3</v>
      </c>
      <c r="P212" s="2">
        <v>168.68041113185086</v>
      </c>
      <c r="Q212" s="3">
        <v>19595.048828125</v>
      </c>
      <c r="R212" s="3">
        <v>-2.5326382092316635E-4</v>
      </c>
      <c r="S212" s="3">
        <v>3.9354347973130643E-4</v>
      </c>
      <c r="T212" s="3">
        <v>1.4027966244611889E-4</v>
      </c>
      <c r="U212" s="3">
        <v>-3.9422369445674121E-4</v>
      </c>
      <c r="V212" s="3">
        <v>7.6414566137827933E-4</v>
      </c>
      <c r="W212" s="3">
        <v>3.6992196692153811E-4</v>
      </c>
      <c r="X212" s="3">
        <v>-6.1610767443198711E-4</v>
      </c>
      <c r="Y212" s="3">
        <v>6.9270315580070019E-3</v>
      </c>
      <c r="Z212" s="3">
        <v>6.3109236652962863E-3</v>
      </c>
      <c r="AA212" s="3">
        <v>321.98491097574765</v>
      </c>
      <c r="AB212" s="3">
        <v>84459.484375</v>
      </c>
      <c r="AC212" s="3">
        <v>-1.7741182000463596E-4</v>
      </c>
      <c r="AD212" s="3">
        <v>3.3591134706512094E-4</v>
      </c>
      <c r="AE212" s="3">
        <v>1.5849952615099028E-4</v>
      </c>
      <c r="AF212" s="3">
        <v>-2.7483795020089019E-4</v>
      </c>
      <c r="AG212" s="3">
        <v>9.0611749328672886E-4</v>
      </c>
      <c r="AH212" s="3">
        <v>6.3127954490482807E-4</v>
      </c>
      <c r="AI212" s="3">
        <v>-5.3238389227772132E-4</v>
      </c>
      <c r="AJ212" s="3">
        <v>6.8271714262664318E-3</v>
      </c>
      <c r="AK212" s="3">
        <v>6.2947876285761595E-3</v>
      </c>
      <c r="AL212" s="1">
        <v>-3.6685427670024487E-2</v>
      </c>
      <c r="AM212" s="1">
        <v>4.1053797959241314E-2</v>
      </c>
      <c r="AN212" s="1">
        <v>4.36837023039458E-3</v>
      </c>
      <c r="AO212" s="1">
        <v>-5.6660648140623958E-2</v>
      </c>
      <c r="AP212" s="1">
        <v>8.0563316625236914E-2</v>
      </c>
      <c r="AQ212" s="1">
        <v>2.3902668366968454E-2</v>
      </c>
      <c r="AR212" s="1">
        <v>-8.5836129737177982E-2</v>
      </c>
      <c r="AS212" s="1">
        <v>0.22346665658573173</v>
      </c>
      <c r="AT212" s="1">
        <v>0.13763052967202163</v>
      </c>
      <c r="AU212" s="1">
        <v>-1.4710412912526753E-2</v>
      </c>
      <c r="AV212" s="1">
        <v>2.2858326407530622E-2</v>
      </c>
      <c r="AW212" s="1">
        <v>8.1479137063098922E-3</v>
      </c>
      <c r="AX212" s="1">
        <v>-2.2897835562228887E-2</v>
      </c>
      <c r="AY212" s="1">
        <v>4.4384145209593641E-2</v>
      </c>
      <c r="AZ212" s="1">
        <v>2.1486309647364754E-2</v>
      </c>
      <c r="BA212" s="1">
        <v>-3.5785601972026904E-2</v>
      </c>
      <c r="BB212" s="1">
        <v>0.40234524656918985</v>
      </c>
      <c r="BC212" s="1">
        <v>0.36655963191880164</v>
      </c>
      <c r="BD212" s="1">
        <v>-2.3268344006177246E-2</v>
      </c>
      <c r="BE212" s="1">
        <v>4.4056257237456833E-2</v>
      </c>
      <c r="BF212" s="1">
        <v>2.0787913111995335E-2</v>
      </c>
      <c r="BG212" s="1">
        <v>-3.6046211413984793E-2</v>
      </c>
      <c r="BH212" s="1">
        <v>0.11884131250815005</v>
      </c>
      <c r="BI212" s="1">
        <v>8.2795101332733753E-2</v>
      </c>
      <c r="BJ212" s="1">
        <v>-6.9824499565710588E-2</v>
      </c>
      <c r="BK212" s="1">
        <v>0.89541369527329107</v>
      </c>
      <c r="BL212" s="1">
        <v>0.82558920811314251</v>
      </c>
      <c r="BM212" s="1" t="str">
        <f t="shared" si="5"/>
        <v>KAZElectronics and Machinery</v>
      </c>
    </row>
    <row r="213" spans="1:65">
      <c r="A213" s="8">
        <f t="shared" si="6"/>
        <v>28</v>
      </c>
      <c r="B213" s="1" t="s">
        <v>95</v>
      </c>
      <c r="C213" s="1" t="s">
        <v>96</v>
      </c>
      <c r="D213" s="1" t="s">
        <v>177</v>
      </c>
      <c r="E213" s="2">
        <v>25523.545676807465</v>
      </c>
      <c r="F213" s="3">
        <v>1747769.4375</v>
      </c>
      <c r="G213" s="3">
        <v>-1.0793467974053783E-2</v>
      </c>
      <c r="H213" s="3">
        <v>9.3842308453986334E-3</v>
      </c>
      <c r="I213" s="3">
        <v>-1.4092371286551497E-3</v>
      </c>
      <c r="J213" s="3">
        <v>-1.5874060502937937E-2</v>
      </c>
      <c r="K213" s="3">
        <v>1.6130753227571404E-2</v>
      </c>
      <c r="L213" s="3">
        <v>2.5669272463346715E-4</v>
      </c>
      <c r="M213" s="3">
        <v>-2.6383179395452316E-2</v>
      </c>
      <c r="N213" s="3">
        <v>3.001750487010213E-2</v>
      </c>
      <c r="O213" s="3">
        <v>3.6343257565931708E-3</v>
      </c>
      <c r="P213" s="2">
        <v>1214.886719290258</v>
      </c>
      <c r="Q213" s="3">
        <v>117570.29296875</v>
      </c>
      <c r="R213" s="3">
        <v>-5.0457996367185842E-3</v>
      </c>
      <c r="S213" s="3">
        <v>4.9540139298187569E-3</v>
      </c>
      <c r="T213" s="3">
        <v>-9.1785677795996889E-5</v>
      </c>
      <c r="U213" s="3">
        <v>-7.6912640397495124E-3</v>
      </c>
      <c r="V213" s="3">
        <v>8.4678115308634005E-3</v>
      </c>
      <c r="W213" s="3">
        <v>7.7654747656197287E-4</v>
      </c>
      <c r="X213" s="3">
        <v>-1.1993482316029258E-2</v>
      </c>
      <c r="Y213" s="3">
        <v>5.4933392017119331E-2</v>
      </c>
      <c r="Z213" s="3">
        <v>4.2939908900734736E-2</v>
      </c>
      <c r="AA213" s="3">
        <v>8771.612182755538</v>
      </c>
      <c r="AB213" s="3">
        <v>506756.90625</v>
      </c>
      <c r="AC213" s="3">
        <v>-2.8784180498860223E-2</v>
      </c>
      <c r="AD213" s="3">
        <v>2.9703409361218291E-2</v>
      </c>
      <c r="AE213" s="3">
        <v>9.1922880051242828E-4</v>
      </c>
      <c r="AF213" s="3">
        <v>-4.1586257741528243E-2</v>
      </c>
      <c r="AG213" s="3">
        <v>5.0784545951955806E-2</v>
      </c>
      <c r="AH213" s="3">
        <v>9.1982886251571472E-3</v>
      </c>
      <c r="AI213" s="3">
        <v>-6.963741110121191E-2</v>
      </c>
      <c r="AJ213" s="3">
        <v>0.12923945090506095</v>
      </c>
      <c r="AK213" s="3">
        <v>5.960203976746925E-2</v>
      </c>
      <c r="AL213" s="1">
        <v>-6.1591796713143403E-2</v>
      </c>
      <c r="AM213" s="1">
        <v>5.3550132351198501E-2</v>
      </c>
      <c r="AN213" s="1">
        <v>-8.0416643619448981E-3</v>
      </c>
      <c r="AO213" s="1">
        <v>-9.0583666886249692E-2</v>
      </c>
      <c r="AP213" s="1">
        <v>9.2048457086338603E-2</v>
      </c>
      <c r="AQ213" s="1">
        <v>1.464790200088903E-3</v>
      </c>
      <c r="AR213" s="1">
        <v>-0.15055285528964091</v>
      </c>
      <c r="AS213" s="1">
        <v>0.1712917537013586</v>
      </c>
      <c r="AT213" s="1">
        <v>2.0738900020597983E-2</v>
      </c>
      <c r="AU213" s="1">
        <v>-4.0692144319481365E-2</v>
      </c>
      <c r="AV213" s="1">
        <v>3.9951933153652683E-2</v>
      </c>
      <c r="AW213" s="1">
        <v>-7.4021093111914787E-4</v>
      </c>
      <c r="AX213" s="1">
        <v>-6.2026645693022339E-2</v>
      </c>
      <c r="AY213" s="1">
        <v>6.8289158050704346E-2</v>
      </c>
      <c r="AZ213" s="1">
        <v>6.2625122403272395E-3</v>
      </c>
      <c r="BA213" s="1">
        <v>-9.672213493090577E-2</v>
      </c>
      <c r="BB213" s="1">
        <v>0.44301353142372829</v>
      </c>
      <c r="BC213" s="1">
        <v>0.34629139003831044</v>
      </c>
      <c r="BD213" s="1">
        <v>-0.13857755420100237</v>
      </c>
      <c r="BE213" s="1">
        <v>0.14300305756044648</v>
      </c>
      <c r="BF213" s="1">
        <v>4.4255030616965991E-3</v>
      </c>
      <c r="BG213" s="1">
        <v>-0.2002114281635248</v>
      </c>
      <c r="BH213" s="1">
        <v>0.24449534595953226</v>
      </c>
      <c r="BI213" s="1">
        <v>4.428391979266709E-2</v>
      </c>
      <c r="BJ213" s="1">
        <v>-0.33525992208386129</v>
      </c>
      <c r="BK213" s="1">
        <v>0.62220590276707888</v>
      </c>
      <c r="BL213" s="1">
        <v>0.28694598050807196</v>
      </c>
      <c r="BM213" s="1" t="str">
        <f t="shared" si="5"/>
        <v>KAZOther</v>
      </c>
    </row>
    <row r="214" spans="1:65">
      <c r="A214" s="8">
        <f t="shared" si="6"/>
        <v>28</v>
      </c>
      <c r="B214" s="1" t="s">
        <v>95</v>
      </c>
      <c r="C214" s="1" t="s">
        <v>96</v>
      </c>
      <c r="D214" s="1" t="s">
        <v>178</v>
      </c>
      <c r="E214" s="2">
        <v>88961.59710222279</v>
      </c>
      <c r="F214" s="3">
        <v>2476006.703125</v>
      </c>
      <c r="G214" s="3">
        <v>-1.3949063617151758E-2</v>
      </c>
      <c r="H214" s="3">
        <v>1.4359741165909767E-2</v>
      </c>
      <c r="I214" s="3">
        <v>4.1067754875800944E-4</v>
      </c>
      <c r="J214" s="3">
        <v>-2.0694467975936881E-2</v>
      </c>
      <c r="K214" s="3">
        <v>2.5558820155996642E-2</v>
      </c>
      <c r="L214" s="3">
        <v>4.8643521800597611E-3</v>
      </c>
      <c r="M214" s="3">
        <v>-3.209059629078137E-2</v>
      </c>
      <c r="N214" s="3">
        <v>3.39477393529517E-2</v>
      </c>
      <c r="O214" s="3">
        <v>1.8571430476184148E-3</v>
      </c>
      <c r="P214" s="2">
        <v>3218.0652358829357</v>
      </c>
      <c r="Q214" s="3">
        <v>166557.9150390625</v>
      </c>
      <c r="R214" s="3">
        <v>-5.5126926646442698E-3</v>
      </c>
      <c r="S214" s="3">
        <v>5.9394191500579119E-3</v>
      </c>
      <c r="T214" s="3">
        <v>4.2672648541364211E-4</v>
      </c>
      <c r="U214" s="3">
        <v>-8.2102155055205905E-3</v>
      </c>
      <c r="V214" s="3">
        <v>1.056882386588498E-2</v>
      </c>
      <c r="W214" s="3">
        <v>2.3586083603643893E-3</v>
      </c>
      <c r="X214" s="3">
        <v>-1.2758842295244932E-2</v>
      </c>
      <c r="Y214" s="3">
        <v>1.3754924963871318E-2</v>
      </c>
      <c r="Z214" s="3">
        <v>9.9608267044537513E-4</v>
      </c>
      <c r="AA214" s="3">
        <v>12862.281236729037</v>
      </c>
      <c r="AB214" s="3">
        <v>717905.6171875</v>
      </c>
      <c r="AC214" s="3">
        <v>-1.5031673170585567E-2</v>
      </c>
      <c r="AD214" s="3">
        <v>1.5564252265912378E-2</v>
      </c>
      <c r="AE214" s="3">
        <v>5.3257909532681104E-4</v>
      </c>
      <c r="AF214" s="3">
        <v>-2.178783905848768E-2</v>
      </c>
      <c r="AG214" s="3">
        <v>2.8026013768693389E-2</v>
      </c>
      <c r="AH214" s="3">
        <v>6.2381747211196449E-3</v>
      </c>
      <c r="AI214" s="3">
        <v>-3.449513356858902E-2</v>
      </c>
      <c r="AJ214" s="3">
        <v>3.7142022260094852E-2</v>
      </c>
      <c r="AK214" s="3">
        <v>2.6468887024197704E-3</v>
      </c>
      <c r="AL214" s="1">
        <v>-2.2837331464689116E-2</v>
      </c>
      <c r="AM214" s="1">
        <v>2.3509690525017769E-2</v>
      </c>
      <c r="AN214" s="1">
        <v>6.7235906032864809E-4</v>
      </c>
      <c r="AO214" s="1">
        <v>-3.3880870976224393E-2</v>
      </c>
      <c r="AP214" s="1">
        <v>4.1844762040597575E-2</v>
      </c>
      <c r="AQ214" s="1">
        <v>7.9638910643731776E-3</v>
      </c>
      <c r="AR214" s="1">
        <v>-5.2538550579909096E-2</v>
      </c>
      <c r="AS214" s="1">
        <v>5.5579055150838254E-2</v>
      </c>
      <c r="AT214" s="1">
        <v>3.0405045471048444E-3</v>
      </c>
      <c r="AU214" s="1">
        <v>-1.6783606809715183E-2</v>
      </c>
      <c r="AV214" s="1">
        <v>1.8082792159264574E-2</v>
      </c>
      <c r="AW214" s="1">
        <v>1.2991853495493912E-3</v>
      </c>
      <c r="AX214" s="1">
        <v>-2.4996319811450347E-2</v>
      </c>
      <c r="AY214" s="1">
        <v>3.2177194521253782E-2</v>
      </c>
      <c r="AZ214" s="1">
        <v>7.1808747098034307E-3</v>
      </c>
      <c r="BA214" s="1">
        <v>-3.8844790641774915E-2</v>
      </c>
      <c r="BB214" s="1">
        <v>4.1877402992435656E-2</v>
      </c>
      <c r="BC214" s="1">
        <v>3.0326123561987242E-3</v>
      </c>
      <c r="BD214" s="1">
        <v>-4.9352342126713196E-2</v>
      </c>
      <c r="BE214" s="1">
        <v>5.1100918311401511E-2</v>
      </c>
      <c r="BF214" s="1">
        <v>1.7485761846883123E-3</v>
      </c>
      <c r="BG214" s="1">
        <v>-7.1534344527952543E-2</v>
      </c>
      <c r="BH214" s="1">
        <v>9.2015666138026433E-2</v>
      </c>
      <c r="BI214" s="1">
        <v>2.048132164590678E-2</v>
      </c>
      <c r="BJ214" s="1">
        <v>-0.1132552320865393</v>
      </c>
      <c r="BK214" s="1">
        <v>0.12194555915739028</v>
      </c>
      <c r="BL214" s="1">
        <v>8.690327106683873E-3</v>
      </c>
      <c r="BM214" s="1" t="str">
        <f t="shared" si="5"/>
        <v>KAZServices</v>
      </c>
    </row>
    <row r="215" spans="1:65">
      <c r="A215" s="8">
        <f t="shared" si="6"/>
        <v>28</v>
      </c>
      <c r="B215" s="1" t="s">
        <v>95</v>
      </c>
      <c r="C215" s="1" t="s">
        <v>96</v>
      </c>
      <c r="D215" s="1" t="s">
        <v>179</v>
      </c>
      <c r="E215" s="2">
        <v>173.01975995690213</v>
      </c>
      <c r="F215" s="3">
        <v>291294.90625</v>
      </c>
      <c r="G215" s="3">
        <v>-1.8581326912681106E-5</v>
      </c>
      <c r="H215" s="3">
        <v>1.5583003505525994E-4</v>
      </c>
      <c r="I215" s="3">
        <v>1.3724871541853645E-4</v>
      </c>
      <c r="J215" s="3">
        <v>-3.0210745308067999E-5</v>
      </c>
      <c r="K215" s="3">
        <v>4.189337050775066E-4</v>
      </c>
      <c r="L215" s="3">
        <v>3.8872296136105433E-4</v>
      </c>
      <c r="M215" s="3">
        <v>-4.8197185606113635E-5</v>
      </c>
      <c r="N215" s="3">
        <v>4.3238411581114633E-4</v>
      </c>
      <c r="O215" s="3">
        <v>3.841869338430115E-4</v>
      </c>
      <c r="P215" s="2">
        <v>46.598367442658514</v>
      </c>
      <c r="Q215" s="3">
        <v>19595.048828125</v>
      </c>
      <c r="R215" s="3">
        <v>-7.274468953255564E-5</v>
      </c>
      <c r="S215" s="3">
        <v>5.7038550221477635E-4</v>
      </c>
      <c r="T215" s="3">
        <v>4.9764082359615713E-4</v>
      </c>
      <c r="U215" s="3">
        <v>-1.179741357191233E-4</v>
      </c>
      <c r="V215" s="3">
        <v>1.5039303834782913E-3</v>
      </c>
      <c r="W215" s="3">
        <v>1.3859562532161362E-3</v>
      </c>
      <c r="X215" s="3">
        <v>-1.8728564100456424E-4</v>
      </c>
      <c r="Y215" s="3">
        <v>1.5659704367863014E-3</v>
      </c>
      <c r="Z215" s="3">
        <v>1.378684799419716E-3</v>
      </c>
      <c r="AA215" s="3">
        <v>50.395285428550565</v>
      </c>
      <c r="AB215" s="3">
        <v>84459.484375</v>
      </c>
      <c r="AC215" s="3">
        <v>-1.7490643585915677E-5</v>
      </c>
      <c r="AD215" s="3">
        <v>8.476457678625593E-4</v>
      </c>
      <c r="AE215" s="3">
        <v>8.3015510244877078E-4</v>
      </c>
      <c r="AF215" s="3">
        <v>-2.8223746994626708E-5</v>
      </c>
      <c r="AG215" s="3">
        <v>2.4321274177054875E-3</v>
      </c>
      <c r="AH215" s="3">
        <v>2.4039037853071932E-3</v>
      </c>
      <c r="AI215" s="3">
        <v>-4.4366164729581214E-5</v>
      </c>
      <c r="AJ215" s="3">
        <v>2.4539175938116387E-3</v>
      </c>
      <c r="AK215" s="3">
        <v>2.4095513945212588E-3</v>
      </c>
      <c r="AL215" s="1">
        <v>-1.5641697783178057E-2</v>
      </c>
      <c r="AM215" s="1">
        <v>0.13117719339047559</v>
      </c>
      <c r="AN215" s="1">
        <v>0.11553550173217392</v>
      </c>
      <c r="AO215" s="1">
        <v>-2.5431302626233172E-2</v>
      </c>
      <c r="AP215" s="1">
        <v>0.35265696776139949</v>
      </c>
      <c r="AQ215" s="1">
        <v>0.32722566647498297</v>
      </c>
      <c r="AR215" s="1">
        <v>-4.0572226880959093E-2</v>
      </c>
      <c r="AS215" s="1">
        <v>0.3639794777599521</v>
      </c>
      <c r="AT215" s="1">
        <v>0.32340725394143116</v>
      </c>
      <c r="AU215" s="1">
        <v>-1.5294910942632479E-2</v>
      </c>
      <c r="AV215" s="1">
        <v>0.11992621750676977</v>
      </c>
      <c r="AW215" s="1">
        <v>0.10463130885884342</v>
      </c>
      <c r="AX215" s="1">
        <v>-2.4804613380754039E-2</v>
      </c>
      <c r="AY215" s="1">
        <v>0.31620839166445563</v>
      </c>
      <c r="AZ215" s="1">
        <v>0.29140377943105467</v>
      </c>
      <c r="BA215" s="1">
        <v>-3.9377681290627853E-2</v>
      </c>
      <c r="BB215" s="1">
        <v>0.32925260281333302</v>
      </c>
      <c r="BC215" s="1">
        <v>0.2898749222876072</v>
      </c>
      <c r="BD215" s="1">
        <v>-1.4656636787441168E-2</v>
      </c>
      <c r="BE215" s="1">
        <v>0.71030182982959678</v>
      </c>
      <c r="BF215" s="1">
        <v>0.69564517475105014</v>
      </c>
      <c r="BG215" s="1">
        <v>-2.3650656789666758E-2</v>
      </c>
      <c r="BH215" s="1">
        <v>2.0380501155938648</v>
      </c>
      <c r="BI215" s="1">
        <v>2.0143995548325013</v>
      </c>
      <c r="BJ215" s="1">
        <v>-3.7177520592602729E-2</v>
      </c>
      <c r="BK215" s="1">
        <v>2.0563096321836043</v>
      </c>
      <c r="BL215" s="1">
        <v>2.0191320826300845</v>
      </c>
      <c r="BM215" s="1" t="str">
        <f t="shared" si="5"/>
        <v>KAZTextiles, Garments and Leather</v>
      </c>
    </row>
    <row r="216" spans="1:65">
      <c r="A216" s="8">
        <f t="shared" si="6"/>
        <v>29</v>
      </c>
      <c r="B216" s="1" t="s">
        <v>97</v>
      </c>
      <c r="C216" s="1" t="s">
        <v>98</v>
      </c>
      <c r="D216" s="1" t="s">
        <v>175</v>
      </c>
      <c r="E216" s="2">
        <v>979.04286810506369</v>
      </c>
      <c r="F216" s="3">
        <v>13135.5419921875</v>
      </c>
      <c r="G216" s="3">
        <v>-1.2095195706933737E-3</v>
      </c>
      <c r="H216" s="3">
        <v>1.7670749686658382E-2</v>
      </c>
      <c r="I216" s="3">
        <v>1.6461229883134365E-2</v>
      </c>
      <c r="J216" s="3">
        <v>-2.0677988068200648E-3</v>
      </c>
      <c r="K216" s="3">
        <v>2.2841641679406166E-2</v>
      </c>
      <c r="L216" s="3">
        <v>2.0773842930793762E-2</v>
      </c>
      <c r="M216" s="3">
        <v>-3.9757429622113705E-3</v>
      </c>
      <c r="N216" s="3">
        <v>2.6417995803058147E-2</v>
      </c>
      <c r="O216" s="3">
        <v>2.2442253306508064E-2</v>
      </c>
      <c r="P216" s="2">
        <v>1362.7118838657095</v>
      </c>
      <c r="Q216" s="3">
        <v>5999.90380859375</v>
      </c>
      <c r="R216" s="3">
        <v>-3.4952812420669943E-3</v>
      </c>
      <c r="S216" s="3">
        <v>4.7645149752497673E-2</v>
      </c>
      <c r="T216" s="3">
        <v>4.4149868190288544E-2</v>
      </c>
      <c r="U216" s="3">
        <v>-6.0060481773689389E-3</v>
      </c>
      <c r="V216" s="3">
        <v>6.1809136532247066E-2</v>
      </c>
      <c r="W216" s="3">
        <v>5.5803090333938599E-2</v>
      </c>
      <c r="X216" s="3">
        <v>-1.1218345258384943E-2</v>
      </c>
      <c r="Y216" s="3">
        <v>6.9524729624390602E-2</v>
      </c>
      <c r="Z216" s="3">
        <v>5.8306384831666946E-2</v>
      </c>
      <c r="AA216" s="3">
        <v>405.53594252295477</v>
      </c>
      <c r="AB216" s="3">
        <v>5425.6630859375</v>
      </c>
      <c r="AC216" s="3">
        <v>-1.1894830677192658E-3</v>
      </c>
      <c r="AD216" s="3">
        <v>4.5050110667943954E-2</v>
      </c>
      <c r="AE216" s="3">
        <v>4.3860627338290215E-2</v>
      </c>
      <c r="AF216" s="3">
        <v>-2.0371119899209589E-3</v>
      </c>
      <c r="AG216" s="3">
        <v>5.371597595512867E-2</v>
      </c>
      <c r="AH216" s="3">
        <v>5.1678864285349846E-2</v>
      </c>
      <c r="AI216" s="3">
        <v>-3.8752640830352902E-3</v>
      </c>
      <c r="AJ216" s="3">
        <v>5.7023705914616585E-2</v>
      </c>
      <c r="AK216" s="3">
        <v>5.3148442879319191E-2</v>
      </c>
      <c r="AL216" s="1">
        <v>-8.113891457587041E-3</v>
      </c>
      <c r="AM216" s="1">
        <v>0.11854173211066162</v>
      </c>
      <c r="AN216" s="1">
        <v>0.11042783909116304</v>
      </c>
      <c r="AO216" s="1">
        <v>-1.3871536667280086E-2</v>
      </c>
      <c r="AP216" s="1">
        <v>0.15322993177659144</v>
      </c>
      <c r="AQ216" s="1">
        <v>0.13935839549978926</v>
      </c>
      <c r="AR216" s="1">
        <v>-2.6670710950262567E-2</v>
      </c>
      <c r="AS216" s="1">
        <v>0.1772213990304623</v>
      </c>
      <c r="AT216" s="1">
        <v>0.15055069120402281</v>
      </c>
      <c r="AU216" s="1">
        <v>-7.6947121162008183E-3</v>
      </c>
      <c r="AV216" s="1">
        <v>0.10488875878323936</v>
      </c>
      <c r="AW216" s="1">
        <v>9.7194045962259334E-2</v>
      </c>
      <c r="AX216" s="1">
        <v>-1.3222058106419127E-2</v>
      </c>
      <c r="AY216" s="1">
        <v>0.13607016970266342</v>
      </c>
      <c r="AZ216" s="1">
        <v>0.12284811595306125</v>
      </c>
      <c r="BA216" s="1">
        <v>-2.4696707133177835E-2</v>
      </c>
      <c r="BB216" s="1">
        <v>0.15305571779969815</v>
      </c>
      <c r="BC216" s="1">
        <v>0.12835901169165373</v>
      </c>
      <c r="BD216" s="1">
        <v>-7.9570438086343613E-3</v>
      </c>
      <c r="BE216" s="1">
        <v>0.30136259514478353</v>
      </c>
      <c r="BF216" s="1">
        <v>0.29340554958393922</v>
      </c>
      <c r="BG216" s="1">
        <v>-1.3627255222704041E-2</v>
      </c>
      <c r="BH216" s="1">
        <v>0.3593328778677376</v>
      </c>
      <c r="BI216" s="1">
        <v>0.34570562478662353</v>
      </c>
      <c r="BJ216" s="1">
        <v>-2.5923568746433562E-2</v>
      </c>
      <c r="BK216" s="1">
        <v>0.38145992860856376</v>
      </c>
      <c r="BL216" s="1">
        <v>0.35553636687097007</v>
      </c>
      <c r="BM216" s="1" t="str">
        <f t="shared" si="5"/>
        <v>KGZAgriculture, Mining and Quarrying</v>
      </c>
    </row>
    <row r="217" spans="1:65">
      <c r="A217" s="8">
        <f t="shared" si="6"/>
        <v>29</v>
      </c>
      <c r="B217" s="1" t="s">
        <v>97</v>
      </c>
      <c r="C217" s="1" t="s">
        <v>98</v>
      </c>
      <c r="D217" s="1" t="s">
        <v>176</v>
      </c>
      <c r="E217" s="2">
        <v>19.040434091263464</v>
      </c>
      <c r="F217" s="3">
        <v>13135.5419921875</v>
      </c>
      <c r="G217" s="3">
        <v>-3.7392834201455116E-5</v>
      </c>
      <c r="H217" s="3">
        <v>2.745979290921241E-4</v>
      </c>
      <c r="I217" s="3">
        <v>2.3720509489066899E-4</v>
      </c>
      <c r="J217" s="3">
        <v>-6.1785946854797658E-5</v>
      </c>
      <c r="K217" s="3">
        <v>1.6817359282867983E-3</v>
      </c>
      <c r="L217" s="3">
        <v>1.6199500241782516E-3</v>
      </c>
      <c r="M217" s="3">
        <v>-4.7542298852931708E-3</v>
      </c>
      <c r="N217" s="3">
        <v>6.7513016518205404E-2</v>
      </c>
      <c r="O217" s="3">
        <v>6.2758785672485828E-2</v>
      </c>
      <c r="P217" s="2">
        <v>61.899361917708106</v>
      </c>
      <c r="Q217" s="3">
        <v>5999.90380859375</v>
      </c>
      <c r="R217" s="3">
        <v>-2.2576077753910795E-4</v>
      </c>
      <c r="S217" s="3">
        <v>4.3868183274753392E-3</v>
      </c>
      <c r="T217" s="3">
        <v>4.161057440796867E-3</v>
      </c>
      <c r="U217" s="3">
        <v>-3.7736173544544727E-4</v>
      </c>
      <c r="V217" s="3">
        <v>4.2261560418410227E-2</v>
      </c>
      <c r="W217" s="3">
        <v>4.1884198551997542E-2</v>
      </c>
      <c r="X217" s="3">
        <v>-0.12923151600989513</v>
      </c>
      <c r="Y217" s="3">
        <v>0.3369438499212265</v>
      </c>
      <c r="Z217" s="3">
        <v>0.20771233737468719</v>
      </c>
      <c r="AA217" s="3">
        <v>5.5198927999972742</v>
      </c>
      <c r="AB217" s="3">
        <v>5425.6630859375</v>
      </c>
      <c r="AC217" s="3">
        <v>-2.6276070911990246E-5</v>
      </c>
      <c r="AD217" s="3">
        <v>9.7047764575108886E-4</v>
      </c>
      <c r="AE217" s="3">
        <v>9.4420157256536186E-4</v>
      </c>
      <c r="AF217" s="3">
        <v>-4.3413138428149978E-5</v>
      </c>
      <c r="AG217" s="3">
        <v>8.1648948544170707E-3</v>
      </c>
      <c r="AH217" s="3">
        <v>8.1214820093009621E-3</v>
      </c>
      <c r="AI217" s="3">
        <v>-2.5134375842753798E-2</v>
      </c>
      <c r="AJ217" s="3">
        <v>5.1014830358326435E-2</v>
      </c>
      <c r="AK217" s="3">
        <v>2.5880453176796436E-2</v>
      </c>
      <c r="AL217" s="1">
        <v>-1.2898212877730065E-2</v>
      </c>
      <c r="AM217" s="1">
        <v>9.4719285682715496E-2</v>
      </c>
      <c r="AN217" s="1">
        <v>8.1821072804985448E-2</v>
      </c>
      <c r="AO217" s="1">
        <v>-2.1312326610275628E-2</v>
      </c>
      <c r="AP217" s="1">
        <v>0.58009478207260368</v>
      </c>
      <c r="AQ217" s="1">
        <v>0.55878247020713823</v>
      </c>
      <c r="AR217" s="1">
        <v>-1.6399149847751104</v>
      </c>
      <c r="AS217" s="1">
        <v>23.287811091774184</v>
      </c>
      <c r="AT217" s="1">
        <v>21.647895775711422</v>
      </c>
      <c r="AU217" s="1">
        <v>-1.0941493662570584E-2</v>
      </c>
      <c r="AV217" s="1">
        <v>0.21260710320066684</v>
      </c>
      <c r="AW217" s="1">
        <v>0.20166560424865812</v>
      </c>
      <c r="AX217" s="1">
        <v>-1.8288832461864461E-2</v>
      </c>
      <c r="AY217" s="1">
        <v>2.0482060725020235</v>
      </c>
      <c r="AZ217" s="1">
        <v>2.0299172336928333</v>
      </c>
      <c r="BA217" s="1">
        <v>-6.2632040376531544</v>
      </c>
      <c r="BB217" s="1">
        <v>16.329980073339364</v>
      </c>
      <c r="BC217" s="1">
        <v>10.06677620353771</v>
      </c>
      <c r="BD217" s="1">
        <v>-1.291375724640907E-2</v>
      </c>
      <c r="BE217" s="1">
        <v>0.47695535501760755</v>
      </c>
      <c r="BF217" s="1">
        <v>0.46404159665373745</v>
      </c>
      <c r="BG217" s="1">
        <v>-2.1336018343216519E-2</v>
      </c>
      <c r="BH217" s="1">
        <v>4.0127563380978186</v>
      </c>
      <c r="BI217" s="1">
        <v>3.9914204639070712</v>
      </c>
      <c r="BJ217" s="1">
        <v>-12.352654598188787</v>
      </c>
      <c r="BK217" s="1">
        <v>25.071980412168404</v>
      </c>
      <c r="BL217" s="1">
        <v>12.719325156018579</v>
      </c>
      <c r="BM217" s="1" t="str">
        <f t="shared" si="5"/>
        <v>KGZElectronics and Machinery</v>
      </c>
    </row>
    <row r="218" spans="1:65">
      <c r="A218" s="8">
        <f t="shared" si="6"/>
        <v>29</v>
      </c>
      <c r="B218" s="1" t="s">
        <v>97</v>
      </c>
      <c r="C218" s="1" t="s">
        <v>98</v>
      </c>
      <c r="D218" s="1" t="s">
        <v>177</v>
      </c>
      <c r="E218" s="2">
        <v>1813.1125693593824</v>
      </c>
      <c r="F218" s="3">
        <v>78813.251953125</v>
      </c>
      <c r="G218" s="3">
        <v>-8.8297537190555886E-3</v>
      </c>
      <c r="H218" s="3">
        <v>3.3920818992555724E-2</v>
      </c>
      <c r="I218" s="3">
        <v>2.5091065114793309E-2</v>
      </c>
      <c r="J218" s="3">
        <v>-1.4431608804443385E-2</v>
      </c>
      <c r="K218" s="3">
        <v>4.3556280856137164E-2</v>
      </c>
      <c r="L218" s="3">
        <v>2.9124671960744308E-2</v>
      </c>
      <c r="M218" s="3">
        <v>-2.9279167464665079E-2</v>
      </c>
      <c r="N218" s="3">
        <v>6.1377737827569945E-2</v>
      </c>
      <c r="O218" s="3">
        <v>3.2098570234666113E-2</v>
      </c>
      <c r="P218" s="2">
        <v>419.79110260980087</v>
      </c>
      <c r="Q218" s="3">
        <v>35999.4228515625</v>
      </c>
      <c r="R218" s="3">
        <v>-2.4243548978120089E-3</v>
      </c>
      <c r="S218" s="3">
        <v>2.5034499274624977E-2</v>
      </c>
      <c r="T218" s="3">
        <v>2.2610144049394876E-2</v>
      </c>
      <c r="U218" s="3">
        <v>-4.0185887846746482E-3</v>
      </c>
      <c r="V218" s="3">
        <v>2.5067229813430458E-2</v>
      </c>
      <c r="W218" s="3">
        <v>2.1048640992376022E-2</v>
      </c>
      <c r="X218" s="3">
        <v>-3.179328098485712E-2</v>
      </c>
      <c r="Y218" s="3">
        <v>3.8136907445732504E-2</v>
      </c>
      <c r="Z218" s="3">
        <v>6.3436258351430297E-3</v>
      </c>
      <c r="AA218" s="3">
        <v>1310.0772970426292</v>
      </c>
      <c r="AB218" s="3">
        <v>32553.978515625</v>
      </c>
      <c r="AC218" s="3">
        <v>-2.7321291170665063E-2</v>
      </c>
      <c r="AD218" s="3">
        <v>0.19124915923293884</v>
      </c>
      <c r="AE218" s="3">
        <v>0.16392786805135984</v>
      </c>
      <c r="AF218" s="3">
        <v>-4.4387864218151662E-2</v>
      </c>
      <c r="AG218" s="3">
        <v>0.19791273688497313</v>
      </c>
      <c r="AH218" s="3">
        <v>0.15352487318887142</v>
      </c>
      <c r="AI218" s="3">
        <v>-9.8704336972332385E-2</v>
      </c>
      <c r="AJ218" s="3">
        <v>0.24411450467960094</v>
      </c>
      <c r="AK218" s="3">
        <v>0.14541016727525857</v>
      </c>
      <c r="AL218" s="1">
        <v>-3.1984666269983926E-2</v>
      </c>
      <c r="AM218" s="1">
        <v>0.12287387730192215</v>
      </c>
      <c r="AN218" s="1">
        <v>9.0889210457042818E-2</v>
      </c>
      <c r="AO218" s="1">
        <v>-5.2276677927371923E-2</v>
      </c>
      <c r="AP218" s="1">
        <v>0.15777711943864312</v>
      </c>
      <c r="AQ218" s="1">
        <v>0.10550044118181826</v>
      </c>
      <c r="AR218" s="1">
        <v>-0.10606008160785353</v>
      </c>
      <c r="AS218" s="1">
        <v>0.22233309368354237</v>
      </c>
      <c r="AT218" s="1">
        <v>0.11627301161116019</v>
      </c>
      <c r="AU218" s="1">
        <v>-1.7325160216213983E-2</v>
      </c>
      <c r="AV218" s="1">
        <v>0.17890396792029531</v>
      </c>
      <c r="AW218" s="1">
        <v>0.1615788053642544</v>
      </c>
      <c r="AX218" s="1">
        <v>-2.8718029113808261E-2</v>
      </c>
      <c r="AY218" s="1">
        <v>0.1791378700726905</v>
      </c>
      <c r="AZ218" s="1">
        <v>0.15041984069890146</v>
      </c>
      <c r="BA218" s="1">
        <v>-0.22720422961129988</v>
      </c>
      <c r="BB218" s="1">
        <v>0.27253766857507111</v>
      </c>
      <c r="BC218" s="1">
        <v>4.5333434492101948E-2</v>
      </c>
      <c r="BD218" s="1">
        <v>-5.657533518472465E-2</v>
      </c>
      <c r="BE218" s="1">
        <v>0.39602759693208556</v>
      </c>
      <c r="BF218" s="1">
        <v>0.33945226172476101</v>
      </c>
      <c r="BG218" s="1">
        <v>-9.191579858320606E-2</v>
      </c>
      <c r="BH218" s="1">
        <v>0.40982614462290845</v>
      </c>
      <c r="BI218" s="1">
        <v>0.31791034712073302</v>
      </c>
      <c r="BJ218" s="1">
        <v>-0.20439118025254668</v>
      </c>
      <c r="BK218" s="1">
        <v>0.50549806886616733</v>
      </c>
      <c r="BL218" s="1">
        <v>0.3011068877190396</v>
      </c>
      <c r="BM218" s="1" t="str">
        <f t="shared" si="5"/>
        <v>KGZOther</v>
      </c>
    </row>
    <row r="219" spans="1:65">
      <c r="A219" s="8">
        <f t="shared" si="6"/>
        <v>29</v>
      </c>
      <c r="B219" s="1" t="s">
        <v>97</v>
      </c>
      <c r="C219" s="1" t="s">
        <v>98</v>
      </c>
      <c r="D219" s="1" t="s">
        <v>178</v>
      </c>
      <c r="E219" s="2">
        <v>3710.8896586636101</v>
      </c>
      <c r="F219" s="3">
        <v>111652.10693359375</v>
      </c>
      <c r="G219" s="3">
        <v>-1.0164454899495468E-2</v>
      </c>
      <c r="H219" s="3">
        <v>3.2021138500567758E-2</v>
      </c>
      <c r="I219" s="3">
        <v>2.1856683673831867E-2</v>
      </c>
      <c r="J219" s="3">
        <v>-1.7731421781718382E-2</v>
      </c>
      <c r="K219" s="3">
        <v>4.6178074975614436E-2</v>
      </c>
      <c r="L219" s="3">
        <v>2.8446653013816103E-2</v>
      </c>
      <c r="M219" s="3">
        <v>-2.9315078641957371E-2</v>
      </c>
      <c r="N219" s="3">
        <v>6.2174054415663704E-2</v>
      </c>
      <c r="O219" s="3">
        <v>3.2858975740964524E-2</v>
      </c>
      <c r="P219" s="2">
        <v>1138.5677798506329</v>
      </c>
      <c r="Q219" s="3">
        <v>50999.182373046875</v>
      </c>
      <c r="R219" s="3">
        <v>-9.157787401591122E-3</v>
      </c>
      <c r="S219" s="3">
        <v>3.6181252972710354E-2</v>
      </c>
      <c r="T219" s="3">
        <v>2.7023465520869649E-2</v>
      </c>
      <c r="U219" s="3">
        <v>-1.4288752283391659E-2</v>
      </c>
      <c r="V219" s="3">
        <v>5.8402267306519207E-2</v>
      </c>
      <c r="W219" s="3">
        <v>4.41135155633674E-2</v>
      </c>
      <c r="X219" s="3">
        <v>-2.5962781239286414E-2</v>
      </c>
      <c r="Y219" s="3">
        <v>7.1052219667762984E-2</v>
      </c>
      <c r="Z219" s="3">
        <v>4.508943745167926E-2</v>
      </c>
      <c r="AA219" s="3">
        <v>956.73414804470724</v>
      </c>
      <c r="AB219" s="3">
        <v>46118.13623046875</v>
      </c>
      <c r="AC219" s="3">
        <v>-1.076926585734661E-2</v>
      </c>
      <c r="AD219" s="3">
        <v>2.4658459586405002E-2</v>
      </c>
      <c r="AE219" s="3">
        <v>1.3889193460855154E-2</v>
      </c>
      <c r="AF219" s="3">
        <v>-1.9216953177288332E-2</v>
      </c>
      <c r="AG219" s="3">
        <v>3.9243002413087424E-2</v>
      </c>
      <c r="AH219" s="3">
        <v>2.0026049178540006E-2</v>
      </c>
      <c r="AI219" s="3">
        <v>-3.184520407701541E-2</v>
      </c>
      <c r="AJ219" s="3">
        <v>4.9993582462150243E-2</v>
      </c>
      <c r="AK219" s="3">
        <v>1.8148378894295547E-2</v>
      </c>
      <c r="AL219" s="1">
        <v>-1.7989705513276499E-2</v>
      </c>
      <c r="AM219" s="1">
        <v>5.6673068799158878E-2</v>
      </c>
      <c r="AN219" s="1">
        <v>3.868336341465696E-2</v>
      </c>
      <c r="AO219" s="1">
        <v>-3.1382209802578151E-2</v>
      </c>
      <c r="AP219" s="1">
        <v>8.1728924786959464E-2</v>
      </c>
      <c r="AQ219" s="1">
        <v>5.0346714665664226E-2</v>
      </c>
      <c r="AR219" s="1">
        <v>-5.1883710152871229E-2</v>
      </c>
      <c r="AS219" s="1">
        <v>0.11003963720275221</v>
      </c>
      <c r="AT219" s="1">
        <v>5.8155926991932422E-2</v>
      </c>
      <c r="AU219" s="1">
        <v>-2.4129368762668493E-2</v>
      </c>
      <c r="AV219" s="1">
        <v>9.5332066250220962E-2</v>
      </c>
      <c r="AW219" s="1">
        <v>7.12026973551525E-2</v>
      </c>
      <c r="AX219" s="1">
        <v>-3.7648676245145764E-2</v>
      </c>
      <c r="AY219" s="1">
        <v>0.15388103944956141</v>
      </c>
      <c r="AZ219" s="1">
        <v>0.116232364627865</v>
      </c>
      <c r="BA219" s="1">
        <v>-6.8407956546183618E-2</v>
      </c>
      <c r="BB219" s="1">
        <v>0.18721172861817073</v>
      </c>
      <c r="BC219" s="1">
        <v>0.11880376949827566</v>
      </c>
      <c r="BD219" s="1">
        <v>-3.0536387614471541E-2</v>
      </c>
      <c r="BE219" s="1">
        <v>6.9919369609821119E-2</v>
      </c>
      <c r="BF219" s="1">
        <v>3.9382981234855952E-2</v>
      </c>
      <c r="BG219" s="1">
        <v>-5.4489910339664493E-2</v>
      </c>
      <c r="BH219" s="1">
        <v>0.11127402264140343</v>
      </c>
      <c r="BI219" s="1">
        <v>5.6784112139380068E-2</v>
      </c>
      <c r="BJ219" s="1">
        <v>-9.029747322045277E-2</v>
      </c>
      <c r="BK219" s="1">
        <v>0.14175742641350336</v>
      </c>
      <c r="BL219" s="1">
        <v>5.1459954636782129E-2</v>
      </c>
      <c r="BM219" s="1" t="str">
        <f t="shared" si="5"/>
        <v>KGZServices</v>
      </c>
    </row>
    <row r="220" spans="1:65">
      <c r="A220" s="8">
        <f t="shared" si="6"/>
        <v>29</v>
      </c>
      <c r="B220" s="1" t="s">
        <v>97</v>
      </c>
      <c r="C220" s="1" t="s">
        <v>98</v>
      </c>
      <c r="D220" s="1" t="s">
        <v>179</v>
      </c>
      <c r="E220" s="2">
        <v>45.685472919780366</v>
      </c>
      <c r="F220" s="3">
        <v>13135.5419921875</v>
      </c>
      <c r="G220" s="3">
        <v>-3.2120322771334031E-5</v>
      </c>
      <c r="H220" s="3">
        <v>2.5363155655213632E-3</v>
      </c>
      <c r="I220" s="3">
        <v>2.504195217625238E-3</v>
      </c>
      <c r="J220" s="3">
        <v>-5.5024576795403846E-5</v>
      </c>
      <c r="K220" s="3">
        <v>1.0982612846419215E-2</v>
      </c>
      <c r="L220" s="3">
        <v>1.0927588446065784E-2</v>
      </c>
      <c r="M220" s="3">
        <v>-1.2037591250191326E-4</v>
      </c>
      <c r="N220" s="3">
        <v>1.1171240592375398E-2</v>
      </c>
      <c r="O220" s="3">
        <v>1.1050864646676928E-2</v>
      </c>
      <c r="P220" s="2">
        <v>16.981783342935756</v>
      </c>
      <c r="Q220" s="3">
        <v>5999.90380859375</v>
      </c>
      <c r="R220" s="3">
        <v>-2.4236536773969419E-5</v>
      </c>
      <c r="S220" s="3">
        <v>1.8560062235337682E-3</v>
      </c>
      <c r="T220" s="3">
        <v>1.8317697322345339E-3</v>
      </c>
      <c r="U220" s="3">
        <v>-4.1551843878551153E-5</v>
      </c>
      <c r="V220" s="3">
        <v>8.365846355445683E-3</v>
      </c>
      <c r="W220" s="3">
        <v>8.324294351041317E-3</v>
      </c>
      <c r="X220" s="3">
        <v>-9.1989292741345707E-5</v>
      </c>
      <c r="Y220" s="3">
        <v>8.5183462360873818E-3</v>
      </c>
      <c r="Z220" s="3">
        <v>8.4263571770861745E-3</v>
      </c>
      <c r="AA220" s="3">
        <v>34.964325354579863</v>
      </c>
      <c r="AB220" s="3">
        <v>5425.6630859375</v>
      </c>
      <c r="AC220" s="3">
        <v>-5.9548430726863444E-5</v>
      </c>
      <c r="AD220" s="3">
        <v>1.8194514996139333E-2</v>
      </c>
      <c r="AE220" s="3">
        <v>1.8134965735953301E-2</v>
      </c>
      <c r="AF220" s="3">
        <v>-1.0199103553532041E-4</v>
      </c>
      <c r="AG220" s="3">
        <v>8.0274922307580709E-2</v>
      </c>
      <c r="AH220" s="3">
        <v>8.0172933172434568E-2</v>
      </c>
      <c r="AI220" s="3">
        <v>-2.2308664665615652E-4</v>
      </c>
      <c r="AJ220" s="3">
        <v>8.0650605261325836E-2</v>
      </c>
      <c r="AK220" s="3">
        <v>8.0427516717463732E-2</v>
      </c>
      <c r="AL220" s="1">
        <v>-4.617636877251142E-3</v>
      </c>
      <c r="AM220" s="1">
        <v>0.36462224776115204</v>
      </c>
      <c r="AN220" s="1">
        <v>0.36000460727194583</v>
      </c>
      <c r="AO220" s="1">
        <v>-7.9103661807643031E-3</v>
      </c>
      <c r="AP220" s="1">
        <v>1.5788670135487322</v>
      </c>
      <c r="AQ220" s="1">
        <v>1.5709566727333717</v>
      </c>
      <c r="AR220" s="1">
        <v>-1.7305313419753832E-2</v>
      </c>
      <c r="AS220" s="1">
        <v>1.6059842515043037</v>
      </c>
      <c r="AT220" s="1">
        <v>1.5886789333121931</v>
      </c>
      <c r="AU220" s="1">
        <v>-4.2815553206052978E-3</v>
      </c>
      <c r="AV220" s="1">
        <v>0.32787660198970214</v>
      </c>
      <c r="AW220" s="1">
        <v>0.32359505470252981</v>
      </c>
      <c r="AX220" s="1">
        <v>-7.3404265592205784E-3</v>
      </c>
      <c r="AY220" s="1">
        <v>1.4778858179521395</v>
      </c>
      <c r="AZ220" s="1">
        <v>1.4705453630349006</v>
      </c>
      <c r="BA220" s="1">
        <v>-1.6250557967441886E-2</v>
      </c>
      <c r="BB220" s="1">
        <v>1.504825998450799</v>
      </c>
      <c r="BC220" s="1">
        <v>1.4885754817752028</v>
      </c>
      <c r="BD220" s="1">
        <v>-4.6202769054251112E-3</v>
      </c>
      <c r="BE220" s="1">
        <v>1.4116861924986153</v>
      </c>
      <c r="BF220" s="1">
        <v>1.407065851236649</v>
      </c>
      <c r="BG220" s="1">
        <v>-7.9133374346278644E-3</v>
      </c>
      <c r="BH220" s="1">
        <v>6.2284155114635711</v>
      </c>
      <c r="BI220" s="1">
        <v>6.2205023214774009</v>
      </c>
      <c r="BJ220" s="1">
        <v>-1.730897135109882E-2</v>
      </c>
      <c r="BK220" s="1">
        <v>6.2575642103253779</v>
      </c>
      <c r="BL220" s="1">
        <v>6.2402550917728039</v>
      </c>
      <c r="BM220" s="1" t="str">
        <f t="shared" si="5"/>
        <v>KGZTextiles, Garments and Leather</v>
      </c>
    </row>
    <row r="221" spans="1:65">
      <c r="A221" s="8">
        <f t="shared" si="6"/>
        <v>30</v>
      </c>
      <c r="B221" s="1" t="s">
        <v>99</v>
      </c>
      <c r="C221" s="1" t="s">
        <v>100</v>
      </c>
      <c r="D221" s="1" t="s">
        <v>175</v>
      </c>
      <c r="E221" s="2">
        <v>4594.3229618600644</v>
      </c>
      <c r="F221" s="3">
        <v>30098.775390625</v>
      </c>
      <c r="G221" s="3">
        <v>-2.0647047087550163E-2</v>
      </c>
      <c r="H221" s="3">
        <v>6.8260014057159424E-2</v>
      </c>
      <c r="I221" s="3">
        <v>4.7612965106964111E-2</v>
      </c>
      <c r="J221" s="3">
        <v>-4.1916463524103165E-2</v>
      </c>
      <c r="K221" s="3">
        <v>0.14470627531409264</v>
      </c>
      <c r="L221" s="3">
        <v>0.10278981178998947</v>
      </c>
      <c r="M221" s="3">
        <v>-5.6962212547659874E-2</v>
      </c>
      <c r="N221" s="3">
        <v>0.15101079642772675</v>
      </c>
      <c r="O221" s="3">
        <v>9.4048582017421722E-2</v>
      </c>
      <c r="P221" s="2">
        <v>1935.8685816693344</v>
      </c>
      <c r="Q221" s="3">
        <v>7208.318359375</v>
      </c>
      <c r="R221" s="3">
        <v>-2.5267170509323478E-2</v>
      </c>
      <c r="S221" s="3">
        <v>0.10842534201219678</v>
      </c>
      <c r="T221" s="3">
        <v>8.31581752281636E-2</v>
      </c>
      <c r="U221" s="3">
        <v>-5.0294428132474422E-2</v>
      </c>
      <c r="V221" s="3">
        <v>0.24863611627370119</v>
      </c>
      <c r="W221" s="3">
        <v>0.19834168441593647</v>
      </c>
      <c r="X221" s="3">
        <v>-6.0837637633085251E-2</v>
      </c>
      <c r="Y221" s="3">
        <v>0.25236981920897961</v>
      </c>
      <c r="Z221" s="3">
        <v>0.19153217785060406</v>
      </c>
      <c r="AA221" s="3">
        <v>2470.8878569149097</v>
      </c>
      <c r="AB221" s="3">
        <v>12292.705078125</v>
      </c>
      <c r="AC221" s="3">
        <v>-3.4883409738540649E-2</v>
      </c>
      <c r="AD221" s="3">
        <v>0.1637432798743248</v>
      </c>
      <c r="AE221" s="3">
        <v>0.12885987013578415</v>
      </c>
      <c r="AF221" s="3">
        <v>-7.1515325456857681E-2</v>
      </c>
      <c r="AG221" s="3">
        <v>0.28575745970010757</v>
      </c>
      <c r="AH221" s="3">
        <v>0.21424213796854019</v>
      </c>
      <c r="AI221" s="3">
        <v>-0.1024104468524456</v>
      </c>
      <c r="AJ221" s="3">
        <v>0.29917338490486145</v>
      </c>
      <c r="AK221" s="3">
        <v>0.19676293432712555</v>
      </c>
      <c r="AL221" s="1">
        <v>-6.7632473520911798E-2</v>
      </c>
      <c r="AM221" s="1">
        <v>0.22359582819189835</v>
      </c>
      <c r="AN221" s="1">
        <v>0.15596334856961536</v>
      </c>
      <c r="AO221" s="1">
        <v>-0.13730361040797839</v>
      </c>
      <c r="AP221" s="1">
        <v>0.47400692660750754</v>
      </c>
      <c r="AQ221" s="1">
        <v>0.33670331619952915</v>
      </c>
      <c r="AR221" s="1">
        <v>-0.18658819905269403</v>
      </c>
      <c r="AS221" s="1">
        <v>0.49465832317147407</v>
      </c>
      <c r="AT221" s="1">
        <v>0.30807011801740886</v>
      </c>
      <c r="AU221" s="1">
        <v>-4.704188450274023E-2</v>
      </c>
      <c r="AV221" s="1">
        <v>0.20186401220610728</v>
      </c>
      <c r="AW221" s="1">
        <v>0.15482213463903388</v>
      </c>
      <c r="AX221" s="1">
        <v>-9.3637104260099385E-2</v>
      </c>
      <c r="AY221" s="1">
        <v>0.46290547098027668</v>
      </c>
      <c r="AZ221" s="1">
        <v>0.3692683597845105</v>
      </c>
      <c r="BA221" s="1">
        <v>-0.11326622907377475</v>
      </c>
      <c r="BB221" s="1">
        <v>0.46985680026283716</v>
      </c>
      <c r="BC221" s="1">
        <v>0.35659056425339558</v>
      </c>
      <c r="BD221" s="1">
        <v>-8.6772749706748434E-2</v>
      </c>
      <c r="BE221" s="1">
        <v>0.40731266659975468</v>
      </c>
      <c r="BF221" s="1">
        <v>0.32053991689300626</v>
      </c>
      <c r="BG221" s="1">
        <v>-0.17789492147060326</v>
      </c>
      <c r="BH221" s="1">
        <v>0.71082387625651378</v>
      </c>
      <c r="BI221" s="1">
        <v>0.53292896405259871</v>
      </c>
      <c r="BJ221" s="1">
        <v>-0.25474677328533679</v>
      </c>
      <c r="BK221" s="1">
        <v>0.74419609326746661</v>
      </c>
      <c r="BL221" s="1">
        <v>0.48944931071544162</v>
      </c>
      <c r="BM221" s="1" t="str">
        <f t="shared" si="5"/>
        <v>LAOAgriculture, Mining and Quarrying</v>
      </c>
    </row>
    <row r="222" spans="1:65">
      <c r="A222" s="8">
        <f t="shared" si="6"/>
        <v>30</v>
      </c>
      <c r="B222" s="1" t="s">
        <v>99</v>
      </c>
      <c r="C222" s="1" t="s">
        <v>100</v>
      </c>
      <c r="D222" s="1" t="s">
        <v>176</v>
      </c>
      <c r="E222" s="2">
        <v>6.1603893812250874</v>
      </c>
      <c r="F222" s="3">
        <v>30098.775390625</v>
      </c>
      <c r="G222" s="3">
        <v>-1.1310928329066883E-5</v>
      </c>
      <c r="H222" s="3">
        <v>6.6910590066981968E-4</v>
      </c>
      <c r="I222" s="3">
        <v>6.5779496526374714E-4</v>
      </c>
      <c r="J222" s="3">
        <v>-2.1925227486008225E-5</v>
      </c>
      <c r="K222" s="3">
        <v>1.1009008157998323E-3</v>
      </c>
      <c r="L222" s="3">
        <v>1.0789756042868248E-3</v>
      </c>
      <c r="M222" s="3">
        <v>-9.9083505915587011E-5</v>
      </c>
      <c r="N222" s="3">
        <v>1.713167832349427E-3</v>
      </c>
      <c r="O222" s="3">
        <v>1.6140843690664042E-3</v>
      </c>
      <c r="P222" s="2">
        <v>60.177390908571589</v>
      </c>
      <c r="Q222" s="3">
        <v>7208.318359375</v>
      </c>
      <c r="R222" s="3">
        <v>-4.5382891403278336E-4</v>
      </c>
      <c r="S222" s="3">
        <v>2.4337607901543379E-2</v>
      </c>
      <c r="T222" s="3">
        <v>2.3883779067546129E-2</v>
      </c>
      <c r="U222" s="3">
        <v>-8.8147939823102206E-4</v>
      </c>
      <c r="V222" s="3">
        <v>3.8742747623473406E-2</v>
      </c>
      <c r="W222" s="3">
        <v>3.7861266639083624E-2</v>
      </c>
      <c r="X222" s="3">
        <v>-3.3762117964215577E-3</v>
      </c>
      <c r="Y222" s="3">
        <v>6.9142758846282959E-2</v>
      </c>
      <c r="Z222" s="3">
        <v>6.5766548737883568E-2</v>
      </c>
      <c r="AA222" s="3">
        <v>0.60594002818440429</v>
      </c>
      <c r="AB222" s="3">
        <v>12292.705078125</v>
      </c>
      <c r="AC222" s="3">
        <v>-2.6929059799840616E-6</v>
      </c>
      <c r="AD222" s="3">
        <v>3.1469706445932388E-3</v>
      </c>
      <c r="AE222" s="3">
        <v>3.1442777180927806E-3</v>
      </c>
      <c r="AF222" s="3">
        <v>-5.2273376240918878E-6</v>
      </c>
      <c r="AG222" s="3">
        <v>5.0854744840762578E-3</v>
      </c>
      <c r="AH222" s="3">
        <v>5.0802473560906947E-3</v>
      </c>
      <c r="AI222" s="3">
        <v>-3.3004267640990292E-4</v>
      </c>
      <c r="AJ222" s="3">
        <v>5.3551104792859405E-3</v>
      </c>
      <c r="AK222" s="3">
        <v>5.0250676576979458E-3</v>
      </c>
      <c r="AL222" s="1">
        <v>-2.7631784354421221E-2</v>
      </c>
      <c r="AM222" s="1">
        <v>1.634577589008956</v>
      </c>
      <c r="AN222" s="1">
        <v>1.6069457873659188</v>
      </c>
      <c r="AO222" s="1">
        <v>-5.3561753747314887E-2</v>
      </c>
      <c r="AP222" s="1">
        <v>2.6894215092508604</v>
      </c>
      <c r="AQ222" s="1">
        <v>2.6358597945244373</v>
      </c>
      <c r="AR222" s="1">
        <v>-0.24205387823948704</v>
      </c>
      <c r="AS222" s="1">
        <v>4.1851457925660691</v>
      </c>
      <c r="AT222" s="1">
        <v>3.9430920184748692</v>
      </c>
      <c r="AU222" s="1">
        <v>-2.7180834068671465E-2</v>
      </c>
      <c r="AV222" s="1">
        <v>1.4576340588833705</v>
      </c>
      <c r="AW222" s="1">
        <v>1.4304532296082069</v>
      </c>
      <c r="AX222" s="1">
        <v>-5.2793783113913778E-2</v>
      </c>
      <c r="AY222" s="1">
        <v>2.3203902659273408</v>
      </c>
      <c r="AZ222" s="1">
        <v>2.2675963878148124</v>
      </c>
      <c r="BA222" s="1">
        <v>-0.20220891569856317</v>
      </c>
      <c r="BB222" s="1">
        <v>4.1411152906736648</v>
      </c>
      <c r="BC222" s="1">
        <v>3.9389064760745445</v>
      </c>
      <c r="BD222" s="1">
        <v>-2.7315491141779533E-2</v>
      </c>
      <c r="BE222" s="1">
        <v>31.921295954913223</v>
      </c>
      <c r="BF222" s="1">
        <v>31.893980255622019</v>
      </c>
      <c r="BG222" s="1">
        <v>-5.3023497896802899E-2</v>
      </c>
      <c r="BH222" s="1">
        <v>51.584509171149399</v>
      </c>
      <c r="BI222" s="1">
        <v>51.531487799720963</v>
      </c>
      <c r="BJ222" s="1">
        <v>-3.3477878065157225</v>
      </c>
      <c r="BK222" s="1">
        <v>54.319561821854492</v>
      </c>
      <c r="BL222" s="1">
        <v>50.971772542724828</v>
      </c>
      <c r="BM222" s="1" t="str">
        <f t="shared" si="5"/>
        <v>LAOElectronics and Machinery</v>
      </c>
    </row>
    <row r="223" spans="1:65">
      <c r="A223" s="8">
        <f t="shared" si="6"/>
        <v>30</v>
      </c>
      <c r="B223" s="1" t="s">
        <v>99</v>
      </c>
      <c r="C223" s="1" t="s">
        <v>100</v>
      </c>
      <c r="D223" s="1" t="s">
        <v>177</v>
      </c>
      <c r="E223" s="2">
        <v>3612.3324705104906</v>
      </c>
      <c r="F223" s="3">
        <v>180592.65234375</v>
      </c>
      <c r="G223" s="3">
        <v>-1.0452138341520367E-2</v>
      </c>
      <c r="H223" s="3">
        <v>2.7254439484750037E-2</v>
      </c>
      <c r="I223" s="3">
        <v>1.6802301295683719E-2</v>
      </c>
      <c r="J223" s="3">
        <v>-2.1289338785663858E-2</v>
      </c>
      <c r="K223" s="3">
        <v>0.2220099215337541</v>
      </c>
      <c r="L223" s="3">
        <v>0.2007205771333247</v>
      </c>
      <c r="M223" s="3">
        <v>-3.4359961592599575E-2</v>
      </c>
      <c r="N223" s="3">
        <v>0.22959181861369871</v>
      </c>
      <c r="O223" s="3">
        <v>0.19523185025900602</v>
      </c>
      <c r="P223" s="2">
        <v>451.88952175806725</v>
      </c>
      <c r="Q223" s="3">
        <v>43249.91015625</v>
      </c>
      <c r="R223" s="3">
        <v>-3.8067593741288874E-3</v>
      </c>
      <c r="S223" s="3">
        <v>4.7147723191301338E-2</v>
      </c>
      <c r="T223" s="3">
        <v>4.3340963966329582E-2</v>
      </c>
      <c r="U223" s="3">
        <v>-7.1315025998046622E-3</v>
      </c>
      <c r="V223" s="3">
        <v>0.75658753927564248</v>
      </c>
      <c r="W223" s="3">
        <v>0.74945605651009828</v>
      </c>
      <c r="X223" s="3">
        <v>-1.1553312142495997E-2</v>
      </c>
      <c r="Y223" s="3">
        <v>0.77699792676139623</v>
      </c>
      <c r="Z223" s="3">
        <v>0.76544463413301855</v>
      </c>
      <c r="AA223" s="3">
        <v>2507.7766930557759</v>
      </c>
      <c r="AB223" s="3">
        <v>73756.23046875</v>
      </c>
      <c r="AC223" s="3">
        <v>-2.5435887900528087E-2</v>
      </c>
      <c r="AD223" s="3">
        <v>8.91707666869479E-2</v>
      </c>
      <c r="AE223" s="3">
        <v>6.3734879009643919E-2</v>
      </c>
      <c r="AF223" s="3">
        <v>-5.1795700713569204E-2</v>
      </c>
      <c r="AG223" s="3">
        <v>0.8883641553693451</v>
      </c>
      <c r="AH223" s="3">
        <v>0.8365684601594694</v>
      </c>
      <c r="AI223" s="3">
        <v>-8.4252252549958939E-2</v>
      </c>
      <c r="AJ223" s="3">
        <v>0.9088770786911482</v>
      </c>
      <c r="AK223" s="3">
        <v>0.82462480250978842</v>
      </c>
      <c r="AL223" s="1">
        <v>-4.354479780897777E-2</v>
      </c>
      <c r="AM223" s="1">
        <v>0.11354509651350733</v>
      </c>
      <c r="AN223" s="1">
        <v>7.0000299339670488E-2</v>
      </c>
      <c r="AO223" s="1">
        <v>-8.8693808158466628E-2</v>
      </c>
      <c r="AP223" s="1">
        <v>0.92491859836674595</v>
      </c>
      <c r="AQ223" s="1">
        <v>0.83622476681652702</v>
      </c>
      <c r="AR223" s="1">
        <v>-0.14314751024012504</v>
      </c>
      <c r="AS223" s="1">
        <v>0.95650564443971642</v>
      </c>
      <c r="AT223" s="1">
        <v>0.81335810602794212</v>
      </c>
      <c r="AU223" s="1">
        <v>-3.0361772818252725E-2</v>
      </c>
      <c r="AV223" s="1">
        <v>0.3760385986465794</v>
      </c>
      <c r="AW223" s="1">
        <v>0.34567682701796715</v>
      </c>
      <c r="AX223" s="1">
        <v>-5.6879103853942951E-2</v>
      </c>
      <c r="AY223" s="1">
        <v>6.0343553996933474</v>
      </c>
      <c r="AZ223" s="1">
        <v>5.9774764540325682</v>
      </c>
      <c r="BA223" s="1">
        <v>-9.2146364950922058E-2</v>
      </c>
      <c r="BB223" s="1">
        <v>6.1971436106284736</v>
      </c>
      <c r="BC223" s="1">
        <v>6.1049974013173411</v>
      </c>
      <c r="BD223" s="1">
        <v>-6.2341250032766672E-2</v>
      </c>
      <c r="BE223" s="1">
        <v>0.21855014786132579</v>
      </c>
      <c r="BF223" s="1">
        <v>0.15620889837566285</v>
      </c>
      <c r="BG223" s="1">
        <v>-0.1269469633391461</v>
      </c>
      <c r="BH223" s="1">
        <v>2.1773068094421868</v>
      </c>
      <c r="BI223" s="1">
        <v>2.0503598595921368</v>
      </c>
      <c r="BJ223" s="1">
        <v>-0.20649527795456854</v>
      </c>
      <c r="BK223" s="1">
        <v>2.2275822819048936</v>
      </c>
      <c r="BL223" s="1">
        <v>2.0210869460317231</v>
      </c>
      <c r="BM223" s="1" t="str">
        <f t="shared" si="5"/>
        <v>LAOOther</v>
      </c>
    </row>
    <row r="224" spans="1:65">
      <c r="A224" s="8">
        <f t="shared" si="6"/>
        <v>30</v>
      </c>
      <c r="B224" s="1" t="s">
        <v>99</v>
      </c>
      <c r="C224" s="1" t="s">
        <v>100</v>
      </c>
      <c r="D224" s="1" t="s">
        <v>178</v>
      </c>
      <c r="E224" s="2">
        <v>6673.7329453570292</v>
      </c>
      <c r="F224" s="3">
        <v>255839.5908203125</v>
      </c>
      <c r="G224" s="3">
        <v>-4.7829675451112053E-3</v>
      </c>
      <c r="H224" s="3">
        <v>1.2631275401417952E-2</v>
      </c>
      <c r="I224" s="3">
        <v>7.8483078123099403E-3</v>
      </c>
      <c r="J224" s="3">
        <v>-9.2335567300096955E-3</v>
      </c>
      <c r="K224" s="3">
        <v>4.1648310021628276E-2</v>
      </c>
      <c r="L224" s="3">
        <v>3.2414753706234478E-2</v>
      </c>
      <c r="M224" s="3">
        <v>-1.4698029065698393E-2</v>
      </c>
      <c r="N224" s="3">
        <v>4.4594858663458581E-2</v>
      </c>
      <c r="O224" s="3">
        <v>2.9896829770677869E-2</v>
      </c>
      <c r="P224" s="2">
        <v>1139.6859013644053</v>
      </c>
      <c r="Q224" s="3">
        <v>61270.7060546875</v>
      </c>
      <c r="R224" s="3">
        <v>-4.1204900725233529E-3</v>
      </c>
      <c r="S224" s="3">
        <v>1.1550885024007584E-2</v>
      </c>
      <c r="T224" s="3">
        <v>7.4303949363638822E-3</v>
      </c>
      <c r="U224" s="3">
        <v>-7.5886206772111109E-3</v>
      </c>
      <c r="V224" s="3">
        <v>4.1562321621313458E-2</v>
      </c>
      <c r="W224" s="3">
        <v>3.3973701585637173E-2</v>
      </c>
      <c r="X224" s="3">
        <v>-1.2700689184612202E-2</v>
      </c>
      <c r="Y224" s="3">
        <v>4.4011416262037528E-2</v>
      </c>
      <c r="Z224" s="3">
        <v>3.1310727179516107E-2</v>
      </c>
      <c r="AA224" s="3">
        <v>926.43731098492788</v>
      </c>
      <c r="AB224" s="3">
        <v>104487.9931640625</v>
      </c>
      <c r="AC224" s="3">
        <v>-3.5264074918330834E-3</v>
      </c>
      <c r="AD224" s="3">
        <v>9.5300363962564916E-3</v>
      </c>
      <c r="AE224" s="3">
        <v>6.0036288147671257E-3</v>
      </c>
      <c r="AF224" s="3">
        <v>-6.3602112187766124E-3</v>
      </c>
      <c r="AG224" s="3">
        <v>2.741484061493793E-2</v>
      </c>
      <c r="AH224" s="3">
        <v>2.1054629479749565E-2</v>
      </c>
      <c r="AI224" s="3">
        <v>-1.0085868486896743E-2</v>
      </c>
      <c r="AJ224" s="3">
        <v>2.9330579176530591E-2</v>
      </c>
      <c r="AK224" s="3">
        <v>1.9244710685029531E-2</v>
      </c>
      <c r="AL224" s="1">
        <v>-1.0785678083373397E-2</v>
      </c>
      <c r="AM224" s="1">
        <v>2.8483753857242524E-2</v>
      </c>
      <c r="AN224" s="1">
        <v>1.7698075674655537E-2</v>
      </c>
      <c r="AO224" s="1">
        <v>-2.0821836969444667E-2</v>
      </c>
      <c r="AP224" s="1">
        <v>9.3917690298559731E-2</v>
      </c>
      <c r="AQ224" s="1">
        <v>7.3095854264081397E-2</v>
      </c>
      <c r="AR224" s="1">
        <v>-3.3144320647695819E-2</v>
      </c>
      <c r="AS224" s="1">
        <v>0.10056221063202225</v>
      </c>
      <c r="AT224" s="1">
        <v>6.7417890374258924E-2</v>
      </c>
      <c r="AU224" s="1">
        <v>-1.3030697649596383E-2</v>
      </c>
      <c r="AV224" s="1">
        <v>3.6528686560071945E-2</v>
      </c>
      <c r="AW224" s="1">
        <v>2.3497988862658754E-2</v>
      </c>
      <c r="AX224" s="1">
        <v>-2.399836424351752E-2</v>
      </c>
      <c r="AY224" s="1">
        <v>0.13143728952875636</v>
      </c>
      <c r="AZ224" s="1">
        <v>0.1074389273140379</v>
      </c>
      <c r="BA224" s="1">
        <v>-4.016484393683549E-2</v>
      </c>
      <c r="BB224" s="1">
        <v>0.13918234199019303</v>
      </c>
      <c r="BC224" s="1">
        <v>9.9017498376210877E-2</v>
      </c>
      <c r="BD224" s="1">
        <v>-2.3395585797429785E-2</v>
      </c>
      <c r="BE224" s="1">
        <v>6.3226040858184743E-2</v>
      </c>
      <c r="BF224" s="1">
        <v>3.9830454465939621E-2</v>
      </c>
      <c r="BG224" s="1">
        <v>-4.2196163546974148E-2</v>
      </c>
      <c r="BH224" s="1">
        <v>0.18188092476976908</v>
      </c>
      <c r="BI224" s="1">
        <v>0.13968476177735251</v>
      </c>
      <c r="BJ224" s="1">
        <v>-6.6913651378425296E-2</v>
      </c>
      <c r="BK224" s="1">
        <v>0.19459069412767382</v>
      </c>
      <c r="BL224" s="1">
        <v>0.12767704271870164</v>
      </c>
      <c r="BM224" s="1" t="str">
        <f t="shared" si="5"/>
        <v>LAOServices</v>
      </c>
    </row>
    <row r="225" spans="1:65">
      <c r="A225" s="8">
        <f t="shared" si="6"/>
        <v>30</v>
      </c>
      <c r="B225" s="1" t="s">
        <v>99</v>
      </c>
      <c r="C225" s="1" t="s">
        <v>100</v>
      </c>
      <c r="D225" s="1" t="s">
        <v>179</v>
      </c>
      <c r="E225" s="2">
        <v>162.83939706505609</v>
      </c>
      <c r="F225" s="3">
        <v>30098.775390625</v>
      </c>
      <c r="G225" s="3">
        <v>-3.443066161707975E-4</v>
      </c>
      <c r="H225" s="3">
        <v>4.7870620619505644E-3</v>
      </c>
      <c r="I225" s="3">
        <v>4.4427553657442331E-3</v>
      </c>
      <c r="J225" s="3">
        <v>-6.1074253608239815E-4</v>
      </c>
      <c r="K225" s="3">
        <v>7.9043470323085785E-3</v>
      </c>
      <c r="L225" s="3">
        <v>7.2936045471578836E-3</v>
      </c>
      <c r="M225" s="3">
        <v>-1.3462897186400369E-3</v>
      </c>
      <c r="N225" s="3">
        <v>8.4510683082044125E-3</v>
      </c>
      <c r="O225" s="3">
        <v>7.1047786623239517E-3</v>
      </c>
      <c r="P225" s="2">
        <v>16.537851088614435</v>
      </c>
      <c r="Q225" s="3">
        <v>7208.318359375</v>
      </c>
      <c r="R225" s="3">
        <v>-1.4559510964318179E-4</v>
      </c>
      <c r="S225" s="3">
        <v>2.2438619052991271E-3</v>
      </c>
      <c r="T225" s="3">
        <v>2.0982667920179665E-3</v>
      </c>
      <c r="U225" s="3">
        <v>-2.5877303778543137E-4</v>
      </c>
      <c r="V225" s="3">
        <v>3.6257955944165587E-3</v>
      </c>
      <c r="W225" s="3">
        <v>3.3670226112008095E-3</v>
      </c>
      <c r="X225" s="3">
        <v>-5.7112745707854629E-4</v>
      </c>
      <c r="Y225" s="3">
        <v>3.8606927264481783E-3</v>
      </c>
      <c r="Z225" s="3">
        <v>3.2895653275772929E-3</v>
      </c>
      <c r="AA225" s="3">
        <v>240.64472500327821</v>
      </c>
      <c r="AB225" s="3">
        <v>12292.705078125</v>
      </c>
      <c r="AC225" s="3">
        <v>-1.2462624436011538E-3</v>
      </c>
      <c r="AD225" s="3">
        <v>2.0793413743376732E-2</v>
      </c>
      <c r="AE225" s="3">
        <v>1.9547151401638985E-2</v>
      </c>
      <c r="AF225" s="3">
        <v>-2.2101365611888468E-3</v>
      </c>
      <c r="AG225" s="3">
        <v>3.4056736156344414E-2</v>
      </c>
      <c r="AH225" s="3">
        <v>3.1846599653363228E-2</v>
      </c>
      <c r="AI225" s="3">
        <v>-4.8711941344663501E-3</v>
      </c>
      <c r="AJ225" s="3">
        <v>3.6034186370670795E-2</v>
      </c>
      <c r="AK225" s="3">
        <v>3.1162992119789124E-2</v>
      </c>
      <c r="AL225" s="1">
        <v>-3.182033345516163E-2</v>
      </c>
      <c r="AM225" s="1">
        <v>0.44241354632075219</v>
      </c>
      <c r="AN225" s="1">
        <v>0.41059320546881911</v>
      </c>
      <c r="AO225" s="1">
        <v>-5.6443966629303767E-2</v>
      </c>
      <c r="AP225" s="1">
        <v>0.73050864113690805</v>
      </c>
      <c r="AQ225" s="1">
        <v>0.67406467921464064</v>
      </c>
      <c r="AR225" s="1">
        <v>-0.12442220324087733</v>
      </c>
      <c r="AS225" s="1">
        <v>0.78103585289808708</v>
      </c>
      <c r="AT225" s="1">
        <v>0.65661365638154745</v>
      </c>
      <c r="AU225" s="1">
        <v>-3.1730117649263166E-2</v>
      </c>
      <c r="AV225" s="1">
        <v>0.48901369296214753</v>
      </c>
      <c r="AW225" s="1">
        <v>0.45728357452004531</v>
      </c>
      <c r="AX225" s="1">
        <v>-5.6395430818465514E-2</v>
      </c>
      <c r="AY225" s="1">
        <v>0.79018396335542807</v>
      </c>
      <c r="AZ225" s="1">
        <v>0.73378854442954899</v>
      </c>
      <c r="BA225" s="1">
        <v>-0.12446806386724971</v>
      </c>
      <c r="BB225" s="1">
        <v>0.84137602367327835</v>
      </c>
      <c r="BC225" s="1">
        <v>0.71690797249145433</v>
      </c>
      <c r="BD225" s="1">
        <v>-3.1831025251712573E-2</v>
      </c>
      <c r="BE225" s="1">
        <v>0.53108852098776294</v>
      </c>
      <c r="BF225" s="1">
        <v>0.49925749833776289</v>
      </c>
      <c r="BG225" s="1">
        <v>-5.6449516753190432E-2</v>
      </c>
      <c r="BH225" s="1">
        <v>0.86984955227492022</v>
      </c>
      <c r="BI225" s="1">
        <v>0.81340003700842278</v>
      </c>
      <c r="BJ225" s="1">
        <v>-0.12441609253035908</v>
      </c>
      <c r="BK225" s="1">
        <v>0.92035598294641352</v>
      </c>
      <c r="BL225" s="1">
        <v>0.79593988744266864</v>
      </c>
      <c r="BM225" s="1" t="str">
        <f t="shared" si="5"/>
        <v>LAOTextiles, Garments and Leather</v>
      </c>
    </row>
    <row r="226" spans="1:65">
      <c r="A226" s="8">
        <f t="shared" si="6"/>
        <v>31</v>
      </c>
      <c r="B226" s="1" t="s">
        <v>101</v>
      </c>
      <c r="C226" s="1" t="s">
        <v>102</v>
      </c>
      <c r="D226" s="1" t="s">
        <v>175</v>
      </c>
      <c r="E226" s="2">
        <v>982.35027208935878</v>
      </c>
      <c r="F226" s="3">
        <v>52852.3046875</v>
      </c>
      <c r="G226" s="3">
        <v>-1.7068573506549001E-3</v>
      </c>
      <c r="H226" s="3">
        <v>4.9831870128400624E-3</v>
      </c>
      <c r="I226" s="3">
        <v>3.2763296621851623E-3</v>
      </c>
      <c r="J226" s="3">
        <v>-2.5631625321693718E-3</v>
      </c>
      <c r="K226" s="3">
        <v>8.0312080681324005E-3</v>
      </c>
      <c r="L226" s="3">
        <v>5.4680455359630287E-3</v>
      </c>
      <c r="M226" s="3">
        <v>-4.5447396114468575E-3</v>
      </c>
      <c r="N226" s="3">
        <v>8.6934230057522655E-3</v>
      </c>
      <c r="O226" s="3">
        <v>4.148683394305408E-3</v>
      </c>
      <c r="P226" s="2">
        <v>59.547585036111968</v>
      </c>
      <c r="Q226" s="3">
        <v>1949.080322265625</v>
      </c>
      <c r="R226" s="3">
        <v>-2.648466092068702E-3</v>
      </c>
      <c r="S226" s="3">
        <v>7.8291695099323988E-3</v>
      </c>
      <c r="T226" s="3">
        <v>5.1807034178636968E-3</v>
      </c>
      <c r="U226" s="3">
        <v>-3.9881893899291754E-3</v>
      </c>
      <c r="V226" s="3">
        <v>1.2735275784507394E-2</v>
      </c>
      <c r="W226" s="3">
        <v>8.7470863945782185E-3</v>
      </c>
      <c r="X226" s="3">
        <v>-7.0067763444967568E-3</v>
      </c>
      <c r="Y226" s="3">
        <v>1.3731990824453533E-2</v>
      </c>
      <c r="Z226" s="3">
        <v>6.7252144799567759E-3</v>
      </c>
      <c r="AA226" s="3">
        <v>1254.2574897878078</v>
      </c>
      <c r="AB226" s="3">
        <v>32388.2734375</v>
      </c>
      <c r="AC226" s="3">
        <v>-3.6177958245389163E-3</v>
      </c>
      <c r="AD226" s="3">
        <v>1.2971541844308376E-2</v>
      </c>
      <c r="AE226" s="3">
        <v>9.353745961561799E-3</v>
      </c>
      <c r="AF226" s="3">
        <v>-5.428463569842279E-3</v>
      </c>
      <c r="AG226" s="3">
        <v>2.1525155752897263E-2</v>
      </c>
      <c r="AH226" s="3">
        <v>1.6096692066639662E-2</v>
      </c>
      <c r="AI226" s="3">
        <v>-9.6504988614469767E-3</v>
      </c>
      <c r="AJ226" s="3">
        <v>2.2940021939575672E-2</v>
      </c>
      <c r="AK226" s="3">
        <v>1.3289523543789983E-2</v>
      </c>
      <c r="AL226" s="1">
        <v>-4.5916079770556083E-2</v>
      </c>
      <c r="AM226" s="1">
        <v>0.13405245160374557</v>
      </c>
      <c r="AN226" s="1">
        <v>8.8136371833189481E-2</v>
      </c>
      <c r="AO226" s="1">
        <v>-6.8951500397401722E-2</v>
      </c>
      <c r="AP226" s="1">
        <v>0.21604710561712237</v>
      </c>
      <c r="AQ226" s="1">
        <v>0.14709560521972065</v>
      </c>
      <c r="AR226" s="1">
        <v>-0.12225780113114507</v>
      </c>
      <c r="AS226" s="1">
        <v>0.23386131480650835</v>
      </c>
      <c r="AT226" s="1">
        <v>0.11160351367536327</v>
      </c>
      <c r="AU226" s="1">
        <v>-4.334410050286374E-2</v>
      </c>
      <c r="AV226" s="1">
        <v>0.12813013204462184</v>
      </c>
      <c r="AW226" s="1">
        <v>8.4786031541758095E-2</v>
      </c>
      <c r="AX226" s="1">
        <v>-6.5269660147516381E-2</v>
      </c>
      <c r="AY226" s="1">
        <v>0.20842217885606834</v>
      </c>
      <c r="AZ226" s="1">
        <v>0.14315251870855195</v>
      </c>
      <c r="BA226" s="1">
        <v>-0.11467106148213338</v>
      </c>
      <c r="BB226" s="1">
        <v>0.22473415543508379</v>
      </c>
      <c r="BC226" s="1">
        <v>0.11006309395295043</v>
      </c>
      <c r="BD226" s="1">
        <v>-4.6710568843884949E-2</v>
      </c>
      <c r="BE226" s="1">
        <v>0.1674799042610767</v>
      </c>
      <c r="BF226" s="1">
        <v>0.12076933466565322</v>
      </c>
      <c r="BG226" s="1">
        <v>-7.0088704170572141E-2</v>
      </c>
      <c r="BH226" s="1">
        <v>0.27791846705423112</v>
      </c>
      <c r="BI226" s="1">
        <v>0.2078297613805819</v>
      </c>
      <c r="BJ226" s="1">
        <v>-0.12460081035747883</v>
      </c>
      <c r="BK226" s="1">
        <v>0.29618627641192197</v>
      </c>
      <c r="BL226" s="1">
        <v>0.17158547206675134</v>
      </c>
      <c r="BM226" s="1" t="str">
        <f t="shared" si="5"/>
        <v>LVAAgriculture, Mining and Quarrying</v>
      </c>
    </row>
    <row r="227" spans="1:65">
      <c r="A227" s="8">
        <f t="shared" si="6"/>
        <v>31</v>
      </c>
      <c r="B227" s="1" t="s">
        <v>101</v>
      </c>
      <c r="C227" s="1" t="s">
        <v>102</v>
      </c>
      <c r="D227" s="1" t="s">
        <v>176</v>
      </c>
      <c r="E227" s="2">
        <v>514.06013752264198</v>
      </c>
      <c r="F227" s="3">
        <v>52852.3046875</v>
      </c>
      <c r="G227" s="3">
        <v>-8.2706409739330411E-4</v>
      </c>
      <c r="H227" s="3">
        <v>9.1830111341550946E-3</v>
      </c>
      <c r="I227" s="3">
        <v>8.3559468621388078E-3</v>
      </c>
      <c r="J227" s="3">
        <v>-1.3888195971958339E-3</v>
      </c>
      <c r="K227" s="3">
        <v>1.6819308511912823E-2</v>
      </c>
      <c r="L227" s="3">
        <v>1.5430489089339972E-2</v>
      </c>
      <c r="M227" s="3">
        <v>-5.0633250502869487E-3</v>
      </c>
      <c r="N227" s="3">
        <v>1.8348175566643476E-2</v>
      </c>
      <c r="O227" s="3">
        <v>1.3284849934279919E-2</v>
      </c>
      <c r="P227" s="2">
        <v>8.4105361469717845</v>
      </c>
      <c r="Q227" s="3">
        <v>1949.080322265625</v>
      </c>
      <c r="R227" s="3">
        <v>-3.8499382935697213E-4</v>
      </c>
      <c r="S227" s="3">
        <v>6.0369358980096877E-3</v>
      </c>
      <c r="T227" s="3">
        <v>5.6519421341363341E-3</v>
      </c>
      <c r="U227" s="3">
        <v>-6.8238592939451337E-4</v>
      </c>
      <c r="V227" s="3">
        <v>1.0242707561701536E-2</v>
      </c>
      <c r="W227" s="3">
        <v>9.5603215740993619E-3</v>
      </c>
      <c r="X227" s="3">
        <v>-2.9460492369253188E-3</v>
      </c>
      <c r="Y227" s="3">
        <v>1.1075696907937527E-2</v>
      </c>
      <c r="Z227" s="3">
        <v>8.129647932946682E-3</v>
      </c>
      <c r="AA227" s="3">
        <v>897.41360728825975</v>
      </c>
      <c r="AB227" s="3">
        <v>32388.2734375</v>
      </c>
      <c r="AC227" s="3">
        <v>-2.4141862522810698E-3</v>
      </c>
      <c r="AD227" s="3">
        <v>3.3871402963995934E-2</v>
      </c>
      <c r="AE227" s="3">
        <v>3.1457216013222933E-2</v>
      </c>
      <c r="AF227" s="3">
        <v>-4.169024177826941E-3</v>
      </c>
      <c r="AG227" s="3">
        <v>6.2065552920103073E-2</v>
      </c>
      <c r="AH227" s="3">
        <v>5.7896530255675316E-2</v>
      </c>
      <c r="AI227" s="3">
        <v>-1.6789105953648686E-2</v>
      </c>
      <c r="AJ227" s="3">
        <v>6.7233281210064888E-2</v>
      </c>
      <c r="AK227" s="3">
        <v>5.0444174557924271E-2</v>
      </c>
      <c r="AL227" s="1">
        <v>-4.2516664419159508E-2</v>
      </c>
      <c r="AM227" s="1">
        <v>0.47206861472867312</v>
      </c>
      <c r="AN227" s="1">
        <v>0.42955194133271635</v>
      </c>
      <c r="AO227" s="1">
        <v>-7.1394680217448409E-2</v>
      </c>
      <c r="AP227" s="1">
        <v>0.86462572612827338</v>
      </c>
      <c r="AQ227" s="1">
        <v>0.79323105488762224</v>
      </c>
      <c r="AR227" s="1">
        <v>-0.26028900624107415</v>
      </c>
      <c r="AS227" s="1">
        <v>0.94321978880414437</v>
      </c>
      <c r="AT227" s="1">
        <v>0.68293075264041236</v>
      </c>
      <c r="AU227" s="1">
        <v>-4.4609752931820512E-2</v>
      </c>
      <c r="AV227" s="1">
        <v>0.69950788386726415</v>
      </c>
      <c r="AW227" s="1">
        <v>0.65489813852311862</v>
      </c>
      <c r="AX227" s="1">
        <v>-7.9068975638605724E-2</v>
      </c>
      <c r="AY227" s="1">
        <v>1.1868363044767862</v>
      </c>
      <c r="AZ227" s="1">
        <v>1.1077673220935806</v>
      </c>
      <c r="BA227" s="1">
        <v>-0.34136268834158345</v>
      </c>
      <c r="BB227" s="1">
        <v>1.2833559006284727</v>
      </c>
      <c r="BC227" s="1">
        <v>0.9419932426375891</v>
      </c>
      <c r="BD227" s="1">
        <v>-4.3564820425324537E-2</v>
      </c>
      <c r="BE227" s="1">
        <v>0.61122110453824763</v>
      </c>
      <c r="BF227" s="1">
        <v>0.56765627150839615</v>
      </c>
      <c r="BG227" s="1">
        <v>-7.5231473745763694E-2</v>
      </c>
      <c r="BH227" s="1">
        <v>1.1199942278720136</v>
      </c>
      <c r="BI227" s="1">
        <v>1.0447627814360583</v>
      </c>
      <c r="BJ227" s="1">
        <v>-0.30296518559053487</v>
      </c>
      <c r="BK227" s="1">
        <v>1.2132476604712334</v>
      </c>
      <c r="BL227" s="1">
        <v>0.91028246227617182</v>
      </c>
      <c r="BM227" s="1" t="str">
        <f t="shared" si="5"/>
        <v>LVAElectronics and Machinery</v>
      </c>
    </row>
    <row r="228" spans="1:65">
      <c r="A228" s="8">
        <f t="shared" si="6"/>
        <v>31</v>
      </c>
      <c r="B228" s="1" t="s">
        <v>101</v>
      </c>
      <c r="C228" s="1" t="s">
        <v>102</v>
      </c>
      <c r="D228" s="1" t="s">
        <v>177</v>
      </c>
      <c r="E228" s="2">
        <v>5084.6888879546386</v>
      </c>
      <c r="F228" s="3">
        <v>317113.828125</v>
      </c>
      <c r="G228" s="3">
        <v>-4.9792377612902783E-3</v>
      </c>
      <c r="H228" s="3">
        <v>2.3254504689248279E-2</v>
      </c>
      <c r="I228" s="3">
        <v>1.8275267415447161E-2</v>
      </c>
      <c r="J228" s="3">
        <v>-7.5467486972229381E-3</v>
      </c>
      <c r="K228" s="3">
        <v>3.277462335609016E-2</v>
      </c>
      <c r="L228" s="3">
        <v>2.5227875110431341E-2</v>
      </c>
      <c r="M228" s="3">
        <v>-1.888155045980966E-2</v>
      </c>
      <c r="N228" s="3">
        <v>3.6848557483608602E-2</v>
      </c>
      <c r="O228" s="3">
        <v>1.7967007170227589E-2</v>
      </c>
      <c r="P228" s="2">
        <v>198.02695391388337</v>
      </c>
      <c r="Q228" s="3">
        <v>11694.48193359375</v>
      </c>
      <c r="R228" s="3">
        <v>-3.4508868993725628E-3</v>
      </c>
      <c r="S228" s="3">
        <v>1.5346038999268785E-2</v>
      </c>
      <c r="T228" s="3">
        <v>1.1895151998032816E-2</v>
      </c>
      <c r="U228" s="3">
        <v>-5.3052389703225344E-3</v>
      </c>
      <c r="V228" s="3">
        <v>2.3124190920498222E-2</v>
      </c>
      <c r="W228" s="3">
        <v>1.7818952183006331E-2</v>
      </c>
      <c r="X228" s="3">
        <v>-1.3309526344528422E-2</v>
      </c>
      <c r="Y228" s="3">
        <v>2.6235042198095471E-2</v>
      </c>
      <c r="Z228" s="3">
        <v>1.2925515649840236E-2</v>
      </c>
      <c r="AA228" s="3">
        <v>6888.1185183878279</v>
      </c>
      <c r="AB228" s="3">
        <v>194329.640625</v>
      </c>
      <c r="AC228" s="3">
        <v>-1.7738848309818422E-2</v>
      </c>
      <c r="AD228" s="3">
        <v>8.8701200220384635E-2</v>
      </c>
      <c r="AE228" s="3">
        <v>7.0962351514026523E-2</v>
      </c>
      <c r="AF228" s="3">
        <v>-2.6370677485829219E-2</v>
      </c>
      <c r="AG228" s="3">
        <v>0.12494255354977213</v>
      </c>
      <c r="AH228" s="3">
        <v>9.8571876529604197E-2</v>
      </c>
      <c r="AI228" s="3">
        <v>-6.7844971788872499E-2</v>
      </c>
      <c r="AJ228" s="3">
        <v>0.13955127983354032</v>
      </c>
      <c r="AK228" s="3">
        <v>7.1706307688145898E-2</v>
      </c>
      <c r="AL228" s="1">
        <v>-2.5878102216499919E-2</v>
      </c>
      <c r="AM228" s="1">
        <v>0.1208583478420807</v>
      </c>
      <c r="AN228" s="1">
        <v>9.4980248159160202E-2</v>
      </c>
      <c r="AO228" s="1">
        <v>-3.9221974035312093E-2</v>
      </c>
      <c r="AP228" s="1">
        <v>0.17033632334448026</v>
      </c>
      <c r="AQ228" s="1">
        <v>0.13111435165603791</v>
      </c>
      <c r="AR228" s="1">
        <v>-9.8131223337754175E-2</v>
      </c>
      <c r="AS228" s="1">
        <v>0.19150938011128354</v>
      </c>
      <c r="AT228" s="1">
        <v>9.3378157534548561E-2</v>
      </c>
      <c r="AU228" s="1">
        <v>-1.6982676995324766E-2</v>
      </c>
      <c r="AV228" s="1">
        <v>7.5521693721583211E-2</v>
      </c>
      <c r="AW228" s="1">
        <v>5.8539016224963172E-2</v>
      </c>
      <c r="AX228" s="1">
        <v>-2.610840703947102E-2</v>
      </c>
      <c r="AY228" s="1">
        <v>0.11379992350732944</v>
      </c>
      <c r="AZ228" s="1">
        <v>8.7691517613676218E-2</v>
      </c>
      <c r="BA228" s="1">
        <v>-6.5499505912809994E-2</v>
      </c>
      <c r="BB228" s="1">
        <v>0.12910920021458203</v>
      </c>
      <c r="BC228" s="1">
        <v>6.3609693299181452E-2</v>
      </c>
      <c r="BD228" s="1">
        <v>-4.1704470828032823E-2</v>
      </c>
      <c r="BE228" s="1">
        <v>0.20853871414837052</v>
      </c>
      <c r="BF228" s="1">
        <v>0.1668342423880631</v>
      </c>
      <c r="BG228" s="1">
        <v>-6.1998114574016785E-2</v>
      </c>
      <c r="BH228" s="1">
        <v>0.29374303160438592</v>
      </c>
      <c r="BI228" s="1">
        <v>0.23174491812515033</v>
      </c>
      <c r="BJ228" s="1">
        <v>-0.1595052056018571</v>
      </c>
      <c r="BK228" s="1">
        <v>0.32808850818185392</v>
      </c>
      <c r="BL228" s="1">
        <v>0.16858330174180497</v>
      </c>
      <c r="BM228" s="1" t="str">
        <f t="shared" si="5"/>
        <v>LVAOther</v>
      </c>
    </row>
    <row r="229" spans="1:65">
      <c r="A229" s="8">
        <f t="shared" si="6"/>
        <v>31</v>
      </c>
      <c r="B229" s="1" t="s">
        <v>101</v>
      </c>
      <c r="C229" s="1" t="s">
        <v>102</v>
      </c>
      <c r="D229" s="1" t="s">
        <v>178</v>
      </c>
      <c r="E229" s="2">
        <v>19663.295707226356</v>
      </c>
      <c r="F229" s="3">
        <v>449244.58984375</v>
      </c>
      <c r="G229" s="3">
        <v>-1.305575626381697E-2</v>
      </c>
      <c r="H229" s="3">
        <v>3.225155747978619E-2</v>
      </c>
      <c r="I229" s="3">
        <v>1.9195801341479489E-2</v>
      </c>
      <c r="J229" s="3">
        <v>-2.0866001734123042E-2</v>
      </c>
      <c r="K229" s="3">
        <v>5.4916356896207233E-2</v>
      </c>
      <c r="L229" s="3">
        <v>3.4050354900149717E-2</v>
      </c>
      <c r="M229" s="3">
        <v>-4.4159861474914089E-2</v>
      </c>
      <c r="N229" s="3">
        <v>6.5065716010219113E-2</v>
      </c>
      <c r="O229" s="3">
        <v>2.0905854535305024E-2</v>
      </c>
      <c r="P229" s="2">
        <v>699.96833853551823</v>
      </c>
      <c r="Q229" s="3">
        <v>16567.182739257813</v>
      </c>
      <c r="R229" s="3">
        <v>-9.6866691772001939E-3</v>
      </c>
      <c r="S229" s="3">
        <v>2.3571802840082576E-2</v>
      </c>
      <c r="T229" s="3">
        <v>1.3885133812039513E-2</v>
      </c>
      <c r="U229" s="3">
        <v>-1.5310286984457341E-2</v>
      </c>
      <c r="V229" s="3">
        <v>4.0640759603617418E-2</v>
      </c>
      <c r="W229" s="3">
        <v>2.5330472735575399E-2</v>
      </c>
      <c r="X229" s="3">
        <v>-3.2603997080992569E-2</v>
      </c>
      <c r="Y229" s="3">
        <v>4.8044047932210523E-2</v>
      </c>
      <c r="Z229" s="3">
        <v>1.5440050851217954E-2</v>
      </c>
      <c r="AA229" s="3">
        <v>6746.2239811424415</v>
      </c>
      <c r="AB229" s="3">
        <v>275300.32421875</v>
      </c>
      <c r="AC229" s="3">
        <v>-1.4980356261559883E-2</v>
      </c>
      <c r="AD229" s="3">
        <v>3.4882531097309766E-2</v>
      </c>
      <c r="AE229" s="3">
        <v>1.9902174485878638E-2</v>
      </c>
      <c r="AF229" s="3">
        <v>-2.3981789708272666E-2</v>
      </c>
      <c r="AG229" s="3">
        <v>6.0075257117887304E-2</v>
      </c>
      <c r="AH229" s="3">
        <v>3.6093467465434875E-2</v>
      </c>
      <c r="AI229" s="3">
        <v>-5.0333454300698216E-2</v>
      </c>
      <c r="AJ229" s="3">
        <v>7.1505424980387033E-2</v>
      </c>
      <c r="AK229" s="3">
        <v>2.1171970621481156E-2</v>
      </c>
      <c r="AL229" s="1">
        <v>-1.7546062337484403E-2</v>
      </c>
      <c r="AM229" s="1">
        <v>4.3343934015496653E-2</v>
      </c>
      <c r="AN229" s="1">
        <v>2.5797871846689645E-2</v>
      </c>
      <c r="AO229" s="1">
        <v>-2.804250935471609E-2</v>
      </c>
      <c r="AP229" s="1">
        <v>7.3803907025963914E-2</v>
      </c>
      <c r="AQ229" s="1">
        <v>4.5761397319225426E-2</v>
      </c>
      <c r="AR229" s="1">
        <v>-5.9347897325634454E-2</v>
      </c>
      <c r="AS229" s="1">
        <v>8.744396617699958E-2</v>
      </c>
      <c r="AT229" s="1">
        <v>2.8096068851365119E-2</v>
      </c>
      <c r="AU229" s="1">
        <v>-1.3486392734845937E-2</v>
      </c>
      <c r="AV229" s="1">
        <v>3.2818152943424356E-2</v>
      </c>
      <c r="AW229" s="1">
        <v>1.9331760416244397E-2</v>
      </c>
      <c r="AX229" s="1">
        <v>-2.1315948689730347E-2</v>
      </c>
      <c r="AY229" s="1">
        <v>5.6582632794657556E-2</v>
      </c>
      <c r="AZ229" s="1">
        <v>3.5266684267007978E-2</v>
      </c>
      <c r="BA229" s="1">
        <v>-4.5393344328822111E-2</v>
      </c>
      <c r="BB229" s="1">
        <v>6.6889958471032768E-2</v>
      </c>
      <c r="BC229" s="1">
        <v>2.1496614142210647E-2</v>
      </c>
      <c r="BD229" s="1">
        <v>-3.5959959326465535E-2</v>
      </c>
      <c r="BE229" s="1">
        <v>8.3734617359014135E-2</v>
      </c>
      <c r="BF229" s="1">
        <v>4.7774657192691694E-2</v>
      </c>
      <c r="BG229" s="1">
        <v>-5.756766844712783E-2</v>
      </c>
      <c r="BH229" s="1">
        <v>0.14420910723128805</v>
      </c>
      <c r="BI229" s="1">
        <v>8.6641438918155247E-2</v>
      </c>
      <c r="BJ229" s="1">
        <v>-0.12082416050799234</v>
      </c>
      <c r="BK229" s="1">
        <v>0.17164693075521029</v>
      </c>
      <c r="BL229" s="1">
        <v>5.0822770107491949E-2</v>
      </c>
      <c r="BM229" s="1" t="str">
        <f t="shared" si="5"/>
        <v>LVAServices</v>
      </c>
    </row>
    <row r="230" spans="1:65">
      <c r="A230" s="8">
        <f t="shared" si="6"/>
        <v>31</v>
      </c>
      <c r="B230" s="1" t="s">
        <v>101</v>
      </c>
      <c r="C230" s="1" t="s">
        <v>102</v>
      </c>
      <c r="D230" s="1" t="s">
        <v>179</v>
      </c>
      <c r="E230" s="2">
        <v>181.75797077697285</v>
      </c>
      <c r="F230" s="3">
        <v>52852.3046875</v>
      </c>
      <c r="G230" s="3">
        <v>-1.4211685152076825E-4</v>
      </c>
      <c r="H230" s="3">
        <v>2.1764965495094657E-3</v>
      </c>
      <c r="I230" s="3">
        <v>2.0343796932138503E-3</v>
      </c>
      <c r="J230" s="3">
        <v>-2.3858133135945536E-4</v>
      </c>
      <c r="K230" s="3">
        <v>7.3572727851569653E-3</v>
      </c>
      <c r="L230" s="3">
        <v>7.1186914574354887E-3</v>
      </c>
      <c r="M230" s="3">
        <v>-5.5596335459995316E-4</v>
      </c>
      <c r="N230" s="3">
        <v>7.5210127979516983E-3</v>
      </c>
      <c r="O230" s="3">
        <v>6.965049309656024E-3</v>
      </c>
      <c r="P230" s="2">
        <v>8.5867242372917101</v>
      </c>
      <c r="Q230" s="3">
        <v>1949.080322265625</v>
      </c>
      <c r="R230" s="3">
        <v>-1.8405861192150041E-4</v>
      </c>
      <c r="S230" s="3">
        <v>3.8752327673137188E-3</v>
      </c>
      <c r="T230" s="3">
        <v>3.6911742063239217E-3</v>
      </c>
      <c r="U230" s="3">
        <v>-3.0997871544968802E-4</v>
      </c>
      <c r="V230" s="3">
        <v>1.7774199135601521E-2</v>
      </c>
      <c r="W230" s="3">
        <v>1.7464220058172941E-2</v>
      </c>
      <c r="X230" s="3">
        <v>-7.1497753742733039E-4</v>
      </c>
      <c r="Y230" s="3">
        <v>1.8062019255012274E-2</v>
      </c>
      <c r="Z230" s="3">
        <v>1.7347041517496109E-2</v>
      </c>
      <c r="AA230" s="3">
        <v>408.1232939570117</v>
      </c>
      <c r="AB230" s="3">
        <v>32388.2734375</v>
      </c>
      <c r="AC230" s="3">
        <v>-5.2101731762377312E-4</v>
      </c>
      <c r="AD230" s="3">
        <v>1.0005605639889836E-2</v>
      </c>
      <c r="AE230" s="3">
        <v>9.4845884013921022E-3</v>
      </c>
      <c r="AF230" s="3">
        <v>-8.7480817273899447E-4</v>
      </c>
      <c r="AG230" s="3">
        <v>3.8963517174124718E-2</v>
      </c>
      <c r="AH230" s="3">
        <v>3.808871004730463E-2</v>
      </c>
      <c r="AI230" s="3">
        <v>-2.037522539467318E-3</v>
      </c>
      <c r="AJ230" s="3">
        <v>3.960949182510376E-2</v>
      </c>
      <c r="AK230" s="3">
        <v>3.7571968510746956E-2</v>
      </c>
      <c r="AL230" s="1">
        <v>-2.0662651781596514E-2</v>
      </c>
      <c r="AM230" s="1">
        <v>0.31644516343502316</v>
      </c>
      <c r="AN230" s="1">
        <v>0.29578251095920216</v>
      </c>
      <c r="AO230" s="1">
        <v>-3.4687814419739754E-2</v>
      </c>
      <c r="AP230" s="1">
        <v>1.0696885273995784</v>
      </c>
      <c r="AQ230" s="1">
        <v>1.0350007135087715</v>
      </c>
      <c r="AR230" s="1">
        <v>-8.0832618204663406E-2</v>
      </c>
      <c r="AS230" s="1">
        <v>1.093495013617698</v>
      </c>
      <c r="AT230" s="1">
        <v>1.0126623759747477</v>
      </c>
      <c r="AU230" s="1">
        <v>-2.0889515032879832E-2</v>
      </c>
      <c r="AV230" s="1">
        <v>0.43981497145721021</v>
      </c>
      <c r="AW230" s="1">
        <v>0.41892546220476401</v>
      </c>
      <c r="AX230" s="1">
        <v>-3.518066863951308E-2</v>
      </c>
      <c r="AY230" s="1">
        <v>2.0172617633284218</v>
      </c>
      <c r="AZ230" s="1">
        <v>1.9820810536065419</v>
      </c>
      <c r="BA230" s="1">
        <v>-8.1145532177703872E-2</v>
      </c>
      <c r="BB230" s="1">
        <v>2.0499275682501743</v>
      </c>
      <c r="BC230" s="1">
        <v>1.9687820133636238</v>
      </c>
      <c r="BD230" s="1">
        <v>-2.0673717694835215E-2</v>
      </c>
      <c r="BE230" s="1">
        <v>0.39701764100344594</v>
      </c>
      <c r="BF230" s="1">
        <v>0.37634392644829412</v>
      </c>
      <c r="BG230" s="1">
        <v>-3.471196942708954E-2</v>
      </c>
      <c r="BH230" s="1">
        <v>1.5460537053345795</v>
      </c>
      <c r="BI230" s="1">
        <v>1.5113417774090514</v>
      </c>
      <c r="BJ230" s="1">
        <v>-8.0847918779214614E-2</v>
      </c>
      <c r="BK230" s="1">
        <v>1.5716856701860893</v>
      </c>
      <c r="BL230" s="1">
        <v>1.4908377206596308</v>
      </c>
      <c r="BM230" s="1" t="str">
        <f t="shared" si="5"/>
        <v>LVATextiles, Garments and Leather</v>
      </c>
    </row>
    <row r="231" spans="1:65">
      <c r="A231" s="8">
        <f t="shared" si="6"/>
        <v>32</v>
      </c>
      <c r="B231" s="1" t="s">
        <v>103</v>
      </c>
      <c r="C231" s="1" t="s">
        <v>104</v>
      </c>
      <c r="D231" s="1" t="s">
        <v>175</v>
      </c>
      <c r="E231" s="2">
        <v>1618.7182841112644</v>
      </c>
      <c r="F231" s="3">
        <v>85488.8359375</v>
      </c>
      <c r="G231" s="3">
        <v>-1.0297942208126187E-3</v>
      </c>
      <c r="H231" s="3">
        <v>3.6648540117312223E-3</v>
      </c>
      <c r="I231" s="3">
        <v>2.6350597327109426E-3</v>
      </c>
      <c r="J231" s="3">
        <v>-1.6666980809532106E-3</v>
      </c>
      <c r="K231" s="3">
        <v>5.8831058559007943E-3</v>
      </c>
      <c r="L231" s="3">
        <v>4.2164076585322618E-3</v>
      </c>
      <c r="M231" s="3">
        <v>-2.7048140182159841E-3</v>
      </c>
      <c r="N231" s="3">
        <v>6.3100571860559285E-3</v>
      </c>
      <c r="O231" s="3">
        <v>3.6052431678399444E-3</v>
      </c>
      <c r="P231" s="2">
        <v>153.34675731938736</v>
      </c>
      <c r="Q231" s="3">
        <v>3363.602783203125</v>
      </c>
      <c r="R231" s="3">
        <v>-2.1395751100499183E-3</v>
      </c>
      <c r="S231" s="3">
        <v>8.6166847904678434E-3</v>
      </c>
      <c r="T231" s="3">
        <v>6.4771099132485688E-3</v>
      </c>
      <c r="U231" s="3">
        <v>-3.5265920014353469E-3</v>
      </c>
      <c r="V231" s="3">
        <v>1.3684745703358203E-2</v>
      </c>
      <c r="W231" s="3">
        <v>1.01581539347535E-2</v>
      </c>
      <c r="X231" s="3">
        <v>-5.6037727044895291E-3</v>
      </c>
      <c r="Y231" s="3">
        <v>1.4547259110258892E-2</v>
      </c>
      <c r="Z231" s="3">
        <v>8.943486405769363E-3</v>
      </c>
      <c r="AA231" s="3">
        <v>2420.4537171799875</v>
      </c>
      <c r="AB231" s="3">
        <v>74485.7265625</v>
      </c>
      <c r="AC231" s="3">
        <v>-1.640323011088185E-3</v>
      </c>
      <c r="AD231" s="3">
        <v>6.2742077570874244E-3</v>
      </c>
      <c r="AE231" s="3">
        <v>4.6338847459992394E-3</v>
      </c>
      <c r="AF231" s="3">
        <v>-2.6786539237946272E-3</v>
      </c>
      <c r="AG231" s="3">
        <v>1.0354722675401717E-2</v>
      </c>
      <c r="AH231" s="3">
        <v>7.6760687516070902E-3</v>
      </c>
      <c r="AI231" s="3">
        <v>-4.3025081977248192E-3</v>
      </c>
      <c r="AJ231" s="3">
        <v>1.1025626619812101E-2</v>
      </c>
      <c r="AK231" s="3">
        <v>6.7231184220872819E-3</v>
      </c>
      <c r="AL231" s="1">
        <v>-2.7193091450891733E-2</v>
      </c>
      <c r="AM231" s="1">
        <v>9.6775363738721615E-2</v>
      </c>
      <c r="AN231" s="1">
        <v>6.9582270750778871E-2</v>
      </c>
      <c r="AO231" s="1">
        <v>-4.4011388314669248E-2</v>
      </c>
      <c r="AP231" s="1">
        <v>0.15535126564270835</v>
      </c>
      <c r="AQ231" s="1">
        <v>0.11133987425393709</v>
      </c>
      <c r="AR231" s="1">
        <v>-7.1424225800141433E-2</v>
      </c>
      <c r="AS231" s="1">
        <v>0.16662548560951571</v>
      </c>
      <c r="AT231" s="1">
        <v>9.5201259809374245E-2</v>
      </c>
      <c r="AU231" s="1">
        <v>-2.3465383612865001E-2</v>
      </c>
      <c r="AV231" s="1">
        <v>9.4501853723073945E-2</v>
      </c>
      <c r="AW231" s="1">
        <v>7.1036472663734807E-2</v>
      </c>
      <c r="AX231" s="1">
        <v>-3.8677227908961359E-2</v>
      </c>
      <c r="AY231" s="1">
        <v>0.150084849120494</v>
      </c>
      <c r="AZ231" s="1">
        <v>0.11140762376505849</v>
      </c>
      <c r="BA231" s="1">
        <v>-6.1458312714752453E-2</v>
      </c>
      <c r="BB231" s="1">
        <v>0.15954430107854728</v>
      </c>
      <c r="BC231" s="1">
        <v>9.8085988363794827E-2</v>
      </c>
      <c r="BD231" s="1">
        <v>-2.5239204501110737E-2</v>
      </c>
      <c r="BE231" s="1">
        <v>9.6539530076171984E-2</v>
      </c>
      <c r="BF231" s="1">
        <v>7.1300325575061246E-2</v>
      </c>
      <c r="BG231" s="1">
        <v>-4.1215720143744715E-2</v>
      </c>
      <c r="BH231" s="1">
        <v>0.15932530446145302</v>
      </c>
      <c r="BI231" s="1">
        <v>0.11810958431770829</v>
      </c>
      <c r="BJ231" s="1">
        <v>-6.62015246607085E-2</v>
      </c>
      <c r="BK231" s="1">
        <v>0.16964832117164483</v>
      </c>
      <c r="BL231" s="1">
        <v>0.10344679651093633</v>
      </c>
      <c r="BM231" s="1" t="str">
        <f t="shared" si="5"/>
        <v>LTUAgriculture, Mining and Quarrying</v>
      </c>
    </row>
    <row r="232" spans="1:65">
      <c r="A232" s="8">
        <f t="shared" si="6"/>
        <v>32</v>
      </c>
      <c r="B232" s="1" t="s">
        <v>103</v>
      </c>
      <c r="C232" s="1" t="s">
        <v>104</v>
      </c>
      <c r="D232" s="1" t="s">
        <v>176</v>
      </c>
      <c r="E232" s="2">
        <v>906.8401078546998</v>
      </c>
      <c r="F232" s="3">
        <v>85488.8359375</v>
      </c>
      <c r="G232" s="3">
        <v>-9.5975276781246066E-4</v>
      </c>
      <c r="H232" s="3">
        <v>7.7292381320148706E-3</v>
      </c>
      <c r="I232" s="3">
        <v>6.7694855388253927E-3</v>
      </c>
      <c r="J232" s="3">
        <v>-1.6312806983478367E-3</v>
      </c>
      <c r="K232" s="3">
        <v>1.6477531287819147E-2</v>
      </c>
      <c r="L232" s="3">
        <v>1.4846250880509615E-2</v>
      </c>
      <c r="M232" s="3">
        <v>-4.8747437540441751E-3</v>
      </c>
      <c r="N232" s="3">
        <v>2.075014915317297E-2</v>
      </c>
      <c r="O232" s="3">
        <v>1.5875405631959438E-2</v>
      </c>
      <c r="P232" s="2">
        <v>13.297221724258108</v>
      </c>
      <c r="Q232" s="3">
        <v>3363.602783203125</v>
      </c>
      <c r="R232" s="3">
        <v>-3.880054282490164E-4</v>
      </c>
      <c r="S232" s="3">
        <v>3.6194601561874151E-3</v>
      </c>
      <c r="T232" s="3">
        <v>3.2314546697307378E-3</v>
      </c>
      <c r="U232" s="3">
        <v>-6.7415626836009324E-4</v>
      </c>
      <c r="V232" s="3">
        <v>7.9348983708769083E-3</v>
      </c>
      <c r="W232" s="3">
        <v>7.2607423644512892E-3</v>
      </c>
      <c r="X232" s="3">
        <v>-2.0877253846265376E-3</v>
      </c>
      <c r="Y232" s="3">
        <v>9.6083416137844324E-3</v>
      </c>
      <c r="Z232" s="3">
        <v>7.5206160545349121E-3</v>
      </c>
      <c r="AA232" s="3">
        <v>1237.5489457760395</v>
      </c>
      <c r="AB232" s="3">
        <v>74485.7265625</v>
      </c>
      <c r="AC232" s="3">
        <v>-1.6069048433564603E-3</v>
      </c>
      <c r="AD232" s="3">
        <v>1.5555788995698094E-2</v>
      </c>
      <c r="AE232" s="3">
        <v>1.3948883861303329E-2</v>
      </c>
      <c r="AF232" s="3">
        <v>-2.7814152417704463E-3</v>
      </c>
      <c r="AG232" s="3">
        <v>3.3774996176362038E-2</v>
      </c>
      <c r="AH232" s="3">
        <v>3.0993579886853695E-2</v>
      </c>
      <c r="AI232" s="3">
        <v>-8.7511413730680943E-3</v>
      </c>
      <c r="AJ232" s="3">
        <v>4.2304879985749722E-2</v>
      </c>
      <c r="AK232" s="3">
        <v>3.3553738612681627E-2</v>
      </c>
      <c r="AL232" s="1">
        <v>-4.5238485653043184E-2</v>
      </c>
      <c r="AM232" s="1">
        <v>0.36432197965011104</v>
      </c>
      <c r="AN232" s="1">
        <v>0.31908350222802018</v>
      </c>
      <c r="AO232" s="1">
        <v>-7.6891331750464947E-2</v>
      </c>
      <c r="AP232" s="1">
        <v>0.77667769008949017</v>
      </c>
      <c r="AQ232" s="1">
        <v>0.69978637205727912</v>
      </c>
      <c r="AR232" s="1">
        <v>-0.22977378422385639</v>
      </c>
      <c r="AS232" s="1">
        <v>0.97806993243050289</v>
      </c>
      <c r="AT232" s="1">
        <v>0.74829615918124959</v>
      </c>
      <c r="AU232" s="1">
        <v>-4.9074017024619526E-2</v>
      </c>
      <c r="AV232" s="1">
        <v>0.4577808360213928</v>
      </c>
      <c r="AW232" s="1">
        <v>0.40870681163480477</v>
      </c>
      <c r="AX232" s="1">
        <v>-8.5265704503300468E-2</v>
      </c>
      <c r="AY232" s="1">
        <v>1.0035873454098416</v>
      </c>
      <c r="AZ232" s="1">
        <v>0.91832167403539933</v>
      </c>
      <c r="BA232" s="1">
        <v>-0.26405061272013985</v>
      </c>
      <c r="BB232" s="1">
        <v>1.2152405239820581</v>
      </c>
      <c r="BC232" s="1">
        <v>0.95118988917601255</v>
      </c>
      <c r="BD232" s="1">
        <v>-4.8358279719882796E-2</v>
      </c>
      <c r="BE232" s="1">
        <v>0.46813674040969389</v>
      </c>
      <c r="BF232" s="1">
        <v>0.41977845193128893</v>
      </c>
      <c r="BG232" s="1">
        <v>-8.3704058043493929E-2</v>
      </c>
      <c r="BH232" s="1">
        <v>1.016426529167024</v>
      </c>
      <c r="BI232" s="1">
        <v>0.93272243959285006</v>
      </c>
      <c r="BJ232" s="1">
        <v>-0.26335731336966894</v>
      </c>
      <c r="BK232" s="1">
        <v>1.2731253056613867</v>
      </c>
      <c r="BL232" s="1">
        <v>1.009767992291718</v>
      </c>
      <c r="BM232" s="1" t="str">
        <f t="shared" si="5"/>
        <v>LTUElectronics and Machinery</v>
      </c>
    </row>
    <row r="233" spans="1:65">
      <c r="A233" s="8">
        <f t="shared" si="6"/>
        <v>32</v>
      </c>
      <c r="B233" s="1" t="s">
        <v>103</v>
      </c>
      <c r="C233" s="1" t="s">
        <v>104</v>
      </c>
      <c r="D233" s="1" t="s">
        <v>177</v>
      </c>
      <c r="E233" s="2">
        <v>10563.46880238787</v>
      </c>
      <c r="F233" s="3">
        <v>512933.015625</v>
      </c>
      <c r="G233" s="3">
        <v>-7.9293337039416656E-3</v>
      </c>
      <c r="H233" s="3">
        <v>4.0505211742129177E-2</v>
      </c>
      <c r="I233" s="3">
        <v>3.2575879187788814E-2</v>
      </c>
      <c r="J233" s="3">
        <v>-1.242743048351258E-2</v>
      </c>
      <c r="K233" s="3">
        <v>6.3932758988812566E-2</v>
      </c>
      <c r="L233" s="3">
        <v>5.1505328912753612E-2</v>
      </c>
      <c r="M233" s="3">
        <v>-3.0101481010206044E-2</v>
      </c>
      <c r="N233" s="3">
        <v>7.3716721613891423E-2</v>
      </c>
      <c r="O233" s="3">
        <v>4.3615240603685379E-2</v>
      </c>
      <c r="P233" s="2">
        <v>326.59675752725462</v>
      </c>
      <c r="Q233" s="3">
        <v>20181.61669921875</v>
      </c>
      <c r="R233" s="3">
        <v>-4.1890260617947206E-3</v>
      </c>
      <c r="S233" s="3">
        <v>2.963804297905881E-2</v>
      </c>
      <c r="T233" s="3">
        <v>2.5449017572100274E-2</v>
      </c>
      <c r="U233" s="3">
        <v>-6.66634643857833E-3</v>
      </c>
      <c r="V233" s="3">
        <v>4.591642864397727E-2</v>
      </c>
      <c r="W233" s="3">
        <v>3.925008254009299E-2</v>
      </c>
      <c r="X233" s="3">
        <v>-1.6836579103255644E-2</v>
      </c>
      <c r="Y233" s="3">
        <v>5.2823514502961189E-2</v>
      </c>
      <c r="Z233" s="3">
        <v>3.5986934701213613E-2</v>
      </c>
      <c r="AA233" s="3">
        <v>19716.826857892003</v>
      </c>
      <c r="AB233" s="3">
        <v>446914.359375</v>
      </c>
      <c r="AC233" s="3">
        <v>-3.1646527648263145E-2</v>
      </c>
      <c r="AD233" s="3">
        <v>0.10881998676632065</v>
      </c>
      <c r="AE233" s="3">
        <v>7.7173456957098097E-2</v>
      </c>
      <c r="AF233" s="3">
        <v>-4.8916849875240587E-2</v>
      </c>
      <c r="AG233" s="3">
        <v>0.17143671907251701</v>
      </c>
      <c r="AH233" s="3">
        <v>0.12251986900810152</v>
      </c>
      <c r="AI233" s="3">
        <v>-0.10632799143786542</v>
      </c>
      <c r="AJ233" s="3">
        <v>0.20086767795146443</v>
      </c>
      <c r="AK233" s="3">
        <v>9.4539687095675617E-2</v>
      </c>
      <c r="AL233" s="1">
        <v>-3.2085554316412773E-2</v>
      </c>
      <c r="AM233" s="1">
        <v>0.16390181318814215</v>
      </c>
      <c r="AN233" s="1">
        <v>0.13181626352351936</v>
      </c>
      <c r="AO233" s="1">
        <v>-5.0286822409047173E-2</v>
      </c>
      <c r="AP233" s="1">
        <v>0.25869992205195802</v>
      </c>
      <c r="AQ233" s="1">
        <v>0.20841310129164653</v>
      </c>
      <c r="AR233" s="1">
        <v>-0.12180376561492473</v>
      </c>
      <c r="AS233" s="1">
        <v>0.29829011663295657</v>
      </c>
      <c r="AT233" s="1">
        <v>0.17648635101803181</v>
      </c>
      <c r="AU233" s="1">
        <v>-2.1571279786496568E-2</v>
      </c>
      <c r="AV233" s="1">
        <v>0.15262032462781505</v>
      </c>
      <c r="AW233" s="1">
        <v>0.13104904821338023</v>
      </c>
      <c r="AX233" s="1">
        <v>-3.432817606264274E-2</v>
      </c>
      <c r="AY233" s="1">
        <v>0.23644544446963539</v>
      </c>
      <c r="AZ233" s="1">
        <v>0.20211727013049088</v>
      </c>
      <c r="BA233" s="1">
        <v>-8.6699522305718868E-2</v>
      </c>
      <c r="BB233" s="1">
        <v>0.27201330186073069</v>
      </c>
      <c r="BC233" s="1">
        <v>0.18531377595814594</v>
      </c>
      <c r="BD233" s="1">
        <v>-5.97767239529391E-2</v>
      </c>
      <c r="BE233" s="1">
        <v>0.20554869026364869</v>
      </c>
      <c r="BF233" s="1">
        <v>0.14577196222890079</v>
      </c>
      <c r="BG233" s="1">
        <v>-9.2398416159256036E-2</v>
      </c>
      <c r="BH233" s="1">
        <v>0.32382464026690322</v>
      </c>
      <c r="BI233" s="1">
        <v>0.2314262237503171</v>
      </c>
      <c r="BJ233" s="1">
        <v>-0.20084159195268259</v>
      </c>
      <c r="BK233" s="1">
        <v>0.37941640452397474</v>
      </c>
      <c r="BL233" s="1">
        <v>0.1785748136707693</v>
      </c>
      <c r="BM233" s="1" t="str">
        <f t="shared" si="5"/>
        <v>LTUOther</v>
      </c>
    </row>
    <row r="234" spans="1:65">
      <c r="A234" s="8">
        <f t="shared" si="6"/>
        <v>32</v>
      </c>
      <c r="B234" s="1" t="s">
        <v>103</v>
      </c>
      <c r="C234" s="1" t="s">
        <v>104</v>
      </c>
      <c r="D234" s="1" t="s">
        <v>178</v>
      </c>
      <c r="E234" s="2">
        <v>28986.156824588823</v>
      </c>
      <c r="F234" s="3">
        <v>726655.10546875</v>
      </c>
      <c r="G234" s="3">
        <v>-1.4128456172785242E-2</v>
      </c>
      <c r="H234" s="3">
        <v>2.9295744980266165E-2</v>
      </c>
      <c r="I234" s="3">
        <v>1.5167288632857989E-2</v>
      </c>
      <c r="J234" s="3">
        <v>-2.3428056995030588E-2</v>
      </c>
      <c r="K234" s="3">
        <v>5.1754564960591151E-2</v>
      </c>
      <c r="L234" s="3">
        <v>2.8326508027406216E-2</v>
      </c>
      <c r="M234" s="3">
        <v>-4.6531692589082296E-2</v>
      </c>
      <c r="N234" s="3">
        <v>6.4551047551371171E-2</v>
      </c>
      <c r="O234" s="3">
        <v>1.8019354962288903E-2</v>
      </c>
      <c r="P234" s="2">
        <v>1153.9513679179183</v>
      </c>
      <c r="Q234" s="3">
        <v>28590.623657226563</v>
      </c>
      <c r="R234" s="3">
        <v>-9.8141374461095943E-3</v>
      </c>
      <c r="S234" s="3">
        <v>2.0129117928338408E-2</v>
      </c>
      <c r="T234" s="3">
        <v>1.0314980511332728E-2</v>
      </c>
      <c r="U234" s="3">
        <v>-1.5713239646662158E-2</v>
      </c>
      <c r="V234" s="3">
        <v>3.7351489281039943E-2</v>
      </c>
      <c r="W234" s="3">
        <v>2.1638249445202984E-2</v>
      </c>
      <c r="X234" s="3">
        <v>-3.1552880474553735E-2</v>
      </c>
      <c r="Y234" s="3">
        <v>4.5530782882632528E-2</v>
      </c>
      <c r="Z234" s="3">
        <v>1.3977902553597987E-2</v>
      </c>
      <c r="AA234" s="3">
        <v>12899.16057739486</v>
      </c>
      <c r="AB234" s="3">
        <v>633128.67578125</v>
      </c>
      <c r="AC234" s="3">
        <v>-1.3832976825367996E-2</v>
      </c>
      <c r="AD234" s="3">
        <v>2.5688072585012382E-2</v>
      </c>
      <c r="AE234" s="3">
        <v>1.1855095734178533E-2</v>
      </c>
      <c r="AF234" s="3">
        <v>-2.3195936193813441E-2</v>
      </c>
      <c r="AG234" s="3">
        <v>4.7043796856314664E-2</v>
      </c>
      <c r="AH234" s="3">
        <v>2.3847860691605053E-2</v>
      </c>
      <c r="AI234" s="3">
        <v>-4.5396833863149418E-2</v>
      </c>
      <c r="AJ234" s="3">
        <v>5.9257131052390839E-2</v>
      </c>
      <c r="AK234" s="3">
        <v>1.3860297189241423E-2</v>
      </c>
      <c r="AL234" s="1">
        <v>-2.083451890317763E-2</v>
      </c>
      <c r="AM234" s="1">
        <v>4.3200951689946851E-2</v>
      </c>
      <c r="AN234" s="1">
        <v>2.2366432529261619E-2</v>
      </c>
      <c r="AO234" s="1">
        <v>-3.454816933699436E-2</v>
      </c>
      <c r="AP234" s="1">
        <v>7.6319836280074035E-2</v>
      </c>
      <c r="AQ234" s="1">
        <v>4.1771667034280334E-2</v>
      </c>
      <c r="AR234" s="1">
        <v>-6.8617930861512383E-2</v>
      </c>
      <c r="AS234" s="1">
        <v>9.5190161188278874E-2</v>
      </c>
      <c r="AT234" s="1">
        <v>2.6572230326766533E-2</v>
      </c>
      <c r="AU234" s="1">
        <v>-1.4303402101946933E-2</v>
      </c>
      <c r="AV234" s="1">
        <v>2.9336747041449389E-2</v>
      </c>
      <c r="AW234" s="1">
        <v>1.5033344981919322E-2</v>
      </c>
      <c r="AX234" s="1">
        <v>-2.2900920862847431E-2</v>
      </c>
      <c r="AY234" s="1">
        <v>5.4437119229979562E-2</v>
      </c>
      <c r="AZ234" s="1">
        <v>3.1536198091423412E-2</v>
      </c>
      <c r="BA234" s="1">
        <v>-4.5986062390140733E-2</v>
      </c>
      <c r="BB234" s="1">
        <v>6.6357853572235698E-2</v>
      </c>
      <c r="BC234" s="1">
        <v>2.0371791394178752E-2</v>
      </c>
      <c r="BD234" s="1">
        <v>-3.9939007473613529E-2</v>
      </c>
      <c r="BE234" s="1">
        <v>7.4167414281650343E-2</v>
      </c>
      <c r="BF234" s="1">
        <v>3.422840673451099E-2</v>
      </c>
      <c r="BG234" s="1">
        <v>-6.6972039402482864E-2</v>
      </c>
      <c r="BH234" s="1">
        <v>0.13582633571581398</v>
      </c>
      <c r="BI234" s="1">
        <v>6.8854296397360626E-2</v>
      </c>
      <c r="BJ234" s="1">
        <v>-0.13107117215823738</v>
      </c>
      <c r="BK234" s="1">
        <v>0.1710890598490809</v>
      </c>
      <c r="BL234" s="1">
        <v>4.0017887690843537E-2</v>
      </c>
      <c r="BM234" s="1" t="str">
        <f t="shared" si="5"/>
        <v>LTUServices</v>
      </c>
    </row>
    <row r="235" spans="1:65">
      <c r="A235" s="8">
        <f t="shared" si="6"/>
        <v>32</v>
      </c>
      <c r="B235" s="1" t="s">
        <v>103</v>
      </c>
      <c r="C235" s="1" t="s">
        <v>104</v>
      </c>
      <c r="D235" s="1" t="s">
        <v>179</v>
      </c>
      <c r="E235" s="2">
        <v>669.23369427120542</v>
      </c>
      <c r="F235" s="3">
        <v>85488.8359375</v>
      </c>
      <c r="G235" s="3">
        <v>-2.660647987795528E-4</v>
      </c>
      <c r="H235" s="3">
        <v>5.0305287004448473E-3</v>
      </c>
      <c r="I235" s="3">
        <v>4.7644641017541289E-3</v>
      </c>
      <c r="J235" s="3">
        <v>-4.4941416490473785E-4</v>
      </c>
      <c r="K235" s="3">
        <v>1.164904166944325E-2</v>
      </c>
      <c r="L235" s="3">
        <v>1.1199627711903304E-2</v>
      </c>
      <c r="M235" s="3">
        <v>-9.7815200570039451E-4</v>
      </c>
      <c r="N235" s="3">
        <v>1.1880035628564656E-2</v>
      </c>
      <c r="O235" s="3">
        <v>1.0901883943006396E-2</v>
      </c>
      <c r="P235" s="2">
        <v>34.609328602439227</v>
      </c>
      <c r="Q235" s="3">
        <v>3363.602783203125</v>
      </c>
      <c r="R235" s="3">
        <v>-3.38229991029948E-4</v>
      </c>
      <c r="S235" s="3">
        <v>6.6054557246388867E-3</v>
      </c>
      <c r="T235" s="3">
        <v>6.2672256462974474E-3</v>
      </c>
      <c r="U235" s="3">
        <v>-5.7133335940307006E-4</v>
      </c>
      <c r="V235" s="3">
        <v>1.5304431959521025E-2</v>
      </c>
      <c r="W235" s="3">
        <v>1.4733098825672641E-2</v>
      </c>
      <c r="X235" s="3">
        <v>-1.2407797767082229E-3</v>
      </c>
      <c r="Y235" s="3">
        <v>1.5589654678478837E-2</v>
      </c>
      <c r="Z235" s="3">
        <v>1.4348875381983817E-2</v>
      </c>
      <c r="AA235" s="3">
        <v>968.8736184907018</v>
      </c>
      <c r="AB235" s="3">
        <v>74485.7265625</v>
      </c>
      <c r="AC235" s="3">
        <v>-4.7883146908134222E-4</v>
      </c>
      <c r="AD235" s="3">
        <v>8.6968728573992848E-3</v>
      </c>
      <c r="AE235" s="3">
        <v>8.2180415047332644E-3</v>
      </c>
      <c r="AF235" s="3">
        <v>-8.0872118996921927E-4</v>
      </c>
      <c r="AG235" s="3">
        <v>2.0153730409219861E-2</v>
      </c>
      <c r="AH235" s="3">
        <v>1.934500876814127E-2</v>
      </c>
      <c r="AI235" s="3">
        <v>-1.7689137021079659E-3</v>
      </c>
      <c r="AJ235" s="3">
        <v>2.0579383941367269E-2</v>
      </c>
      <c r="AK235" s="3">
        <v>1.8810471054166555E-2</v>
      </c>
      <c r="AL235" s="1">
        <v>-1.6993742238576835E-2</v>
      </c>
      <c r="AM235" s="1">
        <v>0.32130333832681507</v>
      </c>
      <c r="AN235" s="1">
        <v>0.30430960886805009</v>
      </c>
      <c r="AO235" s="1">
        <v>-2.87043927336069E-2</v>
      </c>
      <c r="AP235" s="1">
        <v>0.74403232733158053</v>
      </c>
      <c r="AQ235" s="1">
        <v>0.71532794784250586</v>
      </c>
      <c r="AR235" s="1">
        <v>-6.2475243366530167E-2</v>
      </c>
      <c r="AS235" s="1">
        <v>0.75878607084813621</v>
      </c>
      <c r="AT235" s="1">
        <v>0.69631084792930509</v>
      </c>
      <c r="AU235" s="1">
        <v>-1.6435906346606185E-2</v>
      </c>
      <c r="AV235" s="1">
        <v>0.32098469841843674</v>
      </c>
      <c r="AW235" s="1">
        <v>0.30454878782902678</v>
      </c>
      <c r="AX235" s="1">
        <v>-2.7763302595509031E-2</v>
      </c>
      <c r="AY235" s="1">
        <v>0.7437016735527211</v>
      </c>
      <c r="AZ235" s="1">
        <v>0.71593838191778858</v>
      </c>
      <c r="BA235" s="1">
        <v>-6.0294298990575292E-2</v>
      </c>
      <c r="BB235" s="1">
        <v>0.75756175107701096</v>
      </c>
      <c r="BC235" s="1">
        <v>0.69726747542185663</v>
      </c>
      <c r="BD235" s="1">
        <v>-1.8405966274589923E-2</v>
      </c>
      <c r="BE235" s="1">
        <v>0.33430206417885805</v>
      </c>
      <c r="BF235" s="1">
        <v>0.31589610237919641</v>
      </c>
      <c r="BG235" s="1">
        <v>-3.1086709853631236E-2</v>
      </c>
      <c r="BH235" s="1">
        <v>0.7746961220634867</v>
      </c>
      <c r="BI235" s="1">
        <v>0.74360939486950839</v>
      </c>
      <c r="BJ235" s="1">
        <v>-6.7995877560270146E-2</v>
      </c>
      <c r="BK235" s="1">
        <v>0.79105796346960022</v>
      </c>
      <c r="BL235" s="1">
        <v>0.72306211723382807</v>
      </c>
      <c r="BM235" s="1" t="str">
        <f t="shared" si="5"/>
        <v>LTUTextiles, Garments and Leather</v>
      </c>
    </row>
    <row r="236" spans="1:65">
      <c r="A236" s="8">
        <f t="shared" si="6"/>
        <v>33</v>
      </c>
      <c r="B236" s="1" t="s">
        <v>105</v>
      </c>
      <c r="C236" s="1" t="s">
        <v>106</v>
      </c>
      <c r="D236" s="1" t="s">
        <v>175</v>
      </c>
      <c r="E236" s="2">
        <v>227.59413997497569</v>
      </c>
      <c r="F236" s="3">
        <v>113352.1328125</v>
      </c>
      <c r="G236" s="3">
        <v>-1.9538156630005687E-4</v>
      </c>
      <c r="H236" s="3">
        <v>5.1883366541005671E-4</v>
      </c>
      <c r="I236" s="3">
        <v>3.2345211366191506E-4</v>
      </c>
      <c r="J236" s="3">
        <v>-2.4829558242345229E-4</v>
      </c>
      <c r="K236" s="3">
        <v>7.534359028795734E-4</v>
      </c>
      <c r="L236" s="3">
        <v>5.0514034228399396E-4</v>
      </c>
      <c r="M236" s="3">
        <v>-4.6784951700828969E-4</v>
      </c>
      <c r="N236" s="3">
        <v>1.1165462346980348E-3</v>
      </c>
      <c r="O236" s="3">
        <v>6.4869673224166036E-4</v>
      </c>
      <c r="P236" s="2">
        <v>4.6448433710850452</v>
      </c>
      <c r="Q236" s="3">
        <v>911.5478515625</v>
      </c>
      <c r="R236" s="3">
        <v>-3.0332656024256721E-4</v>
      </c>
      <c r="S236" s="3">
        <v>1.3420521427178755E-3</v>
      </c>
      <c r="T236" s="3">
        <v>1.0387255970272236E-3</v>
      </c>
      <c r="U236" s="3">
        <v>-4.2018211388494819E-4</v>
      </c>
      <c r="V236" s="3">
        <v>1.9071307469857857E-3</v>
      </c>
      <c r="W236" s="3">
        <v>1.4869486622046679E-3</v>
      </c>
      <c r="X236" s="3">
        <v>-8.6555951565969735E-4</v>
      </c>
      <c r="Y236" s="3">
        <v>2.8541348146973178E-3</v>
      </c>
      <c r="Z236" s="3">
        <v>1.9885751826222986E-3</v>
      </c>
      <c r="AA236" s="3">
        <v>349.64532259485929</v>
      </c>
      <c r="AB236" s="3">
        <v>261477.0625</v>
      </c>
      <c r="AC236" s="3">
        <v>-7.0534577389480546E-5</v>
      </c>
      <c r="AD236" s="3">
        <v>3.8646063603664516E-4</v>
      </c>
      <c r="AE236" s="3">
        <v>3.1592607319907984E-4</v>
      </c>
      <c r="AF236" s="3">
        <v>-1.0037930405815132E-4</v>
      </c>
      <c r="AG236" s="3">
        <v>5.3933600975142326E-4</v>
      </c>
      <c r="AH236" s="3">
        <v>4.3895672024518717E-4</v>
      </c>
      <c r="AI236" s="3">
        <v>-2.1199100228841417E-4</v>
      </c>
      <c r="AJ236" s="3">
        <v>7.8911140917625744E-4</v>
      </c>
      <c r="AK236" s="3">
        <v>5.7712039233592805E-4</v>
      </c>
      <c r="AL236" s="1">
        <v>-4.8654410992318341E-2</v>
      </c>
      <c r="AM236" s="1">
        <v>0.12920126945212501</v>
      </c>
      <c r="AN236" s="1">
        <v>8.0546862083561349E-2</v>
      </c>
      <c r="AO236" s="1">
        <v>-6.1831192899000652E-2</v>
      </c>
      <c r="AP236" s="1">
        <v>0.1876225110140318</v>
      </c>
      <c r="AQ236" s="1">
        <v>0.12579132355066316</v>
      </c>
      <c r="AR236" s="1">
        <v>-0.11650506807853515</v>
      </c>
      <c r="AS236" s="1">
        <v>0.27804516272274304</v>
      </c>
      <c r="AT236" s="1">
        <v>0.16154009826796253</v>
      </c>
      <c r="AU236" s="1">
        <v>-2.9763831617506734E-2</v>
      </c>
      <c r="AV236" s="1">
        <v>0.13168848110704734</v>
      </c>
      <c r="AW236" s="1">
        <v>0.1019246509174431</v>
      </c>
      <c r="AX236" s="1">
        <v>-4.1230249261253391E-2</v>
      </c>
      <c r="AY236" s="1">
        <v>0.18713665687720044</v>
      </c>
      <c r="AZ236" s="1">
        <v>0.14590641047175207</v>
      </c>
      <c r="BA236" s="1">
        <v>-8.4932778911362097E-2</v>
      </c>
      <c r="BB236" s="1">
        <v>0.28006115907021495</v>
      </c>
      <c r="BC236" s="1">
        <v>0.19512836873563286</v>
      </c>
      <c r="BD236" s="1">
        <v>-2.6374117889471718E-2</v>
      </c>
      <c r="BE236" s="1">
        <v>0.14450442253575915</v>
      </c>
      <c r="BF236" s="1">
        <v>0.11813031008750424</v>
      </c>
      <c r="BG236" s="1">
        <v>-3.7533585609710367E-2</v>
      </c>
      <c r="BH236" s="1">
        <v>0.20166721102865406</v>
      </c>
      <c r="BI236" s="1">
        <v>0.1641336308601605</v>
      </c>
      <c r="BJ236" s="1">
        <v>-7.926716077121844E-2</v>
      </c>
      <c r="BK236" s="1">
        <v>0.29506262182050957</v>
      </c>
      <c r="BL236" s="1">
        <v>0.21579545560807437</v>
      </c>
      <c r="BM236" s="1" t="str">
        <f t="shared" si="5"/>
        <v>LUXAgriculture, Mining and Quarrying</v>
      </c>
    </row>
    <row r="237" spans="1:65">
      <c r="A237" s="8">
        <f t="shared" si="6"/>
        <v>33</v>
      </c>
      <c r="B237" s="1" t="s">
        <v>105</v>
      </c>
      <c r="C237" s="1" t="s">
        <v>106</v>
      </c>
      <c r="D237" s="1" t="s">
        <v>176</v>
      </c>
      <c r="E237" s="2">
        <v>458.71678407517049</v>
      </c>
      <c r="F237" s="3">
        <v>113352.1328125</v>
      </c>
      <c r="G237" s="3">
        <v>-5.0996408390346915E-4</v>
      </c>
      <c r="H237" s="3">
        <v>6.3465315033681691E-3</v>
      </c>
      <c r="I237" s="3">
        <v>5.836567550431937E-3</v>
      </c>
      <c r="J237" s="3">
        <v>-8.5585145279765129E-4</v>
      </c>
      <c r="K237" s="3">
        <v>6.4518994186073542E-3</v>
      </c>
      <c r="L237" s="3">
        <v>5.596047849394381E-3</v>
      </c>
      <c r="M237" s="3">
        <v>-3.9876026567071676E-3</v>
      </c>
      <c r="N237" s="3">
        <v>1.6657389467582107E-2</v>
      </c>
      <c r="O237" s="3">
        <v>1.2669787276536226E-2</v>
      </c>
      <c r="P237" s="2">
        <v>6.3771686612335614</v>
      </c>
      <c r="Q237" s="3">
        <v>911.5478515625</v>
      </c>
      <c r="R237" s="3">
        <v>-8.5634062997996807E-4</v>
      </c>
      <c r="S237" s="3">
        <v>9.7107172477990389E-3</v>
      </c>
      <c r="T237" s="3">
        <v>8.8543766178190708E-3</v>
      </c>
      <c r="U237" s="3">
        <v>-1.4429145958274603E-3</v>
      </c>
      <c r="V237" s="3">
        <v>1.0600639740005136E-2</v>
      </c>
      <c r="W237" s="3">
        <v>9.1577251441776752E-3</v>
      </c>
      <c r="X237" s="3">
        <v>-7.9352082684636116E-3</v>
      </c>
      <c r="Y237" s="3">
        <v>2.6945600286126137E-2</v>
      </c>
      <c r="Z237" s="3">
        <v>1.9010392483323812E-2</v>
      </c>
      <c r="AA237" s="3">
        <v>1036.9027493082899</v>
      </c>
      <c r="AB237" s="3">
        <v>261477.0625</v>
      </c>
      <c r="AC237" s="3">
        <v>-4.9176182074006647E-4</v>
      </c>
      <c r="AD237" s="3">
        <v>7.6188772218301892E-3</v>
      </c>
      <c r="AE237" s="3">
        <v>7.1271155029535294E-3</v>
      </c>
      <c r="AF237" s="3">
        <v>-8.2711613504216075E-4</v>
      </c>
      <c r="AG237" s="3">
        <v>7.6264380477368832E-3</v>
      </c>
      <c r="AH237" s="3">
        <v>6.7993218544870615E-3</v>
      </c>
      <c r="AI237" s="3">
        <v>-4.5502777211368084E-3</v>
      </c>
      <c r="AJ237" s="3">
        <v>9.4005153514444828E-3</v>
      </c>
      <c r="AK237" s="3">
        <v>4.8502376303076744E-3</v>
      </c>
      <c r="AL237" s="1">
        <v>-6.3007851049920988E-2</v>
      </c>
      <c r="AM237" s="1">
        <v>0.78413622502000757</v>
      </c>
      <c r="AN237" s="1">
        <v>0.72112839015154806</v>
      </c>
      <c r="AO237" s="1">
        <v>-0.10574344853066241</v>
      </c>
      <c r="AP237" s="1">
        <v>0.79715480048127074</v>
      </c>
      <c r="AQ237" s="1">
        <v>0.69141133756708717</v>
      </c>
      <c r="AR237" s="1">
        <v>-0.49268229306837513</v>
      </c>
      <c r="AS237" s="1">
        <v>2.0580788874782878</v>
      </c>
      <c r="AT237" s="1">
        <v>1.5653966519439979</v>
      </c>
      <c r="AU237" s="1">
        <v>-6.1202352982258991E-2</v>
      </c>
      <c r="AV237" s="1">
        <v>0.69402142547482526</v>
      </c>
      <c r="AW237" s="1">
        <v>0.6328190724925663</v>
      </c>
      <c r="AX237" s="1">
        <v>-0.10312458071638102</v>
      </c>
      <c r="AY237" s="1">
        <v>0.75762386192131637</v>
      </c>
      <c r="AZ237" s="1">
        <v>0.65449928120493539</v>
      </c>
      <c r="BA237" s="1">
        <v>-0.56712644528569278</v>
      </c>
      <c r="BB237" s="1">
        <v>1.9257922400212726</v>
      </c>
      <c r="BC237" s="1">
        <v>1.3586658280162225</v>
      </c>
      <c r="BD237" s="1">
        <v>-6.2004095914997344E-2</v>
      </c>
      <c r="BE237" s="1">
        <v>0.9606308869525837</v>
      </c>
      <c r="BF237" s="1">
        <v>0.89862680388109761</v>
      </c>
      <c r="BG237" s="1">
        <v>-0.10428745381822523</v>
      </c>
      <c r="BH237" s="1">
        <v>0.96158419840325671</v>
      </c>
      <c r="BI237" s="1">
        <v>0.85729673724588229</v>
      </c>
      <c r="BJ237" s="1">
        <v>-0.57372460480288578</v>
      </c>
      <c r="BK237" s="1">
        <v>1.1852698418600089</v>
      </c>
      <c r="BL237" s="1">
        <v>0.61154523705712327</v>
      </c>
      <c r="BM237" s="1" t="str">
        <f t="shared" si="5"/>
        <v>LUXElectronics and Machinery</v>
      </c>
    </row>
    <row r="238" spans="1:65">
      <c r="A238" s="8">
        <f t="shared" si="6"/>
        <v>33</v>
      </c>
      <c r="B238" s="1" t="s">
        <v>105</v>
      </c>
      <c r="C238" s="1" t="s">
        <v>106</v>
      </c>
      <c r="D238" s="1" t="s">
        <v>177</v>
      </c>
      <c r="E238" s="2">
        <v>6025.3447958182005</v>
      </c>
      <c r="F238" s="3">
        <v>680112.796875</v>
      </c>
      <c r="G238" s="3">
        <v>-1.590814217706793E-2</v>
      </c>
      <c r="H238" s="3">
        <v>9.5226107296184637E-3</v>
      </c>
      <c r="I238" s="3">
        <v>-6.385531658452237E-3</v>
      </c>
      <c r="J238" s="3">
        <v>-1.8038402497040806E-2</v>
      </c>
      <c r="K238" s="3">
        <v>1.6622570692561567E-2</v>
      </c>
      <c r="L238" s="3">
        <v>-1.4158317862893455E-3</v>
      </c>
      <c r="M238" s="3">
        <v>-2.9943153829663061E-2</v>
      </c>
      <c r="N238" s="3">
        <v>6.0111488244729117E-2</v>
      </c>
      <c r="O238" s="3">
        <v>3.0168335302732885E-2</v>
      </c>
      <c r="P238" s="2">
        <v>79.727614985463134</v>
      </c>
      <c r="Q238" s="3">
        <v>5469.287109375</v>
      </c>
      <c r="R238" s="3">
        <v>-2.7958779734035488E-2</v>
      </c>
      <c r="S238" s="3">
        <v>1.4443992302403785E-2</v>
      </c>
      <c r="T238" s="3">
        <v>-1.3514787438907661E-2</v>
      </c>
      <c r="U238" s="3">
        <v>-3.1337886910478119E-2</v>
      </c>
      <c r="V238" s="3">
        <v>2.5052505661733449E-2</v>
      </c>
      <c r="W238" s="3">
        <v>-6.2853813142282888E-3</v>
      </c>
      <c r="X238" s="3">
        <v>-5.0984103960217908E-2</v>
      </c>
      <c r="Y238" s="3">
        <v>7.9231615527532995E-2</v>
      </c>
      <c r="Z238" s="3">
        <v>2.8247510403161868E-2</v>
      </c>
      <c r="AA238" s="3">
        <v>9713.2697725822545</v>
      </c>
      <c r="AB238" s="3">
        <v>1568862.375</v>
      </c>
      <c r="AC238" s="3">
        <v>-4.4903026602696627E-2</v>
      </c>
      <c r="AD238" s="3">
        <v>1.5541432883765083E-2</v>
      </c>
      <c r="AE238" s="3">
        <v>-2.9361594610236352E-2</v>
      </c>
      <c r="AF238" s="3">
        <v>-4.7914626644342206E-2</v>
      </c>
      <c r="AG238" s="3">
        <v>2.7110448019811884E-2</v>
      </c>
      <c r="AH238" s="3">
        <v>-2.0804177736863494E-2</v>
      </c>
      <c r="AI238" s="3">
        <v>-6.787409535900224E-2</v>
      </c>
      <c r="AJ238" s="3">
        <v>3.5868106104317121E-2</v>
      </c>
      <c r="AK238" s="3">
        <v>-3.2005989196477458E-2</v>
      </c>
      <c r="AL238" s="1">
        <v>-0.14963640575481435</v>
      </c>
      <c r="AM238" s="1">
        <v>8.9572322595684123E-2</v>
      </c>
      <c r="AN238" s="1">
        <v>-6.0064085143880938E-2</v>
      </c>
      <c r="AO238" s="1">
        <v>-0.16967422626551804</v>
      </c>
      <c r="AP238" s="1">
        <v>0.15635651889167843</v>
      </c>
      <c r="AQ238" s="1">
        <v>-1.3317707202740413E-2</v>
      </c>
      <c r="AR238" s="1">
        <v>-0.28165362530473143</v>
      </c>
      <c r="AS238" s="1">
        <v>0.56542536176728508</v>
      </c>
      <c r="AT238" s="1">
        <v>0.28377174481219447</v>
      </c>
      <c r="AU238" s="1">
        <v>-0.15983022562539098</v>
      </c>
      <c r="AV238" s="1">
        <v>8.2571076798972756E-2</v>
      </c>
      <c r="AW238" s="1">
        <v>-7.7259148868012231E-2</v>
      </c>
      <c r="AX238" s="1">
        <v>-0.17914735847456661</v>
      </c>
      <c r="AY238" s="1">
        <v>0.14321610851713287</v>
      </c>
      <c r="AZ238" s="1">
        <v>-3.59312503317799E-2</v>
      </c>
      <c r="BA238" s="1">
        <v>-0.29145767150023766</v>
      </c>
      <c r="BB238" s="1">
        <v>0.45293847252617558</v>
      </c>
      <c r="BC238" s="1">
        <v>0.16148079437089533</v>
      </c>
      <c r="BD238" s="1">
        <v>-0.60438511697921449</v>
      </c>
      <c r="BE238" s="1">
        <v>0.20918435664902102</v>
      </c>
      <c r="BF238" s="1">
        <v>-0.39520077232696521</v>
      </c>
      <c r="BG238" s="1">
        <v>-0.64492060826289688</v>
      </c>
      <c r="BH238" s="1">
        <v>0.36490082155907322</v>
      </c>
      <c r="BI238" s="1">
        <v>-0.28001977475601841</v>
      </c>
      <c r="BJ238" s="1">
        <v>-0.91357078057062124</v>
      </c>
      <c r="BK238" s="1">
        <v>0.48277702292741909</v>
      </c>
      <c r="BL238" s="1">
        <v>-0.43079375685973947</v>
      </c>
      <c r="BM238" s="1" t="str">
        <f t="shared" si="5"/>
        <v>LUXOther</v>
      </c>
    </row>
    <row r="239" spans="1:65">
      <c r="A239" s="8">
        <f t="shared" si="6"/>
        <v>33</v>
      </c>
      <c r="B239" s="1" t="s">
        <v>105</v>
      </c>
      <c r="C239" s="1" t="s">
        <v>106</v>
      </c>
      <c r="D239" s="1" t="s">
        <v>178</v>
      </c>
      <c r="E239" s="2">
        <v>49787.24895228682</v>
      </c>
      <c r="F239" s="3">
        <v>963493.12890625</v>
      </c>
      <c r="G239" s="3">
        <v>-3.0592547861374442E-2</v>
      </c>
      <c r="H239" s="3">
        <v>4.8267141548819836E-2</v>
      </c>
      <c r="I239" s="3">
        <v>1.7674593687445395E-2</v>
      </c>
      <c r="J239" s="3">
        <v>-4.9821723546870089E-2</v>
      </c>
      <c r="K239" s="3">
        <v>8.7373450404470532E-2</v>
      </c>
      <c r="L239" s="3">
        <v>3.7551726857600443E-2</v>
      </c>
      <c r="M239" s="3">
        <v>-0.10417758490370943</v>
      </c>
      <c r="N239" s="3">
        <v>0.11447228390488817</v>
      </c>
      <c r="O239" s="3">
        <v>1.0294699001178742E-2</v>
      </c>
      <c r="P239" s="2">
        <v>364.19395402548366</v>
      </c>
      <c r="Q239" s="3">
        <v>7748.15673828125</v>
      </c>
      <c r="R239" s="3">
        <v>-2.6131936852152648E-2</v>
      </c>
      <c r="S239" s="3">
        <v>4.0476101684816967E-2</v>
      </c>
      <c r="T239" s="3">
        <v>1.4344164834483308E-2</v>
      </c>
      <c r="U239" s="3">
        <v>-4.2406304375617765E-2</v>
      </c>
      <c r="V239" s="3">
        <v>7.3365009803637804E-2</v>
      </c>
      <c r="W239" s="3">
        <v>3.0958705489865679E-2</v>
      </c>
      <c r="X239" s="3">
        <v>-8.8962377193638531E-2</v>
      </c>
      <c r="Y239" s="3">
        <v>9.6399536307217204E-2</v>
      </c>
      <c r="Z239" s="3">
        <v>7.437159113578673E-3</v>
      </c>
      <c r="AA239" s="3">
        <v>119322.48114059458</v>
      </c>
      <c r="AB239" s="3">
        <v>2222555.03125</v>
      </c>
      <c r="AC239" s="3">
        <v>-4.1123380953163396E-2</v>
      </c>
      <c r="AD239" s="3">
        <v>6.4186354378079458E-2</v>
      </c>
      <c r="AE239" s="3">
        <v>2.3062973432192019E-2</v>
      </c>
      <c r="AF239" s="3">
        <v>-6.8734089875272408E-2</v>
      </c>
      <c r="AG239" s="3">
        <v>0.1157907574067184</v>
      </c>
      <c r="AH239" s="3">
        <v>4.7056667538721952E-2</v>
      </c>
      <c r="AI239" s="3">
        <v>-0.1380815365597029</v>
      </c>
      <c r="AJ239" s="3">
        <v>0.1506677887211415</v>
      </c>
      <c r="AK239" s="3">
        <v>1.2586252161438605E-2</v>
      </c>
      <c r="AL239" s="1">
        <v>-3.4825489294324358E-2</v>
      </c>
      <c r="AM239" s="1">
        <v>5.4945630187225085E-2</v>
      </c>
      <c r="AN239" s="1">
        <v>2.0120140892900724E-2</v>
      </c>
      <c r="AO239" s="1">
        <v>-5.6715312103735323E-2</v>
      </c>
      <c r="AP239" s="1">
        <v>9.9462888003221145E-2</v>
      </c>
      <c r="AQ239" s="1">
        <v>4.2747575899485822E-2</v>
      </c>
      <c r="AR239" s="1">
        <v>-0.11859212852138369</v>
      </c>
      <c r="AS239" s="1">
        <v>0.1303112547438354</v>
      </c>
      <c r="AT239" s="1">
        <v>1.1719126222451703E-2</v>
      </c>
      <c r="AU239" s="1">
        <v>-3.2703056201327255E-2</v>
      </c>
      <c r="AV239" s="1">
        <v>5.0654195121406217E-2</v>
      </c>
      <c r="AW239" s="1">
        <v>1.7951138922355354E-2</v>
      </c>
      <c r="AX239" s="1">
        <v>-5.3069765288835717E-2</v>
      </c>
      <c r="AY239" s="1">
        <v>9.1813326061273182E-2</v>
      </c>
      <c r="AZ239" s="1">
        <v>3.8743560849834768E-2</v>
      </c>
      <c r="BA239" s="1">
        <v>-0.11133279701491298</v>
      </c>
      <c r="BB239" s="1">
        <v>0.12064009918105689</v>
      </c>
      <c r="BC239" s="1">
        <v>9.3073021661439215E-3</v>
      </c>
      <c r="BD239" s="1">
        <v>-4.5057815764957508E-2</v>
      </c>
      <c r="BE239" s="1">
        <v>7.0327314125404009E-2</v>
      </c>
      <c r="BF239" s="1">
        <v>2.5269498368418568E-2</v>
      </c>
      <c r="BG239" s="1">
        <v>-7.5310149277349719E-2</v>
      </c>
      <c r="BH239" s="1">
        <v>0.12686891237028675</v>
      </c>
      <c r="BI239" s="1">
        <v>5.1558763100909129E-2</v>
      </c>
      <c r="BJ239" s="1">
        <v>-0.15129233761045466</v>
      </c>
      <c r="BK239" s="1">
        <v>0.16508276577849115</v>
      </c>
      <c r="BL239" s="1">
        <v>1.3790428168036467E-2</v>
      </c>
      <c r="BM239" s="1" t="str">
        <f t="shared" si="5"/>
        <v>LUXServices</v>
      </c>
    </row>
    <row r="240" spans="1:65">
      <c r="A240" s="8">
        <f t="shared" si="6"/>
        <v>33</v>
      </c>
      <c r="B240" s="1" t="s">
        <v>105</v>
      </c>
      <c r="C240" s="1" t="s">
        <v>106</v>
      </c>
      <c r="D240" s="1" t="s">
        <v>179</v>
      </c>
      <c r="E240" s="2">
        <v>177.16275571903796</v>
      </c>
      <c r="F240" s="3">
        <v>113352.1328125</v>
      </c>
      <c r="G240" s="3">
        <v>-1.8095302220899612E-4</v>
      </c>
      <c r="H240" s="3">
        <v>1.1938324896618724E-3</v>
      </c>
      <c r="I240" s="3">
        <v>1.0128794237971306E-3</v>
      </c>
      <c r="J240" s="3">
        <v>-3.2828858820721507E-4</v>
      </c>
      <c r="K240" s="3">
        <v>2.5293969083577394E-3</v>
      </c>
      <c r="L240" s="3">
        <v>2.2011082619428635E-3</v>
      </c>
      <c r="M240" s="3">
        <v>-6.7476782714948058E-4</v>
      </c>
      <c r="N240" s="3">
        <v>2.7384047862142324E-3</v>
      </c>
      <c r="O240" s="3">
        <v>2.063636900857091E-3</v>
      </c>
      <c r="P240" s="2">
        <v>0.83034088467866662</v>
      </c>
      <c r="Q240" s="3">
        <v>911.5478515625</v>
      </c>
      <c r="R240" s="3">
        <v>-1.0546299017732963E-4</v>
      </c>
      <c r="S240" s="3">
        <v>6.9578911643475294E-4</v>
      </c>
      <c r="T240" s="3">
        <v>5.9032614808529615E-4</v>
      </c>
      <c r="U240" s="3">
        <v>-1.9133304886054248E-4</v>
      </c>
      <c r="V240" s="3">
        <v>1.4741823542863131E-3</v>
      </c>
      <c r="W240" s="3">
        <v>1.2828493490815163E-3</v>
      </c>
      <c r="X240" s="3">
        <v>-3.9326795376837254E-4</v>
      </c>
      <c r="Y240" s="3">
        <v>1.5959962038323283E-3</v>
      </c>
      <c r="Z240" s="3">
        <v>1.2027282500639558E-3</v>
      </c>
      <c r="AA240" s="3">
        <v>316.23095179158133</v>
      </c>
      <c r="AB240" s="3">
        <v>261477.0625</v>
      </c>
      <c r="AC240" s="3">
        <v>-1.4002119132783264E-4</v>
      </c>
      <c r="AD240" s="3">
        <v>3.7864064797759056E-3</v>
      </c>
      <c r="AE240" s="3">
        <v>3.6463852738961577E-3</v>
      </c>
      <c r="AF240" s="3">
        <v>-2.5402926257811487E-4</v>
      </c>
      <c r="AG240" s="3">
        <v>7.6299153733998537E-3</v>
      </c>
      <c r="AH240" s="3">
        <v>7.3758861981332302E-3</v>
      </c>
      <c r="AI240" s="3">
        <v>-5.2213447634130716E-4</v>
      </c>
      <c r="AJ240" s="3">
        <v>7.8128837049007416E-3</v>
      </c>
      <c r="AK240" s="3">
        <v>7.2907493449747562E-3</v>
      </c>
      <c r="AL240" s="1">
        <v>-5.7888610088336977E-2</v>
      </c>
      <c r="AM240" s="1">
        <v>0.38191848172066029</v>
      </c>
      <c r="AN240" s="1">
        <v>0.32402985766643089</v>
      </c>
      <c r="AO240" s="1">
        <v>-0.10502267299646846</v>
      </c>
      <c r="AP240" s="1">
        <v>0.80917836905454421</v>
      </c>
      <c r="AQ240" s="1">
        <v>0.7041556774368859</v>
      </c>
      <c r="AR240" s="1">
        <v>-0.21586470990739109</v>
      </c>
      <c r="AS240" s="1">
        <v>0.87604199696704754</v>
      </c>
      <c r="AT240" s="1">
        <v>0.66017726843846669</v>
      </c>
      <c r="AU240" s="1">
        <v>-5.7888611217754633E-2</v>
      </c>
      <c r="AV240" s="1">
        <v>0.3819184870741002</v>
      </c>
      <c r="AW240" s="1">
        <v>0.32402988783765996</v>
      </c>
      <c r="AX240" s="1">
        <v>-0.10502266681394073</v>
      </c>
      <c r="AY240" s="1">
        <v>0.80917835752488432</v>
      </c>
      <c r="AZ240" s="1">
        <v>0.7041557146735723</v>
      </c>
      <c r="BA240" s="1">
        <v>-0.21586468999048875</v>
      </c>
      <c r="BB240" s="1">
        <v>0.87604195171513477</v>
      </c>
      <c r="BC240" s="1">
        <v>0.66017726172464597</v>
      </c>
      <c r="BD240" s="1">
        <v>-5.7888592531813061E-2</v>
      </c>
      <c r="BE240" s="1">
        <v>1.5654040634061848</v>
      </c>
      <c r="BF240" s="1">
        <v>1.5075154648582119</v>
      </c>
      <c r="BG240" s="1">
        <v>-0.10502264930821498</v>
      </c>
      <c r="BH240" s="1">
        <v>3.1544158274502889</v>
      </c>
      <c r="BI240" s="1">
        <v>3.0493932142390339</v>
      </c>
      <c r="BJ240" s="1">
        <v>-0.21586468206063203</v>
      </c>
      <c r="BK240" s="1">
        <v>3.2300599430876282</v>
      </c>
      <c r="BL240" s="1">
        <v>3.0141953091562765</v>
      </c>
      <c r="BM240" s="1" t="str">
        <f t="shared" si="5"/>
        <v>LUXTextiles, Garments and Leather</v>
      </c>
    </row>
    <row r="241" spans="1:65">
      <c r="A241" s="8">
        <f t="shared" si="6"/>
        <v>34</v>
      </c>
      <c r="B241" s="1" t="s">
        <v>107</v>
      </c>
      <c r="C241" s="1" t="s">
        <v>108</v>
      </c>
      <c r="D241" s="1" t="s">
        <v>175</v>
      </c>
      <c r="E241" s="2">
        <v>55215.227395425718</v>
      </c>
      <c r="F241" s="3">
        <v>608329.375</v>
      </c>
      <c r="G241" s="3">
        <v>-3.4130087122321129E-2</v>
      </c>
      <c r="H241" s="3">
        <v>8.3434915170073509E-2</v>
      </c>
      <c r="I241" s="3">
        <v>4.930482804775238E-2</v>
      </c>
      <c r="J241" s="3">
        <v>-4.5978298410773277E-2</v>
      </c>
      <c r="K241" s="3">
        <v>0.11459552124142647</v>
      </c>
      <c r="L241" s="3">
        <v>6.861722469329834E-2</v>
      </c>
      <c r="M241" s="3">
        <v>-6.3029024749994278E-2</v>
      </c>
      <c r="N241" s="3">
        <v>0.11968737095594406</v>
      </c>
      <c r="O241" s="3">
        <v>5.6658346205949783E-2</v>
      </c>
      <c r="P241" s="2">
        <v>2070.6970150250559</v>
      </c>
      <c r="Q241" s="3">
        <v>30175.587890625</v>
      </c>
      <c r="R241" s="3">
        <v>-1.7899931641295552E-2</v>
      </c>
      <c r="S241" s="3">
        <v>4.0538141038268805E-2</v>
      </c>
      <c r="T241" s="3">
        <v>2.2638209396973252E-2</v>
      </c>
      <c r="U241" s="3">
        <v>-2.5603665271773934E-2</v>
      </c>
      <c r="V241" s="3">
        <v>6.2903687357902527E-2</v>
      </c>
      <c r="W241" s="3">
        <v>3.7300022318959236E-2</v>
      </c>
      <c r="X241" s="3">
        <v>-3.4640729427337646E-2</v>
      </c>
      <c r="Y241" s="3">
        <v>6.5794603433459997E-2</v>
      </c>
      <c r="Z241" s="3">
        <v>3.1153874006122351E-2</v>
      </c>
      <c r="AA241" s="3">
        <v>13995.285770236325</v>
      </c>
      <c r="AB241" s="3">
        <v>334569.0625</v>
      </c>
      <c r="AC241" s="3">
        <v>-1.6867268364876509E-2</v>
      </c>
      <c r="AD241" s="3">
        <v>4.8135067336261272E-2</v>
      </c>
      <c r="AE241" s="3">
        <v>3.1267798971384764E-2</v>
      </c>
      <c r="AF241" s="3">
        <v>-2.2508253343403339E-2</v>
      </c>
      <c r="AG241" s="3">
        <v>6.3796503469347954E-2</v>
      </c>
      <c r="AH241" s="3">
        <v>4.1288248263299465E-2</v>
      </c>
      <c r="AI241" s="3">
        <v>-3.0921240337193012E-2</v>
      </c>
      <c r="AJ241" s="3">
        <v>6.6277436912059784E-2</v>
      </c>
      <c r="AK241" s="3">
        <v>3.5356196574866772E-2</v>
      </c>
      <c r="AL241" s="1">
        <v>-0.18801275796282105</v>
      </c>
      <c r="AM241" s="1">
        <v>0.45961876555715925</v>
      </c>
      <c r="AN241" s="1">
        <v>0.27160600759433823</v>
      </c>
      <c r="AO241" s="1">
        <v>-0.25328111995921493</v>
      </c>
      <c r="AP241" s="1">
        <v>0.63127351306105783</v>
      </c>
      <c r="AQ241" s="1">
        <v>0.37799240336261519</v>
      </c>
      <c r="AR241" s="1">
        <v>-0.34720862951455056</v>
      </c>
      <c r="AS241" s="1">
        <v>0.65932303735695574</v>
      </c>
      <c r="AT241" s="1">
        <v>0.31211440784240513</v>
      </c>
      <c r="AU241" s="1">
        <v>-0.13042491270783135</v>
      </c>
      <c r="AV241" s="1">
        <v>0.2953745082498701</v>
      </c>
      <c r="AW241" s="1">
        <v>0.16494959554203878</v>
      </c>
      <c r="AX241" s="1">
        <v>-0.18655690284133142</v>
      </c>
      <c r="AY241" s="1">
        <v>0.45833738905057358</v>
      </c>
      <c r="AZ241" s="1">
        <v>0.2717804879057244</v>
      </c>
      <c r="BA241" s="1">
        <v>-0.25240398691093074</v>
      </c>
      <c r="BB241" s="1">
        <v>0.47940157434223096</v>
      </c>
      <c r="BC241" s="1">
        <v>0.22699758743130022</v>
      </c>
      <c r="BD241" s="1">
        <v>-0.20161311673402188</v>
      </c>
      <c r="BE241" s="1">
        <v>0.57535463004039888</v>
      </c>
      <c r="BF241" s="1">
        <v>0.373741513306377</v>
      </c>
      <c r="BG241" s="1">
        <v>-0.26903936136168422</v>
      </c>
      <c r="BH241" s="1">
        <v>0.76255453004895912</v>
      </c>
      <c r="BI241" s="1">
        <v>0.49351514642322564</v>
      </c>
      <c r="BJ241" s="1">
        <v>-0.36959912552555652</v>
      </c>
      <c r="BK241" s="1">
        <v>0.79220893009611593</v>
      </c>
      <c r="BL241" s="1">
        <v>0.4226098045705593</v>
      </c>
      <c r="BM241" s="1" t="str">
        <f t="shared" si="5"/>
        <v>MALAgriculture, Mining and Quarrying</v>
      </c>
    </row>
    <row r="242" spans="1:65">
      <c r="A242" s="8">
        <f t="shared" si="6"/>
        <v>34</v>
      </c>
      <c r="B242" s="1" t="s">
        <v>107</v>
      </c>
      <c r="C242" s="1" t="s">
        <v>108</v>
      </c>
      <c r="D242" s="1" t="s">
        <v>176</v>
      </c>
      <c r="E242" s="2">
        <v>20536.066733111344</v>
      </c>
      <c r="F242" s="3">
        <v>608329.375</v>
      </c>
      <c r="G242" s="3">
        <v>-1.588259608251974E-2</v>
      </c>
      <c r="H242" s="3">
        <v>9.7096748650074005E-2</v>
      </c>
      <c r="I242" s="3">
        <v>8.1214152276515961E-2</v>
      </c>
      <c r="J242" s="3">
        <v>-3.3724109991453588E-2</v>
      </c>
      <c r="K242" s="3">
        <v>0.22828064858913422</v>
      </c>
      <c r="L242" s="3">
        <v>0.19455653429031372</v>
      </c>
      <c r="M242" s="3">
        <v>-6.7760186502709985E-2</v>
      </c>
      <c r="N242" s="3">
        <v>0.24439455568790436</v>
      </c>
      <c r="O242" s="3">
        <v>0.17663437128067017</v>
      </c>
      <c r="P242" s="2">
        <v>452.97426601393971</v>
      </c>
      <c r="Q242" s="3">
        <v>30175.587890625</v>
      </c>
      <c r="R242" s="3">
        <v>-6.9020394876133651E-3</v>
      </c>
      <c r="S242" s="3">
        <v>4.6506976708769798E-2</v>
      </c>
      <c r="T242" s="3">
        <v>3.960493765771389E-2</v>
      </c>
      <c r="U242" s="3">
        <v>-1.4601230854168534E-2</v>
      </c>
      <c r="V242" s="3">
        <v>0.10901235044002533</v>
      </c>
      <c r="W242" s="3">
        <v>9.4411119818687439E-2</v>
      </c>
      <c r="X242" s="3">
        <v>-2.9394052224233747E-2</v>
      </c>
      <c r="Y242" s="3">
        <v>0.11609341576695442</v>
      </c>
      <c r="Z242" s="3">
        <v>8.6699366569519043E-2</v>
      </c>
      <c r="AA242" s="3">
        <v>38589.17543892235</v>
      </c>
      <c r="AB242" s="3">
        <v>334569.0625</v>
      </c>
      <c r="AC242" s="3">
        <v>-5.6444038753397763E-2</v>
      </c>
      <c r="AD242" s="3">
        <v>0.53939592838287354</v>
      </c>
      <c r="AE242" s="3">
        <v>0.48295189440250397</v>
      </c>
      <c r="AF242" s="3">
        <v>-0.12036999524571002</v>
      </c>
      <c r="AG242" s="3">
        <v>1.2705117464065552</v>
      </c>
      <c r="AH242" s="3">
        <v>1.1501417458057404</v>
      </c>
      <c r="AI242" s="3">
        <v>-0.25444483431056142</v>
      </c>
      <c r="AJ242" s="3">
        <v>1.3300893902778625</v>
      </c>
      <c r="AK242" s="3">
        <v>1.0756445527076721</v>
      </c>
      <c r="AL242" s="1">
        <v>-0.23524099772815477</v>
      </c>
      <c r="AM242" s="1">
        <v>1.4381235857116614</v>
      </c>
      <c r="AN242" s="1">
        <v>1.2028825836728674</v>
      </c>
      <c r="AO242" s="1">
        <v>-0.4994960043474817</v>
      </c>
      <c r="AP242" s="1">
        <v>3.3811202688231226</v>
      </c>
      <c r="AQ242" s="1">
        <v>2.8816242006781811</v>
      </c>
      <c r="AR242" s="1">
        <v>-1.0036126207784604</v>
      </c>
      <c r="AS242" s="1">
        <v>3.6197872703333762</v>
      </c>
      <c r="AT242" s="1">
        <v>2.6161746805915183</v>
      </c>
      <c r="AU242" s="1">
        <v>-0.22989506539603996</v>
      </c>
      <c r="AV242" s="1">
        <v>1.5490674127585726</v>
      </c>
      <c r="AW242" s="1">
        <v>1.3191723619035107</v>
      </c>
      <c r="AX242" s="1">
        <v>-0.48634188895990682</v>
      </c>
      <c r="AY242" s="1">
        <v>3.6310139167360154</v>
      </c>
      <c r="AZ242" s="1">
        <v>3.1446720355312969</v>
      </c>
      <c r="BA242" s="1">
        <v>-0.97906532851226891</v>
      </c>
      <c r="BB242" s="1">
        <v>3.866872024955982</v>
      </c>
      <c r="BC242" s="1">
        <v>2.8878067972611614</v>
      </c>
      <c r="BD242" s="1">
        <v>-0.24468558340767485</v>
      </c>
      <c r="BE242" s="1">
        <v>2.3382878039736816</v>
      </c>
      <c r="BF242" s="1">
        <v>2.0936022412571411</v>
      </c>
      <c r="BG242" s="1">
        <v>-0.52180536974248026</v>
      </c>
      <c r="BH242" s="1">
        <v>5.5076836236683722</v>
      </c>
      <c r="BI242" s="1">
        <v>4.9858782307114486</v>
      </c>
      <c r="BJ242" s="1">
        <v>-1.103021401433665</v>
      </c>
      <c r="BK242" s="1">
        <v>5.7659534227590337</v>
      </c>
      <c r="BL242" s="1">
        <v>4.6629320071948381</v>
      </c>
      <c r="BM242" s="1" t="str">
        <f t="shared" si="5"/>
        <v>MALElectronics and Machinery</v>
      </c>
    </row>
    <row r="243" spans="1:65">
      <c r="A243" s="8">
        <f t="shared" si="6"/>
        <v>34</v>
      </c>
      <c r="B243" s="1" t="s">
        <v>107</v>
      </c>
      <c r="C243" s="1" t="s">
        <v>108</v>
      </c>
      <c r="D243" s="1" t="s">
        <v>177</v>
      </c>
      <c r="E243" s="2">
        <v>70052.670521078267</v>
      </c>
      <c r="F243" s="3">
        <v>3649976.25</v>
      </c>
      <c r="G243" s="3">
        <v>-9.1246822703396901E-2</v>
      </c>
      <c r="H243" s="3">
        <v>0.2226641884772107</v>
      </c>
      <c r="I243" s="3">
        <v>0.13141737005207688</v>
      </c>
      <c r="J243" s="3">
        <v>-0.10318845906294882</v>
      </c>
      <c r="K243" s="3">
        <v>0.30676145479083061</v>
      </c>
      <c r="L243" s="3">
        <v>0.20357299456372857</v>
      </c>
      <c r="M243" s="3">
        <v>-0.12490693642757833</v>
      </c>
      <c r="N243" s="3">
        <v>0.31480946578085423</v>
      </c>
      <c r="O243" s="3">
        <v>0.18990252818912268</v>
      </c>
      <c r="P243" s="2">
        <v>3158.7659364990345</v>
      </c>
      <c r="Q243" s="3">
        <v>181053.52734375</v>
      </c>
      <c r="R243" s="3">
        <v>-8.2363238674588501E-2</v>
      </c>
      <c r="S243" s="3">
        <v>0.20395596511662006</v>
      </c>
      <c r="T243" s="3">
        <v>0.12159272714052349</v>
      </c>
      <c r="U243" s="3">
        <v>-9.3626099172979593E-2</v>
      </c>
      <c r="V243" s="3">
        <v>0.27594825648702681</v>
      </c>
      <c r="W243" s="3">
        <v>0.1823221598751843</v>
      </c>
      <c r="X243" s="3">
        <v>-0.11499379004817456</v>
      </c>
      <c r="Y243" s="3">
        <v>0.28377313166856766</v>
      </c>
      <c r="Z243" s="3">
        <v>0.16877934359945357</v>
      </c>
      <c r="AA243" s="3">
        <v>78655.289485358022</v>
      </c>
      <c r="AB243" s="3">
        <v>2007414.375</v>
      </c>
      <c r="AC243" s="3">
        <v>-0.46514310187194496</v>
      </c>
      <c r="AD243" s="3">
        <v>1.1634467145195231</v>
      </c>
      <c r="AE243" s="3">
        <v>0.69830360874766484</v>
      </c>
      <c r="AF243" s="3">
        <v>-0.49597373325377703</v>
      </c>
      <c r="AG243" s="3">
        <v>1.4697939408943057</v>
      </c>
      <c r="AH243" s="3">
        <v>0.97382018016651273</v>
      </c>
      <c r="AI243" s="3">
        <v>-0.55393054889282212</v>
      </c>
      <c r="AJ243" s="3">
        <v>1.4893618822097778</v>
      </c>
      <c r="AK243" s="3">
        <v>0.93543136026710272</v>
      </c>
      <c r="AL243" s="1">
        <v>-0.39618847989404177</v>
      </c>
      <c r="AM243" s="1">
        <v>0.96679515785860237</v>
      </c>
      <c r="AN243" s="1">
        <v>0.57060669654053398</v>
      </c>
      <c r="AO243" s="1">
        <v>-0.44803838125572681</v>
      </c>
      <c r="AP243" s="1">
        <v>1.3319406732519523</v>
      </c>
      <c r="AQ243" s="1">
        <v>0.88390228694153894</v>
      </c>
      <c r="AR243" s="1">
        <v>-0.54233876649407642</v>
      </c>
      <c r="AS243" s="1">
        <v>1.366884676186416</v>
      </c>
      <c r="AT243" s="1">
        <v>0.82454590463765298</v>
      </c>
      <c r="AU243" s="1">
        <v>-0.39340666128564789</v>
      </c>
      <c r="AV243" s="1">
        <v>0.97419232872610739</v>
      </c>
      <c r="AW243" s="1">
        <v>0.58078567077679477</v>
      </c>
      <c r="AX243" s="1">
        <v>-0.44720353008902464</v>
      </c>
      <c r="AY243" s="1">
        <v>1.3180623299803627</v>
      </c>
      <c r="AZ243" s="1">
        <v>0.87085881212456739</v>
      </c>
      <c r="BA243" s="1">
        <v>-0.54926595577636972</v>
      </c>
      <c r="BB243" s="1">
        <v>1.3554377181958419</v>
      </c>
      <c r="BC243" s="1">
        <v>0.80617177187242195</v>
      </c>
      <c r="BD243" s="1">
        <v>-0.98926911436205389</v>
      </c>
      <c r="BE243" s="1">
        <v>2.4744253891935228</v>
      </c>
      <c r="BF243" s="1">
        <v>1.4851562665371103</v>
      </c>
      <c r="BG243" s="1">
        <v>-1.0548398844746989</v>
      </c>
      <c r="BH243" s="1">
        <v>3.1259664914981768</v>
      </c>
      <c r="BI243" s="1">
        <v>2.0711265485915775</v>
      </c>
      <c r="BJ243" s="1">
        <v>-1.1781027845322116</v>
      </c>
      <c r="BK243" s="1">
        <v>3.1675837054203884</v>
      </c>
      <c r="BL243" s="1">
        <v>1.9894809782059097</v>
      </c>
      <c r="BM243" s="1" t="str">
        <f t="shared" si="5"/>
        <v>MALOther</v>
      </c>
    </row>
    <row r="244" spans="1:65">
      <c r="A244" s="8">
        <f t="shared" si="6"/>
        <v>34</v>
      </c>
      <c r="B244" s="1" t="s">
        <v>107</v>
      </c>
      <c r="C244" s="1" t="s">
        <v>108</v>
      </c>
      <c r="D244" s="1" t="s">
        <v>178</v>
      </c>
      <c r="E244" s="2">
        <v>157251.92544661919</v>
      </c>
      <c r="F244" s="3">
        <v>5170799.6875</v>
      </c>
      <c r="G244" s="3">
        <v>-4.8810638164923148E-2</v>
      </c>
      <c r="H244" s="3">
        <v>0.1342814500167151</v>
      </c>
      <c r="I244" s="3">
        <v>8.5470811440700345E-2</v>
      </c>
      <c r="J244" s="3">
        <v>-6.4641477270924952E-2</v>
      </c>
      <c r="K244" s="3">
        <v>0.22143400989352813</v>
      </c>
      <c r="L244" s="3">
        <v>0.15679253250982583</v>
      </c>
      <c r="M244" s="3">
        <v>-9.5579226943300455E-2</v>
      </c>
      <c r="N244" s="3">
        <v>0.23354259380357689</v>
      </c>
      <c r="O244" s="3">
        <v>0.13796336651921592</v>
      </c>
      <c r="P244" s="2">
        <v>9378.3423476329899</v>
      </c>
      <c r="Q244" s="3">
        <v>256492.4970703125</v>
      </c>
      <c r="R244" s="3">
        <v>-5.9854610591287383E-2</v>
      </c>
      <c r="S244" s="3">
        <v>0.16525752468987776</v>
      </c>
      <c r="T244" s="3">
        <v>0.10540291328197782</v>
      </c>
      <c r="U244" s="3">
        <v>-7.9153128144298535E-2</v>
      </c>
      <c r="V244" s="3">
        <v>0.2732159691513516</v>
      </c>
      <c r="W244" s="3">
        <v>0.19406284176739064</v>
      </c>
      <c r="X244" s="3">
        <v>-0.11702857073623818</v>
      </c>
      <c r="Y244" s="3">
        <v>0.28798866694887693</v>
      </c>
      <c r="Z244" s="3">
        <v>0.17096009970873638</v>
      </c>
      <c r="AA244" s="3">
        <v>35111.256517418835</v>
      </c>
      <c r="AB244" s="3">
        <v>2843837.03125</v>
      </c>
      <c r="AC244" s="3">
        <v>-2.7325029817209412E-2</v>
      </c>
      <c r="AD244" s="3">
        <v>7.347825535021002E-2</v>
      </c>
      <c r="AE244" s="3">
        <v>4.6153226520598167E-2</v>
      </c>
      <c r="AF244" s="3">
        <v>-3.6223543840335992E-2</v>
      </c>
      <c r="AG244" s="3">
        <v>0.12786457851969146</v>
      </c>
      <c r="AH244" s="3">
        <v>9.1641035265070059E-2</v>
      </c>
      <c r="AI244" s="3">
        <v>-5.4053727036404098E-2</v>
      </c>
      <c r="AJ244" s="3">
        <v>0.13470900768625427</v>
      </c>
      <c r="AK244" s="3">
        <v>8.0655280184529943E-2</v>
      </c>
      <c r="AL244" s="1">
        <v>-9.4412022741768145E-2</v>
      </c>
      <c r="AM244" s="1">
        <v>0.2597340208898633</v>
      </c>
      <c r="AN244" s="1">
        <v>0.16532199735294084</v>
      </c>
      <c r="AO244" s="1">
        <v>-0.12503283816005942</v>
      </c>
      <c r="AP244" s="1">
        <v>0.42830894173582873</v>
      </c>
      <c r="AQ244" s="1">
        <v>0.30327610335762967</v>
      </c>
      <c r="AR244" s="1">
        <v>-0.18487420953853265</v>
      </c>
      <c r="AS244" s="1">
        <v>0.45172998154324662</v>
      </c>
      <c r="AT244" s="1">
        <v>0.26685577134501731</v>
      </c>
      <c r="AU244" s="1">
        <v>-9.6293565366576891E-2</v>
      </c>
      <c r="AV244" s="1">
        <v>0.26586483645688974</v>
      </c>
      <c r="AW244" s="1">
        <v>0.16957126977655382</v>
      </c>
      <c r="AX244" s="1">
        <v>-0.1273408488274673</v>
      </c>
      <c r="AY244" s="1">
        <v>0.43954742207441483</v>
      </c>
      <c r="AZ244" s="1">
        <v>0.31220657447017186</v>
      </c>
      <c r="BA244" s="1">
        <v>-0.1882745241280942</v>
      </c>
      <c r="BB244" s="1">
        <v>0.46331360695063473</v>
      </c>
      <c r="BC244" s="1">
        <v>0.27503908844703134</v>
      </c>
      <c r="BD244" s="1">
        <v>-0.13018773529418917</v>
      </c>
      <c r="BE244" s="1">
        <v>0.35008077654090236</v>
      </c>
      <c r="BF244" s="1">
        <v>0.21989304595203613</v>
      </c>
      <c r="BG244" s="1">
        <v>-0.17258393379439432</v>
      </c>
      <c r="BH244" s="1">
        <v>0.60919969760987025</v>
      </c>
      <c r="BI244" s="1">
        <v>0.43661576660606227</v>
      </c>
      <c r="BJ244" s="1">
        <v>-0.25753429563131602</v>
      </c>
      <c r="BK244" s="1">
        <v>0.64180938691440348</v>
      </c>
      <c r="BL244" s="1">
        <v>0.38427508906610958</v>
      </c>
      <c r="BM244" s="1" t="str">
        <f t="shared" si="5"/>
        <v>MALServices</v>
      </c>
    </row>
    <row r="245" spans="1:65">
      <c r="A245" s="8">
        <f t="shared" si="6"/>
        <v>34</v>
      </c>
      <c r="B245" s="1" t="s">
        <v>107</v>
      </c>
      <c r="C245" s="1" t="s">
        <v>108</v>
      </c>
      <c r="D245" s="1" t="s">
        <v>179</v>
      </c>
      <c r="E245" s="2">
        <v>1108.794481115998</v>
      </c>
      <c r="F245" s="3">
        <v>608329.375</v>
      </c>
      <c r="G245" s="3">
        <v>-2.8894475053675706E-4</v>
      </c>
      <c r="H245" s="3">
        <v>1.7878345213830471E-2</v>
      </c>
      <c r="I245" s="3">
        <v>1.758940052241087E-2</v>
      </c>
      <c r="J245" s="3">
        <v>-4.858703523495933E-4</v>
      </c>
      <c r="K245" s="3">
        <v>2.9073241166770458E-2</v>
      </c>
      <c r="L245" s="3">
        <v>2.8587371110916138E-2</v>
      </c>
      <c r="M245" s="3">
        <v>-7.8392237628577277E-4</v>
      </c>
      <c r="N245" s="3">
        <v>2.9276496730744839E-2</v>
      </c>
      <c r="O245" s="3">
        <v>2.8492574580013752E-2</v>
      </c>
      <c r="P245" s="2">
        <v>27.014223155583394</v>
      </c>
      <c r="Q245" s="3">
        <v>30175.587890625</v>
      </c>
      <c r="R245" s="3">
        <v>-1.4198970347933937E-4</v>
      </c>
      <c r="S245" s="3">
        <v>8.7304152548313141E-3</v>
      </c>
      <c r="T245" s="3">
        <v>8.5884258151054382E-3</v>
      </c>
      <c r="U245" s="3">
        <v>-2.3877113471826306E-4</v>
      </c>
      <c r="V245" s="3">
        <v>1.420380175113678E-2</v>
      </c>
      <c r="W245" s="3">
        <v>1.3965030666440725E-2</v>
      </c>
      <c r="X245" s="3">
        <v>-3.8525509989995044E-4</v>
      </c>
      <c r="Y245" s="3">
        <v>1.4303169678896666E-2</v>
      </c>
      <c r="Z245" s="3">
        <v>1.3917914591729641E-2</v>
      </c>
      <c r="AA245" s="3">
        <v>933.53007545770458</v>
      </c>
      <c r="AB245" s="3">
        <v>334569.0625</v>
      </c>
      <c r="AC245" s="3">
        <v>-4.5148352546675596E-4</v>
      </c>
      <c r="AD245" s="3">
        <v>8.0655314028263092E-2</v>
      </c>
      <c r="AE245" s="3">
        <v>8.0203831195831299E-2</v>
      </c>
      <c r="AF245" s="3">
        <v>-7.6056731995777227E-4</v>
      </c>
      <c r="AG245" s="3">
        <v>0.13122398406267166</v>
      </c>
      <c r="AH245" s="3">
        <v>0.13046341389417648</v>
      </c>
      <c r="AI245" s="3">
        <v>-1.2288770449231379E-3</v>
      </c>
      <c r="AJ245" s="3">
        <v>0.13170096650719643</v>
      </c>
      <c r="AK245" s="3">
        <v>0.1304720900952816</v>
      </c>
      <c r="AL245" s="1">
        <v>-7.9263371530165064E-2</v>
      </c>
      <c r="AM245" s="1">
        <v>4.9043906019954573</v>
      </c>
      <c r="AN245" s="1">
        <v>4.8251272466823201</v>
      </c>
      <c r="AO245" s="1">
        <v>-0.13328403503519923</v>
      </c>
      <c r="AP245" s="1">
        <v>7.9753763025871809</v>
      </c>
      <c r="AQ245" s="1">
        <v>7.8420923488866139</v>
      </c>
      <c r="AR245" s="1">
        <v>-0.2150457153034335</v>
      </c>
      <c r="AS245" s="1">
        <v>8.0311334023543388</v>
      </c>
      <c r="AT245" s="1">
        <v>7.8160877489251037</v>
      </c>
      <c r="AU245" s="1">
        <v>-7.9303089850989578E-2</v>
      </c>
      <c r="AV245" s="1">
        <v>4.876050082681382</v>
      </c>
      <c r="AW245" s="1">
        <v>4.7967471401401207</v>
      </c>
      <c r="AX245" s="1">
        <v>-0.13335677367014423</v>
      </c>
      <c r="AY245" s="1">
        <v>7.9330073864119592</v>
      </c>
      <c r="AZ245" s="1">
        <v>7.7996506406798671</v>
      </c>
      <c r="BA245" s="1">
        <v>-0.21516996693611154</v>
      </c>
      <c r="BB245" s="1">
        <v>7.9885056620640063</v>
      </c>
      <c r="BC245" s="1">
        <v>7.7733357022393985</v>
      </c>
      <c r="BD245" s="1">
        <v>-8.090388797978168E-2</v>
      </c>
      <c r="BE245" s="1">
        <v>14.453082168104913</v>
      </c>
      <c r="BF245" s="1">
        <v>14.372178404313987</v>
      </c>
      <c r="BG245" s="1">
        <v>-0.13629036229247132</v>
      </c>
      <c r="BH245" s="1">
        <v>23.514768331560681</v>
      </c>
      <c r="BI245" s="1">
        <v>23.378477458822672</v>
      </c>
      <c r="BJ245" s="1">
        <v>-0.22020943218382688</v>
      </c>
      <c r="BK245" s="1">
        <v>23.600241515150845</v>
      </c>
      <c r="BL245" s="1">
        <v>23.380032196399359</v>
      </c>
      <c r="BM245" s="1" t="str">
        <f t="shared" si="5"/>
        <v>MALTextiles, Garments and Leather</v>
      </c>
    </row>
    <row r="246" spans="1:65">
      <c r="A246" s="8">
        <f t="shared" si="6"/>
        <v>35</v>
      </c>
      <c r="B246" s="1" t="s">
        <v>109</v>
      </c>
      <c r="C246" s="1" t="s">
        <v>110</v>
      </c>
      <c r="D246" s="1" t="s">
        <v>175</v>
      </c>
      <c r="E246" s="2">
        <v>112.31964335251821</v>
      </c>
      <c r="F246" s="3">
        <v>7203.52197265625</v>
      </c>
      <c r="G246" s="3">
        <v>-1.2252087472006679E-3</v>
      </c>
      <c r="H246" s="3">
        <v>1.9018378807231784E-3</v>
      </c>
      <c r="I246" s="3">
        <v>6.7662913352251053E-4</v>
      </c>
      <c r="J246" s="3">
        <v>-2.4916063994169235E-3</v>
      </c>
      <c r="K246" s="3">
        <v>3.3614239655435085E-3</v>
      </c>
      <c r="L246" s="3">
        <v>8.6981756612658501E-4</v>
      </c>
      <c r="M246" s="3">
        <v>-4.447124432772398E-3</v>
      </c>
      <c r="N246" s="3">
        <v>4.3441555462777615E-3</v>
      </c>
      <c r="O246" s="3">
        <v>-1.0296888649463654E-4</v>
      </c>
      <c r="P246" s="2">
        <v>93.341234419410782</v>
      </c>
      <c r="Q246" s="3">
        <v>342.78573608398438</v>
      </c>
      <c r="R246" s="3">
        <v>-2.1396860480308533E-2</v>
      </c>
      <c r="S246" s="3">
        <v>3.3213410526514053E-2</v>
      </c>
      <c r="T246" s="3">
        <v>1.1816550046205521E-2</v>
      </c>
      <c r="U246" s="3">
        <v>-4.3513037264347076E-2</v>
      </c>
      <c r="V246" s="3">
        <v>5.8703400194644928E-2</v>
      </c>
      <c r="W246" s="3">
        <v>1.5190362930297852E-2</v>
      </c>
      <c r="X246" s="3">
        <v>-7.7663913369178772E-2</v>
      </c>
      <c r="Y246" s="3">
        <v>7.5865678489208221E-2</v>
      </c>
      <c r="Z246" s="3">
        <v>-1.7982348799705505E-3</v>
      </c>
      <c r="AA246" s="3">
        <v>32.2314575939345</v>
      </c>
      <c r="AB246" s="3">
        <v>6620.87744140625</v>
      </c>
      <c r="AC246" s="3">
        <v>-3.8252139347605407E-4</v>
      </c>
      <c r="AD246" s="3">
        <v>6.0067990136758453E-4</v>
      </c>
      <c r="AE246" s="3">
        <v>2.1815850789153046E-4</v>
      </c>
      <c r="AF246" s="3">
        <v>-7.779095321893692E-4</v>
      </c>
      <c r="AG246" s="3">
        <v>1.0579247441455664E-3</v>
      </c>
      <c r="AH246" s="3">
        <v>2.8001521195619716E-4</v>
      </c>
      <c r="AI246" s="3">
        <v>-1.3884514337405562E-3</v>
      </c>
      <c r="AJ246" s="3">
        <v>1.3647487807588732E-3</v>
      </c>
      <c r="AK246" s="3">
        <v>-2.3702652981683059E-5</v>
      </c>
      <c r="AL246" s="1">
        <v>-3.928884510269999E-2</v>
      </c>
      <c r="AM246" s="1">
        <v>6.0986353612722095E-2</v>
      </c>
      <c r="AN246" s="1">
        <v>2.1697508510022112E-2</v>
      </c>
      <c r="AO246" s="1">
        <v>-7.9898497384425282E-2</v>
      </c>
      <c r="AP246" s="1">
        <v>0.107790991378804</v>
      </c>
      <c r="AQ246" s="1">
        <v>2.7892493994378719E-2</v>
      </c>
      <c r="AR246" s="1">
        <v>-0.14260621579043528</v>
      </c>
      <c r="AS246" s="1">
        <v>0.13930430610269559</v>
      </c>
      <c r="AT246" s="1">
        <v>-3.3019096877396716E-3</v>
      </c>
      <c r="AU246" s="1">
        <v>-3.9288846191804852E-2</v>
      </c>
      <c r="AV246" s="1">
        <v>6.0986357268740132E-2</v>
      </c>
      <c r="AW246" s="1">
        <v>2.1697511076935284E-2</v>
      </c>
      <c r="AX246" s="1">
        <v>-7.9898498660143341E-2</v>
      </c>
      <c r="AY246" s="1">
        <v>0.10779099407158046</v>
      </c>
      <c r="AZ246" s="1">
        <v>2.7892495411437138E-2</v>
      </c>
      <c r="BA246" s="1">
        <v>-0.1426062271997075</v>
      </c>
      <c r="BB246" s="1">
        <v>0.13930431411386385</v>
      </c>
      <c r="BC246" s="1">
        <v>-3.3019130858436508E-3</v>
      </c>
      <c r="BD246" s="1">
        <v>-3.9288128920211551E-2</v>
      </c>
      <c r="BE246" s="1">
        <v>6.1694822321583326E-2</v>
      </c>
      <c r="BF246" s="1">
        <v>2.2406693401371774E-2</v>
      </c>
      <c r="BG246" s="1">
        <v>-7.989777960178486E-2</v>
      </c>
      <c r="BH246" s="1">
        <v>0.10865767103422083</v>
      </c>
      <c r="BI246" s="1">
        <v>2.8759891432435968E-2</v>
      </c>
      <c r="BJ246" s="1">
        <v>-0.14260551137427133</v>
      </c>
      <c r="BK246" s="1">
        <v>0.14017105175455413</v>
      </c>
      <c r="BL246" s="1">
        <v>-2.4344596197171807E-3</v>
      </c>
      <c r="BM246" s="1" t="str">
        <f t="shared" si="5"/>
        <v>MLDAgriculture, Mining and Quarrying</v>
      </c>
    </row>
    <row r="247" spans="1:65">
      <c r="A247" s="8">
        <f t="shared" si="6"/>
        <v>35</v>
      </c>
      <c r="B247" s="1" t="s">
        <v>109</v>
      </c>
      <c r="C247" s="1" t="s">
        <v>110</v>
      </c>
      <c r="D247" s="1" t="s">
        <v>176</v>
      </c>
      <c r="E247" s="2">
        <v>0</v>
      </c>
      <c r="F247" s="3">
        <v>7203.52197265625</v>
      </c>
      <c r="G247" s="3">
        <v>0</v>
      </c>
      <c r="H247" s="3">
        <v>0</v>
      </c>
      <c r="I247" s="3">
        <v>0</v>
      </c>
      <c r="J247" s="3">
        <v>0</v>
      </c>
      <c r="K247" s="3">
        <v>0</v>
      </c>
      <c r="L247" s="3">
        <v>0</v>
      </c>
      <c r="M247" s="3">
        <v>0</v>
      </c>
      <c r="N247" s="3">
        <v>0</v>
      </c>
      <c r="O247" s="3">
        <v>0</v>
      </c>
      <c r="P247" s="2">
        <v>0</v>
      </c>
      <c r="Q247" s="3">
        <v>342.78573608398438</v>
      </c>
      <c r="R247" s="3">
        <v>0</v>
      </c>
      <c r="S247" s="3">
        <v>7.8738434240221977E-5</v>
      </c>
      <c r="T247" s="3">
        <v>7.8738434240221977E-5</v>
      </c>
      <c r="U247" s="3">
        <v>0</v>
      </c>
      <c r="V247" s="3">
        <v>8.8706263341009617E-5</v>
      </c>
      <c r="W247" s="3">
        <v>8.8706263341009617E-5</v>
      </c>
      <c r="X247" s="3">
        <v>0</v>
      </c>
      <c r="Y247" s="3">
        <v>6.5420329570770264E-2</v>
      </c>
      <c r="Z247" s="3">
        <v>6.5420329570770264E-2</v>
      </c>
      <c r="AA247" s="3">
        <v>0</v>
      </c>
      <c r="AB247" s="3">
        <v>6620.87744140625</v>
      </c>
      <c r="AC247" s="3">
        <v>0</v>
      </c>
      <c r="AD247" s="3">
        <v>6.6859867501989356E-5</v>
      </c>
      <c r="AE247" s="3">
        <v>6.6859867501989356E-5</v>
      </c>
      <c r="AF247" s="3">
        <v>0</v>
      </c>
      <c r="AG247" s="3">
        <v>9.6047080660355277E-5</v>
      </c>
      <c r="AH247" s="3">
        <v>9.6047080660355277E-5</v>
      </c>
      <c r="AI247" s="3">
        <v>0</v>
      </c>
      <c r="AJ247" s="3">
        <v>1.2875346510554664E-4</v>
      </c>
      <c r="AK247" s="3">
        <v>1.2875346510554664E-4</v>
      </c>
      <c r="AL247" s="1">
        <v>0</v>
      </c>
      <c r="AM247" s="1">
        <v>0</v>
      </c>
      <c r="AN247" s="1">
        <v>0</v>
      </c>
      <c r="AO247" s="1">
        <v>0</v>
      </c>
      <c r="AP247" s="1">
        <v>0</v>
      </c>
      <c r="AQ247" s="1">
        <v>0</v>
      </c>
      <c r="AR247" s="1">
        <v>0</v>
      </c>
      <c r="AS247" s="1">
        <v>0</v>
      </c>
      <c r="AT247" s="1">
        <v>0</v>
      </c>
      <c r="AU247" s="1">
        <v>0</v>
      </c>
      <c r="AV247" s="1">
        <v>0</v>
      </c>
      <c r="AW247" s="1">
        <v>0</v>
      </c>
      <c r="AX247" s="1">
        <v>0</v>
      </c>
      <c r="AY247" s="1">
        <v>0</v>
      </c>
      <c r="AZ247" s="1">
        <v>0</v>
      </c>
      <c r="BA247" s="1">
        <v>0</v>
      </c>
      <c r="BB247" s="1">
        <v>0</v>
      </c>
      <c r="BC247" s="1">
        <v>0</v>
      </c>
      <c r="BD247" s="1">
        <v>0</v>
      </c>
      <c r="BE247" s="1">
        <v>0</v>
      </c>
      <c r="BF247" s="1">
        <v>0</v>
      </c>
      <c r="BG247" s="1">
        <v>0</v>
      </c>
      <c r="BH247" s="1">
        <v>0</v>
      </c>
      <c r="BI247" s="1">
        <v>0</v>
      </c>
      <c r="BJ247" s="1">
        <v>0</v>
      </c>
      <c r="BK247" s="1">
        <v>0</v>
      </c>
      <c r="BL247" s="1">
        <v>0</v>
      </c>
      <c r="BM247" s="1" t="str">
        <f t="shared" si="5"/>
        <v>MLDElectronics and Machinery</v>
      </c>
    </row>
    <row r="248" spans="1:65">
      <c r="A248" s="8">
        <f t="shared" si="6"/>
        <v>35</v>
      </c>
      <c r="B248" s="1" t="s">
        <v>109</v>
      </c>
      <c r="C248" s="1" t="s">
        <v>110</v>
      </c>
      <c r="D248" s="1" t="s">
        <v>177</v>
      </c>
      <c r="E248" s="2">
        <v>768.37724626406589</v>
      </c>
      <c r="F248" s="3">
        <v>43221.1318359375</v>
      </c>
      <c r="G248" s="3">
        <v>-5.1986536327603972E-3</v>
      </c>
      <c r="H248" s="3">
        <v>7.4811948506976478E-3</v>
      </c>
      <c r="I248" s="3">
        <v>2.2825412161182612E-3</v>
      </c>
      <c r="J248" s="3">
        <v>-1.0653955418092664E-2</v>
      </c>
      <c r="K248" s="3">
        <v>1.3385414407821372E-2</v>
      </c>
      <c r="L248" s="3">
        <v>2.7314589897287078E-3</v>
      </c>
      <c r="M248" s="3">
        <v>-1.8861569828004576E-2</v>
      </c>
      <c r="N248" s="3">
        <v>1.9071315575274639E-2</v>
      </c>
      <c r="O248" s="3">
        <v>2.0974576182197779E-4</v>
      </c>
      <c r="P248" s="2">
        <v>18.778483164998036</v>
      </c>
      <c r="Q248" s="3">
        <v>2056.7144165039063</v>
      </c>
      <c r="R248" s="3">
        <v>-3.0791496101301163E-3</v>
      </c>
      <c r="S248" s="3">
        <v>4.6548242316930555E-3</v>
      </c>
      <c r="T248" s="3">
        <v>1.5756746288388968E-3</v>
      </c>
      <c r="U248" s="3">
        <v>-6.2623690901091322E-3</v>
      </c>
      <c r="V248" s="3">
        <v>8.2758017961168662E-3</v>
      </c>
      <c r="W248" s="3">
        <v>2.0134327060077339E-3</v>
      </c>
      <c r="X248" s="3">
        <v>-1.1179127759533003E-2</v>
      </c>
      <c r="Y248" s="3">
        <v>2.9187465464929119E-2</v>
      </c>
      <c r="Z248" s="3">
        <v>1.8008337094215676E-2</v>
      </c>
      <c r="AA248" s="3">
        <v>161.07894968367225</v>
      </c>
      <c r="AB248" s="3">
        <v>39725.2646484375</v>
      </c>
      <c r="AC248" s="3">
        <v>-1.4261646473414658E-3</v>
      </c>
      <c r="AD248" s="3">
        <v>2.8203783271010252E-3</v>
      </c>
      <c r="AE248" s="3">
        <v>1.3942136788500648E-3</v>
      </c>
      <c r="AF248" s="3">
        <v>-2.9185500955009047E-3</v>
      </c>
      <c r="AG248" s="3">
        <v>4.5472961381278765E-3</v>
      </c>
      <c r="AH248" s="3">
        <v>1.6287460426269718E-3</v>
      </c>
      <c r="AI248" s="3">
        <v>-5.230482779097656E-3</v>
      </c>
      <c r="AJ248" s="3">
        <v>5.7096894850729996E-3</v>
      </c>
      <c r="AK248" s="3">
        <v>4.7920670597534354E-4</v>
      </c>
      <c r="AL248" s="1">
        <v>-2.4368639159298648E-2</v>
      </c>
      <c r="AM248" s="1">
        <v>3.5068029277467445E-2</v>
      </c>
      <c r="AN248" s="1">
        <v>1.0699390109642302E-2</v>
      </c>
      <c r="AO248" s="1">
        <v>-4.9940314077993271E-2</v>
      </c>
      <c r="AP248" s="1">
        <v>6.2744001955882922E-2</v>
      </c>
      <c r="AQ248" s="1">
        <v>1.2803687877889654E-2</v>
      </c>
      <c r="AR248" s="1">
        <v>-8.8413428088399498E-2</v>
      </c>
      <c r="AS248" s="1">
        <v>8.9396609271737468E-2</v>
      </c>
      <c r="AT248" s="1">
        <v>9.8318125154993352E-4</v>
      </c>
      <c r="AU248" s="1">
        <v>-2.8103670307294597E-2</v>
      </c>
      <c r="AV248" s="1">
        <v>4.2484991672872799E-2</v>
      </c>
      <c r="AW248" s="1">
        <v>1.4381321431986508E-2</v>
      </c>
      <c r="AX248" s="1">
        <v>-5.7157195503593085E-2</v>
      </c>
      <c r="AY248" s="1">
        <v>7.55339735495206E-2</v>
      </c>
      <c r="AZ248" s="1">
        <v>1.8376778045927508E-2</v>
      </c>
      <c r="BA248" s="1">
        <v>-0.10203288591221273</v>
      </c>
      <c r="BB248" s="1">
        <v>0.26639657385704379</v>
      </c>
      <c r="BC248" s="1">
        <v>0.1643636823665332</v>
      </c>
      <c r="BD248" s="1">
        <v>-2.9310041983862223E-2</v>
      </c>
      <c r="BE248" s="1">
        <v>5.7963438745872668E-2</v>
      </c>
      <c r="BF248" s="1">
        <v>2.8653396743318831E-2</v>
      </c>
      <c r="BG248" s="1">
        <v>-5.9981030935381999E-2</v>
      </c>
      <c r="BH248" s="1">
        <v>9.3454455605833792E-2</v>
      </c>
      <c r="BI248" s="1">
        <v>3.3473424670451786E-2</v>
      </c>
      <c r="BJ248" s="1">
        <v>-0.10749507087908818</v>
      </c>
      <c r="BK248" s="1">
        <v>0.11734356116193749</v>
      </c>
      <c r="BL248" s="1">
        <v>9.8484902828493096E-3</v>
      </c>
      <c r="BM248" s="1" t="str">
        <f t="shared" si="5"/>
        <v>MLDOther</v>
      </c>
    </row>
    <row r="249" spans="1:65">
      <c r="A249" s="8">
        <f t="shared" si="6"/>
        <v>35</v>
      </c>
      <c r="B249" s="1" t="s">
        <v>109</v>
      </c>
      <c r="C249" s="1" t="s">
        <v>110</v>
      </c>
      <c r="D249" s="1" t="s">
        <v>178</v>
      </c>
      <c r="E249" s="2">
        <v>2696.7402342431124</v>
      </c>
      <c r="F249" s="3">
        <v>61229.936767578125</v>
      </c>
      <c r="G249" s="3">
        <v>-2.9274480431922711E-2</v>
      </c>
      <c r="H249" s="3">
        <v>4.1734978571184911E-2</v>
      </c>
      <c r="I249" s="3">
        <v>1.2460498139262199E-2</v>
      </c>
      <c r="J249" s="3">
        <v>-5.975498665793566E-2</v>
      </c>
      <c r="K249" s="3">
        <v>7.4602258071536198E-2</v>
      </c>
      <c r="L249" s="3">
        <v>1.4847271413600538E-2</v>
      </c>
      <c r="M249" s="3">
        <v>-0.10681107993877959</v>
      </c>
      <c r="N249" s="3">
        <v>9.8600529920076951E-2</v>
      </c>
      <c r="O249" s="3">
        <v>-8.2105500187026337E-3</v>
      </c>
      <c r="P249" s="2">
        <v>58.594152628418314</v>
      </c>
      <c r="Q249" s="3">
        <v>2913.6787567138672</v>
      </c>
      <c r="R249" s="3">
        <v>-1.3016796950068965E-2</v>
      </c>
      <c r="S249" s="3">
        <v>1.974467847685446E-2</v>
      </c>
      <c r="T249" s="3">
        <v>6.7278815849931561E-3</v>
      </c>
      <c r="U249" s="3">
        <v>-2.6035978540676297E-2</v>
      </c>
      <c r="V249" s="3">
        <v>3.5474746029649395E-2</v>
      </c>
      <c r="W249" s="3">
        <v>9.4387674889730988E-3</v>
      </c>
      <c r="X249" s="3">
        <v>-4.7108602218941087E-2</v>
      </c>
      <c r="Y249" s="3">
        <v>4.6089019593637204E-2</v>
      </c>
      <c r="Z249" s="3">
        <v>-1.0195826253038831E-3</v>
      </c>
      <c r="AA249" s="3">
        <v>3116.8417393517689</v>
      </c>
      <c r="AB249" s="3">
        <v>56277.458251953125</v>
      </c>
      <c r="AC249" s="3">
        <v>-5.7899068731543935E-2</v>
      </c>
      <c r="AD249" s="3">
        <v>7.8185952151542892E-2</v>
      </c>
      <c r="AE249" s="3">
        <v>2.0286883419998958E-2</v>
      </c>
      <c r="AF249" s="3">
        <v>-0.11997860815213812</v>
      </c>
      <c r="AG249" s="3">
        <v>0.14058749473726095</v>
      </c>
      <c r="AH249" s="3">
        <v>2.0608886585122832E-2</v>
      </c>
      <c r="AI249" s="3">
        <v>-0.21230515164538133</v>
      </c>
      <c r="AJ249" s="3">
        <v>0.18815868290545268</v>
      </c>
      <c r="AK249" s="3">
        <v>-2.414646873992865E-2</v>
      </c>
      <c r="AL249" s="1">
        <v>-3.909893888512353E-2</v>
      </c>
      <c r="AM249" s="1">
        <v>5.5741155861720786E-2</v>
      </c>
      <c r="AN249" s="1">
        <v>1.6642216976597252E-2</v>
      </c>
      <c r="AO249" s="1">
        <v>-7.9808643465189913E-2</v>
      </c>
      <c r="AP249" s="1">
        <v>9.9638630165079622E-2</v>
      </c>
      <c r="AQ249" s="1">
        <v>1.9829986699889713E-2</v>
      </c>
      <c r="AR249" s="1">
        <v>-0.14265666973977784</v>
      </c>
      <c r="AS249" s="1">
        <v>0.13169067517187971</v>
      </c>
      <c r="AT249" s="1">
        <v>-1.0965994567898115E-2</v>
      </c>
      <c r="AU249" s="1">
        <v>-3.807523675116261E-2</v>
      </c>
      <c r="AV249" s="1">
        <v>5.7754861696435636E-2</v>
      </c>
      <c r="AW249" s="1">
        <v>1.9679625115535379E-2</v>
      </c>
      <c r="AX249" s="1">
        <v>-7.6157448778455969E-2</v>
      </c>
      <c r="AY249" s="1">
        <v>0.10376664543108742</v>
      </c>
      <c r="AZ249" s="1">
        <v>2.7609196652631451E-2</v>
      </c>
      <c r="BA249" s="1">
        <v>-0.13779666298728147</v>
      </c>
      <c r="BB249" s="1">
        <v>0.13481429720292376</v>
      </c>
      <c r="BC249" s="1">
        <v>-2.9823657843576941E-3</v>
      </c>
      <c r="BD249" s="1">
        <v>-6.1495365952414033E-2</v>
      </c>
      <c r="BE249" s="1">
        <v>8.3042332894684046E-2</v>
      </c>
      <c r="BF249" s="1">
        <v>2.1546966942270016E-2</v>
      </c>
      <c r="BG249" s="1">
        <v>-0.1274308650625558</v>
      </c>
      <c r="BH249" s="1">
        <v>0.14931983582131106</v>
      </c>
      <c r="BI249" s="1">
        <v>2.1888970758755236E-2</v>
      </c>
      <c r="BJ249" s="1">
        <v>-0.22549210686876853</v>
      </c>
      <c r="BK249" s="1">
        <v>0.19984582335935083</v>
      </c>
      <c r="BL249" s="1">
        <v>-2.5646283509417712E-2</v>
      </c>
      <c r="BM249" s="1" t="str">
        <f t="shared" si="5"/>
        <v>MLDServices</v>
      </c>
    </row>
    <row r="250" spans="1:65">
      <c r="A250" s="8">
        <f t="shared" si="6"/>
        <v>35</v>
      </c>
      <c r="B250" s="1" t="s">
        <v>109</v>
      </c>
      <c r="C250" s="1" t="s">
        <v>110</v>
      </c>
      <c r="D250" s="1" t="s">
        <v>179</v>
      </c>
      <c r="E250" s="2">
        <v>24.323865645250216</v>
      </c>
      <c r="F250" s="3">
        <v>7203.52197265625</v>
      </c>
      <c r="G250" s="3">
        <v>-2.5948719121515751E-4</v>
      </c>
      <c r="H250" s="3">
        <v>3.5903058596886694E-4</v>
      </c>
      <c r="I250" s="3">
        <v>9.9543394753709435E-5</v>
      </c>
      <c r="J250" s="3">
        <v>-5.42302499525249E-4</v>
      </c>
      <c r="K250" s="3">
        <v>6.6844344837591052E-4</v>
      </c>
      <c r="L250" s="3">
        <v>1.2614094885066152E-4</v>
      </c>
      <c r="M250" s="3">
        <v>-9.5520709874108434E-4</v>
      </c>
      <c r="N250" s="3">
        <v>8.816938498057425E-4</v>
      </c>
      <c r="O250" s="3">
        <v>-7.3513248935341835E-5</v>
      </c>
      <c r="P250" s="2">
        <v>0.67900332730780877</v>
      </c>
      <c r="Q250" s="3">
        <v>342.78573608398438</v>
      </c>
      <c r="R250" s="3">
        <v>-1.5222196816466749E-4</v>
      </c>
      <c r="S250" s="3">
        <v>2.1081838760039773E-4</v>
      </c>
      <c r="T250" s="3">
        <v>5.859641943573024E-5</v>
      </c>
      <c r="U250" s="3">
        <v>-3.1812884844839573E-4</v>
      </c>
      <c r="V250" s="3">
        <v>3.9240371501136906E-4</v>
      </c>
      <c r="W250" s="3">
        <v>7.427486656297333E-5</v>
      </c>
      <c r="X250" s="3">
        <v>-5.6034949375316501E-4</v>
      </c>
      <c r="Y250" s="3">
        <v>5.176352121054606E-4</v>
      </c>
      <c r="Z250" s="3">
        <v>-4.2714281647704411E-5</v>
      </c>
      <c r="AA250" s="3">
        <v>0.2866493019206367</v>
      </c>
      <c r="AB250" s="3">
        <v>6620.87744140625</v>
      </c>
      <c r="AC250" s="3">
        <v>-3.3272608561674133E-6</v>
      </c>
      <c r="AD250" s="3">
        <v>1.1289572228179168E-5</v>
      </c>
      <c r="AE250" s="3">
        <v>7.9623113720117544E-6</v>
      </c>
      <c r="AF250" s="3">
        <v>-6.9534507929347456E-6</v>
      </c>
      <c r="AG250" s="3">
        <v>5.1333469286873878E-5</v>
      </c>
      <c r="AH250" s="3">
        <v>4.4380018493939133E-5</v>
      </c>
      <c r="AI250" s="3">
        <v>-1.224761399498675E-5</v>
      </c>
      <c r="AJ250" s="3">
        <v>5.44968726217121E-5</v>
      </c>
      <c r="AK250" s="3">
        <v>4.2249256807735946E-5</v>
      </c>
      <c r="AL250" s="1">
        <v>-3.8423614742234408E-2</v>
      </c>
      <c r="AM250" s="1">
        <v>5.3163521680374123E-2</v>
      </c>
      <c r="AN250" s="1">
        <v>1.4739906938139721E-2</v>
      </c>
      <c r="AO250" s="1">
        <v>-8.0301544819726553E-2</v>
      </c>
      <c r="AP250" s="1">
        <v>9.8979889593357115E-2</v>
      </c>
      <c r="AQ250" s="1">
        <v>1.8678344773630572E-2</v>
      </c>
      <c r="AR250" s="1">
        <v>-0.14144247116476155</v>
      </c>
      <c r="AS250" s="1">
        <v>0.13055698297432733</v>
      </c>
      <c r="AT250" s="1">
        <v>-1.0885488190434238E-2</v>
      </c>
      <c r="AU250" s="1">
        <v>-3.8423612212801682E-2</v>
      </c>
      <c r="AV250" s="1">
        <v>5.3214421480368174E-2</v>
      </c>
      <c r="AW250" s="1">
        <v>1.4790809267566485E-2</v>
      </c>
      <c r="AX250" s="1">
        <v>-8.0301546838911317E-2</v>
      </c>
      <c r="AY250" s="1">
        <v>9.9049883260931795E-2</v>
      </c>
      <c r="AZ250" s="1">
        <v>1.8748336422020478E-2</v>
      </c>
      <c r="BA250" s="1">
        <v>-0.14144247319362194</v>
      </c>
      <c r="BB250" s="1">
        <v>0.13066060633321999</v>
      </c>
      <c r="BC250" s="1">
        <v>-1.078186686040193E-2</v>
      </c>
      <c r="BD250" s="1">
        <v>-3.8425676771715205E-2</v>
      </c>
      <c r="BE250" s="1">
        <v>0.13038035551881536</v>
      </c>
      <c r="BF250" s="1">
        <v>9.1954678747100144E-2</v>
      </c>
      <c r="BG250" s="1">
        <v>-8.0303608333585186E-2</v>
      </c>
      <c r="BH250" s="1">
        <v>0.5928369862350632</v>
      </c>
      <c r="BI250" s="1">
        <v>0.51253337790147802</v>
      </c>
      <c r="BJ250" s="1">
        <v>-0.14144453258714282</v>
      </c>
      <c r="BK250" s="1">
        <v>0.62937031478901262</v>
      </c>
      <c r="BL250" s="1">
        <v>0.48792576119483078</v>
      </c>
      <c r="BM250" s="1" t="str">
        <f t="shared" si="5"/>
        <v>MLDTextiles, Garments and Leather</v>
      </c>
    </row>
    <row r="251" spans="1:65">
      <c r="A251" s="8">
        <f t="shared" si="6"/>
        <v>36</v>
      </c>
      <c r="B251" s="1" t="s">
        <v>111</v>
      </c>
      <c r="C251" s="1" t="s">
        <v>112</v>
      </c>
      <c r="D251" s="1" t="s">
        <v>175</v>
      </c>
      <c r="E251" s="2">
        <v>125.64638080387392</v>
      </c>
      <c r="F251" s="3">
        <v>20083.5</v>
      </c>
      <c r="G251" s="3">
        <v>-1.4259463205235079E-4</v>
      </c>
      <c r="H251" s="3">
        <v>4.3560985795920715E-4</v>
      </c>
      <c r="I251" s="3">
        <v>2.9301524045877159E-4</v>
      </c>
      <c r="J251" s="3">
        <v>-1.8714671750785783E-4</v>
      </c>
      <c r="K251" s="3">
        <v>1.159699386334978E-3</v>
      </c>
      <c r="L251" s="3">
        <v>9.7255263972328976E-4</v>
      </c>
      <c r="M251" s="3">
        <v>-3.2225724135059863E-4</v>
      </c>
      <c r="N251" s="3">
        <v>1.2031551159452647E-3</v>
      </c>
      <c r="O251" s="3">
        <v>8.8089787459466606E-4</v>
      </c>
      <c r="P251" s="2">
        <v>8.4282746398203674</v>
      </c>
      <c r="Q251" s="3">
        <v>418.38571166992188</v>
      </c>
      <c r="R251" s="3">
        <v>-4.7791509132366627E-4</v>
      </c>
      <c r="S251" s="3">
        <v>1.4358169573824853E-3</v>
      </c>
      <c r="T251" s="3">
        <v>9.5790189516264945E-4</v>
      </c>
      <c r="U251" s="3">
        <v>-6.2887542298994958E-4</v>
      </c>
      <c r="V251" s="3">
        <v>3.7797023833263665E-3</v>
      </c>
      <c r="W251" s="3">
        <v>3.1508268439210951E-3</v>
      </c>
      <c r="X251" s="3">
        <v>-1.0880889021791518E-3</v>
      </c>
      <c r="Y251" s="3">
        <v>3.9287254039663821E-3</v>
      </c>
      <c r="Z251" s="3">
        <v>2.8406365017872304E-3</v>
      </c>
      <c r="AA251" s="3">
        <v>84.402613597230896</v>
      </c>
      <c r="AB251" s="3">
        <v>26149.779296875</v>
      </c>
      <c r="AC251" s="3">
        <v>-9.2808033514302224E-5</v>
      </c>
      <c r="AD251" s="3">
        <v>2.6604435697663575E-4</v>
      </c>
      <c r="AE251" s="3">
        <v>1.7323632346233353E-4</v>
      </c>
      <c r="AF251" s="3">
        <v>-1.2348941891104914E-4</v>
      </c>
      <c r="AG251" s="3">
        <v>6.5236452792305499E-4</v>
      </c>
      <c r="AH251" s="3">
        <v>5.2887511264998466E-4</v>
      </c>
      <c r="AI251" s="3">
        <v>-2.1797590306960046E-4</v>
      </c>
      <c r="AJ251" s="3">
        <v>6.8411386746447533E-4</v>
      </c>
      <c r="AK251" s="3">
        <v>4.661379789467901E-4</v>
      </c>
      <c r="AL251" s="1">
        <v>-1.1396266756949811E-2</v>
      </c>
      <c r="AM251" s="1">
        <v>3.4814256832877047E-2</v>
      </c>
      <c r="AN251" s="1">
        <v>2.3417991238926888E-2</v>
      </c>
      <c r="AO251" s="1">
        <v>-1.49569018462355E-2</v>
      </c>
      <c r="AP251" s="1">
        <v>9.2684018846462074E-2</v>
      </c>
      <c r="AQ251" s="1">
        <v>7.7727114674227271E-2</v>
      </c>
      <c r="AR251" s="1">
        <v>-2.5755033229034052E-2</v>
      </c>
      <c r="AS251" s="1">
        <v>9.6157032378801036E-2</v>
      </c>
      <c r="AT251" s="1">
        <v>7.0401999149766969E-2</v>
      </c>
      <c r="AU251" s="1">
        <v>-1.1862027445145818E-2</v>
      </c>
      <c r="AV251" s="1">
        <v>3.5637502275780081E-2</v>
      </c>
      <c r="AW251" s="1">
        <v>2.3775475553001989E-2</v>
      </c>
      <c r="AX251" s="1">
        <v>-1.5608918116445054E-2</v>
      </c>
      <c r="AY251" s="1">
        <v>9.3813596221292206E-2</v>
      </c>
      <c r="AZ251" s="1">
        <v>7.820467521537626E-2</v>
      </c>
      <c r="BA251" s="1">
        <v>-2.7006764705127299E-2</v>
      </c>
      <c r="BB251" s="1">
        <v>9.7512402124019418E-2</v>
      </c>
      <c r="BC251" s="1">
        <v>7.0505637418892125E-2</v>
      </c>
      <c r="BD251" s="1">
        <v>-1.4376981109732243E-2</v>
      </c>
      <c r="BE251" s="1">
        <v>4.1213185429842272E-2</v>
      </c>
      <c r="BF251" s="1">
        <v>2.6836204320110028E-2</v>
      </c>
      <c r="BG251" s="1">
        <v>-1.9129863824367807E-2</v>
      </c>
      <c r="BH251" s="1">
        <v>0.10105841207338796</v>
      </c>
      <c r="BI251" s="1">
        <v>8.1928548812582921E-2</v>
      </c>
      <c r="BJ251" s="1">
        <v>-3.3766855326436057E-2</v>
      </c>
      <c r="BK251" s="1">
        <v>0.10597673258454428</v>
      </c>
      <c r="BL251" s="1">
        <v>7.2209879512359298E-2</v>
      </c>
      <c r="BM251" s="1" t="str">
        <f t="shared" si="5"/>
        <v>MLTAgriculture, Mining and Quarrying</v>
      </c>
    </row>
    <row r="252" spans="1:65">
      <c r="A252" s="8">
        <f t="shared" si="6"/>
        <v>36</v>
      </c>
      <c r="B252" s="1" t="s">
        <v>111</v>
      </c>
      <c r="C252" s="1" t="s">
        <v>112</v>
      </c>
      <c r="D252" s="1" t="s">
        <v>176</v>
      </c>
      <c r="E252" s="2">
        <v>182.42474755087648</v>
      </c>
      <c r="F252" s="3">
        <v>20083.5</v>
      </c>
      <c r="G252" s="3">
        <v>-1.5068932552821934E-3</v>
      </c>
      <c r="H252" s="3">
        <v>2.2492403164505959E-2</v>
      </c>
      <c r="I252" s="3">
        <v>2.098551020026207E-2</v>
      </c>
      <c r="J252" s="3">
        <v>-2.768227132037282E-3</v>
      </c>
      <c r="K252" s="3">
        <v>4.4014879502356052E-2</v>
      </c>
      <c r="L252" s="3">
        <v>4.1246651671826839E-2</v>
      </c>
      <c r="M252" s="3">
        <v>-9.8335533402860165E-3</v>
      </c>
      <c r="N252" s="3">
        <v>4.6590065583586693E-2</v>
      </c>
      <c r="O252" s="3">
        <v>3.6756513640284538E-2</v>
      </c>
      <c r="P252" s="2">
        <v>5.1641700782568805</v>
      </c>
      <c r="Q252" s="3">
        <v>418.38571166992188</v>
      </c>
      <c r="R252" s="3">
        <v>-3.6662693964899518E-3</v>
      </c>
      <c r="S252" s="3">
        <v>3.2476261723786592E-2</v>
      </c>
      <c r="T252" s="3">
        <v>2.8809992363676429E-2</v>
      </c>
      <c r="U252" s="3">
        <v>-7.1625684722675942E-3</v>
      </c>
      <c r="V252" s="3">
        <v>6.146731274202466E-2</v>
      </c>
      <c r="W252" s="3">
        <v>5.4304744815453887E-2</v>
      </c>
      <c r="X252" s="3">
        <v>-2.6573308510705829E-2</v>
      </c>
      <c r="Y252" s="3">
        <v>6.7519338568672538E-2</v>
      </c>
      <c r="Z252" s="3">
        <v>4.0946030057966709E-2</v>
      </c>
      <c r="AA252" s="3">
        <v>514.30637798387511</v>
      </c>
      <c r="AB252" s="3">
        <v>26149.779296875</v>
      </c>
      <c r="AC252" s="3">
        <v>-3.6563925677910447E-3</v>
      </c>
      <c r="AD252" s="3">
        <v>6.646069698035717E-2</v>
      </c>
      <c r="AE252" s="3">
        <v>6.2804305925965309E-2</v>
      </c>
      <c r="AF252" s="3">
        <v>-6.8049002438783646E-3</v>
      </c>
      <c r="AG252" s="3">
        <v>0.13029398024082184</v>
      </c>
      <c r="AH252" s="3">
        <v>0.12348907813429832</v>
      </c>
      <c r="AI252" s="3">
        <v>-2.4406821932643652E-2</v>
      </c>
      <c r="AJ252" s="3">
        <v>0.13671258464455605</v>
      </c>
      <c r="AK252" s="3">
        <v>0.11230576038360596</v>
      </c>
      <c r="AL252" s="1">
        <v>-8.294842573193463E-2</v>
      </c>
      <c r="AM252" s="1">
        <v>1.2381165201209727</v>
      </c>
      <c r="AN252" s="1">
        <v>1.1551681104095286</v>
      </c>
      <c r="AO252" s="1">
        <v>-0.15237979323752451</v>
      </c>
      <c r="AP252" s="1">
        <v>2.4228424612714341</v>
      </c>
      <c r="AQ252" s="1">
        <v>2.2704626295847321</v>
      </c>
      <c r="AR252" s="1">
        <v>-0.54129764405573755</v>
      </c>
      <c r="AS252" s="1">
        <v>2.5645961194393907</v>
      </c>
      <c r="AT252" s="1">
        <v>2.0232985522820077</v>
      </c>
      <c r="AU252" s="1">
        <v>-0.14851512852475687</v>
      </c>
      <c r="AV252" s="1">
        <v>1.3155651323739344</v>
      </c>
      <c r="AW252" s="1">
        <v>1.1670500053228687</v>
      </c>
      <c r="AX252" s="1">
        <v>-0.2901450117780805</v>
      </c>
      <c r="AY252" s="1">
        <v>2.4899495549053383</v>
      </c>
      <c r="AZ252" s="1">
        <v>2.1998045652326255</v>
      </c>
      <c r="BA252" s="1">
        <v>-1.0764452641079423</v>
      </c>
      <c r="BB252" s="1">
        <v>2.7351081333612139</v>
      </c>
      <c r="BC252" s="1">
        <v>1.6586628692532714</v>
      </c>
      <c r="BD252" s="1">
        <v>-9.2954182128506507E-2</v>
      </c>
      <c r="BE252" s="1">
        <v>1.6895887454535083</v>
      </c>
      <c r="BF252" s="1">
        <v>1.596634601799203</v>
      </c>
      <c r="BG252" s="1">
        <v>-0.17299672420511725</v>
      </c>
      <c r="BH252" s="1">
        <v>3.3123823946700246</v>
      </c>
      <c r="BI252" s="1">
        <v>3.1393856231120445</v>
      </c>
      <c r="BJ252" s="1">
        <v>-0.62047937387521723</v>
      </c>
      <c r="BK252" s="1">
        <v>3.4755585612587216</v>
      </c>
      <c r="BL252" s="1">
        <v>2.8550791281924255</v>
      </c>
      <c r="BM252" s="1" t="str">
        <f t="shared" si="5"/>
        <v>MLTElectronics and Machinery</v>
      </c>
    </row>
    <row r="253" spans="1:65">
      <c r="A253" s="8">
        <f t="shared" si="6"/>
        <v>36</v>
      </c>
      <c r="B253" s="1" t="s">
        <v>111</v>
      </c>
      <c r="C253" s="1" t="s">
        <v>112</v>
      </c>
      <c r="D253" s="1" t="s">
        <v>177</v>
      </c>
      <c r="E253" s="2">
        <v>1064.3785147094263</v>
      </c>
      <c r="F253" s="3">
        <v>120501</v>
      </c>
      <c r="G253" s="3">
        <v>-2.1628352299103426E-3</v>
      </c>
      <c r="H253" s="3">
        <v>9.9518895112851169E-3</v>
      </c>
      <c r="I253" s="3">
        <v>7.7890542743261904E-3</v>
      </c>
      <c r="J253" s="3">
        <v>-3.574179955649015E-3</v>
      </c>
      <c r="K253" s="3">
        <v>3.8451267762866337E-2</v>
      </c>
      <c r="L253" s="3">
        <v>3.4877088713983539E-2</v>
      </c>
      <c r="M253" s="3">
        <v>-9.1135369348194217E-3</v>
      </c>
      <c r="N253" s="3">
        <v>4.1091463266639039E-2</v>
      </c>
      <c r="O253" s="3">
        <v>3.1977926722902339E-2</v>
      </c>
      <c r="P253" s="2">
        <v>28.768165601045983</v>
      </c>
      <c r="Q253" s="3">
        <v>2510.3142700195313</v>
      </c>
      <c r="R253" s="3">
        <v>-2.9423907337786659E-3</v>
      </c>
      <c r="S253" s="3">
        <v>2.2304105433249788E-2</v>
      </c>
      <c r="T253" s="3">
        <v>1.9361714947763176E-2</v>
      </c>
      <c r="U253" s="3">
        <v>-4.8146641445327987E-3</v>
      </c>
      <c r="V253" s="3">
        <v>6.9824908458940627E-2</v>
      </c>
      <c r="W253" s="3">
        <v>6.5010242839207422E-2</v>
      </c>
      <c r="X253" s="3">
        <v>-1.0871137749973059E-2</v>
      </c>
      <c r="Y253" s="3">
        <v>7.3082328699001664E-2</v>
      </c>
      <c r="Z253" s="3">
        <v>6.221119248971263E-2</v>
      </c>
      <c r="AA253" s="3">
        <v>996.36783369155421</v>
      </c>
      <c r="AB253" s="3">
        <v>156898.67578125</v>
      </c>
      <c r="AC253" s="3">
        <v>-3.6539829319508499E-3</v>
      </c>
      <c r="AD253" s="3">
        <v>1.9030469559766061E-2</v>
      </c>
      <c r="AE253" s="3">
        <v>1.537648609109965E-2</v>
      </c>
      <c r="AF253" s="3">
        <v>-6.024481600661602E-3</v>
      </c>
      <c r="AG253" s="3">
        <v>6.6061889227057691E-2</v>
      </c>
      <c r="AH253" s="3">
        <v>6.0037407536583487E-2</v>
      </c>
      <c r="AI253" s="3">
        <v>-1.3246406264443067E-2</v>
      </c>
      <c r="AJ253" s="3">
        <v>7.0283304092299659E-2</v>
      </c>
      <c r="AK253" s="3">
        <v>5.7036899215745507E-2</v>
      </c>
      <c r="AL253" s="1">
        <v>-2.040500702365863E-2</v>
      </c>
      <c r="AM253" s="1">
        <v>9.38898962658683E-2</v>
      </c>
      <c r="AN253" s="1">
        <v>7.3484889175710652E-2</v>
      </c>
      <c r="AO253" s="1">
        <v>-3.3720167902878712E-2</v>
      </c>
      <c r="AP253" s="1">
        <v>0.36276382866317131</v>
      </c>
      <c r="AQ253" s="1">
        <v>0.32904366931506862</v>
      </c>
      <c r="AR253" s="1">
        <v>-8.59805604207175E-2</v>
      </c>
      <c r="AS253" s="1">
        <v>0.38767243337484286</v>
      </c>
      <c r="AT253" s="1">
        <v>0.30169187664374791</v>
      </c>
      <c r="AU253" s="1">
        <v>-2.1396120393274171E-2</v>
      </c>
      <c r="AV253" s="1">
        <v>0.16218829118634345</v>
      </c>
      <c r="AW253" s="1">
        <v>0.14079217259856935</v>
      </c>
      <c r="AX253" s="1">
        <v>-3.501069130859804E-2</v>
      </c>
      <c r="AY253" s="1">
        <v>0.50774430828846639</v>
      </c>
      <c r="AZ253" s="1">
        <v>0.47273360625268473</v>
      </c>
      <c r="BA253" s="1">
        <v>-7.9051422178584116E-2</v>
      </c>
      <c r="BB253" s="1">
        <v>0.53143122207177917</v>
      </c>
      <c r="BC253" s="1">
        <v>0.45237981109655451</v>
      </c>
      <c r="BD253" s="1">
        <v>-4.7949583869697228E-2</v>
      </c>
      <c r="BE253" s="1">
        <v>0.24972834116347126</v>
      </c>
      <c r="BF253" s="1">
        <v>0.20177875025069575</v>
      </c>
      <c r="BG253" s="1">
        <v>-7.9056577756958415E-2</v>
      </c>
      <c r="BH253" s="1">
        <v>0.86690062791077604</v>
      </c>
      <c r="BI253" s="1">
        <v>0.78784404897524696</v>
      </c>
      <c r="BJ253" s="1">
        <v>-0.17382666530680421</v>
      </c>
      <c r="BK253" s="1">
        <v>0.92229636727227271</v>
      </c>
      <c r="BL253" s="1">
        <v>0.74846972017811397</v>
      </c>
      <c r="BM253" s="1" t="str">
        <f t="shared" si="5"/>
        <v>MLTOther</v>
      </c>
    </row>
    <row r="254" spans="1:65">
      <c r="A254" s="8">
        <f t="shared" si="6"/>
        <v>36</v>
      </c>
      <c r="B254" s="1" t="s">
        <v>111</v>
      </c>
      <c r="C254" s="1" t="s">
        <v>112</v>
      </c>
      <c r="D254" s="1" t="s">
        <v>178</v>
      </c>
      <c r="E254" s="2">
        <v>8654.0559201145898</v>
      </c>
      <c r="F254" s="3">
        <v>170709.75</v>
      </c>
      <c r="G254" s="3">
        <v>-1.2502763766057967E-2</v>
      </c>
      <c r="H254" s="3">
        <v>3.5504472256405961E-2</v>
      </c>
      <c r="I254" s="3">
        <v>2.3001708592204295E-2</v>
      </c>
      <c r="J254" s="3">
        <v>-1.985928461505182E-2</v>
      </c>
      <c r="K254" s="3">
        <v>6.8217589053745087E-2</v>
      </c>
      <c r="L254" s="3">
        <v>4.8358303532836544E-2</v>
      </c>
      <c r="M254" s="3">
        <v>-5.2905680354456308E-2</v>
      </c>
      <c r="N254" s="3">
        <v>7.9879103659038719E-2</v>
      </c>
      <c r="O254" s="3">
        <v>2.6973423602896673E-2</v>
      </c>
      <c r="P254" s="2">
        <v>166.00390434523555</v>
      </c>
      <c r="Q254" s="3">
        <v>3556.2785491943359</v>
      </c>
      <c r="R254" s="3">
        <v>-9.617092777233438E-3</v>
      </c>
      <c r="S254" s="3">
        <v>2.8839000603170462E-2</v>
      </c>
      <c r="T254" s="3">
        <v>1.9221907751358458E-2</v>
      </c>
      <c r="U254" s="3">
        <v>-1.5493428699372203E-2</v>
      </c>
      <c r="V254" s="3">
        <v>5.6831680257005246E-2</v>
      </c>
      <c r="W254" s="3">
        <v>4.1338251664967629E-2</v>
      </c>
      <c r="X254" s="3">
        <v>-3.9672753573313457E-2</v>
      </c>
      <c r="Y254" s="3">
        <v>6.5793586583026809E-2</v>
      </c>
      <c r="Z254" s="3">
        <v>2.6120833060645055E-2</v>
      </c>
      <c r="AA254" s="3">
        <v>11462.889851508275</v>
      </c>
      <c r="AB254" s="3">
        <v>222273.1240234375</v>
      </c>
      <c r="AC254" s="3">
        <v>-1.9651024942915776E-2</v>
      </c>
      <c r="AD254" s="3">
        <v>4.610820449439601E-2</v>
      </c>
      <c r="AE254" s="3">
        <v>2.6457179608337864E-2</v>
      </c>
      <c r="AF254" s="3">
        <v>-3.0932753425747708E-2</v>
      </c>
      <c r="AG254" s="3">
        <v>8.3875888454872483E-2</v>
      </c>
      <c r="AH254" s="3">
        <v>5.2943135586190293E-2</v>
      </c>
      <c r="AI254" s="3">
        <v>-8.4823506060065834E-2</v>
      </c>
      <c r="AJ254" s="3">
        <v>0.10193266932573225</v>
      </c>
      <c r="AK254" s="3">
        <v>1.7109163374748937E-2</v>
      </c>
      <c r="AL254" s="1">
        <v>-1.4507605625676972E-2</v>
      </c>
      <c r="AM254" s="1">
        <v>4.1197681655160127E-2</v>
      </c>
      <c r="AN254" s="1">
        <v>2.6690076147672308E-2</v>
      </c>
      <c r="AO254" s="1">
        <v>-2.3043758531645454E-2</v>
      </c>
      <c r="AP254" s="1">
        <v>7.9156408714444515E-2</v>
      </c>
      <c r="AQ254" s="1">
        <v>5.6112649131686496E-2</v>
      </c>
      <c r="AR254" s="1">
        <v>-6.1389206442838858E-2</v>
      </c>
      <c r="AS254" s="1">
        <v>9.268786928246367E-2</v>
      </c>
      <c r="AT254" s="1">
        <v>3.1298663185774331E-2</v>
      </c>
      <c r="AU254" s="1">
        <v>-1.2119155612390181E-2</v>
      </c>
      <c r="AV254" s="1">
        <v>3.6341994832681593E-2</v>
      </c>
      <c r="AW254" s="1">
        <v>2.4222839126309872E-2</v>
      </c>
      <c r="AX254" s="1">
        <v>-1.9524327957162434E-2</v>
      </c>
      <c r="AY254" s="1">
        <v>7.1617482819624378E-2</v>
      </c>
      <c r="AZ254" s="1">
        <v>5.2093154997721582E-2</v>
      </c>
      <c r="BA254" s="1">
        <v>-4.999434707182962E-2</v>
      </c>
      <c r="BB254" s="1">
        <v>8.2910993224955362E-2</v>
      </c>
      <c r="BC254" s="1">
        <v>3.2916646217308242E-2</v>
      </c>
      <c r="BD254" s="1">
        <v>-2.241450303347001E-2</v>
      </c>
      <c r="BE254" s="1">
        <v>5.2592294422793992E-2</v>
      </c>
      <c r="BF254" s="1">
        <v>3.0177791454177365E-2</v>
      </c>
      <c r="BG254" s="1">
        <v>-3.5282754844039463E-2</v>
      </c>
      <c r="BH254" s="1">
        <v>9.5671160240651337E-2</v>
      </c>
      <c r="BI254" s="1">
        <v>6.0388406032016236E-2</v>
      </c>
      <c r="BJ254" s="1">
        <v>-9.6752039113273861E-2</v>
      </c>
      <c r="BK254" s="1">
        <v>0.11626722435335284</v>
      </c>
      <c r="BL254" s="1">
        <v>1.951518536450151E-2</v>
      </c>
      <c r="BM254" s="1" t="str">
        <f t="shared" si="5"/>
        <v>MLTServices</v>
      </c>
    </row>
    <row r="255" spans="1:65">
      <c r="A255" s="8">
        <f t="shared" si="6"/>
        <v>36</v>
      </c>
      <c r="B255" s="1" t="s">
        <v>111</v>
      </c>
      <c r="C255" s="1" t="s">
        <v>112</v>
      </c>
      <c r="D255" s="1" t="s">
        <v>179</v>
      </c>
      <c r="E255" s="2">
        <v>15.24462108168777</v>
      </c>
      <c r="F255" s="3">
        <v>20083.5</v>
      </c>
      <c r="G255" s="3">
        <v>-5.8242047316525714E-5</v>
      </c>
      <c r="H255" s="3">
        <v>2.2675123764201999E-3</v>
      </c>
      <c r="I255" s="3">
        <v>2.2092703729867935E-3</v>
      </c>
      <c r="J255" s="3">
        <v>-1.0601332587611978E-4</v>
      </c>
      <c r="K255" s="3">
        <v>4.1800218168646097E-3</v>
      </c>
      <c r="L255" s="3">
        <v>4.0740084368735552E-3</v>
      </c>
      <c r="M255" s="3">
        <v>-2.0062657858943567E-4</v>
      </c>
      <c r="N255" s="3">
        <v>4.2459801770746708E-3</v>
      </c>
      <c r="O255" s="3">
        <v>4.0453535038977861E-3</v>
      </c>
      <c r="P255" s="2">
        <v>0.82834596675067163</v>
      </c>
      <c r="Q255" s="3">
        <v>418.38571166992188</v>
      </c>
      <c r="R255" s="3">
        <v>-1.6140622926741344E-4</v>
      </c>
      <c r="S255" s="3">
        <v>3.5454791795928031E-3</v>
      </c>
      <c r="T255" s="3">
        <v>3.3840728574432433E-3</v>
      </c>
      <c r="U255" s="3">
        <v>-2.9470820595633995E-4</v>
      </c>
      <c r="V255" s="3">
        <v>6.2865711515769362E-3</v>
      </c>
      <c r="W255" s="3">
        <v>5.9918629704043269E-3</v>
      </c>
      <c r="X255" s="3">
        <v>-5.4498559211424435E-4</v>
      </c>
      <c r="Y255" s="3">
        <v>6.4091547392308712E-3</v>
      </c>
      <c r="Z255" s="3">
        <v>5.864169099368155E-3</v>
      </c>
      <c r="AA255" s="3">
        <v>16.922805845788112</v>
      </c>
      <c r="AB255" s="3">
        <v>26149.779296875</v>
      </c>
      <c r="AC255" s="3">
        <v>-5.1271665711283276E-5</v>
      </c>
      <c r="AD255" s="3">
        <v>4.9340814584866166E-3</v>
      </c>
      <c r="AE255" s="3">
        <v>4.882809822447598E-3</v>
      </c>
      <c r="AF255" s="3">
        <v>-9.3481068233813858E-5</v>
      </c>
      <c r="AG255" s="3">
        <v>9.1792121529579163E-3</v>
      </c>
      <c r="AH255" s="3">
        <v>9.0857308823615313E-3</v>
      </c>
      <c r="AI255" s="3">
        <v>-1.8168426868214738E-4</v>
      </c>
      <c r="AJ255" s="3">
        <v>9.2588190454989672E-3</v>
      </c>
      <c r="AK255" s="3">
        <v>9.077135007828474E-3</v>
      </c>
      <c r="AL255" s="1">
        <v>-3.8364488447336191E-2</v>
      </c>
      <c r="AM255" s="1">
        <v>1.4936279951937974</v>
      </c>
      <c r="AN255" s="1">
        <v>1.4552635356526125</v>
      </c>
      <c r="AO255" s="1">
        <v>-6.983180027540109E-2</v>
      </c>
      <c r="AP255" s="1">
        <v>2.7534128021151045</v>
      </c>
      <c r="AQ255" s="1">
        <v>2.6835809661937757</v>
      </c>
      <c r="AR255" s="1">
        <v>-0.13215428390923076</v>
      </c>
      <c r="AS255" s="1">
        <v>2.7968600857336203</v>
      </c>
      <c r="AT255" s="1">
        <v>2.6647057395189031</v>
      </c>
      <c r="AU255" s="1">
        <v>-4.0761990978938449E-2</v>
      </c>
      <c r="AV255" s="1">
        <v>0.89538545687191429</v>
      </c>
      <c r="AW255" s="1">
        <v>0.85462344243625288</v>
      </c>
      <c r="AX255" s="1">
        <v>-7.4426453595597172E-2</v>
      </c>
      <c r="AY255" s="1">
        <v>1.5876286667008404</v>
      </c>
      <c r="AZ255" s="1">
        <v>1.5132022193641976</v>
      </c>
      <c r="BA255" s="1">
        <v>-0.13763222082716245</v>
      </c>
      <c r="BB255" s="1">
        <v>1.6185862766815378</v>
      </c>
      <c r="BC255" s="1">
        <v>1.4809540437958395</v>
      </c>
      <c r="BD255" s="1">
        <v>-3.9613487791213917E-2</v>
      </c>
      <c r="BE255" s="1">
        <v>3.8121674594551114</v>
      </c>
      <c r="BF255" s="1">
        <v>3.7725539945892668</v>
      </c>
      <c r="BG255" s="1">
        <v>-7.222529449389202E-2</v>
      </c>
      <c r="BH255" s="1">
        <v>7.0920381366533078</v>
      </c>
      <c r="BI255" s="1">
        <v>7.0198126858101517</v>
      </c>
      <c r="BJ255" s="1">
        <v>-0.14037280551452821</v>
      </c>
      <c r="BK255" s="1">
        <v>7.1535439727135044</v>
      </c>
      <c r="BL255" s="1">
        <v>7.013171345683082</v>
      </c>
      <c r="BM255" s="1" t="str">
        <f t="shared" si="5"/>
        <v>MLTTextiles, Garments and Leather</v>
      </c>
    </row>
    <row r="256" spans="1:65">
      <c r="A256" s="8">
        <f t="shared" si="6"/>
        <v>37</v>
      </c>
      <c r="B256" s="1" t="s">
        <v>113</v>
      </c>
      <c r="C256" s="1" t="s">
        <v>114</v>
      </c>
      <c r="D256" s="1" t="s">
        <v>175</v>
      </c>
      <c r="E256" s="2">
        <v>82188.243267162004</v>
      </c>
      <c r="F256" s="3">
        <v>2169006.75</v>
      </c>
      <c r="G256" s="3">
        <v>-1.912529009860009E-2</v>
      </c>
      <c r="H256" s="3">
        <v>3.6942450329661369E-2</v>
      </c>
      <c r="I256" s="3">
        <v>1.7817160114645958E-2</v>
      </c>
      <c r="J256" s="3">
        <v>-2.4974002968519926E-2</v>
      </c>
      <c r="K256" s="3">
        <v>4.9141783267259598E-2</v>
      </c>
      <c r="L256" s="3">
        <v>2.4167779833078384E-2</v>
      </c>
      <c r="M256" s="3">
        <v>-6.3209416344761848E-2</v>
      </c>
      <c r="N256" s="3">
        <v>5.7715093716979027E-2</v>
      </c>
      <c r="O256" s="3">
        <v>-5.4943226277828217E-3</v>
      </c>
      <c r="P256" s="2">
        <v>9574.3975520046442</v>
      </c>
      <c r="Q256" s="3">
        <v>121851.3203125</v>
      </c>
      <c r="R256" s="3">
        <v>-1.0129558853805065E-2</v>
      </c>
      <c r="S256" s="3">
        <v>3.8577960571274161E-2</v>
      </c>
      <c r="T256" s="3">
        <v>2.8448400786146522E-2</v>
      </c>
      <c r="U256" s="3">
        <v>-1.274093147367239E-2</v>
      </c>
      <c r="V256" s="3">
        <v>6.388558866456151E-2</v>
      </c>
      <c r="W256" s="3">
        <v>5.1144655328243971E-2</v>
      </c>
      <c r="X256" s="3">
        <v>-3.7134218029677868E-2</v>
      </c>
      <c r="Y256" s="3">
        <v>6.7263089120388031E-2</v>
      </c>
      <c r="Z256" s="3">
        <v>3.0128872953355312E-2</v>
      </c>
      <c r="AA256" s="3">
        <v>40401.600162663854</v>
      </c>
      <c r="AB256" s="3">
        <v>749911.375</v>
      </c>
      <c r="AC256" s="3">
        <v>-3.2907887478359044E-2</v>
      </c>
      <c r="AD256" s="3">
        <v>6.6387421451508999E-2</v>
      </c>
      <c r="AE256" s="3">
        <v>3.3479534089565277E-2</v>
      </c>
      <c r="AF256" s="3">
        <v>-4.3065583100542426E-2</v>
      </c>
      <c r="AG256" s="3">
        <v>8.5893470793962479E-2</v>
      </c>
      <c r="AH256" s="3">
        <v>4.2827887460589409E-2</v>
      </c>
      <c r="AI256" s="3">
        <v>-0.10805343370884657</v>
      </c>
      <c r="AJ256" s="3">
        <v>0.10084948129951954</v>
      </c>
      <c r="AK256" s="3">
        <v>-7.2039524093270302E-3</v>
      </c>
      <c r="AL256" s="1">
        <v>-0.25236505951516142</v>
      </c>
      <c r="AM256" s="1">
        <v>0.4874688764466531</v>
      </c>
      <c r="AN256" s="1">
        <v>0.23510381539534983</v>
      </c>
      <c r="AO256" s="1">
        <v>-0.32954092267304619</v>
      </c>
      <c r="AP256" s="1">
        <v>0.648443448177076</v>
      </c>
      <c r="AQ256" s="1">
        <v>0.31890251935946212</v>
      </c>
      <c r="AR256" s="1">
        <v>-0.83407091006332312</v>
      </c>
      <c r="AS256" s="1">
        <v>0.76157135320392666</v>
      </c>
      <c r="AT256" s="1">
        <v>-7.2499556859396477E-2</v>
      </c>
      <c r="AU256" s="1">
        <v>-6.4458368449038669E-2</v>
      </c>
      <c r="AV256" s="1">
        <v>0.24548674156541211</v>
      </c>
      <c r="AW256" s="1">
        <v>0.18102836719000148</v>
      </c>
      <c r="AX256" s="1">
        <v>-8.1075559870549582E-2</v>
      </c>
      <c r="AY256" s="1">
        <v>0.40652913637765814</v>
      </c>
      <c r="AZ256" s="1">
        <v>0.32545356465436465</v>
      </c>
      <c r="BA256" s="1">
        <v>-0.23629963973453544</v>
      </c>
      <c r="BB256" s="1">
        <v>0.42802150065141747</v>
      </c>
      <c r="BC256" s="1">
        <v>0.19172187276962593</v>
      </c>
      <c r="BD256" s="1">
        <v>-0.30540868519529302</v>
      </c>
      <c r="BE256" s="1">
        <v>0.61612265789910214</v>
      </c>
      <c r="BF256" s="1">
        <v>0.31071397378422638</v>
      </c>
      <c r="BG256" s="1">
        <v>-0.39967935105389968</v>
      </c>
      <c r="BH256" s="1">
        <v>0.79715271906455643</v>
      </c>
      <c r="BI256" s="1">
        <v>0.39747336584982224</v>
      </c>
      <c r="BJ256" s="1">
        <v>-1.0028129925251938</v>
      </c>
      <c r="BK256" s="1">
        <v>0.93595517204100431</v>
      </c>
      <c r="BL256" s="1">
        <v>-6.6857820484189354E-2</v>
      </c>
      <c r="BM256" s="1" t="str">
        <f t="shared" si="5"/>
        <v>MEXAgriculture, Mining and Quarrying</v>
      </c>
    </row>
    <row r="257" spans="1:65">
      <c r="A257" s="8">
        <f t="shared" si="6"/>
        <v>37</v>
      </c>
      <c r="B257" s="1" t="s">
        <v>113</v>
      </c>
      <c r="C257" s="1" t="s">
        <v>114</v>
      </c>
      <c r="D257" s="1" t="s">
        <v>176</v>
      </c>
      <c r="E257" s="2">
        <v>33039.942109439056</v>
      </c>
      <c r="F257" s="3">
        <v>2169006.75</v>
      </c>
      <c r="G257" s="3">
        <v>-1.11910798586905E-2</v>
      </c>
      <c r="H257" s="3">
        <v>0.12592867761850357</v>
      </c>
      <c r="I257" s="3">
        <v>0.11473760008811951</v>
      </c>
      <c r="J257" s="3">
        <v>-1.6285315621644258E-2</v>
      </c>
      <c r="K257" s="3">
        <v>0.20803458988666534</v>
      </c>
      <c r="L257" s="3">
        <v>0.19174928218126297</v>
      </c>
      <c r="M257" s="3">
        <v>-0.27002511918544769</v>
      </c>
      <c r="N257" s="3">
        <v>0.22061087191104889</v>
      </c>
      <c r="O257" s="3">
        <v>-4.9414247274398804E-2</v>
      </c>
      <c r="P257" s="2">
        <v>1659.4036179960442</v>
      </c>
      <c r="Q257" s="3">
        <v>121851.3203125</v>
      </c>
      <c r="R257" s="3">
        <v>-9.8293840419501066E-3</v>
      </c>
      <c r="S257" s="3">
        <v>0.11106973513960838</v>
      </c>
      <c r="T257" s="3">
        <v>0.10124035179615021</v>
      </c>
      <c r="U257" s="3">
        <v>-1.4231033623218536E-2</v>
      </c>
      <c r="V257" s="3">
        <v>0.18339696526527405</v>
      </c>
      <c r="W257" s="3">
        <v>0.16916593164205551</v>
      </c>
      <c r="X257" s="3">
        <v>-0.24677399732172489</v>
      </c>
      <c r="Y257" s="3">
        <v>0.19439883530139923</v>
      </c>
      <c r="Z257" s="3">
        <v>-5.2375162020325661E-2</v>
      </c>
      <c r="AA257" s="3">
        <v>127755.28515740394</v>
      </c>
      <c r="AB257" s="3">
        <v>749911.375</v>
      </c>
      <c r="AC257" s="3">
        <v>-0.12031975015997887</v>
      </c>
      <c r="AD257" s="3">
        <v>1.3730134963989258</v>
      </c>
      <c r="AE257" s="3">
        <v>1.2526937127113342</v>
      </c>
      <c r="AF257" s="3">
        <v>-0.17249934002757072</v>
      </c>
      <c r="AG257" s="3">
        <v>2.2657936215400696</v>
      </c>
      <c r="AH257" s="3">
        <v>2.093294233083725</v>
      </c>
      <c r="AI257" s="3">
        <v>-3.1956469714641571</v>
      </c>
      <c r="AJ257" s="3">
        <v>2.3989427089691162</v>
      </c>
      <c r="AK257" s="3">
        <v>-0.79670426249504089</v>
      </c>
      <c r="AL257" s="1">
        <v>-0.36733609865124678</v>
      </c>
      <c r="AM257" s="1">
        <v>4.1334839647998436</v>
      </c>
      <c r="AN257" s="1">
        <v>3.7661479425729465</v>
      </c>
      <c r="AO257" s="1">
        <v>-0.53454933583674724</v>
      </c>
      <c r="AP257" s="1">
        <v>6.8285291141172975</v>
      </c>
      <c r="AQ257" s="1">
        <v>6.2939800381233395</v>
      </c>
      <c r="AR257" s="1">
        <v>-8.8633067650208677</v>
      </c>
      <c r="AS257" s="1">
        <v>7.2413331002122927</v>
      </c>
      <c r="AT257" s="1">
        <v>-1.6219736648085752</v>
      </c>
      <c r="AU257" s="1">
        <v>-0.3608897139100149</v>
      </c>
      <c r="AV257" s="1">
        <v>4.0779691552922506</v>
      </c>
      <c r="AW257" s="1">
        <v>3.7170794670276419</v>
      </c>
      <c r="AX257" s="1">
        <v>-0.52249801523760719</v>
      </c>
      <c r="AY257" s="1">
        <v>6.7334919506735096</v>
      </c>
      <c r="AZ257" s="1">
        <v>6.2109939354359023</v>
      </c>
      <c r="BA257" s="1">
        <v>-9.0604046920725789</v>
      </c>
      <c r="BB257" s="1">
        <v>7.1374299505387242</v>
      </c>
      <c r="BC257" s="1">
        <v>-1.9229747415338549</v>
      </c>
      <c r="BD257" s="1">
        <v>-0.35313274616220086</v>
      </c>
      <c r="BE257" s="1">
        <v>4.0297293325197749</v>
      </c>
      <c r="BF257" s="1">
        <v>3.6765964879556248</v>
      </c>
      <c r="BG257" s="1">
        <v>-0.50627736156457792</v>
      </c>
      <c r="BH257" s="1">
        <v>6.6499965529132519</v>
      </c>
      <c r="BI257" s="1">
        <v>6.1437190492125247</v>
      </c>
      <c r="BJ257" s="1">
        <v>-9.3790719254121182</v>
      </c>
      <c r="BK257" s="1">
        <v>7.0407827939941443</v>
      </c>
      <c r="BL257" s="1">
        <v>-2.3382891314179748</v>
      </c>
      <c r="BM257" s="1" t="str">
        <f t="shared" si="5"/>
        <v>MEXElectronics and Machinery</v>
      </c>
    </row>
    <row r="258" spans="1:65">
      <c r="A258" s="8">
        <f t="shared" si="6"/>
        <v>37</v>
      </c>
      <c r="B258" s="1" t="s">
        <v>113</v>
      </c>
      <c r="C258" s="1" t="s">
        <v>114</v>
      </c>
      <c r="D258" s="1" t="s">
        <v>177</v>
      </c>
      <c r="E258" s="2">
        <v>261451.89879102542</v>
      </c>
      <c r="F258" s="3">
        <v>13014040.5</v>
      </c>
      <c r="G258" s="3">
        <v>-5.0534236215753481E-2</v>
      </c>
      <c r="H258" s="3">
        <v>0.15819828183157369</v>
      </c>
      <c r="I258" s="3">
        <v>0.10766404890455306</v>
      </c>
      <c r="J258" s="3">
        <v>-5.8254636111087166E-2</v>
      </c>
      <c r="K258" s="3">
        <v>0.21126459666993469</v>
      </c>
      <c r="L258" s="3">
        <v>0.15300995815778151</v>
      </c>
      <c r="M258" s="3">
        <v>-0.85545550903771073</v>
      </c>
      <c r="N258" s="3">
        <v>0.26146023336332291</v>
      </c>
      <c r="O258" s="3">
        <v>-0.5939953054767102</v>
      </c>
      <c r="P258" s="2">
        <v>12843.434630150692</v>
      </c>
      <c r="Q258" s="3">
        <v>731107.921875</v>
      </c>
      <c r="R258" s="3">
        <v>-2.9147346216632286E-2</v>
      </c>
      <c r="S258" s="3">
        <v>8.9693840855034068E-2</v>
      </c>
      <c r="T258" s="3">
        <v>6.0546495646121912E-2</v>
      </c>
      <c r="U258" s="3">
        <v>-3.4132964901800733E-2</v>
      </c>
      <c r="V258" s="3">
        <v>0.15539715098566376</v>
      </c>
      <c r="W258" s="3">
        <v>0.12126418456318788</v>
      </c>
      <c r="X258" s="3">
        <v>-0.65754019183805212</v>
      </c>
      <c r="Y258" s="3">
        <v>0.19196931467740797</v>
      </c>
      <c r="Z258" s="3">
        <v>-0.46557086947723292</v>
      </c>
      <c r="AA258" s="3">
        <v>173209.828546954</v>
      </c>
      <c r="AB258" s="3">
        <v>4499468.25</v>
      </c>
      <c r="AC258" s="3">
        <v>-0.33807180674200765</v>
      </c>
      <c r="AD258" s="3">
        <v>1.0912157236923292</v>
      </c>
      <c r="AE258" s="3">
        <v>0.75314394889539926</v>
      </c>
      <c r="AF258" s="3">
        <v>-0.36462086185252218</v>
      </c>
      <c r="AG258" s="3">
        <v>1.3971195040447242</v>
      </c>
      <c r="AH258" s="3">
        <v>1.0324986178613926</v>
      </c>
      <c r="AI258" s="3">
        <v>-7.1204248343825611</v>
      </c>
      <c r="AJ258" s="3">
        <v>1.6082051222931568</v>
      </c>
      <c r="AK258" s="3">
        <v>-5.5122195467796473</v>
      </c>
      <c r="AL258" s="1">
        <v>-0.20961617790617568</v>
      </c>
      <c r="AM258" s="1">
        <v>0.65620699296373108</v>
      </c>
      <c r="AN258" s="1">
        <v>0.44659082869923006</v>
      </c>
      <c r="AO258" s="1">
        <v>-0.24164042204549033</v>
      </c>
      <c r="AP258" s="1">
        <v>0.87632624131828252</v>
      </c>
      <c r="AQ258" s="1">
        <v>0.63468580931316254</v>
      </c>
      <c r="AR258" s="1">
        <v>-3.5484322629846474</v>
      </c>
      <c r="AS258" s="1">
        <v>1.0845379072928634</v>
      </c>
      <c r="AT258" s="1">
        <v>-2.4638944793119149</v>
      </c>
      <c r="AU258" s="1">
        <v>-0.13826685131537669</v>
      </c>
      <c r="AV258" s="1">
        <v>0.42548247326651328</v>
      </c>
      <c r="AW258" s="1">
        <v>0.28721562673147882</v>
      </c>
      <c r="AX258" s="1">
        <v>-0.1619172307473124</v>
      </c>
      <c r="AY258" s="1">
        <v>0.73716058437962517</v>
      </c>
      <c r="AZ258" s="1">
        <v>0.57524334641865549</v>
      </c>
      <c r="BA258" s="1">
        <v>-3.1191866066653096</v>
      </c>
      <c r="BB258" s="1">
        <v>0.9106486913882319</v>
      </c>
      <c r="BC258" s="1">
        <v>-2.2085378788291257</v>
      </c>
      <c r="BD258" s="1">
        <v>-0.7318403805742123</v>
      </c>
      <c r="BE258" s="1">
        <v>2.3622074204045949</v>
      </c>
      <c r="BF258" s="1">
        <v>1.6303671089834364</v>
      </c>
      <c r="BG258" s="1">
        <v>-0.78931240340630848</v>
      </c>
      <c r="BH258" s="1">
        <v>3.0244121194288787</v>
      </c>
      <c r="BI258" s="1">
        <v>2.2350996633524911</v>
      </c>
      <c r="BJ258" s="1">
        <v>-15.413927800910301</v>
      </c>
      <c r="BK258" s="1">
        <v>3.4813593599616115</v>
      </c>
      <c r="BL258" s="1">
        <v>-11.932568083094667</v>
      </c>
      <c r="BM258" s="1" t="str">
        <f t="shared" si="5"/>
        <v>MEXOther</v>
      </c>
    </row>
    <row r="259" spans="1:65">
      <c r="A259" s="8">
        <f t="shared" si="6"/>
        <v>37</v>
      </c>
      <c r="B259" s="1" t="s">
        <v>113</v>
      </c>
      <c r="C259" s="1" t="s">
        <v>114</v>
      </c>
      <c r="D259" s="1" t="s">
        <v>178</v>
      </c>
      <c r="E259" s="2">
        <v>699784.95461647934</v>
      </c>
      <c r="F259" s="3">
        <v>18436557.375</v>
      </c>
      <c r="G259" s="3">
        <v>-3.9931485819924006E-2</v>
      </c>
      <c r="H259" s="3">
        <v>0.15792148209436974</v>
      </c>
      <c r="I259" s="3">
        <v>0.11798999857410308</v>
      </c>
      <c r="J259" s="3">
        <v>-4.9765680662435585E-2</v>
      </c>
      <c r="K259" s="3">
        <v>0.24985178229982452</v>
      </c>
      <c r="L259" s="3">
        <v>0.20008610389611903</v>
      </c>
      <c r="M259" s="3">
        <v>-0.63006290715945568</v>
      </c>
      <c r="N259" s="3">
        <v>0.29673226203758318</v>
      </c>
      <c r="O259" s="3">
        <v>-0.33333064700088855</v>
      </c>
      <c r="P259" s="2">
        <v>35250.540305303664</v>
      </c>
      <c r="Q259" s="3">
        <v>1035736.22265625</v>
      </c>
      <c r="R259" s="3">
        <v>-2.4705539282074085E-2</v>
      </c>
      <c r="S259" s="3">
        <v>9.4439871585365154E-2</v>
      </c>
      <c r="T259" s="3">
        <v>6.9734332314190794E-2</v>
      </c>
      <c r="U259" s="3">
        <v>-3.0797083671085801E-2</v>
      </c>
      <c r="V259" s="3">
        <v>0.15199095967727771</v>
      </c>
      <c r="W259" s="3">
        <v>0.12119387605712362</v>
      </c>
      <c r="X259" s="3">
        <v>-0.39363096264030162</v>
      </c>
      <c r="Y259" s="3">
        <v>0.18195157405986606</v>
      </c>
      <c r="Z259" s="3">
        <v>-0.21167938797107411</v>
      </c>
      <c r="AA259" s="3">
        <v>24191.983810760834</v>
      </c>
      <c r="AB259" s="3">
        <v>6374246.6875</v>
      </c>
      <c r="AC259" s="3">
        <v>-5.8524861519637129E-3</v>
      </c>
      <c r="AD259" s="3">
        <v>2.1331278984181343E-2</v>
      </c>
      <c r="AE259" s="3">
        <v>1.5478792504625508E-2</v>
      </c>
      <c r="AF259" s="3">
        <v>-7.2976091914698704E-3</v>
      </c>
      <c r="AG259" s="3">
        <v>7.0736959309522549E-2</v>
      </c>
      <c r="AH259" s="3">
        <v>6.3439351639917985E-2</v>
      </c>
      <c r="AI259" s="3">
        <v>-9.2213688628098159E-2</v>
      </c>
      <c r="AJ259" s="3">
        <v>7.8039679746789978E-2</v>
      </c>
      <c r="AK259" s="3">
        <v>-1.4174009259657982E-2</v>
      </c>
      <c r="AL259" s="1">
        <v>-6.1884482191101896E-2</v>
      </c>
      <c r="AM259" s="1">
        <v>0.24474143512549212</v>
      </c>
      <c r="AN259" s="1">
        <v>0.18285695649832234</v>
      </c>
      <c r="AO259" s="1">
        <v>-7.7125188693727892E-2</v>
      </c>
      <c r="AP259" s="1">
        <v>0.38721194202179532</v>
      </c>
      <c r="AQ259" s="1">
        <v>0.3100867568285719</v>
      </c>
      <c r="AR259" s="1">
        <v>-0.97645043646055396</v>
      </c>
      <c r="AS259" s="1">
        <v>0.45986574274748948</v>
      </c>
      <c r="AT259" s="1">
        <v>-0.51658469662510076</v>
      </c>
      <c r="AU259" s="1">
        <v>-4.2700090274616E-2</v>
      </c>
      <c r="AV259" s="1">
        <v>0.16322618972920835</v>
      </c>
      <c r="AW259" s="1">
        <v>0.12052609947343101</v>
      </c>
      <c r="AX259" s="1">
        <v>-5.3228477951276096E-2</v>
      </c>
      <c r="AY259" s="1">
        <v>0.26269524518553339</v>
      </c>
      <c r="AZ259" s="1">
        <v>0.20946676732228567</v>
      </c>
      <c r="BA259" s="1">
        <v>-0.68033639936856305</v>
      </c>
      <c r="BB259" s="1">
        <v>0.314478002251182</v>
      </c>
      <c r="BC259" s="1">
        <v>-0.36585839606418447</v>
      </c>
      <c r="BD259" s="1">
        <v>-9.0708682180257336E-2</v>
      </c>
      <c r="BE259" s="1">
        <v>0.3306171352879273</v>
      </c>
      <c r="BF259" s="1">
        <v>0.23990844803026373</v>
      </c>
      <c r="BG259" s="1">
        <v>-0.11310689092406578</v>
      </c>
      <c r="BH259" s="1">
        <v>1.0963642106615377</v>
      </c>
      <c r="BI259" s="1">
        <v>0.98325734332512216</v>
      </c>
      <c r="BJ259" s="1">
        <v>-1.4292357055178606</v>
      </c>
      <c r="BK259" s="1">
        <v>1.2095503216569643</v>
      </c>
      <c r="BL259" s="1">
        <v>-0.21968538972500457</v>
      </c>
      <c r="BM259" s="1" t="str">
        <f t="shared" si="5"/>
        <v>MEXServices</v>
      </c>
    </row>
    <row r="260" spans="1:65">
      <c r="A260" s="8">
        <f t="shared" si="6"/>
        <v>37</v>
      </c>
      <c r="B260" s="1" t="s">
        <v>113</v>
      </c>
      <c r="C260" s="1" t="s">
        <v>114</v>
      </c>
      <c r="D260" s="1" t="s">
        <v>179</v>
      </c>
      <c r="E260" s="2">
        <v>8038.2966754755762</v>
      </c>
      <c r="F260" s="3">
        <v>2169006.75</v>
      </c>
      <c r="G260" s="3">
        <v>-7.1420235326513648E-4</v>
      </c>
      <c r="H260" s="3">
        <v>3.362334705889225E-2</v>
      </c>
      <c r="I260" s="3">
        <v>3.2909143716096878E-2</v>
      </c>
      <c r="J260" s="3">
        <v>-1.192811643704772E-3</v>
      </c>
      <c r="K260" s="3">
        <v>7.72086251527071E-2</v>
      </c>
      <c r="L260" s="3">
        <v>7.6015813276171684E-2</v>
      </c>
      <c r="M260" s="3">
        <v>-1.1234475066885352E-2</v>
      </c>
      <c r="N260" s="3">
        <v>7.8318793326616287E-2</v>
      </c>
      <c r="O260" s="3">
        <v>6.7084319889545441E-2</v>
      </c>
      <c r="P260" s="2">
        <v>1597.882552706868</v>
      </c>
      <c r="Q260" s="3">
        <v>121851.3203125</v>
      </c>
      <c r="R260" s="3">
        <v>-2.3326824302785099E-3</v>
      </c>
      <c r="S260" s="3">
        <v>0.10442532785236835</v>
      </c>
      <c r="T260" s="3">
        <v>0.10209264606237411</v>
      </c>
      <c r="U260" s="3">
        <v>-3.8494609179906547E-3</v>
      </c>
      <c r="V260" s="3">
        <v>0.24148008599877357</v>
      </c>
      <c r="W260" s="3">
        <v>0.23763062804937363</v>
      </c>
      <c r="X260" s="3">
        <v>-3.7573863752186298E-2</v>
      </c>
      <c r="Y260" s="3">
        <v>0.24504278227686882</v>
      </c>
      <c r="Z260" s="3">
        <v>0.20746892690658569</v>
      </c>
      <c r="AA260" s="3">
        <v>9396.9901821415715</v>
      </c>
      <c r="AB260" s="3">
        <v>749911.375</v>
      </c>
      <c r="AC260" s="3">
        <v>-2.1721198572777212E-3</v>
      </c>
      <c r="AD260" s="3">
        <v>0.23763963580131531</v>
      </c>
      <c r="AE260" s="3">
        <v>0.23546750843524933</v>
      </c>
      <c r="AF260" s="3">
        <v>-3.5697586718015373E-3</v>
      </c>
      <c r="AG260" s="3">
        <v>0.55121108889579773</v>
      </c>
      <c r="AH260" s="3">
        <v>0.5476413369178772</v>
      </c>
      <c r="AI260" s="3">
        <v>-3.5651857499033213E-2</v>
      </c>
      <c r="AJ260" s="3">
        <v>0.55153508484363556</v>
      </c>
      <c r="AK260" s="3">
        <v>0.51588322222232819</v>
      </c>
      <c r="AL260" s="1">
        <v>-9.6358080023626044E-2</v>
      </c>
      <c r="AM260" s="1">
        <v>4.5363630513831916</v>
      </c>
      <c r="AN260" s="1">
        <v>4.4400048378550583</v>
      </c>
      <c r="AO260" s="1">
        <v>-0.16093063722312989</v>
      </c>
      <c r="AP260" s="1">
        <v>10.416760525874148</v>
      </c>
      <c r="AQ260" s="1">
        <v>10.255829857238192</v>
      </c>
      <c r="AR260" s="1">
        <v>-1.5157223195489766</v>
      </c>
      <c r="AS260" s="1">
        <v>10.566541149323749</v>
      </c>
      <c r="AT260" s="1">
        <v>9.0508190496645486</v>
      </c>
      <c r="AU260" s="1">
        <v>-8.8942840801586778E-2</v>
      </c>
      <c r="AV260" s="1">
        <v>3.9816329862431297</v>
      </c>
      <c r="AW260" s="1">
        <v>3.8926901698549403</v>
      </c>
      <c r="AX260" s="1">
        <v>-0.14677608282919777</v>
      </c>
      <c r="AY260" s="1">
        <v>9.2073934141039739</v>
      </c>
      <c r="AZ260" s="1">
        <v>9.0606174444641621</v>
      </c>
      <c r="BA260" s="1">
        <v>-1.4326537288713621</v>
      </c>
      <c r="BB260" s="1">
        <v>9.3432354489107432</v>
      </c>
      <c r="BC260" s="1">
        <v>7.9105820396329394</v>
      </c>
      <c r="BD260" s="1">
        <v>-8.6671229767546265E-2</v>
      </c>
      <c r="BE260" s="1">
        <v>9.4822205171610818</v>
      </c>
      <c r="BF260" s="1">
        <v>9.3955489877802751</v>
      </c>
      <c r="BG260" s="1">
        <v>-0.14243936540691701</v>
      </c>
      <c r="BH260" s="1">
        <v>21.994248050373024</v>
      </c>
      <c r="BI260" s="1">
        <v>21.851808952063202</v>
      </c>
      <c r="BJ260" s="1">
        <v>-1.4225689814424671</v>
      </c>
      <c r="BK260" s="1">
        <v>22.007176032751492</v>
      </c>
      <c r="BL260" s="1">
        <v>20.584606846921684</v>
      </c>
      <c r="BM260" s="1" t="str">
        <f t="shared" si="5"/>
        <v>MEXTextiles, Garments and Leather</v>
      </c>
    </row>
    <row r="261" spans="1:65">
      <c r="A261" s="8">
        <f t="shared" si="6"/>
        <v>38</v>
      </c>
      <c r="B261" s="1" t="s">
        <v>115</v>
      </c>
      <c r="C261" s="1" t="s">
        <v>116</v>
      </c>
      <c r="D261" s="1" t="s">
        <v>175</v>
      </c>
      <c r="E261" s="2">
        <v>3747.4376464444967</v>
      </c>
      <c r="F261" s="3">
        <v>20827.625</v>
      </c>
      <c r="G261" s="3">
        <v>-0.22493572905659676</v>
      </c>
      <c r="H261" s="3">
        <v>0.14491956681013107</v>
      </c>
      <c r="I261" s="3">
        <v>-8.0016162246465683E-2</v>
      </c>
      <c r="J261" s="3">
        <v>-0.42891605198383331</v>
      </c>
      <c r="K261" s="3">
        <v>0.20110243186354637</v>
      </c>
      <c r="L261" s="3">
        <v>-0.22781362012028694</v>
      </c>
      <c r="M261" s="3">
        <v>-0.45166785456240177</v>
      </c>
      <c r="N261" s="3">
        <v>0.20969975367188454</v>
      </c>
      <c r="O261" s="3">
        <v>-0.24196810089051723</v>
      </c>
      <c r="P261" s="2">
        <v>347.72476819304484</v>
      </c>
      <c r="Q261" s="3">
        <v>2301.46875</v>
      </c>
      <c r="R261" s="3">
        <v>-5.4025346413254738E-2</v>
      </c>
      <c r="S261" s="3">
        <v>9.6396926790475845E-2</v>
      </c>
      <c r="T261" s="3">
        <v>4.2371582239866257E-2</v>
      </c>
      <c r="U261" s="3">
        <v>-0.10436717420816422</v>
      </c>
      <c r="V261" s="3">
        <v>0.11049838550388813</v>
      </c>
      <c r="W261" s="3">
        <v>6.1312094330787659E-3</v>
      </c>
      <c r="X261" s="3">
        <v>-0.11097506806254387</v>
      </c>
      <c r="Y261" s="3">
        <v>0.11275342293083668</v>
      </c>
      <c r="Z261" s="3">
        <v>1.7783530056476593E-3</v>
      </c>
      <c r="AA261" s="3">
        <v>4523.7229467334628</v>
      </c>
      <c r="AB261" s="3">
        <v>11787.1123046875</v>
      </c>
      <c r="AC261" s="3">
        <v>-0.65521162678487599</v>
      </c>
      <c r="AD261" s="3">
        <v>0.46434933692216873</v>
      </c>
      <c r="AE261" s="3">
        <v>-0.19086229056119919</v>
      </c>
      <c r="AF261" s="3">
        <v>-1.2476266953162849</v>
      </c>
      <c r="AG261" s="3">
        <v>0.64427706599235535</v>
      </c>
      <c r="AH261" s="3">
        <v>-0.60334962606430054</v>
      </c>
      <c r="AI261" s="3">
        <v>-1.3124128724448383</v>
      </c>
      <c r="AJ261" s="3">
        <v>0.66905343532562256</v>
      </c>
      <c r="AK261" s="3">
        <v>-0.64335943758487701</v>
      </c>
      <c r="AL261" s="1">
        <v>-0.62507737271010655</v>
      </c>
      <c r="AM261" s="1">
        <v>0.4027192232016234</v>
      </c>
      <c r="AN261" s="1">
        <v>-0.22235814950848309</v>
      </c>
      <c r="AO261" s="1">
        <v>-1.1919214435683851</v>
      </c>
      <c r="AP261" s="1">
        <v>0.55884665491825825</v>
      </c>
      <c r="AQ261" s="1">
        <v>-0.6330747886501269</v>
      </c>
      <c r="AR261" s="1">
        <v>-1.2551467792670652</v>
      </c>
      <c r="AS261" s="1">
        <v>0.58273788531921944</v>
      </c>
      <c r="AT261" s="1">
        <v>-0.67240889394784553</v>
      </c>
      <c r="AU261" s="1">
        <v>-0.17878744008906691</v>
      </c>
      <c r="AV261" s="1">
        <v>0.31900877861088534</v>
      </c>
      <c r="AW261" s="1">
        <v>0.14022134468591696</v>
      </c>
      <c r="AX261" s="1">
        <v>-0.34538491920580044</v>
      </c>
      <c r="AY261" s="1">
        <v>0.36567509122658937</v>
      </c>
      <c r="AZ261" s="1">
        <v>2.0290165856690388E-2</v>
      </c>
      <c r="BA261" s="1">
        <v>-0.36725258882827538</v>
      </c>
      <c r="BB261" s="1">
        <v>0.37313774340072242</v>
      </c>
      <c r="BC261" s="1">
        <v>5.8851484083485084E-3</v>
      </c>
      <c r="BD261" s="1">
        <v>-0.85361692197131189</v>
      </c>
      <c r="BE261" s="1">
        <v>0.60495942913580603</v>
      </c>
      <c r="BF261" s="1">
        <v>-0.24865749374550897</v>
      </c>
      <c r="BG261" s="1">
        <v>-1.6254217963912814</v>
      </c>
      <c r="BH261" s="1">
        <v>0.83937125576935334</v>
      </c>
      <c r="BI261" s="1">
        <v>-0.78605053637524758</v>
      </c>
      <c r="BJ261" s="1">
        <v>-1.7098259413209644</v>
      </c>
      <c r="BK261" s="1">
        <v>0.87165018255163385</v>
      </c>
      <c r="BL261" s="1">
        <v>-0.83817575937599909</v>
      </c>
      <c r="BM261" s="1" t="str">
        <f t="shared" ref="BM261:BM324" si="7">$C261&amp;$D261</f>
        <v>MONAgriculture, Mining and Quarrying</v>
      </c>
    </row>
    <row r="262" spans="1:65">
      <c r="A262" s="8">
        <f t="shared" si="6"/>
        <v>38</v>
      </c>
      <c r="B262" s="1" t="s">
        <v>115</v>
      </c>
      <c r="C262" s="1" t="s">
        <v>116</v>
      </c>
      <c r="D262" s="1" t="s">
        <v>176</v>
      </c>
      <c r="E262" s="2">
        <v>24.517545791919765</v>
      </c>
      <c r="F262" s="3">
        <v>20827.625</v>
      </c>
      <c r="G262" s="3">
        <v>-4.6336976811289787E-4</v>
      </c>
      <c r="H262" s="3">
        <v>3.104203351540491E-4</v>
      </c>
      <c r="I262" s="3">
        <v>-1.5294943295884877E-4</v>
      </c>
      <c r="J262" s="3">
        <v>-8.4235123358666897E-4</v>
      </c>
      <c r="K262" s="3">
        <v>5.6260230485349894E-4</v>
      </c>
      <c r="L262" s="3">
        <v>-2.7974892873317003E-4</v>
      </c>
      <c r="M262" s="3">
        <v>-1.3081864453852177E-3</v>
      </c>
      <c r="N262" s="3">
        <v>6.178212643135339E-4</v>
      </c>
      <c r="O262" s="3">
        <v>-6.9036518107168376E-4</v>
      </c>
      <c r="P262" s="2">
        <v>1.8627535105984145</v>
      </c>
      <c r="Q262" s="3">
        <v>2301.46875</v>
      </c>
      <c r="R262" s="3">
        <v>-3.5786890930467052E-4</v>
      </c>
      <c r="S262" s="3">
        <v>2.3195278572529787E-4</v>
      </c>
      <c r="T262" s="3">
        <v>-1.2591612357937265E-4</v>
      </c>
      <c r="U262" s="3">
        <v>-6.7615613625093829E-4</v>
      </c>
      <c r="V262" s="3">
        <v>3.5872594526153989E-4</v>
      </c>
      <c r="W262" s="3">
        <v>-3.174301909893984E-4</v>
      </c>
      <c r="X262" s="3">
        <v>-7.7426167626981623E-4</v>
      </c>
      <c r="Y262" s="3">
        <v>4.074922817380866E-4</v>
      </c>
      <c r="Z262" s="3">
        <v>-3.6676939635071903E-4</v>
      </c>
      <c r="AA262" s="3">
        <v>3.3258324179534724</v>
      </c>
      <c r="AB262" s="3">
        <v>11787.1123046875</v>
      </c>
      <c r="AC262" s="3">
        <v>-2.9599871049867943E-4</v>
      </c>
      <c r="AD262" s="3">
        <v>3.7660758243873715E-4</v>
      </c>
      <c r="AE262" s="3">
        <v>8.0608871940057725E-5</v>
      </c>
      <c r="AF262" s="3">
        <v>-4.0439817530568689E-4</v>
      </c>
      <c r="AG262" s="3">
        <v>9.367793973069638E-4</v>
      </c>
      <c r="AH262" s="3">
        <v>5.3238120744936168E-4</v>
      </c>
      <c r="AI262" s="3">
        <v>-2.1544163464568555E-3</v>
      </c>
      <c r="AJ262" s="3">
        <v>1.0309721110388637E-3</v>
      </c>
      <c r="AK262" s="3">
        <v>-1.1234442354179919E-3</v>
      </c>
      <c r="AL262" s="1">
        <v>-0.19681602169790091</v>
      </c>
      <c r="AM262" s="1">
        <v>0.13185084488348262</v>
      </c>
      <c r="AN262" s="1">
        <v>-6.496517681441831E-2</v>
      </c>
      <c r="AO262" s="1">
        <v>-0.3577881641740035</v>
      </c>
      <c r="AP262" s="1">
        <v>0.23896498015027315</v>
      </c>
      <c r="AQ262" s="1">
        <v>-0.11882318402373036</v>
      </c>
      <c r="AR262" s="1">
        <v>-0.55565138154870952</v>
      </c>
      <c r="AS262" s="1">
        <v>0.26241919894292826</v>
      </c>
      <c r="AT262" s="1">
        <v>-0.29323218260578132</v>
      </c>
      <c r="AU262" s="1">
        <v>-0.22107704512232915</v>
      </c>
      <c r="AV262" s="1">
        <v>0.14329111901806771</v>
      </c>
      <c r="AW262" s="1">
        <v>-7.7785926104261438E-2</v>
      </c>
      <c r="AX262" s="1">
        <v>-0.41770211593437673</v>
      </c>
      <c r="AY262" s="1">
        <v>0.22160648752981968</v>
      </c>
      <c r="AZ262" s="1">
        <v>-0.19609562840455702</v>
      </c>
      <c r="BA262" s="1">
        <v>-0.47830778000182772</v>
      </c>
      <c r="BB262" s="1">
        <v>0.25173237242611768</v>
      </c>
      <c r="BC262" s="1">
        <v>-0.22657540869940868</v>
      </c>
      <c r="BD262" s="1">
        <v>-0.52452582589886776</v>
      </c>
      <c r="BE262" s="1">
        <v>0.66736913443187384</v>
      </c>
      <c r="BF262" s="1">
        <v>0.14284330853300617</v>
      </c>
      <c r="BG262" s="1">
        <v>-0.71661557760454109</v>
      </c>
      <c r="BH262" s="1">
        <v>1.6600240799348716</v>
      </c>
      <c r="BI262" s="1">
        <v>0.94340847654354454</v>
      </c>
      <c r="BJ262" s="1">
        <v>-3.8177430285134464</v>
      </c>
      <c r="BK262" s="1">
        <v>1.826938695477093</v>
      </c>
      <c r="BL262" s="1">
        <v>-1.9908043330363534</v>
      </c>
      <c r="BM262" s="1" t="str">
        <f t="shared" si="7"/>
        <v>MONElectronics and Machinery</v>
      </c>
    </row>
    <row r="263" spans="1:65">
      <c r="A263" s="8">
        <f t="shared" si="6"/>
        <v>38</v>
      </c>
      <c r="B263" s="1" t="s">
        <v>115</v>
      </c>
      <c r="C263" s="1" t="s">
        <v>116</v>
      </c>
      <c r="D263" s="1" t="s">
        <v>177</v>
      </c>
      <c r="E263" s="2">
        <v>1471.167904580213</v>
      </c>
      <c r="F263" s="3">
        <v>124965.75</v>
      </c>
      <c r="G263" s="3">
        <v>-2.5145147928924416E-2</v>
      </c>
      <c r="H263" s="3">
        <v>1.4668497495222255E-2</v>
      </c>
      <c r="I263" s="3">
        <v>-1.0476650550117483E-2</v>
      </c>
      <c r="J263" s="3">
        <v>-4.8369529187766602E-2</v>
      </c>
      <c r="K263" s="3">
        <v>2.6131728883228789E-2</v>
      </c>
      <c r="L263" s="3">
        <v>-2.2237800231778238E-2</v>
      </c>
      <c r="M263" s="3">
        <v>-5.1650780187628698E-2</v>
      </c>
      <c r="N263" s="3">
        <v>2.7526678612048272E-2</v>
      </c>
      <c r="O263" s="3">
        <v>-2.4124101153574884E-2</v>
      </c>
      <c r="P263" s="2">
        <v>201.19518403472313</v>
      </c>
      <c r="Q263" s="3">
        <v>13808.8125</v>
      </c>
      <c r="R263" s="3">
        <v>-2.5870771952668292E-2</v>
      </c>
      <c r="S263" s="3">
        <v>1.5263164306816179E-2</v>
      </c>
      <c r="T263" s="3">
        <v>-1.060760753307477E-2</v>
      </c>
      <c r="U263" s="3">
        <v>-4.9620108360613813E-2</v>
      </c>
      <c r="V263" s="3">
        <v>2.6668480295484187E-2</v>
      </c>
      <c r="W263" s="3">
        <v>-2.2951627541260677E-2</v>
      </c>
      <c r="X263" s="3">
        <v>-5.296905712748412E-2</v>
      </c>
      <c r="Y263" s="3">
        <v>2.8084391495212913E-2</v>
      </c>
      <c r="Z263" s="3">
        <v>-2.4884665464924183E-2</v>
      </c>
      <c r="AA263" s="3">
        <v>255.07751098645781</v>
      </c>
      <c r="AB263" s="3">
        <v>70722.673828125</v>
      </c>
      <c r="AC263" s="3">
        <v>-1.4833315788791879E-2</v>
      </c>
      <c r="AD263" s="3">
        <v>1.7007787104375893E-2</v>
      </c>
      <c r="AE263" s="3">
        <v>2.1744715729710151E-3</v>
      </c>
      <c r="AF263" s="3">
        <v>-2.9210626824351493E-2</v>
      </c>
      <c r="AG263" s="3">
        <v>4.1196450421921327E-2</v>
      </c>
      <c r="AH263" s="3">
        <v>1.1985823441136745E-2</v>
      </c>
      <c r="AI263" s="3">
        <v>-3.1273418327145919E-2</v>
      </c>
      <c r="AJ263" s="3">
        <v>4.2242655943027785E-2</v>
      </c>
      <c r="AK263" s="3">
        <v>1.0969237885092298E-2</v>
      </c>
      <c r="AL263" s="1">
        <v>-0.1779924995740223</v>
      </c>
      <c r="AM263" s="1">
        <v>0.10383245871330114</v>
      </c>
      <c r="AN263" s="1">
        <v>-7.416004168477891E-2</v>
      </c>
      <c r="AO263" s="1">
        <v>-0.34238865596196449</v>
      </c>
      <c r="AP263" s="1">
        <v>0.18497611369254427</v>
      </c>
      <c r="AQ263" s="1">
        <v>-0.15741254175438416</v>
      </c>
      <c r="AR263" s="1">
        <v>-0.36561532652465373</v>
      </c>
      <c r="AS263" s="1">
        <v>0.19485040791879046</v>
      </c>
      <c r="AT263" s="1">
        <v>-0.17076491561865392</v>
      </c>
      <c r="AU263" s="1">
        <v>-0.14796768491934251</v>
      </c>
      <c r="AV263" s="1">
        <v>8.7297553051570068E-2</v>
      </c>
      <c r="AW263" s="1">
        <v>-6.0670131222743277E-2</v>
      </c>
      <c r="AX263" s="1">
        <v>-0.28380183525252983</v>
      </c>
      <c r="AY263" s="1">
        <v>0.15253017176524195</v>
      </c>
      <c r="AZ263" s="1">
        <v>-0.13127166049102346</v>
      </c>
      <c r="BA263" s="1">
        <v>-0.30295612244789816</v>
      </c>
      <c r="BB263" s="1">
        <v>0.16062846518526569</v>
      </c>
      <c r="BC263" s="1">
        <v>-0.14232765630549241</v>
      </c>
      <c r="BD263" s="1">
        <v>-0.34272318994285589</v>
      </c>
      <c r="BE263" s="1">
        <v>0.39296426593203559</v>
      </c>
      <c r="BF263" s="1">
        <v>5.024108193609645E-2</v>
      </c>
      <c r="BG263" s="1">
        <v>-0.67491040762690269</v>
      </c>
      <c r="BH263" s="1">
        <v>0.95184240017272159</v>
      </c>
      <c r="BI263" s="1">
        <v>0.27693198893143844</v>
      </c>
      <c r="BJ263" s="1">
        <v>-0.72257112584331862</v>
      </c>
      <c r="BK263" s="1">
        <v>0.97601493843961151</v>
      </c>
      <c r="BL263" s="1">
        <v>0.2534438188163895</v>
      </c>
      <c r="BM263" s="1" t="str">
        <f t="shared" si="7"/>
        <v>MONOther</v>
      </c>
    </row>
    <row r="264" spans="1:65">
      <c r="A264" s="8">
        <f t="shared" si="6"/>
        <v>38</v>
      </c>
      <c r="B264" s="1" t="s">
        <v>115</v>
      </c>
      <c r="C264" s="1" t="s">
        <v>116</v>
      </c>
      <c r="D264" s="1" t="s">
        <v>178</v>
      </c>
      <c r="E264" s="2">
        <v>5020.8605153603821</v>
      </c>
      <c r="F264" s="3">
        <v>177034.8125</v>
      </c>
      <c r="G264" s="3">
        <v>-8.0414136089665356E-2</v>
      </c>
      <c r="H264" s="3">
        <v>5.640596952184751E-2</v>
      </c>
      <c r="I264" s="3">
        <v>-2.4008166567817846E-2</v>
      </c>
      <c r="J264" s="3">
        <v>-0.1519650650799565</v>
      </c>
      <c r="K264" s="3">
        <v>8.9601444779418671E-2</v>
      </c>
      <c r="L264" s="3">
        <v>-6.2363620300537825E-2</v>
      </c>
      <c r="M264" s="3">
        <v>-0.16826608779697266</v>
      </c>
      <c r="N264" s="3">
        <v>9.7084184727009415E-2</v>
      </c>
      <c r="O264" s="3">
        <v>-7.1181903040859418E-2</v>
      </c>
      <c r="P264" s="2">
        <v>588.65293121559057</v>
      </c>
      <c r="Q264" s="3">
        <v>19562.484375</v>
      </c>
      <c r="R264" s="3">
        <v>-7.8773804578260498E-2</v>
      </c>
      <c r="S264" s="3">
        <v>5.2360776768182404E-2</v>
      </c>
      <c r="T264" s="3">
        <v>-2.6413027810078094E-2</v>
      </c>
      <c r="U264" s="3">
        <v>-0.14855492558304079</v>
      </c>
      <c r="V264" s="3">
        <v>8.4137609825120308E-2</v>
      </c>
      <c r="W264" s="3">
        <v>-6.4417315757920479E-2</v>
      </c>
      <c r="X264" s="3">
        <v>-0.16399928336063724</v>
      </c>
      <c r="Y264" s="3">
        <v>9.124779628473334E-2</v>
      </c>
      <c r="Z264" s="3">
        <v>-7.2751487075903898E-2</v>
      </c>
      <c r="AA264" s="3">
        <v>1053.6375257843085</v>
      </c>
      <c r="AB264" s="3">
        <v>100190.45458984375</v>
      </c>
      <c r="AC264" s="3">
        <v>-3.443043054480377E-2</v>
      </c>
      <c r="AD264" s="3">
        <v>2.4152830823650717E-2</v>
      </c>
      <c r="AE264" s="3">
        <v>-1.0277599721153052E-2</v>
      </c>
      <c r="AF264" s="3">
        <v>-6.483850865683749E-2</v>
      </c>
      <c r="AG264" s="3">
        <v>3.9336298556699845E-2</v>
      </c>
      <c r="AH264" s="3">
        <v>-2.5502210564889438E-2</v>
      </c>
      <c r="AI264" s="3">
        <v>-7.2438784296458891E-2</v>
      </c>
      <c r="AJ264" s="3">
        <v>4.2858828967277773E-2</v>
      </c>
      <c r="AK264" s="3">
        <v>-2.957995474619679E-2</v>
      </c>
      <c r="AL264" s="1">
        <v>-0.16678768964651405</v>
      </c>
      <c r="AM264" s="1">
        <v>0.11699213342701949</v>
      </c>
      <c r="AN264" s="1">
        <v>-4.9795556219494552E-2</v>
      </c>
      <c r="AO264" s="1">
        <v>-0.31519212098985033</v>
      </c>
      <c r="AP264" s="1">
        <v>0.18584317000042447</v>
      </c>
      <c r="AQ264" s="1">
        <v>-0.12934895098942586</v>
      </c>
      <c r="AR264" s="1">
        <v>-0.34900222018453508</v>
      </c>
      <c r="AS264" s="1">
        <v>0.20136318885249208</v>
      </c>
      <c r="AT264" s="1">
        <v>-0.14763903127167852</v>
      </c>
      <c r="AU264" s="1">
        <v>-0.15399179540365077</v>
      </c>
      <c r="AV264" s="1">
        <v>0.10235801185978756</v>
      </c>
      <c r="AW264" s="1">
        <v>-5.1633783543863214E-2</v>
      </c>
      <c r="AX264" s="1">
        <v>-0.2904041493116028</v>
      </c>
      <c r="AY264" s="1">
        <v>0.16447728616522575</v>
      </c>
      <c r="AZ264" s="1">
        <v>-0.12592686314637705</v>
      </c>
      <c r="BA264" s="1">
        <v>-0.32059571357286187</v>
      </c>
      <c r="BB264" s="1">
        <v>0.17837670849771908</v>
      </c>
      <c r="BC264" s="1">
        <v>-0.14221900507514279</v>
      </c>
      <c r="BD264" s="1">
        <v>-0.19258774277804377</v>
      </c>
      <c r="BE264" s="1">
        <v>0.13509965157054538</v>
      </c>
      <c r="BF264" s="1">
        <v>-5.7488091207498419E-2</v>
      </c>
      <c r="BG264" s="1">
        <v>-0.36267632526597998</v>
      </c>
      <c r="BH264" s="1">
        <v>0.22002887644463004</v>
      </c>
      <c r="BI264" s="1">
        <v>-0.14264745142095434</v>
      </c>
      <c r="BJ264" s="1">
        <v>-0.40518871639106113</v>
      </c>
      <c r="BK264" s="1">
        <v>0.23973226585643054</v>
      </c>
      <c r="BL264" s="1">
        <v>-0.16545644727368861</v>
      </c>
      <c r="BM264" s="1" t="str">
        <f t="shared" si="7"/>
        <v>MONServices</v>
      </c>
    </row>
    <row r="265" spans="1:65">
      <c r="A265" s="8">
        <f t="shared" si="6"/>
        <v>38</v>
      </c>
      <c r="B265" s="1" t="s">
        <v>115</v>
      </c>
      <c r="C265" s="1" t="s">
        <v>116</v>
      </c>
      <c r="D265" s="1" t="s">
        <v>179</v>
      </c>
      <c r="E265" s="2">
        <v>149.82876106797926</v>
      </c>
      <c r="F265" s="3">
        <v>20827.625</v>
      </c>
      <c r="G265" s="3">
        <v>-1.1882356120622717E-3</v>
      </c>
      <c r="H265" s="3">
        <v>1.8714262405410409E-3</v>
      </c>
      <c r="I265" s="3">
        <v>6.8319062847876921E-4</v>
      </c>
      <c r="J265" s="3">
        <v>-2.4664284574100748E-3</v>
      </c>
      <c r="K265" s="3">
        <v>8.3912083064205945E-3</v>
      </c>
      <c r="L265" s="3">
        <v>5.9247796307317913E-3</v>
      </c>
      <c r="M265" s="3">
        <v>-2.8133445885032415E-3</v>
      </c>
      <c r="N265" s="3">
        <v>8.4811254637315869E-3</v>
      </c>
      <c r="O265" s="3">
        <v>5.6677808752283454E-3</v>
      </c>
      <c r="P265" s="2">
        <v>11.298699578607796</v>
      </c>
      <c r="Q265" s="3">
        <v>2301.46875</v>
      </c>
      <c r="R265" s="3">
        <v>-8.9453297550790012E-4</v>
      </c>
      <c r="S265" s="3">
        <v>1.4499204116873443E-3</v>
      </c>
      <c r="T265" s="3">
        <v>5.5538743617944419E-4</v>
      </c>
      <c r="U265" s="3">
        <v>-1.8557642470113933E-3</v>
      </c>
      <c r="V265" s="3">
        <v>5.9747373452410102E-3</v>
      </c>
      <c r="W265" s="3">
        <v>4.1189730982296169E-3</v>
      </c>
      <c r="X265" s="3">
        <v>-2.1173341083340347E-3</v>
      </c>
      <c r="Y265" s="3">
        <v>6.0464551206678152E-3</v>
      </c>
      <c r="Z265" s="3">
        <v>3.9291210123337805E-3</v>
      </c>
      <c r="AA265" s="3">
        <v>57.792250214990872</v>
      </c>
      <c r="AB265" s="3">
        <v>11787.1123046875</v>
      </c>
      <c r="AC265" s="3">
        <v>-8.7097786308731884E-4</v>
      </c>
      <c r="AD265" s="3">
        <v>4.0089077956508845E-3</v>
      </c>
      <c r="AE265" s="3">
        <v>3.1379299907712266E-3</v>
      </c>
      <c r="AF265" s="3">
        <v>-1.8071506929118186E-3</v>
      </c>
      <c r="AG265" s="3">
        <v>2.4973937193863094E-2</v>
      </c>
      <c r="AH265" s="3">
        <v>2.3166786064393818E-2</v>
      </c>
      <c r="AI265" s="3">
        <v>-2.0617362461052835E-3</v>
      </c>
      <c r="AJ265" s="3">
        <v>2.5040614767931402E-2</v>
      </c>
      <c r="AK265" s="3">
        <v>2.297887927852571E-2</v>
      </c>
      <c r="AL265" s="1">
        <v>-8.2588033372378689E-2</v>
      </c>
      <c r="AM265" s="1">
        <v>0.13007303538016568</v>
      </c>
      <c r="AN265" s="1">
        <v>4.7485002007786978E-2</v>
      </c>
      <c r="AO265" s="1">
        <v>-0.17142852283112064</v>
      </c>
      <c r="AP265" s="1">
        <v>0.58322893591992997</v>
      </c>
      <c r="AQ265" s="1">
        <v>0.4118003979173982</v>
      </c>
      <c r="AR265" s="1">
        <v>-0.19554084594388513</v>
      </c>
      <c r="AS265" s="1">
        <v>0.58947860653522244</v>
      </c>
      <c r="AT265" s="1">
        <v>0.39393776059133728</v>
      </c>
      <c r="AU265" s="1">
        <v>-9.1105157979996645E-2</v>
      </c>
      <c r="AV265" s="1">
        <v>0.14766948987005865</v>
      </c>
      <c r="AW265" s="1">
        <v>5.6564331890061999E-2</v>
      </c>
      <c r="AX265" s="1">
        <v>-0.18900331181375141</v>
      </c>
      <c r="AY265" s="1">
        <v>0.60850679028138377</v>
      </c>
      <c r="AZ265" s="1">
        <v>0.41950347846763236</v>
      </c>
      <c r="BA265" s="1">
        <v>-0.2156433174827147</v>
      </c>
      <c r="BB265" s="1">
        <v>0.61581100313784465</v>
      </c>
      <c r="BC265" s="1">
        <v>0.40016768565512989</v>
      </c>
      <c r="BD265" s="1">
        <v>-8.8820851400902165E-2</v>
      </c>
      <c r="BE265" s="1">
        <v>0.40882164597761728</v>
      </c>
      <c r="BF265" s="1">
        <v>0.32000080051263408</v>
      </c>
      <c r="BG265" s="1">
        <v>-0.18429017539572762</v>
      </c>
      <c r="BH265" s="1">
        <v>2.5467999341898242</v>
      </c>
      <c r="BI265" s="1">
        <v>2.3625097142747045</v>
      </c>
      <c r="BJ265" s="1">
        <v>-0.21025238011682079</v>
      </c>
      <c r="BK265" s="1">
        <v>2.5535996005752608</v>
      </c>
      <c r="BL265" s="1">
        <v>2.3433472976253862</v>
      </c>
      <c r="BM265" s="1" t="str">
        <f t="shared" si="7"/>
        <v>MONTextiles, Garments and Leather</v>
      </c>
    </row>
    <row r="266" spans="1:65">
      <c r="A266" s="8">
        <f t="shared" si="6"/>
        <v>39</v>
      </c>
      <c r="B266" s="1" t="s">
        <v>117</v>
      </c>
      <c r="C266" s="1" t="s">
        <v>118</v>
      </c>
      <c r="D266" s="1" t="s">
        <v>175</v>
      </c>
      <c r="E266" s="2">
        <v>6584.9960446979949</v>
      </c>
      <c r="F266" s="3">
        <v>43899.88671875</v>
      </c>
      <c r="G266" s="3">
        <v>-1.7803313858166803E-4</v>
      </c>
      <c r="H266" s="3">
        <v>3.2542763219680637E-3</v>
      </c>
      <c r="I266" s="3">
        <v>3.0762430687900633E-3</v>
      </c>
      <c r="J266" s="3">
        <v>-3.2693418052076595E-4</v>
      </c>
      <c r="K266" s="3">
        <v>1.0098719561938196E-2</v>
      </c>
      <c r="L266" s="3">
        <v>9.7717851167544723E-3</v>
      </c>
      <c r="M266" s="3">
        <v>-5.4679678942193277E-4</v>
      </c>
      <c r="N266" s="3">
        <v>1.0203864090726711E-2</v>
      </c>
      <c r="O266" s="3">
        <v>9.6570671303197742E-3</v>
      </c>
      <c r="P266" s="2">
        <v>10040.836431005735</v>
      </c>
      <c r="Q266" s="3">
        <v>40203.8203125</v>
      </c>
      <c r="R266" s="3">
        <v>-3.0579024678445421E-4</v>
      </c>
      <c r="S266" s="3">
        <v>5.4493698407895863E-3</v>
      </c>
      <c r="T266" s="3">
        <v>5.1435797940939665E-3</v>
      </c>
      <c r="U266" s="3">
        <v>-5.5961046018637717E-4</v>
      </c>
      <c r="V266" s="3">
        <v>1.6787631844636053E-2</v>
      </c>
      <c r="W266" s="3">
        <v>1.6228021238930523E-2</v>
      </c>
      <c r="X266" s="3">
        <v>-9.3945649132365361E-4</v>
      </c>
      <c r="Y266" s="3">
        <v>1.6969933174550533E-2</v>
      </c>
      <c r="Z266" s="3">
        <v>1.6030477010644972E-2</v>
      </c>
      <c r="AA266" s="3">
        <v>60.446540779861785</v>
      </c>
      <c r="AB266" s="3">
        <v>2525.07080078125</v>
      </c>
      <c r="AC266" s="3">
        <v>-2.9319671511984779E-5</v>
      </c>
      <c r="AD266" s="3">
        <v>8.5381569260789547E-4</v>
      </c>
      <c r="AE266" s="3">
        <v>8.2449601723055821E-4</v>
      </c>
      <c r="AF266" s="3">
        <v>-5.3645623211195925E-5</v>
      </c>
      <c r="AG266" s="3">
        <v>2.1563270856859162E-3</v>
      </c>
      <c r="AH266" s="3">
        <v>2.1026815302320756E-3</v>
      </c>
      <c r="AI266" s="3">
        <v>-9.0047363300982397E-5</v>
      </c>
      <c r="AJ266" s="3">
        <v>2.1737975184805691E-3</v>
      </c>
      <c r="AK266" s="3">
        <v>2.0837501942878589E-3</v>
      </c>
      <c r="AL266" s="1">
        <v>-5.9344263666454857E-4</v>
      </c>
      <c r="AM266" s="1">
        <v>1.084756656164795E-2</v>
      </c>
      <c r="AN266" s="1">
        <v>1.0254123542996372E-2</v>
      </c>
      <c r="AO266" s="1">
        <v>-1.0897784741069809E-3</v>
      </c>
      <c r="AP266" s="1">
        <v>3.3662332819141549E-2</v>
      </c>
      <c r="AQ266" s="1">
        <v>3.2572553462826427E-2</v>
      </c>
      <c r="AR266" s="1">
        <v>-1.8226524062845151E-3</v>
      </c>
      <c r="AS266" s="1">
        <v>3.4012813897508223E-2</v>
      </c>
      <c r="AT266" s="1">
        <v>3.2190160921274809E-2</v>
      </c>
      <c r="AU266" s="1">
        <v>-6.1219679495804879E-4</v>
      </c>
      <c r="AV266" s="1">
        <v>1.0909722550516735E-2</v>
      </c>
      <c r="AW266" s="1">
        <v>1.0297526156139622E-2</v>
      </c>
      <c r="AX266" s="1">
        <v>-1.1203487807529234E-3</v>
      </c>
      <c r="AY266" s="1">
        <v>3.3609098126226922E-2</v>
      </c>
      <c r="AZ266" s="1">
        <v>3.248874905414241E-2</v>
      </c>
      <c r="BA266" s="1">
        <v>-1.8808063992841297E-3</v>
      </c>
      <c r="BB266" s="1">
        <v>3.3974068203146683E-2</v>
      </c>
      <c r="BC266" s="1">
        <v>3.2093262459358632E-2</v>
      </c>
      <c r="BD266" s="1">
        <v>-6.1239442616226503E-4</v>
      </c>
      <c r="BE266" s="1">
        <v>1.7833486671541277E-2</v>
      </c>
      <c r="BF266" s="1">
        <v>1.7221092164644129E-2</v>
      </c>
      <c r="BG266" s="1">
        <v>-1.120485972331192E-3</v>
      </c>
      <c r="BH266" s="1">
        <v>4.5038795462527467E-2</v>
      </c>
      <c r="BI266" s="1">
        <v>4.3918310905431322E-2</v>
      </c>
      <c r="BJ266" s="1">
        <v>-1.8808022236398224E-3</v>
      </c>
      <c r="BK266" s="1">
        <v>4.5403697083669939E-2</v>
      </c>
      <c r="BL266" s="1">
        <v>4.3522895676877185E-2</v>
      </c>
      <c r="BM266" s="1" t="str">
        <f t="shared" si="7"/>
        <v>NEPAgriculture, Mining and Quarrying</v>
      </c>
    </row>
    <row r="267" spans="1:65">
      <c r="A267" s="8">
        <f t="shared" si="6"/>
        <v>39</v>
      </c>
      <c r="B267" s="1" t="s">
        <v>117</v>
      </c>
      <c r="C267" s="1" t="s">
        <v>118</v>
      </c>
      <c r="D267" s="1" t="s">
        <v>176</v>
      </c>
      <c r="E267" s="2">
        <v>19.112186145497439</v>
      </c>
      <c r="F267" s="3">
        <v>43899.88671875</v>
      </c>
      <c r="G267" s="3">
        <v>-1.4332230193758733E-6</v>
      </c>
      <c r="H267" s="3">
        <v>1.5733468535472639E-4</v>
      </c>
      <c r="I267" s="3">
        <v>1.5590146358590573E-4</v>
      </c>
      <c r="J267" s="3">
        <v>-2.5273199071307317E-6</v>
      </c>
      <c r="K267" s="3">
        <v>3.4563324879854918E-4</v>
      </c>
      <c r="L267" s="3">
        <v>3.4310593036934733E-4</v>
      </c>
      <c r="M267" s="3">
        <v>-2.6455908027855912E-5</v>
      </c>
      <c r="N267" s="3">
        <v>3.4985387173946947E-4</v>
      </c>
      <c r="O267" s="3">
        <v>3.2339796598535031E-4</v>
      </c>
      <c r="P267" s="2">
        <v>370.60664038007388</v>
      </c>
      <c r="Q267" s="3">
        <v>40203.8203125</v>
      </c>
      <c r="R267" s="3">
        <v>-2.993382622662466E-5</v>
      </c>
      <c r="S267" s="3">
        <v>3.5078334040008485E-3</v>
      </c>
      <c r="T267" s="3">
        <v>3.4778995322994888E-3</v>
      </c>
      <c r="U267" s="3">
        <v>-5.3834814934816677E-5</v>
      </c>
      <c r="V267" s="3">
        <v>7.5151581550016999E-3</v>
      </c>
      <c r="W267" s="3">
        <v>7.4613235192373395E-3</v>
      </c>
      <c r="X267" s="3">
        <v>-3.8892451266292483E-4</v>
      </c>
      <c r="Y267" s="3">
        <v>7.5781432678923011E-3</v>
      </c>
      <c r="Z267" s="3">
        <v>7.1892188861966133E-3</v>
      </c>
      <c r="AA267" s="3">
        <v>1.8274818107344077</v>
      </c>
      <c r="AB267" s="3">
        <v>2525.07080078125</v>
      </c>
      <c r="AC267" s="3">
        <v>-2.3845224177421187E-6</v>
      </c>
      <c r="AD267" s="3">
        <v>1.07956473948434E-2</v>
      </c>
      <c r="AE267" s="3">
        <v>1.0793263092637062E-2</v>
      </c>
      <c r="AF267" s="3">
        <v>-4.2027215840789722E-6</v>
      </c>
      <c r="AG267" s="3">
        <v>2.2387397941201925E-2</v>
      </c>
      <c r="AH267" s="3">
        <v>2.2383195348083973E-2</v>
      </c>
      <c r="AI267" s="3">
        <v>-8.3008809815510176E-4</v>
      </c>
      <c r="AJ267" s="3">
        <v>2.250171871855855E-2</v>
      </c>
      <c r="AK267" s="3">
        <v>2.1671631373465061E-2</v>
      </c>
      <c r="AL267" s="1">
        <v>-1.6460265047865429E-3</v>
      </c>
      <c r="AM267" s="1">
        <v>0.18069557822822835</v>
      </c>
      <c r="AN267" s="1">
        <v>0.17904955315967819</v>
      </c>
      <c r="AO267" s="1">
        <v>-2.9025737774037584E-3</v>
      </c>
      <c r="AP267" s="1">
        <v>0.39695251943807197</v>
      </c>
      <c r="AQ267" s="1">
        <v>0.39404994735803844</v>
      </c>
      <c r="AR267" s="1">
        <v>-3.0384054144629503E-2</v>
      </c>
      <c r="AS267" s="1">
        <v>0.40179981614873339</v>
      </c>
      <c r="AT267" s="1">
        <v>0.37141576461544273</v>
      </c>
      <c r="AU267" s="1">
        <v>-1.6236273225956267E-3</v>
      </c>
      <c r="AV267" s="1">
        <v>0.19026682772627351</v>
      </c>
      <c r="AW267" s="1">
        <v>0.18864319793710302</v>
      </c>
      <c r="AX267" s="1">
        <v>-2.9200301950474562E-3</v>
      </c>
      <c r="AY267" s="1">
        <v>0.40762634291085675</v>
      </c>
      <c r="AZ267" s="1">
        <v>0.40470632243411414</v>
      </c>
      <c r="BA267" s="1">
        <v>-2.1095481092392177E-2</v>
      </c>
      <c r="BB267" s="1">
        <v>0.41104269033773499</v>
      </c>
      <c r="BC267" s="1">
        <v>0.38994721634907831</v>
      </c>
      <c r="BD267" s="1">
        <v>-1.6473729396764064E-3</v>
      </c>
      <c r="BE267" s="1">
        <v>7.4582890277010021</v>
      </c>
      <c r="BF267" s="1">
        <v>7.4566418068967408</v>
      </c>
      <c r="BG267" s="1">
        <v>-2.903495374625753E-3</v>
      </c>
      <c r="BH267" s="1">
        <v>15.466574473652894</v>
      </c>
      <c r="BI267" s="1">
        <v>15.463671067030475</v>
      </c>
      <c r="BJ267" s="1">
        <v>-0.57347528388640878</v>
      </c>
      <c r="BK267" s="1">
        <v>15.54555421133907</v>
      </c>
      <c r="BL267" s="1">
        <v>14.972079447713371</v>
      </c>
      <c r="BM267" s="1" t="str">
        <f t="shared" si="7"/>
        <v>NEPElectronics and Machinery</v>
      </c>
    </row>
    <row r="268" spans="1:65">
      <c r="A268" s="8">
        <f t="shared" ref="A268:A331" si="8">IFERROR(INDEX($A$4:$A$75,MATCH(B268,$B$4:$B$75,0)),"")</f>
        <v>39</v>
      </c>
      <c r="B268" s="1" t="s">
        <v>117</v>
      </c>
      <c r="C268" s="1" t="s">
        <v>118</v>
      </c>
      <c r="D268" s="1" t="s">
        <v>177</v>
      </c>
      <c r="E268" s="2">
        <v>2964.1601534803872</v>
      </c>
      <c r="F268" s="3">
        <v>263399.3203125</v>
      </c>
      <c r="G268" s="3">
        <v>-1.9658958632362555E-4</v>
      </c>
      <c r="H268" s="3">
        <v>2.1171991020310088E-3</v>
      </c>
      <c r="I268" s="3">
        <v>1.9206095280424051E-3</v>
      </c>
      <c r="J268" s="3">
        <v>-3.571355573086521E-4</v>
      </c>
      <c r="K268" s="3">
        <v>6.7341652866161894E-3</v>
      </c>
      <c r="L268" s="3">
        <v>6.377029762006714E-3</v>
      </c>
      <c r="M268" s="3">
        <v>-7.1060967820812948E-4</v>
      </c>
      <c r="N268" s="3">
        <v>6.8786054944212083E-3</v>
      </c>
      <c r="O268" s="3">
        <v>6.1679958525928669E-3</v>
      </c>
      <c r="P268" s="2">
        <v>2903.1832132073496</v>
      </c>
      <c r="Q268" s="3">
        <v>241222.921875</v>
      </c>
      <c r="R268" s="3">
        <v>-2.9150237469366402E-4</v>
      </c>
      <c r="S268" s="3">
        <v>6.7794836941175163E-3</v>
      </c>
      <c r="T268" s="3">
        <v>6.4879813253355678E-3</v>
      </c>
      <c r="U268" s="3">
        <v>-5.000295468562399E-4</v>
      </c>
      <c r="V268" s="3">
        <v>1.7309315342572518E-2</v>
      </c>
      <c r="W268" s="3">
        <v>1.6809285829367582E-2</v>
      </c>
      <c r="X268" s="3">
        <v>-1.9334796870680293E-3</v>
      </c>
      <c r="Y268" s="3">
        <v>1.7549077630974352E-2</v>
      </c>
      <c r="Z268" s="3">
        <v>1.5615597840223927E-2</v>
      </c>
      <c r="AA268" s="3">
        <v>243.33603994795453</v>
      </c>
      <c r="AB268" s="3">
        <v>15150.4248046875</v>
      </c>
      <c r="AC268" s="3">
        <v>-4.9201396775799822E-4</v>
      </c>
      <c r="AD268" s="3">
        <v>4.4525481334858341E-2</v>
      </c>
      <c r="AE268" s="3">
        <v>4.4033467849658336E-2</v>
      </c>
      <c r="AF268" s="3">
        <v>-8.1706549383397942E-4</v>
      </c>
      <c r="AG268" s="3">
        <v>0.14004631243005861</v>
      </c>
      <c r="AH268" s="3">
        <v>0.13922924429789418</v>
      </c>
      <c r="AI268" s="3">
        <v>-2.4433803446299862E-3</v>
      </c>
      <c r="AJ268" s="3">
        <v>0.14040214694978204</v>
      </c>
      <c r="AK268" s="3">
        <v>0.13795876941003371</v>
      </c>
      <c r="AL268" s="1">
        <v>-1.4557683052950226E-3</v>
      </c>
      <c r="AM268" s="1">
        <v>1.5678100790455868E-2</v>
      </c>
      <c r="AN268" s="1">
        <v>1.4222332576503087E-2</v>
      </c>
      <c r="AO268" s="1">
        <v>-2.6446295286869379E-3</v>
      </c>
      <c r="AP268" s="1">
        <v>4.9867261894205837E-2</v>
      </c>
      <c r="AQ268" s="1">
        <v>4.7222632607660027E-2</v>
      </c>
      <c r="AR268" s="1">
        <v>-5.2621457032231873E-3</v>
      </c>
      <c r="AS268" s="1">
        <v>5.0936858104590164E-2</v>
      </c>
      <c r="AT268" s="1">
        <v>4.5674712670763465E-2</v>
      </c>
      <c r="AU268" s="1">
        <v>-2.0183894501347934E-3</v>
      </c>
      <c r="AV268" s="1">
        <v>4.6941773218649098E-2</v>
      </c>
      <c r="AW268" s="1">
        <v>4.4923383809447562E-2</v>
      </c>
      <c r="AX268" s="1">
        <v>-3.4622509102744973E-3</v>
      </c>
      <c r="AY268" s="1">
        <v>0.11985130314365175</v>
      </c>
      <c r="AZ268" s="1">
        <v>0.11638905246638201</v>
      </c>
      <c r="BA268" s="1">
        <v>-1.3387592490555636E-2</v>
      </c>
      <c r="BB268" s="1">
        <v>0.12151143944257213</v>
      </c>
      <c r="BC268" s="1">
        <v>0.10812384623410998</v>
      </c>
      <c r="BD268" s="1">
        <v>-2.5527869859454174E-3</v>
      </c>
      <c r="BE268" s="1">
        <v>0.23101797254359396</v>
      </c>
      <c r="BF268" s="1">
        <v>0.22846518806137375</v>
      </c>
      <c r="BG268" s="1">
        <v>-4.2392986703791427E-3</v>
      </c>
      <c r="BH268" s="1">
        <v>0.72662246852500634</v>
      </c>
      <c r="BI268" s="1">
        <v>0.72238315616579707</v>
      </c>
      <c r="BJ268" s="1">
        <v>-1.2677342421616365E-2</v>
      </c>
      <c r="BK268" s="1">
        <v>0.728468696052325</v>
      </c>
      <c r="BL268" s="1">
        <v>0.71579136818368039</v>
      </c>
      <c r="BM268" s="1" t="str">
        <f t="shared" si="7"/>
        <v>NEPOther</v>
      </c>
    </row>
    <row r="269" spans="1:65">
      <c r="A269" s="8">
        <f t="shared" si="8"/>
        <v>39</v>
      </c>
      <c r="B269" s="1" t="s">
        <v>117</v>
      </c>
      <c r="C269" s="1" t="s">
        <v>118</v>
      </c>
      <c r="D269" s="1" t="s">
        <v>178</v>
      </c>
      <c r="E269" s="2">
        <v>12288.951512815371</v>
      </c>
      <c r="F269" s="3">
        <v>373149.037109375</v>
      </c>
      <c r="G269" s="3">
        <v>-1.8559130758148967E-3</v>
      </c>
      <c r="H269" s="3">
        <v>7.0260200918710325E-3</v>
      </c>
      <c r="I269" s="3">
        <v>5.1701069751288742E-3</v>
      </c>
      <c r="J269" s="3">
        <v>-3.5692767223736155E-3</v>
      </c>
      <c r="K269" s="3">
        <v>1.8101212954206858E-2</v>
      </c>
      <c r="L269" s="3">
        <v>1.4531936540151946E-2</v>
      </c>
      <c r="M269" s="3">
        <v>-6.5973424425465055E-3</v>
      </c>
      <c r="N269" s="3">
        <v>1.9424235455517191E-2</v>
      </c>
      <c r="O269" s="3">
        <v>1.2826892983866856E-2</v>
      </c>
      <c r="P269" s="2">
        <v>6684.3572411297009</v>
      </c>
      <c r="Q269" s="3">
        <v>341732.47265625</v>
      </c>
      <c r="R269" s="3">
        <v>-1.445465504502863E-3</v>
      </c>
      <c r="S269" s="3">
        <v>4.4482899056674796E-3</v>
      </c>
      <c r="T269" s="3">
        <v>3.0028243781998754E-3</v>
      </c>
      <c r="U269" s="3">
        <v>-2.7144458144903183E-3</v>
      </c>
      <c r="V269" s="3">
        <v>1.0882158980166423E-2</v>
      </c>
      <c r="W269" s="3">
        <v>8.1677132257027552E-3</v>
      </c>
      <c r="X269" s="3">
        <v>-5.178979343327228E-3</v>
      </c>
      <c r="Y269" s="3">
        <v>1.193970424537838E-2</v>
      </c>
      <c r="Z269" s="3">
        <v>6.7607248638523743E-3</v>
      </c>
      <c r="AA269" s="3">
        <v>888.5712550385432</v>
      </c>
      <c r="AB269" s="3">
        <v>21463.101806640625</v>
      </c>
      <c r="AC269" s="3">
        <v>-6.3718900931348799E-3</v>
      </c>
      <c r="AD269" s="3">
        <v>3.1466544583906852E-2</v>
      </c>
      <c r="AE269" s="3">
        <v>2.5094654123336113E-2</v>
      </c>
      <c r="AF269" s="3">
        <v>-1.1962782185179321E-2</v>
      </c>
      <c r="AG269" s="3">
        <v>5.0817656738786354E-2</v>
      </c>
      <c r="AH269" s="3">
        <v>3.8854875670836009E-2</v>
      </c>
      <c r="AI269" s="3">
        <v>-2.2004604614380696E-2</v>
      </c>
      <c r="AJ269" s="3">
        <v>5.5195431603351608E-2</v>
      </c>
      <c r="AK269" s="3">
        <v>3.3190827864245875E-2</v>
      </c>
      <c r="AL269" s="1">
        <v>-3.314944156905524E-3</v>
      </c>
      <c r="AM269" s="1">
        <v>1.2549544778449341E-2</v>
      </c>
      <c r="AN269" s="1">
        <v>9.2346005484414771E-3</v>
      </c>
      <c r="AO269" s="1">
        <v>-6.3752732654335804E-3</v>
      </c>
      <c r="AP269" s="1">
        <v>3.2331530445790811E-2</v>
      </c>
      <c r="AQ269" s="1">
        <v>2.5956257731061517E-2</v>
      </c>
      <c r="AR269" s="1">
        <v>-1.1783861036391334E-2</v>
      </c>
      <c r="AS269" s="1">
        <v>3.4694650662640152E-2</v>
      </c>
      <c r="AT269" s="1">
        <v>2.2910789574264932E-2</v>
      </c>
      <c r="AU269" s="1">
        <v>-4.3469574978139761E-3</v>
      </c>
      <c r="AV269" s="1">
        <v>1.3377370195037522E-2</v>
      </c>
      <c r="AW269" s="1">
        <v>9.0304126281615348E-3</v>
      </c>
      <c r="AX269" s="1">
        <v>-8.1631699607848246E-3</v>
      </c>
      <c r="AY269" s="1">
        <v>3.2725985105751393E-2</v>
      </c>
      <c r="AZ269" s="1">
        <v>2.4562815325485092E-2</v>
      </c>
      <c r="BA269" s="1">
        <v>-1.5574777133988259E-2</v>
      </c>
      <c r="BB269" s="1">
        <v>3.5906347629498965E-2</v>
      </c>
      <c r="BC269" s="1">
        <v>2.0331570380635284E-2</v>
      </c>
      <c r="BD269" s="1">
        <v>-9.0535644472997216E-3</v>
      </c>
      <c r="BE269" s="1">
        <v>4.4709557942809959E-2</v>
      </c>
      <c r="BF269" s="1">
        <v>3.5655992973435281E-2</v>
      </c>
      <c r="BG269" s="1">
        <v>-1.6997439990250215E-2</v>
      </c>
      <c r="BH269" s="1">
        <v>7.2204781253375941E-2</v>
      </c>
      <c r="BI269" s="1">
        <v>5.5207342850551802E-2</v>
      </c>
      <c r="BJ269" s="1">
        <v>-3.126546489373469E-2</v>
      </c>
      <c r="BK269" s="1">
        <v>7.8424986921206405E-2</v>
      </c>
      <c r="BL269" s="1">
        <v>4.7159523271114986E-2</v>
      </c>
      <c r="BM269" s="1" t="str">
        <f t="shared" si="7"/>
        <v>NEPServices</v>
      </c>
    </row>
    <row r="270" spans="1:65">
      <c r="A270" s="8">
        <f t="shared" si="8"/>
        <v>39</v>
      </c>
      <c r="B270" s="1" t="s">
        <v>117</v>
      </c>
      <c r="C270" s="1" t="s">
        <v>118</v>
      </c>
      <c r="D270" s="1" t="s">
        <v>179</v>
      </c>
      <c r="E270" s="2">
        <v>92.724064549623506</v>
      </c>
      <c r="F270" s="3">
        <v>43899.88671875</v>
      </c>
      <c r="G270" s="3">
        <v>-2.8398632366588572E-5</v>
      </c>
      <c r="H270" s="3">
        <v>5.3393406560644507E-3</v>
      </c>
      <c r="I270" s="3">
        <v>5.310941836796701E-3</v>
      </c>
      <c r="J270" s="3">
        <v>-5.3672950343752746E-5</v>
      </c>
      <c r="K270" s="3">
        <v>2.050014166161418E-2</v>
      </c>
      <c r="L270" s="3">
        <v>2.0446468493901193E-2</v>
      </c>
      <c r="M270" s="3">
        <v>-8.5821529864915647E-5</v>
      </c>
      <c r="N270" s="3">
        <v>2.0525986910797656E-2</v>
      </c>
      <c r="O270" s="3">
        <v>2.0440165884792805E-2</v>
      </c>
      <c r="P270" s="2">
        <v>102.92602305554551</v>
      </c>
      <c r="Q270" s="3">
        <v>40203.8203125</v>
      </c>
      <c r="R270" s="3">
        <v>-3.214199705325882E-5</v>
      </c>
      <c r="S270" s="3">
        <v>6.4288849243894219E-3</v>
      </c>
      <c r="T270" s="3">
        <v>6.3967428868636489E-3</v>
      </c>
      <c r="U270" s="3">
        <v>-6.1050467593304347E-5</v>
      </c>
      <c r="V270" s="3">
        <v>2.319790655747056E-2</v>
      </c>
      <c r="W270" s="3">
        <v>2.3136856034398079E-2</v>
      </c>
      <c r="X270" s="3">
        <v>-9.6235145974787883E-5</v>
      </c>
      <c r="Y270" s="3">
        <v>2.3228449746966362E-2</v>
      </c>
      <c r="Z270" s="3">
        <v>2.3132213624194264E-2</v>
      </c>
      <c r="AA270" s="3">
        <v>68.354132018451878</v>
      </c>
      <c r="AB270" s="3">
        <v>2525.07080078125</v>
      </c>
      <c r="AC270" s="3">
        <v>-3.7458553197211586E-4</v>
      </c>
      <c r="AD270" s="3">
        <v>0.31143045052886009</v>
      </c>
      <c r="AE270" s="3">
        <v>0.31105588003993034</v>
      </c>
      <c r="AF270" s="3">
        <v>-7.0658073127560783E-4</v>
      </c>
      <c r="AG270" s="3">
        <v>1.1814947053790092</v>
      </c>
      <c r="AH270" s="3">
        <v>1.1807881519198418</v>
      </c>
      <c r="AI270" s="3">
        <v>-1.1362944424035959E-3</v>
      </c>
      <c r="AJ270" s="3">
        <v>1.181867241859436</v>
      </c>
      <c r="AK270" s="3">
        <v>1.180730938911438</v>
      </c>
      <c r="AL270" s="1">
        <v>-6.7226171767052244E-3</v>
      </c>
      <c r="AM270" s="1">
        <v>1.2639461909077589</v>
      </c>
      <c r="AN270" s="1">
        <v>1.2572235294871992</v>
      </c>
      <c r="AO270" s="1">
        <v>-1.2705636428107441E-2</v>
      </c>
      <c r="AP270" s="1">
        <v>4.8528606124497342</v>
      </c>
      <c r="AQ270" s="1">
        <v>4.8401549245652706</v>
      </c>
      <c r="AR270" s="1">
        <v>-2.0315953365408798E-2</v>
      </c>
      <c r="AS270" s="1">
        <v>4.8589787844044325</v>
      </c>
      <c r="AT270" s="1">
        <v>4.8386629503144274</v>
      </c>
      <c r="AU270" s="1">
        <v>-6.2774748144405158E-3</v>
      </c>
      <c r="AV270" s="1">
        <v>1.255589785877949</v>
      </c>
      <c r="AW270" s="1">
        <v>1.2493123031590467</v>
      </c>
      <c r="AX270" s="1">
        <v>-1.1923427535997755E-2</v>
      </c>
      <c r="AY270" s="1">
        <v>4.530654206736707</v>
      </c>
      <c r="AZ270" s="1">
        <v>4.5187307683653799</v>
      </c>
      <c r="BA270" s="1">
        <v>-1.8795151530868782E-2</v>
      </c>
      <c r="BB270" s="1">
        <v>4.5366194273325178</v>
      </c>
      <c r="BC270" s="1">
        <v>4.5178240850287947</v>
      </c>
      <c r="BD270" s="1">
        <v>-6.918784557058486E-3</v>
      </c>
      <c r="BE270" s="1">
        <v>5.7522782056548882</v>
      </c>
      <c r="BF270" s="1">
        <v>5.745359698950443</v>
      </c>
      <c r="BG270" s="1">
        <v>-1.305090409158857E-2</v>
      </c>
      <c r="BH270" s="1">
        <v>21.822805805620828</v>
      </c>
      <c r="BI270" s="1">
        <v>21.809755405258894</v>
      </c>
      <c r="BJ270" s="1">
        <v>-2.0987934048020344E-2</v>
      </c>
      <c r="BK270" s="1">
        <v>21.829686743157705</v>
      </c>
      <c r="BL270" s="1">
        <v>21.808698652007042</v>
      </c>
      <c r="BM270" s="1" t="str">
        <f t="shared" si="7"/>
        <v>NEPTextiles, Garments and Leather</v>
      </c>
    </row>
    <row r="271" spans="1:65">
      <c r="A271" s="8">
        <f t="shared" si="8"/>
        <v>40</v>
      </c>
      <c r="B271" s="1" t="s">
        <v>119</v>
      </c>
      <c r="C271" s="1" t="s">
        <v>120</v>
      </c>
      <c r="D271" s="1" t="s">
        <v>175</v>
      </c>
      <c r="E271" s="2">
        <v>23925.139145699861</v>
      </c>
      <c r="F271" s="3">
        <v>1483409.75</v>
      </c>
      <c r="G271" s="3">
        <v>-1.7111424822360277E-3</v>
      </c>
      <c r="H271" s="3">
        <v>5.3387151565402746E-3</v>
      </c>
      <c r="I271" s="3">
        <v>3.6275727907195687E-3</v>
      </c>
      <c r="J271" s="3">
        <v>-2.5085798697546124E-3</v>
      </c>
      <c r="K271" s="3">
        <v>9.6921366639435291E-3</v>
      </c>
      <c r="L271" s="3">
        <v>7.1835566777735949E-3</v>
      </c>
      <c r="M271" s="3">
        <v>-5.5259637301787734E-3</v>
      </c>
      <c r="N271" s="3">
        <v>1.0581631679087877E-2</v>
      </c>
      <c r="O271" s="3">
        <v>5.055667832493782E-3</v>
      </c>
      <c r="P271" s="2">
        <v>256.91687339266338</v>
      </c>
      <c r="Q271" s="3">
        <v>17493.517578125</v>
      </c>
      <c r="R271" s="3">
        <v>-8.5473299259319901E-4</v>
      </c>
      <c r="S271" s="3">
        <v>4.254486775607802E-3</v>
      </c>
      <c r="T271" s="3">
        <v>3.399753724806942E-3</v>
      </c>
      <c r="U271" s="3">
        <v>-1.2443393934518099E-3</v>
      </c>
      <c r="V271" s="3">
        <v>6.1050552176311612E-3</v>
      </c>
      <c r="W271" s="3">
        <v>4.8607157077640295E-3</v>
      </c>
      <c r="X271" s="3">
        <v>-2.2413136612158269E-3</v>
      </c>
      <c r="Y271" s="3">
        <v>6.4691422157920897E-3</v>
      </c>
      <c r="Z271" s="3">
        <v>4.2278287874069065E-3</v>
      </c>
      <c r="AA271" s="3">
        <v>31592.717139726908</v>
      </c>
      <c r="AB271" s="3">
        <v>1131547.875</v>
      </c>
      <c r="AC271" s="3">
        <v>-3.083174058701843E-3</v>
      </c>
      <c r="AD271" s="3">
        <v>9.6498499624431133E-3</v>
      </c>
      <c r="AE271" s="3">
        <v>6.5666758455336094E-3</v>
      </c>
      <c r="AF271" s="3">
        <v>-4.5215085847303271E-3</v>
      </c>
      <c r="AG271" s="3">
        <v>1.7702037468552589E-2</v>
      </c>
      <c r="AH271" s="3">
        <v>1.318052876740694E-2</v>
      </c>
      <c r="AI271" s="3">
        <v>-1.0046052047982812E-2</v>
      </c>
      <c r="AJ271" s="3">
        <v>1.9318545237183571E-2</v>
      </c>
      <c r="AK271" s="3">
        <v>9.2724934220314026E-3</v>
      </c>
      <c r="AL271" s="1">
        <v>-5.3047245665137799E-2</v>
      </c>
      <c r="AM271" s="1">
        <v>0.16550587539332834</v>
      </c>
      <c r="AN271" s="1">
        <v>0.11245863333718992</v>
      </c>
      <c r="AO271" s="1">
        <v>-7.7768656907868619E-2</v>
      </c>
      <c r="AP271" s="1">
        <v>0.30046659466980791</v>
      </c>
      <c r="AQ271" s="1">
        <v>0.2226979341529399</v>
      </c>
      <c r="AR271" s="1">
        <v>-0.17131078129062577</v>
      </c>
      <c r="AS271" s="1">
        <v>0.32804189075188434</v>
      </c>
      <c r="AT271" s="1">
        <v>0.15673110585225916</v>
      </c>
      <c r="AU271" s="1">
        <v>-2.9099462552426097E-2</v>
      </c>
      <c r="AV271" s="1">
        <v>0.14484438962743318</v>
      </c>
      <c r="AW271" s="1">
        <v>0.11574492509332197</v>
      </c>
      <c r="AX271" s="1">
        <v>-4.2363647941566142E-2</v>
      </c>
      <c r="AY271" s="1">
        <v>0.20784716072204312</v>
      </c>
      <c r="AZ271" s="1">
        <v>0.16548350881710674</v>
      </c>
      <c r="BA271" s="1">
        <v>-7.6305727657610414E-2</v>
      </c>
      <c r="BB271" s="1">
        <v>0.22024253572291386</v>
      </c>
      <c r="BC271" s="1">
        <v>0.14393681599204389</v>
      </c>
      <c r="BD271" s="1">
        <v>-5.5214606545825662E-2</v>
      </c>
      <c r="BE271" s="1">
        <v>0.17281303577355783</v>
      </c>
      <c r="BF271" s="1">
        <v>0.11759842818532813</v>
      </c>
      <c r="BG271" s="1">
        <v>-8.0972826297252096E-2</v>
      </c>
      <c r="BH271" s="1">
        <v>0.31701454905764542</v>
      </c>
      <c r="BI271" s="1">
        <v>0.23604172067558521</v>
      </c>
      <c r="BJ271" s="1">
        <v>-0.17990836735367655</v>
      </c>
      <c r="BK271" s="1">
        <v>0.34596356027915603</v>
      </c>
      <c r="BL271" s="1">
        <v>0.16605519709509564</v>
      </c>
      <c r="BM271" s="1" t="str">
        <f t="shared" si="7"/>
        <v>NETAgriculture, Mining and Quarrying</v>
      </c>
    </row>
    <row r="272" spans="1:65">
      <c r="A272" s="8">
        <f t="shared" si="8"/>
        <v>40</v>
      </c>
      <c r="B272" s="1" t="s">
        <v>119</v>
      </c>
      <c r="C272" s="1" t="s">
        <v>120</v>
      </c>
      <c r="D272" s="1" t="s">
        <v>176</v>
      </c>
      <c r="E272" s="2">
        <v>21936.446766094428</v>
      </c>
      <c r="F272" s="3">
        <v>1483409.75</v>
      </c>
      <c r="G272" s="3">
        <v>-2.2561950609087944E-3</v>
      </c>
      <c r="H272" s="3">
        <v>1.0068586096167564E-2</v>
      </c>
      <c r="I272" s="3">
        <v>7.8123908024281263E-3</v>
      </c>
      <c r="J272" s="3">
        <v>-3.8834947627037764E-3</v>
      </c>
      <c r="K272" s="3">
        <v>2.1196496207267046E-2</v>
      </c>
      <c r="L272" s="3">
        <v>1.7313001211732626E-2</v>
      </c>
      <c r="M272" s="3">
        <v>-1.2281425762921572E-2</v>
      </c>
      <c r="N272" s="3">
        <v>2.5019763503223658E-2</v>
      </c>
      <c r="O272" s="3">
        <v>1.2738337740302086E-2</v>
      </c>
      <c r="P272" s="2">
        <v>177.82543237734785</v>
      </c>
      <c r="Q272" s="3">
        <v>17493.517578125</v>
      </c>
      <c r="R272" s="3">
        <v>-1.5146665973588824E-3</v>
      </c>
      <c r="S272" s="3">
        <v>6.7388294264674187E-3</v>
      </c>
      <c r="T272" s="3">
        <v>5.2241627126932144E-3</v>
      </c>
      <c r="U272" s="3">
        <v>-2.6428381679579616E-3</v>
      </c>
      <c r="V272" s="3">
        <v>1.3857402373105288E-2</v>
      </c>
      <c r="W272" s="3">
        <v>1.1214564088732004E-2</v>
      </c>
      <c r="X272" s="3">
        <v>-8.5182832553982735E-3</v>
      </c>
      <c r="Y272" s="3">
        <v>1.6438488382846117E-2</v>
      </c>
      <c r="Z272" s="3">
        <v>7.9202051274478436E-3</v>
      </c>
      <c r="AA272" s="3">
        <v>67640.475572186435</v>
      </c>
      <c r="AB272" s="3">
        <v>1131547.875</v>
      </c>
      <c r="AC272" s="3">
        <v>-8.7464349344372749E-3</v>
      </c>
      <c r="AD272" s="3">
        <v>4.5902859419584274E-2</v>
      </c>
      <c r="AE272" s="3">
        <v>3.7156423553824425E-2</v>
      </c>
      <c r="AF272" s="3">
        <v>-1.5424598939716816E-2</v>
      </c>
      <c r="AG272" s="3">
        <v>9.3531813472509384E-2</v>
      </c>
      <c r="AH272" s="3">
        <v>7.8107215464115143E-2</v>
      </c>
      <c r="AI272" s="3">
        <v>-5.2644325420260429E-2</v>
      </c>
      <c r="AJ272" s="3">
        <v>0.10971406102180481</v>
      </c>
      <c r="AK272" s="3">
        <v>5.706973560154438E-2</v>
      </c>
      <c r="AL272" s="1">
        <v>-7.6285412607291894E-2</v>
      </c>
      <c r="AM272" s="1">
        <v>0.34043432592605721</v>
      </c>
      <c r="AN272" s="1">
        <v>0.26414890544640446</v>
      </c>
      <c r="AO272" s="1">
        <v>-0.13130690934665185</v>
      </c>
      <c r="AP272" s="1">
        <v>0.71668602020117189</v>
      </c>
      <c r="AQ272" s="1">
        <v>0.58537910298215912</v>
      </c>
      <c r="AR272" s="1">
        <v>-0.4152538262152371</v>
      </c>
      <c r="AS272" s="1">
        <v>0.84595654659906894</v>
      </c>
      <c r="AT272" s="1">
        <v>0.43070272038383189</v>
      </c>
      <c r="AU272" s="1">
        <v>-7.4502406795257256E-2</v>
      </c>
      <c r="AV272" s="1">
        <v>0.3314650314002856</v>
      </c>
      <c r="AW272" s="1">
        <v>0.2569626188788694</v>
      </c>
      <c r="AX272" s="1">
        <v>-0.12999415490284549</v>
      </c>
      <c r="AY272" s="1">
        <v>0.68160863290103701</v>
      </c>
      <c r="AZ272" s="1">
        <v>0.55161447227203253</v>
      </c>
      <c r="BA272" s="1">
        <v>-0.41899161531489271</v>
      </c>
      <c r="BB272" s="1">
        <v>0.8085653639774113</v>
      </c>
      <c r="BC272" s="1">
        <v>0.38957374866251859</v>
      </c>
      <c r="BD272" s="1">
        <v>-7.3158928310574065E-2</v>
      </c>
      <c r="BE272" s="1">
        <v>0.38395117858883193</v>
      </c>
      <c r="BF272" s="1">
        <v>0.31079224248827697</v>
      </c>
      <c r="BG272" s="1">
        <v>-0.12901795262971344</v>
      </c>
      <c r="BH272" s="1">
        <v>0.78234015206031382</v>
      </c>
      <c r="BI272" s="1">
        <v>0.65332220722058132</v>
      </c>
      <c r="BJ272" s="1">
        <v>-0.44033968791275924</v>
      </c>
      <c r="BK272" s="1">
        <v>0.91769540219789858</v>
      </c>
      <c r="BL272" s="1">
        <v>0.47735571428513934</v>
      </c>
      <c r="BM272" s="1" t="str">
        <f t="shared" si="7"/>
        <v>NETElectronics and Machinery</v>
      </c>
    </row>
    <row r="273" spans="1:65">
      <c r="A273" s="8">
        <f t="shared" si="8"/>
        <v>40</v>
      </c>
      <c r="B273" s="1" t="s">
        <v>119</v>
      </c>
      <c r="C273" s="1" t="s">
        <v>120</v>
      </c>
      <c r="D273" s="1" t="s">
        <v>177</v>
      </c>
      <c r="E273" s="2">
        <v>117538.1075166183</v>
      </c>
      <c r="F273" s="3">
        <v>8900458.5</v>
      </c>
      <c r="G273" s="3">
        <v>-1.628548603184754E-2</v>
      </c>
      <c r="H273" s="3">
        <v>2.617339942662511E-2</v>
      </c>
      <c r="I273" s="3">
        <v>9.8879133511218242E-3</v>
      </c>
      <c r="J273" s="3">
        <v>-2.0648326477385126E-2</v>
      </c>
      <c r="K273" s="3">
        <v>4.5364179997704923E-2</v>
      </c>
      <c r="L273" s="3">
        <v>2.4715853738598526E-2</v>
      </c>
      <c r="M273" s="3">
        <v>-4.6784156846115366E-2</v>
      </c>
      <c r="N273" s="3">
        <v>5.3062818944454193E-2</v>
      </c>
      <c r="O273" s="3">
        <v>6.2786620983388275E-3</v>
      </c>
      <c r="P273" s="2">
        <v>1166.5698985001634</v>
      </c>
      <c r="Q273" s="3">
        <v>104961.10546875</v>
      </c>
      <c r="R273" s="3">
        <v>-1.4302755656899535E-2</v>
      </c>
      <c r="S273" s="3">
        <v>1.9538813554390799E-2</v>
      </c>
      <c r="T273" s="3">
        <v>5.2360577101353556E-3</v>
      </c>
      <c r="U273" s="3">
        <v>-1.7395259281329345E-2</v>
      </c>
      <c r="V273" s="3">
        <v>3.4005301771685481E-2</v>
      </c>
      <c r="W273" s="3">
        <v>1.6610042563115712E-2</v>
      </c>
      <c r="X273" s="3">
        <v>-3.8483326068671886E-2</v>
      </c>
      <c r="Y273" s="3">
        <v>4.0107493725372478E-2</v>
      </c>
      <c r="Z273" s="3">
        <v>1.6241678895312361E-3</v>
      </c>
      <c r="AA273" s="3">
        <v>202023.63699152926</v>
      </c>
      <c r="AB273" s="3">
        <v>6789287.25</v>
      </c>
      <c r="AC273" s="3">
        <v>-5.214607826928841E-2</v>
      </c>
      <c r="AD273" s="3">
        <v>9.2240139754721895E-2</v>
      </c>
      <c r="AE273" s="3">
        <v>4.0094062132993713E-2</v>
      </c>
      <c r="AF273" s="3">
        <v>-6.4901799327344634E-2</v>
      </c>
      <c r="AG273" s="3">
        <v>0.14932323002722114</v>
      </c>
      <c r="AH273" s="3">
        <v>8.4421429201029241E-2</v>
      </c>
      <c r="AI273" s="3">
        <v>-0.15504650512593798</v>
      </c>
      <c r="AJ273" s="3">
        <v>0.17461103643290699</v>
      </c>
      <c r="AK273" s="3">
        <v>1.9564531918149441E-2</v>
      </c>
      <c r="AL273" s="1">
        <v>-0.10276687926948797</v>
      </c>
      <c r="AM273" s="1">
        <v>0.1651629293524329</v>
      </c>
      <c r="AN273" s="1">
        <v>6.2396049807462543E-2</v>
      </c>
      <c r="AO273" s="1">
        <v>-0.13029786584623523</v>
      </c>
      <c r="AP273" s="1">
        <v>0.28626319164602665</v>
      </c>
      <c r="AQ273" s="1">
        <v>0.15596532717720341</v>
      </c>
      <c r="AR273" s="1">
        <v>-0.29522372184209772</v>
      </c>
      <c r="AS273" s="1">
        <v>0.33484418564477958</v>
      </c>
      <c r="AT273" s="1">
        <v>3.9620463802681846E-2</v>
      </c>
      <c r="AU273" s="1">
        <v>-0.10723982126613155</v>
      </c>
      <c r="AV273" s="1">
        <v>0.14649896310815905</v>
      </c>
      <c r="AW273" s="1">
        <v>3.9259140437262231E-2</v>
      </c>
      <c r="AX273" s="1">
        <v>-0.1304269289748993</v>
      </c>
      <c r="AY273" s="1">
        <v>0.25496642546202403</v>
      </c>
      <c r="AZ273" s="1">
        <v>0.12453949703266462</v>
      </c>
      <c r="BA273" s="1">
        <v>-0.28854195011992878</v>
      </c>
      <c r="BB273" s="1">
        <v>0.30071970477008125</v>
      </c>
      <c r="BC273" s="1">
        <v>1.2177756395880189E-2</v>
      </c>
      <c r="BD273" s="1">
        <v>-0.14603682570835377</v>
      </c>
      <c r="BE273" s="1">
        <v>0.25832157776298165</v>
      </c>
      <c r="BF273" s="1">
        <v>0.11228475386814184</v>
      </c>
      <c r="BG273" s="1">
        <v>-0.18175964657553367</v>
      </c>
      <c r="BH273" s="1">
        <v>0.41818466970960744</v>
      </c>
      <c r="BI273" s="1">
        <v>0.23642501893650211</v>
      </c>
      <c r="BJ273" s="1">
        <v>-0.43421289188493684</v>
      </c>
      <c r="BK273" s="1">
        <v>0.48900401220249645</v>
      </c>
      <c r="BL273" s="1">
        <v>5.4791122029190766E-2</v>
      </c>
      <c r="BM273" s="1" t="str">
        <f t="shared" si="7"/>
        <v>NETOther</v>
      </c>
    </row>
    <row r="274" spans="1:65">
      <c r="A274" s="8">
        <f t="shared" si="8"/>
        <v>40</v>
      </c>
      <c r="B274" s="1" t="s">
        <v>119</v>
      </c>
      <c r="C274" s="1" t="s">
        <v>120</v>
      </c>
      <c r="D274" s="1" t="s">
        <v>178</v>
      </c>
      <c r="E274" s="2">
        <v>576955.21795403061</v>
      </c>
      <c r="F274" s="3">
        <v>12608982.875</v>
      </c>
      <c r="G274" s="3">
        <v>-2.7101557134301402E-2</v>
      </c>
      <c r="H274" s="3">
        <v>4.5034276045043953E-2</v>
      </c>
      <c r="I274" s="3">
        <v>1.7932718910742551E-2</v>
      </c>
      <c r="J274" s="3">
        <v>-4.3235247299890034E-2</v>
      </c>
      <c r="K274" s="3">
        <v>9.2700582958059385E-2</v>
      </c>
      <c r="L274" s="3">
        <v>4.9465335745480843E-2</v>
      </c>
      <c r="M274" s="3">
        <v>-9.5740999735426158E-2</v>
      </c>
      <c r="N274" s="3">
        <v>0.11312594683840871</v>
      </c>
      <c r="O274" s="3">
        <v>1.7384947102982551E-2</v>
      </c>
      <c r="P274" s="2">
        <v>7126.6908139557654</v>
      </c>
      <c r="Q274" s="3">
        <v>148694.8994140625</v>
      </c>
      <c r="R274" s="3">
        <v>-2.4736067760386504E-2</v>
      </c>
      <c r="S274" s="3">
        <v>4.0484390527126379E-2</v>
      </c>
      <c r="T274" s="3">
        <v>1.5748322766739875E-2</v>
      </c>
      <c r="U274" s="3">
        <v>-3.9542574420920573E-2</v>
      </c>
      <c r="V274" s="3">
        <v>8.4274280117824674E-2</v>
      </c>
      <c r="W274" s="3">
        <v>4.4731705478625372E-2</v>
      </c>
      <c r="X274" s="3">
        <v>-8.7452973646577448E-2</v>
      </c>
      <c r="Y274" s="3">
        <v>0.10290005861315876</v>
      </c>
      <c r="Z274" s="3">
        <v>1.5447084966581315E-2</v>
      </c>
      <c r="AA274" s="3">
        <v>260851.09529838065</v>
      </c>
      <c r="AB274" s="3">
        <v>9618156.9375</v>
      </c>
      <c r="AC274" s="3">
        <v>-2.5609873262737892E-2</v>
      </c>
      <c r="AD274" s="3">
        <v>4.225340848961423E-2</v>
      </c>
      <c r="AE274" s="3">
        <v>1.6643535226876338E-2</v>
      </c>
      <c r="AF274" s="3">
        <v>-4.1371236572331327E-2</v>
      </c>
      <c r="AG274" s="3">
        <v>8.8961927712716715E-2</v>
      </c>
      <c r="AH274" s="3">
        <v>4.7590691878895086E-2</v>
      </c>
      <c r="AI274" s="3">
        <v>-9.0881525505665195E-2</v>
      </c>
      <c r="AJ274" s="3">
        <v>0.10848889043336385</v>
      </c>
      <c r="AK274" s="3">
        <v>1.7607365160529298E-2</v>
      </c>
      <c r="AL274" s="1">
        <v>-3.4840411571005134E-2</v>
      </c>
      <c r="AM274" s="1">
        <v>5.789382154082022E-2</v>
      </c>
      <c r="AN274" s="1">
        <v>2.3053409969815093E-2</v>
      </c>
      <c r="AO274" s="1">
        <v>-5.5581079819057633E-2</v>
      </c>
      <c r="AP274" s="1">
        <v>0.11917125082983342</v>
      </c>
      <c r="AQ274" s="1">
        <v>6.3590171123019068E-2</v>
      </c>
      <c r="AR274" s="1">
        <v>-0.12307985915613422</v>
      </c>
      <c r="AS274" s="1">
        <v>0.14542908098152724</v>
      </c>
      <c r="AT274" s="1">
        <v>2.2349221825393045E-2</v>
      </c>
      <c r="AU274" s="1">
        <v>-3.035916847987857E-2</v>
      </c>
      <c r="AV274" s="1">
        <v>4.9687462240321147E-2</v>
      </c>
      <c r="AW274" s="1">
        <v>1.932829376044258E-2</v>
      </c>
      <c r="AX274" s="1">
        <v>-4.8531548773300529E-2</v>
      </c>
      <c r="AY274" s="1">
        <v>0.10343184265992417</v>
      </c>
      <c r="AZ274" s="1">
        <v>5.4900293618724935E-2</v>
      </c>
      <c r="BA274" s="1">
        <v>-0.10733312936887511</v>
      </c>
      <c r="BB274" s="1">
        <v>0.12629170676145715</v>
      </c>
      <c r="BC274" s="1">
        <v>1.8958577392582058E-2</v>
      </c>
      <c r="BD274" s="1">
        <v>-5.5546625743015131E-2</v>
      </c>
      <c r="BE274" s="1">
        <v>9.1645680697461762E-2</v>
      </c>
      <c r="BF274" s="1">
        <v>3.6099054954446617E-2</v>
      </c>
      <c r="BG274" s="1">
        <v>-8.9732290778363297E-2</v>
      </c>
      <c r="BH274" s="1">
        <v>0.19295428967332395</v>
      </c>
      <c r="BI274" s="1">
        <v>0.10322200049675388</v>
      </c>
      <c r="BJ274" s="1">
        <v>-0.19711780813700838</v>
      </c>
      <c r="BK274" s="1">
        <v>0.2353073649507311</v>
      </c>
      <c r="BL274" s="1">
        <v>3.8189557318721597E-2</v>
      </c>
      <c r="BM274" s="1" t="str">
        <f t="shared" si="7"/>
        <v>NETServices</v>
      </c>
    </row>
    <row r="275" spans="1:65">
      <c r="A275" s="8">
        <f t="shared" si="8"/>
        <v>40</v>
      </c>
      <c r="B275" s="1" t="s">
        <v>119</v>
      </c>
      <c r="C275" s="1" t="s">
        <v>120</v>
      </c>
      <c r="D275" s="1" t="s">
        <v>179</v>
      </c>
      <c r="E275" s="2">
        <v>1349.971180038021</v>
      </c>
      <c r="F275" s="3">
        <v>1483409.75</v>
      </c>
      <c r="G275" s="3">
        <v>-5.4953038670646492E-5</v>
      </c>
      <c r="H275" s="3">
        <v>1.5332478214986622E-3</v>
      </c>
      <c r="I275" s="3">
        <v>1.4782947837375104E-3</v>
      </c>
      <c r="J275" s="3">
        <v>-9.5363391665159725E-5</v>
      </c>
      <c r="K275" s="3">
        <v>4.0921809850260615E-3</v>
      </c>
      <c r="L275" s="3">
        <v>3.9968176279217005E-3</v>
      </c>
      <c r="M275" s="3">
        <v>-2.319710129086161E-4</v>
      </c>
      <c r="N275" s="3">
        <v>4.1596881346777081E-3</v>
      </c>
      <c r="O275" s="3">
        <v>3.9277172181755304E-3</v>
      </c>
      <c r="P275" s="2">
        <v>18.75532755186531</v>
      </c>
      <c r="Q275" s="3">
        <v>17493.517578125</v>
      </c>
      <c r="R275" s="3">
        <v>-6.4735886098787887E-5</v>
      </c>
      <c r="S275" s="3">
        <v>1.7463616095483303E-3</v>
      </c>
      <c r="T275" s="3">
        <v>1.6816257266327739E-3</v>
      </c>
      <c r="U275" s="3">
        <v>-1.1229287065361859E-4</v>
      </c>
      <c r="V275" s="3">
        <v>4.6405666507780552E-3</v>
      </c>
      <c r="W275" s="3">
        <v>4.5282738283276558E-3</v>
      </c>
      <c r="X275" s="3">
        <v>-2.7359686464478727E-4</v>
      </c>
      <c r="Y275" s="3">
        <v>4.7187493182718754E-3</v>
      </c>
      <c r="Z275" s="3">
        <v>4.4451524736359715E-3</v>
      </c>
      <c r="AA275" s="3">
        <v>3665.986354335143</v>
      </c>
      <c r="AB275" s="3">
        <v>1131547.875</v>
      </c>
      <c r="AC275" s="3">
        <v>-1.9571243865357246E-4</v>
      </c>
      <c r="AD275" s="3">
        <v>6.8996937479823828E-3</v>
      </c>
      <c r="AE275" s="3">
        <v>6.7039811983704567E-3</v>
      </c>
      <c r="AF275" s="3">
        <v>-3.4043111372739077E-4</v>
      </c>
      <c r="AG275" s="3">
        <v>1.8844570033252239E-2</v>
      </c>
      <c r="AH275" s="3">
        <v>1.8504138570278883E-2</v>
      </c>
      <c r="AI275" s="3">
        <v>-8.2083147572120652E-4</v>
      </c>
      <c r="AJ275" s="3">
        <v>1.9111925736069679E-2</v>
      </c>
      <c r="AK275" s="3">
        <v>1.8291094340384007E-2</v>
      </c>
      <c r="AL275" s="1">
        <v>-3.0192449806606538E-2</v>
      </c>
      <c r="AM275" s="1">
        <v>0.84240123952262203</v>
      </c>
      <c r="AN275" s="1">
        <v>0.81220879021571246</v>
      </c>
      <c r="AO275" s="1">
        <v>-5.2394817209190411E-2</v>
      </c>
      <c r="AP275" s="1">
        <v>2.2483373436443954</v>
      </c>
      <c r="AQ275" s="1">
        <v>2.1959425454236938</v>
      </c>
      <c r="AR275" s="1">
        <v>-0.12745015258950873</v>
      </c>
      <c r="AS275" s="1">
        <v>2.2854273076709548</v>
      </c>
      <c r="AT275" s="1">
        <v>2.1579772080493367</v>
      </c>
      <c r="AU275" s="1">
        <v>-3.019030995006964E-2</v>
      </c>
      <c r="AV275" s="1">
        <v>0.81443541526117724</v>
      </c>
      <c r="AW275" s="1">
        <v>0.78424510679564352</v>
      </c>
      <c r="AX275" s="1">
        <v>-5.2369045586900545E-2</v>
      </c>
      <c r="AY275" s="1">
        <v>2.1641805492111628</v>
      </c>
      <c r="AZ275" s="1">
        <v>2.1118115261043768</v>
      </c>
      <c r="BA275" s="1">
        <v>-0.12759498081772666</v>
      </c>
      <c r="BB275" s="1">
        <v>2.2006419171881104</v>
      </c>
      <c r="BC275" s="1">
        <v>2.0730469457017522</v>
      </c>
      <c r="BD275" s="1">
        <v>-3.0204420097511668E-2</v>
      </c>
      <c r="BE275" s="1">
        <v>1.0648339468965613</v>
      </c>
      <c r="BF275" s="1">
        <v>1.0346295096747793</v>
      </c>
      <c r="BG275" s="1">
        <v>-5.2538941541098567E-2</v>
      </c>
      <c r="BH275" s="1">
        <v>2.9082939937652261</v>
      </c>
      <c r="BI275" s="1">
        <v>2.8557549983247843</v>
      </c>
      <c r="BJ275" s="1">
        <v>-0.12667942258810136</v>
      </c>
      <c r="BK275" s="1">
        <v>2.9495551625438616</v>
      </c>
      <c r="BL275" s="1">
        <v>2.8228757523076933</v>
      </c>
      <c r="BM275" s="1" t="str">
        <f t="shared" si="7"/>
        <v>NETTextiles, Garments and Leather</v>
      </c>
    </row>
    <row r="276" spans="1:65">
      <c r="A276" s="8">
        <f t="shared" si="8"/>
        <v>41</v>
      </c>
      <c r="B276" s="1" t="s">
        <v>121</v>
      </c>
      <c r="C276" s="1" t="s">
        <v>122</v>
      </c>
      <c r="D276" s="1" t="s">
        <v>175</v>
      </c>
      <c r="E276" s="2">
        <v>85038.463979543216</v>
      </c>
      <c r="F276" s="3">
        <v>924669.6875</v>
      </c>
      <c r="G276" s="3">
        <v>-1.2063709393260069E-2</v>
      </c>
      <c r="H276" s="3">
        <v>2.261697594076395E-2</v>
      </c>
      <c r="I276" s="3">
        <v>1.0553266503848135E-2</v>
      </c>
      <c r="J276" s="3">
        <v>-1.8086029653204605E-2</v>
      </c>
      <c r="K276" s="3">
        <v>4.2342789005488157E-2</v>
      </c>
      <c r="L276" s="3">
        <v>2.4256759323179722E-2</v>
      </c>
      <c r="M276" s="3">
        <v>-3.5754966433160007E-2</v>
      </c>
      <c r="N276" s="3">
        <v>4.8579052556306124E-2</v>
      </c>
      <c r="O276" s="3">
        <v>1.2824086123146117E-2</v>
      </c>
      <c r="P276" s="2">
        <v>1437.8751765780635</v>
      </c>
      <c r="Q276" s="3">
        <v>5496.72998046875</v>
      </c>
      <c r="R276" s="3">
        <v>-5.5718492949381471E-3</v>
      </c>
      <c r="S276" s="3">
        <v>4.7154467785730958E-2</v>
      </c>
      <c r="T276" s="3">
        <v>4.1582619887776673E-2</v>
      </c>
      <c r="U276" s="3">
        <v>-8.1331313122063875E-3</v>
      </c>
      <c r="V276" s="3">
        <v>5.3497888147830963E-2</v>
      </c>
      <c r="W276" s="3">
        <v>4.5364758232608438E-2</v>
      </c>
      <c r="X276" s="3">
        <v>-1.5394336543977261E-2</v>
      </c>
      <c r="Y276" s="3">
        <v>5.6184013839811087E-2</v>
      </c>
      <c r="Z276" s="3">
        <v>4.0789678227156401E-2</v>
      </c>
      <c r="AA276" s="3">
        <v>67701.368457257326</v>
      </c>
      <c r="AB276" s="3">
        <v>296981.96875</v>
      </c>
      <c r="AC276" s="3">
        <v>-3.0800718901446089E-2</v>
      </c>
      <c r="AD276" s="3">
        <v>5.7361374609172344E-2</v>
      </c>
      <c r="AE276" s="3">
        <v>2.6560655795037746E-2</v>
      </c>
      <c r="AF276" s="3">
        <v>-4.6183489030227065E-2</v>
      </c>
      <c r="AG276" s="3">
        <v>0.10807883320376277</v>
      </c>
      <c r="AH276" s="3">
        <v>6.1895344173535705E-2</v>
      </c>
      <c r="AI276" s="3">
        <v>-9.1323035769164562E-2</v>
      </c>
      <c r="AJ276" s="3">
        <v>0.12400671746581793</v>
      </c>
      <c r="AK276" s="3">
        <v>3.2683681696653366E-2</v>
      </c>
      <c r="AL276" s="1">
        <v>-6.5587651683825646E-2</v>
      </c>
      <c r="AM276" s="1">
        <v>0.1229633682135161</v>
      </c>
      <c r="AN276" s="1">
        <v>5.7375716292344059E-2</v>
      </c>
      <c r="AO276" s="1">
        <v>-9.8329640956077768E-2</v>
      </c>
      <c r="AP276" s="1">
        <v>0.23020813964279227</v>
      </c>
      <c r="AQ276" s="1">
        <v>0.1318784985284836</v>
      </c>
      <c r="AR276" s="1">
        <v>-0.19439164256519326</v>
      </c>
      <c r="AS276" s="1">
        <v>0.2641132900609634</v>
      </c>
      <c r="AT276" s="1">
        <v>6.9721647495770117E-2</v>
      </c>
      <c r="AU276" s="1">
        <v>-1.0650072966563728E-2</v>
      </c>
      <c r="AV276" s="1">
        <v>9.0131390142541234E-2</v>
      </c>
      <c r="AW276" s="1">
        <v>7.9481319846182549E-2</v>
      </c>
      <c r="AX276" s="1">
        <v>-1.5545725904742689E-2</v>
      </c>
      <c r="AY276" s="1">
        <v>0.10225624961699355</v>
      </c>
      <c r="AZ276" s="1">
        <v>8.6710526382455896E-2</v>
      </c>
      <c r="BA276" s="1">
        <v>-2.9424846004743981E-2</v>
      </c>
      <c r="BB276" s="1">
        <v>0.10739052965628655</v>
      </c>
      <c r="BC276" s="1">
        <v>7.7965685431679269E-2</v>
      </c>
      <c r="BD276" s="1">
        <v>-6.7555930353199609E-2</v>
      </c>
      <c r="BE276" s="1">
        <v>0.1258120318704348</v>
      </c>
      <c r="BF276" s="1">
        <v>5.8256101708737518E-2</v>
      </c>
      <c r="BG276" s="1">
        <v>-0.10129531646247697</v>
      </c>
      <c r="BH276" s="1">
        <v>0.23705180882078947</v>
      </c>
      <c r="BI276" s="1">
        <v>0.13575649235831247</v>
      </c>
      <c r="BJ276" s="1">
        <v>-0.20030093011156258</v>
      </c>
      <c r="BK276" s="1">
        <v>0.27198680638770351</v>
      </c>
      <c r="BL276" s="1">
        <v>7.1685876276140925E-2</v>
      </c>
      <c r="BM276" s="1" t="str">
        <f t="shared" si="7"/>
        <v>NORAgriculture, Mining and Quarrying</v>
      </c>
    </row>
    <row r="277" spans="1:65">
      <c r="A277" s="8">
        <f t="shared" si="8"/>
        <v>41</v>
      </c>
      <c r="B277" s="1" t="s">
        <v>121</v>
      </c>
      <c r="C277" s="1" t="s">
        <v>122</v>
      </c>
      <c r="D277" s="1" t="s">
        <v>176</v>
      </c>
      <c r="E277" s="2">
        <v>8498.7626160629352</v>
      </c>
      <c r="F277" s="3">
        <v>924669.6875</v>
      </c>
      <c r="G277" s="3">
        <v>-1.233662711456418E-3</v>
      </c>
      <c r="H277" s="3">
        <v>4.6013917308300734E-3</v>
      </c>
      <c r="I277" s="3">
        <v>3.3677290193736553E-3</v>
      </c>
      <c r="J277" s="3">
        <v>-2.2196132922545075E-3</v>
      </c>
      <c r="K277" s="3">
        <v>1.1839255224913359E-2</v>
      </c>
      <c r="L277" s="3">
        <v>9.6196415834128857E-3</v>
      </c>
      <c r="M277" s="3">
        <v>-5.4554210510104895E-3</v>
      </c>
      <c r="N277" s="3">
        <v>1.3127156533300877E-2</v>
      </c>
      <c r="O277" s="3">
        <v>7.6717352494597435E-3</v>
      </c>
      <c r="P277" s="2">
        <v>44.529869997119995</v>
      </c>
      <c r="Q277" s="3">
        <v>5496.72998046875</v>
      </c>
      <c r="R277" s="3">
        <v>-1.4125759626040235E-3</v>
      </c>
      <c r="S277" s="3">
        <v>6.7166382796131074E-3</v>
      </c>
      <c r="T277" s="3">
        <v>5.3040622151456773E-3</v>
      </c>
      <c r="U277" s="3">
        <v>-2.7033105725422502E-3</v>
      </c>
      <c r="V277" s="3">
        <v>1.5841211308725178E-2</v>
      </c>
      <c r="W277" s="3">
        <v>1.3137900969013572E-2</v>
      </c>
      <c r="X277" s="3">
        <v>-6.7139225429855287E-3</v>
      </c>
      <c r="Y277" s="3">
        <v>1.7327352426946163E-2</v>
      </c>
      <c r="Z277" s="3">
        <v>1.0613430291414261E-2</v>
      </c>
      <c r="AA277" s="3">
        <v>9320.3679918015223</v>
      </c>
      <c r="AB277" s="3">
        <v>296981.96875</v>
      </c>
      <c r="AC277" s="3">
        <v>-4.6882345341145992E-3</v>
      </c>
      <c r="AD277" s="3">
        <v>3.1204869970679283E-2</v>
      </c>
      <c r="AE277" s="3">
        <v>2.6516634970903397E-2</v>
      </c>
      <c r="AF277" s="3">
        <v>-8.5436049848794937E-3</v>
      </c>
      <c r="AG277" s="3">
        <v>8.7104592472314835E-2</v>
      </c>
      <c r="AH277" s="3">
        <v>7.8560985624790192E-2</v>
      </c>
      <c r="AI277" s="3">
        <v>-2.3092799820005894E-2</v>
      </c>
      <c r="AJ277" s="3">
        <v>9.3121014535427094E-2</v>
      </c>
      <c r="AK277" s="3">
        <v>7.0028215646743774E-2</v>
      </c>
      <c r="AL277" s="1">
        <v>-6.7111564164878443E-2</v>
      </c>
      <c r="AM277" s="1">
        <v>0.25031687634197641</v>
      </c>
      <c r="AN277" s="1">
        <v>0.18320531217709798</v>
      </c>
      <c r="AO277" s="1">
        <v>-0.12074752564134533</v>
      </c>
      <c r="AP277" s="1">
        <v>0.64405848479697236</v>
      </c>
      <c r="AQ277" s="1">
        <v>0.52331094015655799</v>
      </c>
      <c r="AR277" s="1">
        <v>-0.29677628780648535</v>
      </c>
      <c r="AS277" s="1">
        <v>0.71412064238122819</v>
      </c>
      <c r="AT277" s="1">
        <v>0.41734434190869674</v>
      </c>
      <c r="AU277" s="1">
        <v>-8.7183598908848914E-2</v>
      </c>
      <c r="AV277" s="1">
        <v>0.41454811159756472</v>
      </c>
      <c r="AW277" s="1">
        <v>0.32736450640174886</v>
      </c>
      <c r="AX277" s="1">
        <v>-0.16684720037859077</v>
      </c>
      <c r="AY277" s="1">
        <v>0.9777129510431638</v>
      </c>
      <c r="AZ277" s="1">
        <v>0.81086576503478314</v>
      </c>
      <c r="BA277" s="1">
        <v>-0.41438049746625499</v>
      </c>
      <c r="BB277" s="1">
        <v>1.0694369606561231</v>
      </c>
      <c r="BC277" s="1">
        <v>0.65505648833773578</v>
      </c>
      <c r="BD277" s="1">
        <v>-7.4692387761780943E-2</v>
      </c>
      <c r="BE277" s="1">
        <v>0.49715222882852422</v>
      </c>
      <c r="BF277" s="1">
        <v>0.42245983364788375</v>
      </c>
      <c r="BG277" s="1">
        <v>-0.13611568529060816</v>
      </c>
      <c r="BH277" s="1">
        <v>1.3877398729589689</v>
      </c>
      <c r="BI277" s="1">
        <v>1.2516241579929228</v>
      </c>
      <c r="BJ277" s="1">
        <v>-0.36791170452542532</v>
      </c>
      <c r="BK277" s="1">
        <v>1.4835927844134902</v>
      </c>
      <c r="BL277" s="1">
        <v>1.115681094725784</v>
      </c>
      <c r="BM277" s="1" t="str">
        <f t="shared" si="7"/>
        <v>NORElectronics and Machinery</v>
      </c>
    </row>
    <row r="278" spans="1:65">
      <c r="A278" s="8">
        <f t="shared" si="8"/>
        <v>41</v>
      </c>
      <c r="B278" s="1" t="s">
        <v>121</v>
      </c>
      <c r="C278" s="1" t="s">
        <v>122</v>
      </c>
      <c r="D278" s="1" t="s">
        <v>177</v>
      </c>
      <c r="E278" s="2">
        <v>73934.715929997881</v>
      </c>
      <c r="F278" s="3">
        <v>5548018.125</v>
      </c>
      <c r="G278" s="3">
        <v>-4.5670708823308814E-3</v>
      </c>
      <c r="H278" s="3">
        <v>9.7709805122576654E-3</v>
      </c>
      <c r="I278" s="3">
        <v>5.2039097317901906E-3</v>
      </c>
      <c r="J278" s="3">
        <v>-6.6022794126183726E-3</v>
      </c>
      <c r="K278" s="3">
        <v>1.474708465684671E-2</v>
      </c>
      <c r="L278" s="3">
        <v>8.1448052660562098E-3</v>
      </c>
      <c r="M278" s="3">
        <v>-1.5588342896080576E-2</v>
      </c>
      <c r="N278" s="3">
        <v>1.800608065968845E-2</v>
      </c>
      <c r="O278" s="3">
        <v>2.4177376762963831E-3</v>
      </c>
      <c r="P278" s="2">
        <v>356.94703778321713</v>
      </c>
      <c r="Q278" s="3">
        <v>32980.3798828125</v>
      </c>
      <c r="R278" s="3">
        <v>-7.145374380343128E-3</v>
      </c>
      <c r="S278" s="3">
        <v>1.5401827906316612E-2</v>
      </c>
      <c r="T278" s="3">
        <v>8.2564534604898654E-3</v>
      </c>
      <c r="U278" s="3">
        <v>-1.053683083227952E-2</v>
      </c>
      <c r="V278" s="3">
        <v>2.2592177789192647E-2</v>
      </c>
      <c r="W278" s="3">
        <v>1.2055347135174088E-2</v>
      </c>
      <c r="X278" s="3">
        <v>-2.3534889965958428E-2</v>
      </c>
      <c r="Y278" s="3">
        <v>2.7279036468826234E-2</v>
      </c>
      <c r="Z278" s="3">
        <v>3.7441464737639762E-3</v>
      </c>
      <c r="AA278" s="3">
        <v>33951.680717589814</v>
      </c>
      <c r="AB278" s="3">
        <v>1781891.8125</v>
      </c>
      <c r="AC278" s="3">
        <v>-2.271700318897274E-2</v>
      </c>
      <c r="AD278" s="3">
        <v>7.0389818357398326E-2</v>
      </c>
      <c r="AE278" s="3">
        <v>4.767281445720073E-2</v>
      </c>
      <c r="AF278" s="3">
        <v>-3.1551521525670978E-2</v>
      </c>
      <c r="AG278" s="3">
        <v>9.3366534296364989E-2</v>
      </c>
      <c r="AH278" s="3">
        <v>6.1815013566956623E-2</v>
      </c>
      <c r="AI278" s="3">
        <v>-7.2448204899046686E-2</v>
      </c>
      <c r="AJ278" s="3">
        <v>0.10768531944631832</v>
      </c>
      <c r="AK278" s="3">
        <v>3.5237113761468208E-2</v>
      </c>
      <c r="AL278" s="1">
        <v>-2.8559195234018963E-2</v>
      </c>
      <c r="AM278" s="1">
        <v>6.110072457096237E-2</v>
      </c>
      <c r="AN278" s="1">
        <v>3.2541529973924309E-2</v>
      </c>
      <c r="AO278" s="1">
        <v>-4.1285933937219632E-2</v>
      </c>
      <c r="AP278" s="1">
        <v>9.2217721313872444E-2</v>
      </c>
      <c r="AQ278" s="1">
        <v>5.093178751314871E-2</v>
      </c>
      <c r="AR278" s="1">
        <v>-9.7478348730332662E-2</v>
      </c>
      <c r="AS278" s="1">
        <v>0.11259715169935895</v>
      </c>
      <c r="AT278" s="1">
        <v>1.5118802423042669E-2</v>
      </c>
      <c r="AU278" s="1">
        <v>-5.5016836473409686E-2</v>
      </c>
      <c r="AV278" s="1">
        <v>0.11858858643495288</v>
      </c>
      <c r="AW278" s="1">
        <v>6.3571749457342661E-2</v>
      </c>
      <c r="AX278" s="1">
        <v>-8.1129842607304464E-2</v>
      </c>
      <c r="AY278" s="1">
        <v>0.17395171825083888</v>
      </c>
      <c r="AZ278" s="1">
        <v>9.2821877016080287E-2</v>
      </c>
      <c r="BA278" s="1">
        <v>-0.1812102660763098</v>
      </c>
      <c r="BB278" s="1">
        <v>0.21003885992122387</v>
      </c>
      <c r="BC278" s="1">
        <v>2.8828593620824988E-2</v>
      </c>
      <c r="BD278" s="1">
        <v>-9.9355024357385233E-2</v>
      </c>
      <c r="BE278" s="1">
        <v>0.30785672120722551</v>
      </c>
      <c r="BF278" s="1">
        <v>0.20850169373922914</v>
      </c>
      <c r="BG278" s="1">
        <v>-0.1379936501139066</v>
      </c>
      <c r="BH278" s="1">
        <v>0.40834762455300189</v>
      </c>
      <c r="BI278" s="1">
        <v>0.2703539779216273</v>
      </c>
      <c r="BJ278" s="1">
        <v>-0.31685927507760836</v>
      </c>
      <c r="BK278" s="1">
        <v>0.47097222496826957</v>
      </c>
      <c r="BL278" s="1">
        <v>0.15411294645387347</v>
      </c>
      <c r="BM278" s="1" t="str">
        <f t="shared" si="7"/>
        <v>NOROther</v>
      </c>
    </row>
    <row r="279" spans="1:65">
      <c r="A279" s="8">
        <f t="shared" si="8"/>
        <v>41</v>
      </c>
      <c r="B279" s="1" t="s">
        <v>121</v>
      </c>
      <c r="C279" s="1" t="s">
        <v>122</v>
      </c>
      <c r="D279" s="1" t="s">
        <v>178</v>
      </c>
      <c r="E279" s="2">
        <v>294352.20517856057</v>
      </c>
      <c r="F279" s="3">
        <v>7859692.34375</v>
      </c>
      <c r="G279" s="3">
        <v>-6.919161035734811E-3</v>
      </c>
      <c r="H279" s="3">
        <v>1.334147288614566E-2</v>
      </c>
      <c r="I279" s="3">
        <v>6.4223118504108667E-3</v>
      </c>
      <c r="J279" s="3">
        <v>-1.1077102075056244E-2</v>
      </c>
      <c r="K279" s="3">
        <v>2.4030037138007374E-2</v>
      </c>
      <c r="L279" s="3">
        <v>1.2952935059313164E-2</v>
      </c>
      <c r="M279" s="3">
        <v>-2.3300429910046105E-2</v>
      </c>
      <c r="N279" s="3">
        <v>2.9357015891419216E-2</v>
      </c>
      <c r="O279" s="3">
        <v>6.0565859813730971E-3</v>
      </c>
      <c r="P279" s="2">
        <v>894.91670415527494</v>
      </c>
      <c r="Q279" s="3">
        <v>46722.204833984375</v>
      </c>
      <c r="R279" s="3">
        <v>-4.4426836584607887E-3</v>
      </c>
      <c r="S279" s="3">
        <v>8.4807501304667889E-3</v>
      </c>
      <c r="T279" s="3">
        <v>4.0380664720059967E-3</v>
      </c>
      <c r="U279" s="3">
        <v>-7.1582369215493769E-3</v>
      </c>
      <c r="V279" s="3">
        <v>1.5298158720145463E-2</v>
      </c>
      <c r="W279" s="3">
        <v>8.1399217694922976E-3</v>
      </c>
      <c r="X279" s="3">
        <v>-1.4666608986640295E-2</v>
      </c>
      <c r="Y279" s="3">
        <v>1.8560363984657886E-2</v>
      </c>
      <c r="Z279" s="3">
        <v>3.8937549980175845E-3</v>
      </c>
      <c r="AA279" s="3">
        <v>37121.886354222399</v>
      </c>
      <c r="AB279" s="3">
        <v>2524346.734375</v>
      </c>
      <c r="AC279" s="3">
        <v>-8.6862868457727588E-3</v>
      </c>
      <c r="AD279" s="3">
        <v>1.3951441982044344E-2</v>
      </c>
      <c r="AE279" s="3">
        <v>5.2651551360442111E-3</v>
      </c>
      <c r="AF279" s="3">
        <v>-1.4512180654889892E-2</v>
      </c>
      <c r="AG279" s="3">
        <v>2.6138645050195919E-2</v>
      </c>
      <c r="AH279" s="3">
        <v>1.162646439502181E-2</v>
      </c>
      <c r="AI279" s="3">
        <v>-2.7341586070633514E-2</v>
      </c>
      <c r="AJ279" s="3">
        <v>3.3009390747793077E-2</v>
      </c>
      <c r="AK279" s="3">
        <v>5.6678046189519021E-3</v>
      </c>
      <c r="AL279" s="1">
        <v>-1.0867828254304289E-2</v>
      </c>
      <c r="AM279" s="1">
        <v>2.0955262529265623E-2</v>
      </c>
      <c r="AN279" s="1">
        <v>1.008743427496136E-2</v>
      </c>
      <c r="AO279" s="1">
        <v>-1.7398647362790308E-2</v>
      </c>
      <c r="AP279" s="1">
        <v>3.7743639035376704E-2</v>
      </c>
      <c r="AQ279" s="1">
        <v>2.0344991666872297E-2</v>
      </c>
      <c r="AR279" s="1">
        <v>-3.6597655294626837E-2</v>
      </c>
      <c r="AS279" s="1">
        <v>4.6110649126255399E-2</v>
      </c>
      <c r="AT279" s="1">
        <v>9.5129938316285429E-3</v>
      </c>
      <c r="AU279" s="1">
        <v>-1.364385778509402E-2</v>
      </c>
      <c r="AV279" s="1">
        <v>2.6045101921817984E-2</v>
      </c>
      <c r="AW279" s="1">
        <v>1.2401244136723952E-2</v>
      </c>
      <c r="AX279" s="1">
        <v>-2.1983551847908581E-2</v>
      </c>
      <c r="AY279" s="1">
        <v>4.6981941096336306E-2</v>
      </c>
      <c r="AZ279" s="1">
        <v>2.4998389159047524E-2</v>
      </c>
      <c r="BA279" s="1">
        <v>-4.504239837608242E-2</v>
      </c>
      <c r="BB279" s="1">
        <v>5.7000449753829403E-2</v>
      </c>
      <c r="BC279" s="1">
        <v>1.1958051377746968E-2</v>
      </c>
      <c r="BD279" s="1">
        <v>-3.4745951038145421E-2</v>
      </c>
      <c r="BE279" s="1">
        <v>5.5807058715260961E-2</v>
      </c>
      <c r="BF279" s="1">
        <v>2.1061107676206024E-2</v>
      </c>
      <c r="BG279" s="1">
        <v>-5.8050065286171959E-2</v>
      </c>
      <c r="BH279" s="1">
        <v>0.10455699854760808</v>
      </c>
      <c r="BI279" s="1">
        <v>4.6506933260299227E-2</v>
      </c>
      <c r="BJ279" s="1">
        <v>-0.10936887392543335</v>
      </c>
      <c r="BK279" s="1">
        <v>0.13204061701922684</v>
      </c>
      <c r="BL279" s="1">
        <v>2.2671742860957463E-2</v>
      </c>
      <c r="BM279" s="1" t="str">
        <f t="shared" si="7"/>
        <v>NORServices</v>
      </c>
    </row>
    <row r="280" spans="1:65">
      <c r="A280" s="8">
        <f t="shared" si="8"/>
        <v>41</v>
      </c>
      <c r="B280" s="1" t="s">
        <v>121</v>
      </c>
      <c r="C280" s="1" t="s">
        <v>122</v>
      </c>
      <c r="D280" s="1" t="s">
        <v>179</v>
      </c>
      <c r="E280" s="2">
        <v>510.69255101743863</v>
      </c>
      <c r="F280" s="3">
        <v>924669.6875</v>
      </c>
      <c r="G280" s="3">
        <v>-4.0822998016665224E-5</v>
      </c>
      <c r="H280" s="3">
        <v>4.5938690891489387E-4</v>
      </c>
      <c r="I280" s="3">
        <v>4.1856392635963857E-4</v>
      </c>
      <c r="J280" s="3">
        <v>-6.7576111177913845E-5</v>
      </c>
      <c r="K280" s="3">
        <v>7.477469916921109E-4</v>
      </c>
      <c r="L280" s="3">
        <v>6.8017086596228182E-4</v>
      </c>
      <c r="M280" s="3">
        <v>-1.508434688730631E-4</v>
      </c>
      <c r="N280" s="3">
        <v>7.8181858407333493E-4</v>
      </c>
      <c r="O280" s="3">
        <v>6.3097511883825064E-4</v>
      </c>
      <c r="P280" s="2">
        <v>14.096204286632503</v>
      </c>
      <c r="Q280" s="3">
        <v>5496.72998046875</v>
      </c>
      <c r="R280" s="3">
        <v>-2.3545273870695382E-4</v>
      </c>
      <c r="S280" s="3">
        <v>2.5995911564677954E-3</v>
      </c>
      <c r="T280" s="3">
        <v>2.3641384905204177E-3</v>
      </c>
      <c r="U280" s="3">
        <v>-4.0267223084811121E-4</v>
      </c>
      <c r="V280" s="3">
        <v>4.7077424824237823E-3</v>
      </c>
      <c r="W280" s="3">
        <v>4.3050701497122645E-3</v>
      </c>
      <c r="X280" s="3">
        <v>-8.6606631521135569E-4</v>
      </c>
      <c r="Y280" s="3">
        <v>4.9218495842069387E-3</v>
      </c>
      <c r="Z280" s="3">
        <v>4.0557831525802612E-3</v>
      </c>
      <c r="AA280" s="3">
        <v>395.67641206969336</v>
      </c>
      <c r="AB280" s="3">
        <v>296981.96875</v>
      </c>
      <c r="AC280" s="3">
        <v>-1.4546129386872053E-4</v>
      </c>
      <c r="AD280" s="3">
        <v>3.170049749314785E-3</v>
      </c>
      <c r="AE280" s="3">
        <v>3.0245883390307426E-3</v>
      </c>
      <c r="AF280" s="3">
        <v>-2.5400074082426727E-4</v>
      </c>
      <c r="AG280" s="3">
        <v>5.1401248201727867E-3</v>
      </c>
      <c r="AH280" s="3">
        <v>4.886124050244689E-3</v>
      </c>
      <c r="AI280" s="3">
        <v>-5.33423459273763E-4</v>
      </c>
      <c r="AJ280" s="3">
        <v>5.2802145946770906E-3</v>
      </c>
      <c r="AK280" s="3">
        <v>4.7467912081629038E-3</v>
      </c>
      <c r="AL280" s="1">
        <v>-3.695744970074577E-2</v>
      </c>
      <c r="AM280" s="1">
        <v>0.41588735282186801</v>
      </c>
      <c r="AN280" s="1">
        <v>0.37892991711848423</v>
      </c>
      <c r="AO280" s="1">
        <v>-6.1177298365255324E-2</v>
      </c>
      <c r="AP280" s="1">
        <v>0.67694248773849863</v>
      </c>
      <c r="AQ280" s="1">
        <v>0.61576517619925564</v>
      </c>
      <c r="AR280" s="1">
        <v>-0.13656003195273497</v>
      </c>
      <c r="AS280" s="1">
        <v>0.70778782548511288</v>
      </c>
      <c r="AT280" s="1">
        <v>0.57122779682587477</v>
      </c>
      <c r="AU280" s="1">
        <v>-4.5906688876154234E-2</v>
      </c>
      <c r="AV280" s="1">
        <v>0.50684745941179632</v>
      </c>
      <c r="AW280" s="1">
        <v>0.46094078472172134</v>
      </c>
      <c r="AX280" s="1">
        <v>-7.8509805925928072E-2</v>
      </c>
      <c r="AY280" s="1">
        <v>0.91787791739667624</v>
      </c>
      <c r="AZ280" s="1">
        <v>0.83936809161023707</v>
      </c>
      <c r="BA280" s="1">
        <v>-0.16885867243195848</v>
      </c>
      <c r="BB280" s="1">
        <v>0.9596228049767167</v>
      </c>
      <c r="BC280" s="1">
        <v>0.79076410984703138</v>
      </c>
      <c r="BD280" s="1">
        <v>-5.458927904217669E-2</v>
      </c>
      <c r="BE280" s="1">
        <v>1.1896685760206844</v>
      </c>
      <c r="BF280" s="1">
        <v>1.1350792532897138</v>
      </c>
      <c r="BG280" s="1">
        <v>-9.5322384044578892E-2</v>
      </c>
      <c r="BH280" s="1">
        <v>1.9290059964217658</v>
      </c>
      <c r="BI280" s="1">
        <v>1.8336836014549884</v>
      </c>
      <c r="BJ280" s="1">
        <v>-0.20018522654018761</v>
      </c>
      <c r="BK280" s="1">
        <v>1.9815794308246861</v>
      </c>
      <c r="BL280" s="1">
        <v>1.7813942315899944</v>
      </c>
      <c r="BM280" s="1" t="str">
        <f t="shared" si="7"/>
        <v>NORTextiles, Garments and Leather</v>
      </c>
    </row>
    <row r="281" spans="1:65">
      <c r="A281" s="8">
        <f t="shared" si="8"/>
        <v>42</v>
      </c>
      <c r="B281" s="1" t="s">
        <v>123</v>
      </c>
      <c r="C281" s="1" t="s">
        <v>124</v>
      </c>
      <c r="D281" s="1" t="s">
        <v>175</v>
      </c>
      <c r="E281" s="2">
        <v>76019.255014326525</v>
      </c>
      <c r="F281" s="3">
        <v>573407.1875</v>
      </c>
      <c r="G281" s="3">
        <v>-4.7855094308033586E-3</v>
      </c>
      <c r="H281" s="3">
        <v>2.8163068112917244E-2</v>
      </c>
      <c r="I281" s="3">
        <v>2.3377558216452599E-2</v>
      </c>
      <c r="J281" s="3">
        <v>-9.8190032294951379E-3</v>
      </c>
      <c r="K281" s="3">
        <v>7.011896139010787E-2</v>
      </c>
      <c r="L281" s="3">
        <v>6.0299959033727646E-2</v>
      </c>
      <c r="M281" s="3">
        <v>-1.1629101063590497E-2</v>
      </c>
      <c r="N281" s="3">
        <v>7.0941721089184284E-2</v>
      </c>
      <c r="O281" s="3">
        <v>5.9312619036063552E-2</v>
      </c>
      <c r="P281" s="2">
        <v>33270.686105082415</v>
      </c>
      <c r="Q281" s="3">
        <v>126146.75</v>
      </c>
      <c r="R281" s="3">
        <v>-9.5626394031569362E-3</v>
      </c>
      <c r="S281" s="3">
        <v>5.6920912000350654E-2</v>
      </c>
      <c r="T281" s="3">
        <v>4.7358272597193718E-2</v>
      </c>
      <c r="U281" s="3">
        <v>-1.9809057412203401E-2</v>
      </c>
      <c r="V281" s="3">
        <v>0.14266198989935219</v>
      </c>
      <c r="W281" s="3">
        <v>0.12285293615423143</v>
      </c>
      <c r="X281" s="3">
        <v>-2.3458099865820259E-2</v>
      </c>
      <c r="Y281" s="3">
        <v>0.14432036713697016</v>
      </c>
      <c r="Z281" s="3">
        <v>0.12086226348765194</v>
      </c>
      <c r="AA281" s="3">
        <v>2212.9296029533134</v>
      </c>
      <c r="AB281" s="3">
        <v>50282.0703125</v>
      </c>
      <c r="AC281" s="3">
        <v>-1.5874273958615959E-3</v>
      </c>
      <c r="AD281" s="3">
        <v>2.1123606245964766E-2</v>
      </c>
      <c r="AE281" s="3">
        <v>1.9536179024726152E-2</v>
      </c>
      <c r="AF281" s="3">
        <v>-3.2510981545783579E-3</v>
      </c>
      <c r="AG281" s="3">
        <v>3.6136345472186804E-2</v>
      </c>
      <c r="AH281" s="3">
        <v>3.2885246910154819E-2</v>
      </c>
      <c r="AI281" s="3">
        <v>-3.850487875752151E-3</v>
      </c>
      <c r="AJ281" s="3">
        <v>3.6408729385584593E-2</v>
      </c>
      <c r="AK281" s="3">
        <v>3.2558241859078407E-2</v>
      </c>
      <c r="AL281" s="1">
        <v>-1.8048358134217193E-2</v>
      </c>
      <c r="AM281" s="1">
        <v>0.10621588919843657</v>
      </c>
      <c r="AN281" s="1">
        <v>8.8167529307996387E-2</v>
      </c>
      <c r="AO281" s="1">
        <v>-3.7031979430706817E-2</v>
      </c>
      <c r="AP281" s="1">
        <v>0.26445086891314845</v>
      </c>
      <c r="AQ281" s="1">
        <v>0.22741889277535976</v>
      </c>
      <c r="AR281" s="1">
        <v>-4.3858691286593726E-2</v>
      </c>
      <c r="AS281" s="1">
        <v>0.26755387433442057</v>
      </c>
      <c r="AT281" s="1">
        <v>0.22369517931585303</v>
      </c>
      <c r="AU281" s="1">
        <v>-1.8128509770246874E-2</v>
      </c>
      <c r="AV281" s="1">
        <v>0.10790862917920535</v>
      </c>
      <c r="AW281" s="1">
        <v>8.978011940895847E-2</v>
      </c>
      <c r="AX281" s="1">
        <v>-3.7553302566021393E-2</v>
      </c>
      <c r="AY281" s="1">
        <v>0.27045349810842628</v>
      </c>
      <c r="AZ281" s="1">
        <v>0.232900202494329</v>
      </c>
      <c r="BA281" s="1">
        <v>-4.4471026740646236E-2</v>
      </c>
      <c r="BB281" s="1">
        <v>0.27359739036321395</v>
      </c>
      <c r="BC281" s="1">
        <v>0.22912635644994761</v>
      </c>
      <c r="BD281" s="1">
        <v>-1.8034721501301226E-2</v>
      </c>
      <c r="BE281" s="1">
        <v>0.23998474307692783</v>
      </c>
      <c r="BF281" s="1">
        <v>0.22195002355951376</v>
      </c>
      <c r="BG281" s="1">
        <v>-3.6935641871917842E-2</v>
      </c>
      <c r="BH281" s="1">
        <v>0.41054408432454548</v>
      </c>
      <c r="BI281" s="1">
        <v>0.37360843782355757</v>
      </c>
      <c r="BJ281" s="1">
        <v>-4.3745292959137975E-2</v>
      </c>
      <c r="BK281" s="1">
        <v>0.41363863090498759</v>
      </c>
      <c r="BL281" s="1">
        <v>0.369893341913624</v>
      </c>
      <c r="BM281" s="1" t="str">
        <f t="shared" si="7"/>
        <v>PAKAgriculture, Mining and Quarrying</v>
      </c>
    </row>
    <row r="282" spans="1:65">
      <c r="A282" s="8">
        <f t="shared" si="8"/>
        <v>42</v>
      </c>
      <c r="B282" s="1" t="s">
        <v>123</v>
      </c>
      <c r="C282" s="1" t="s">
        <v>124</v>
      </c>
      <c r="D282" s="1" t="s">
        <v>176</v>
      </c>
      <c r="E282" s="2">
        <v>1014.9199024386772</v>
      </c>
      <c r="F282" s="3">
        <v>573407.1875</v>
      </c>
      <c r="G282" s="3">
        <v>-2.3742038138152566E-5</v>
      </c>
      <c r="H282" s="3">
        <v>2.7201789343962446E-3</v>
      </c>
      <c r="I282" s="3">
        <v>2.6964369099005125E-3</v>
      </c>
      <c r="J282" s="3">
        <v>-3.7782294384669513E-5</v>
      </c>
      <c r="K282" s="3">
        <v>3.4957015595864505E-3</v>
      </c>
      <c r="L282" s="3">
        <v>3.4579193743411452E-3</v>
      </c>
      <c r="M282" s="3">
        <v>-1.1099734183517285E-4</v>
      </c>
      <c r="N282" s="3">
        <v>3.5853188310284168E-3</v>
      </c>
      <c r="O282" s="3">
        <v>3.4743214200716466E-3</v>
      </c>
      <c r="P282" s="2">
        <v>1087.2012659333868</v>
      </c>
      <c r="Q282" s="3">
        <v>126146.75</v>
      </c>
      <c r="R282" s="3">
        <v>-1.1545546658453532E-4</v>
      </c>
      <c r="S282" s="3">
        <v>1.6361221089027822E-2</v>
      </c>
      <c r="T282" s="3">
        <v>1.624576497124508E-2</v>
      </c>
      <c r="U282" s="3">
        <v>-1.8398759129922837E-4</v>
      </c>
      <c r="V282" s="3">
        <v>2.0160853513516486E-2</v>
      </c>
      <c r="W282" s="3">
        <v>1.9976865383796394E-2</v>
      </c>
      <c r="X282" s="3">
        <v>-6.1155515140853822E-4</v>
      </c>
      <c r="Y282" s="3">
        <v>2.063199644908309E-2</v>
      </c>
      <c r="Z282" s="3">
        <v>2.0020440802909434E-2</v>
      </c>
      <c r="AA282" s="3">
        <v>149.45504767990747</v>
      </c>
      <c r="AB282" s="3">
        <v>50282.0703125</v>
      </c>
      <c r="AC282" s="3">
        <v>-3.9876429582363926E-5</v>
      </c>
      <c r="AD282" s="3">
        <v>0.10674440069124103</v>
      </c>
      <c r="AE282" s="3">
        <v>0.1067045220406726</v>
      </c>
      <c r="AF282" s="3">
        <v>-6.3453573602600954E-5</v>
      </c>
      <c r="AG282" s="3">
        <v>0.13367823418229818</v>
      </c>
      <c r="AH282" s="3">
        <v>0.13361478131264448</v>
      </c>
      <c r="AI282" s="3">
        <v>-2.5494292931398377E-3</v>
      </c>
      <c r="AJ282" s="3">
        <v>0.13513742107897997</v>
      </c>
      <c r="AK282" s="3">
        <v>0.13258799165487289</v>
      </c>
      <c r="AL282" s="1">
        <v>-6.7068618721223454E-3</v>
      </c>
      <c r="AM282" s="1">
        <v>0.76842031312953529</v>
      </c>
      <c r="AN282" s="1">
        <v>0.761713455111245</v>
      </c>
      <c r="AO282" s="1">
        <v>-1.0673078198903101E-2</v>
      </c>
      <c r="AP282" s="1">
        <v>0.98749683451284853</v>
      </c>
      <c r="AQ282" s="1">
        <v>0.97682378714460272</v>
      </c>
      <c r="AR282" s="1">
        <v>-3.135551529019566E-2</v>
      </c>
      <c r="AS282" s="1">
        <v>1.012812717564687</v>
      </c>
      <c r="AT282" s="1">
        <v>0.98145718274840854</v>
      </c>
      <c r="AU282" s="1">
        <v>-6.6980846819876573E-3</v>
      </c>
      <c r="AV282" s="1">
        <v>0.94918714199462217</v>
      </c>
      <c r="AW282" s="1">
        <v>0.94248901953373254</v>
      </c>
      <c r="AX282" s="1">
        <v>-1.067393778236427E-2</v>
      </c>
      <c r="AY282" s="1">
        <v>1.1696207038911193</v>
      </c>
      <c r="AZ282" s="1">
        <v>1.1589467348725679</v>
      </c>
      <c r="BA282" s="1">
        <v>-3.5479031985384081E-2</v>
      </c>
      <c r="BB282" s="1">
        <v>1.1969537992663373</v>
      </c>
      <c r="BC282" s="1">
        <v>1.1614747385774298</v>
      </c>
      <c r="BD282" s="1">
        <v>-6.7079350067558736E-3</v>
      </c>
      <c r="BE282" s="1">
        <v>17.956334347662633</v>
      </c>
      <c r="BF282" s="1">
        <v>17.949626039045942</v>
      </c>
      <c r="BG282" s="1">
        <v>-1.0674036069189492E-2</v>
      </c>
      <c r="BH282" s="1">
        <v>22.487091148936056</v>
      </c>
      <c r="BI282" s="1">
        <v>22.476417231283772</v>
      </c>
      <c r="BJ282" s="1">
        <v>-0.42886001033214388</v>
      </c>
      <c r="BK282" s="1">
        <v>22.732552715284015</v>
      </c>
      <c r="BL282" s="1">
        <v>22.303692682920818</v>
      </c>
      <c r="BM282" s="1" t="str">
        <f t="shared" si="7"/>
        <v>PAKElectronics and Machinery</v>
      </c>
    </row>
    <row r="283" spans="1:65">
      <c r="A283" s="8">
        <f t="shared" si="8"/>
        <v>42</v>
      </c>
      <c r="B283" s="1" t="s">
        <v>123</v>
      </c>
      <c r="C283" s="1" t="s">
        <v>124</v>
      </c>
      <c r="D283" s="1" t="s">
        <v>177</v>
      </c>
      <c r="E283" s="2">
        <v>36806.883145225336</v>
      </c>
      <c r="F283" s="3">
        <v>3440443.125</v>
      </c>
      <c r="G283" s="3">
        <v>-1.4819002558397187E-3</v>
      </c>
      <c r="H283" s="3">
        <v>4.6122668391035404E-3</v>
      </c>
      <c r="I283" s="3">
        <v>3.130366565528675E-3</v>
      </c>
      <c r="J283" s="3">
        <v>-2.1414527886918222E-3</v>
      </c>
      <c r="K283" s="3">
        <v>1.0286909295246005E-2</v>
      </c>
      <c r="L283" s="3">
        <v>8.1454563987790607E-3</v>
      </c>
      <c r="M283" s="3">
        <v>-2.6863306702580303E-3</v>
      </c>
      <c r="N283" s="3">
        <v>1.0521402775339084E-2</v>
      </c>
      <c r="O283" s="3">
        <v>7.8350721232709475E-3</v>
      </c>
      <c r="P283" s="2">
        <v>7972.8966722980031</v>
      </c>
      <c r="Q283" s="3">
        <v>756880.5</v>
      </c>
      <c r="R283" s="3">
        <v>-3.0942089711061271E-3</v>
      </c>
      <c r="S283" s="3">
        <v>5.7091602138825692E-3</v>
      </c>
      <c r="T283" s="3">
        <v>2.6149512123083696E-3</v>
      </c>
      <c r="U283" s="3">
        <v>-3.6403755048013409E-3</v>
      </c>
      <c r="V283" s="3">
        <v>1.2636929961445276E-2</v>
      </c>
      <c r="W283" s="3">
        <v>8.9965545121231116E-3</v>
      </c>
      <c r="X283" s="3">
        <v>-4.2692722654464887E-3</v>
      </c>
      <c r="Y283" s="3">
        <v>1.2885155301773921E-2</v>
      </c>
      <c r="Z283" s="3">
        <v>8.615882987214718E-3</v>
      </c>
      <c r="AA283" s="3">
        <v>4865.2778632391819</v>
      </c>
      <c r="AB283" s="3">
        <v>301692.421875</v>
      </c>
      <c r="AC283" s="3">
        <v>-2.5155196397037116E-2</v>
      </c>
      <c r="AD283" s="3">
        <v>4.1372984081078812E-2</v>
      </c>
      <c r="AE283" s="3">
        <v>1.6217787471191514E-2</v>
      </c>
      <c r="AF283" s="3">
        <v>-2.6013887250257994E-2</v>
      </c>
      <c r="AG283" s="3">
        <v>9.1890939524319037E-2</v>
      </c>
      <c r="AH283" s="3">
        <v>6.5877052712494333E-2</v>
      </c>
      <c r="AI283" s="3">
        <v>-2.7336767448218779E-2</v>
      </c>
      <c r="AJ283" s="3">
        <v>9.2544224726680113E-2</v>
      </c>
      <c r="AK283" s="3">
        <v>6.5207456812800046E-2</v>
      </c>
      <c r="AL283" s="1">
        <v>-1.1543116093050913E-2</v>
      </c>
      <c r="AM283" s="1">
        <v>3.5926798288952816E-2</v>
      </c>
      <c r="AN283" s="1">
        <v>2.4383682057755721E-2</v>
      </c>
      <c r="AO283" s="1">
        <v>-1.6680635589505506E-2</v>
      </c>
      <c r="AP283" s="1">
        <v>8.0128866815279323E-2</v>
      </c>
      <c r="AQ283" s="1">
        <v>6.3448230386270121E-2</v>
      </c>
      <c r="AR283" s="1">
        <v>-2.0924908183878189E-2</v>
      </c>
      <c r="AS283" s="1">
        <v>8.1955430683604016E-2</v>
      </c>
      <c r="AT283" s="1">
        <v>6.103052264141421E-2</v>
      </c>
      <c r="AU283" s="1">
        <v>-2.4478206140454688E-2</v>
      </c>
      <c r="AV283" s="1">
        <v>4.516501694271207E-2</v>
      </c>
      <c r="AW283" s="1">
        <v>2.0686810561225254E-2</v>
      </c>
      <c r="AX283" s="1">
        <v>-2.8798915285716386E-2</v>
      </c>
      <c r="AY283" s="1">
        <v>9.9970421993885436E-2</v>
      </c>
      <c r="AZ283" s="1">
        <v>7.1171507147063356E-2</v>
      </c>
      <c r="BA283" s="1">
        <v>-3.3774101089871347E-2</v>
      </c>
      <c r="BB283" s="1">
        <v>0.10193412616079468</v>
      </c>
      <c r="BC283" s="1">
        <v>6.8160024682393947E-2</v>
      </c>
      <c r="BD283" s="1">
        <v>-0.12998799093646993</v>
      </c>
      <c r="BE283" s="1">
        <v>0.2137924504687799</v>
      </c>
      <c r="BF283" s="1">
        <v>8.380445843241921E-2</v>
      </c>
      <c r="BG283" s="1">
        <v>-0.1344252251796044</v>
      </c>
      <c r="BH283" s="1">
        <v>0.47484100006620455</v>
      </c>
      <c r="BI283" s="1">
        <v>0.34041577715217836</v>
      </c>
      <c r="BJ283" s="1">
        <v>-0.14126113043227878</v>
      </c>
      <c r="BK283" s="1">
        <v>0.47821681274614236</v>
      </c>
      <c r="BL283" s="1">
        <v>0.33695567990758635</v>
      </c>
      <c r="BM283" s="1" t="str">
        <f t="shared" si="7"/>
        <v>PAKOther</v>
      </c>
    </row>
    <row r="284" spans="1:65">
      <c r="A284" s="8">
        <f t="shared" si="8"/>
        <v>42</v>
      </c>
      <c r="B284" s="1" t="s">
        <v>123</v>
      </c>
      <c r="C284" s="1" t="s">
        <v>124</v>
      </c>
      <c r="D284" s="1" t="s">
        <v>178</v>
      </c>
      <c r="E284" s="2">
        <v>162079.4460362941</v>
      </c>
      <c r="F284" s="3">
        <v>4873961.09375</v>
      </c>
      <c r="G284" s="3">
        <v>-3.8984496625289466E-3</v>
      </c>
      <c r="H284" s="3">
        <v>1.641516285326361E-2</v>
      </c>
      <c r="I284" s="3">
        <v>1.2516712928118068E-2</v>
      </c>
      <c r="J284" s="3">
        <v>-7.2319786293064681E-3</v>
      </c>
      <c r="K284" s="3">
        <v>3.7575720187305706E-2</v>
      </c>
      <c r="L284" s="3">
        <v>3.0343740842909028E-2</v>
      </c>
      <c r="M284" s="3">
        <v>-1.0833093736891897E-2</v>
      </c>
      <c r="N284" s="3">
        <v>3.8906635536477552E-2</v>
      </c>
      <c r="O284" s="3">
        <v>2.8073541691810533E-2</v>
      </c>
      <c r="P284" s="2">
        <v>20442.250787280551</v>
      </c>
      <c r="Q284" s="3">
        <v>1072247.375</v>
      </c>
      <c r="R284" s="3">
        <v>-2.1488913725988823E-3</v>
      </c>
      <c r="S284" s="3">
        <v>9.0650625529633544E-3</v>
      </c>
      <c r="T284" s="3">
        <v>6.9161712540335429E-3</v>
      </c>
      <c r="U284" s="3">
        <v>-3.9955856727829087E-3</v>
      </c>
      <c r="V284" s="3">
        <v>2.0385153259667277E-2</v>
      </c>
      <c r="W284" s="3">
        <v>1.6389567165788321E-2</v>
      </c>
      <c r="X284" s="3">
        <v>-5.8268348025194427E-3</v>
      </c>
      <c r="Y284" s="3">
        <v>2.1120169921232446E-2</v>
      </c>
      <c r="Z284" s="3">
        <v>1.5293334965917893E-2</v>
      </c>
      <c r="AA284" s="3">
        <v>6687.9996232859403</v>
      </c>
      <c r="AB284" s="3">
        <v>427397.59765625</v>
      </c>
      <c r="AC284" s="3">
        <v>-2.0949966654626451E-3</v>
      </c>
      <c r="AD284" s="3">
        <v>8.7284953318658154E-3</v>
      </c>
      <c r="AE284" s="3">
        <v>6.6334985740326147E-3</v>
      </c>
      <c r="AF284" s="3">
        <v>-3.8663197207426947E-3</v>
      </c>
      <c r="AG284" s="3">
        <v>2.3633242788207554E-2</v>
      </c>
      <c r="AH284" s="3">
        <v>1.9766923393405023E-2</v>
      </c>
      <c r="AI284" s="3">
        <v>-5.8299264755703462E-3</v>
      </c>
      <c r="AJ284" s="3">
        <v>2.4324694599556551E-2</v>
      </c>
      <c r="AK284" s="3">
        <v>1.849476772619596E-2</v>
      </c>
      <c r="AL284" s="1">
        <v>-6.8959978932790229E-3</v>
      </c>
      <c r="AM284" s="1">
        <v>2.9036909092858498E-2</v>
      </c>
      <c r="AN284" s="1">
        <v>2.2140910735034942E-2</v>
      </c>
      <c r="AO284" s="1">
        <v>-1.2792703179238758E-2</v>
      </c>
      <c r="AP284" s="1">
        <v>6.6467983347515691E-2</v>
      </c>
      <c r="AQ284" s="1">
        <v>5.3675278903348313E-2</v>
      </c>
      <c r="AR284" s="1">
        <v>-1.9162743668425141E-2</v>
      </c>
      <c r="AS284" s="1">
        <v>6.8822249847924455E-2</v>
      </c>
      <c r="AT284" s="1">
        <v>4.9659505988855067E-2</v>
      </c>
      <c r="AU284" s="1">
        <v>-6.6302794452943858E-3</v>
      </c>
      <c r="AV284" s="1">
        <v>2.7969723682463647E-2</v>
      </c>
      <c r="AW284" s="1">
        <v>2.1339444464470898E-2</v>
      </c>
      <c r="AX284" s="1">
        <v>-1.2328147386122108E-2</v>
      </c>
      <c r="AY284" s="1">
        <v>6.2897205680194704E-2</v>
      </c>
      <c r="AZ284" s="1">
        <v>5.0569056994805205E-2</v>
      </c>
      <c r="BA284" s="1">
        <v>-1.7978360151144814E-2</v>
      </c>
      <c r="BB284" s="1">
        <v>6.5165056873263863E-2</v>
      </c>
      <c r="BC284" s="1">
        <v>4.7186696250678624E-2</v>
      </c>
      <c r="BD284" s="1">
        <v>-7.875357247104765E-3</v>
      </c>
      <c r="BE284" s="1">
        <v>3.281151712618572E-2</v>
      </c>
      <c r="BF284" s="1">
        <v>2.493615953184836E-2</v>
      </c>
      <c r="BG284" s="1">
        <v>-1.4533984485197724E-2</v>
      </c>
      <c r="BH284" s="1">
        <v>8.8840346590048247E-2</v>
      </c>
      <c r="BI284" s="1">
        <v>7.4306363330100794E-2</v>
      </c>
      <c r="BJ284" s="1">
        <v>-2.1915430452168191E-2</v>
      </c>
      <c r="BK284" s="1">
        <v>9.1439601339854029E-2</v>
      </c>
      <c r="BL284" s="1">
        <v>6.9524169392342031E-2</v>
      </c>
      <c r="BM284" s="1" t="str">
        <f t="shared" si="7"/>
        <v>PAKServices</v>
      </c>
    </row>
    <row r="285" spans="1:65">
      <c r="A285" s="8">
        <f t="shared" si="8"/>
        <v>42</v>
      </c>
      <c r="B285" s="1" t="s">
        <v>123</v>
      </c>
      <c r="C285" s="1" t="s">
        <v>124</v>
      </c>
      <c r="D285" s="1" t="s">
        <v>179</v>
      </c>
      <c r="E285" s="2">
        <v>10783.087114704644</v>
      </c>
      <c r="F285" s="3">
        <v>573407.1875</v>
      </c>
      <c r="G285" s="3">
        <v>-2.9683408210985363E-3</v>
      </c>
      <c r="H285" s="3">
        <v>1.8776805954985321E-2</v>
      </c>
      <c r="I285" s="3">
        <v>1.5808464959263802E-2</v>
      </c>
      <c r="J285" s="3">
        <v>-6.3895434723235667E-3</v>
      </c>
      <c r="K285" s="3">
        <v>4.8140664817765355E-2</v>
      </c>
      <c r="L285" s="3">
        <v>4.1751120006665587E-2</v>
      </c>
      <c r="M285" s="3">
        <v>-7.4358038837090135E-3</v>
      </c>
      <c r="N285" s="3">
        <v>4.8638196662068367E-2</v>
      </c>
      <c r="O285" s="3">
        <v>4.1202393360435963E-2</v>
      </c>
      <c r="P285" s="2">
        <v>300.34195277415563</v>
      </c>
      <c r="Q285" s="3">
        <v>126146.75</v>
      </c>
      <c r="R285" s="3">
        <v>-4.5494125515688211E-4</v>
      </c>
      <c r="S285" s="3">
        <v>2.6954792556352913E-3</v>
      </c>
      <c r="T285" s="3">
        <v>2.2405379568226635E-3</v>
      </c>
      <c r="U285" s="3">
        <v>-9.600727935321629E-4</v>
      </c>
      <c r="V285" s="3">
        <v>6.4381666015833616E-3</v>
      </c>
      <c r="W285" s="3">
        <v>5.4780939826741815E-3</v>
      </c>
      <c r="X285" s="3">
        <v>-1.1721159098669887E-3</v>
      </c>
      <c r="Y285" s="3">
        <v>6.5373838879168034E-3</v>
      </c>
      <c r="Z285" s="3">
        <v>5.3652678616344929E-3</v>
      </c>
      <c r="AA285" s="3">
        <v>11225.373727090868</v>
      </c>
      <c r="AB285" s="3">
        <v>50282.0703125</v>
      </c>
      <c r="AC285" s="3">
        <v>-3.4473780076950788E-2</v>
      </c>
      <c r="AD285" s="3">
        <v>0.66079713404178619</v>
      </c>
      <c r="AE285" s="3">
        <v>0.62632337585091591</v>
      </c>
      <c r="AF285" s="3">
        <v>-7.4392944108694792E-2</v>
      </c>
      <c r="AG285" s="3">
        <v>1.7311275228857994</v>
      </c>
      <c r="AH285" s="3">
        <v>1.6567345559597015</v>
      </c>
      <c r="AI285" s="3">
        <v>-8.6044407915323973E-2</v>
      </c>
      <c r="AJ285" s="3">
        <v>1.7366884052753448</v>
      </c>
      <c r="AK285" s="3">
        <v>1.6506440564990044</v>
      </c>
      <c r="AL285" s="1">
        <v>-7.8923036074940792E-2</v>
      </c>
      <c r="AM285" s="1">
        <v>0.49924271607363241</v>
      </c>
      <c r="AN285" s="1">
        <v>0.4203196753557692</v>
      </c>
      <c r="AO285" s="1">
        <v>-0.16988688306417871</v>
      </c>
      <c r="AP285" s="1">
        <v>1.2799768136726384</v>
      </c>
      <c r="AQ285" s="1">
        <v>1.1100898950127216</v>
      </c>
      <c r="AR285" s="1">
        <v>-0.19770513344992674</v>
      </c>
      <c r="AS285" s="1">
        <v>1.2932053228172946</v>
      </c>
      <c r="AT285" s="1">
        <v>1.0955002048437759</v>
      </c>
      <c r="AU285" s="1">
        <v>-9.5540036734014955E-2</v>
      </c>
      <c r="AV285" s="1">
        <v>0.56606470435477563</v>
      </c>
      <c r="AW285" s="1">
        <v>0.47052465845282637</v>
      </c>
      <c r="AX285" s="1">
        <v>-0.20162029475599125</v>
      </c>
      <c r="AY285" s="1">
        <v>1.3520485703211733</v>
      </c>
      <c r="AZ285" s="1">
        <v>1.1504283122369192</v>
      </c>
      <c r="BA285" s="1">
        <v>-0.24615045528592228</v>
      </c>
      <c r="BB285" s="1">
        <v>1.3728847180072683</v>
      </c>
      <c r="BC285" s="1">
        <v>1.1267342382735215</v>
      </c>
      <c r="BD285" s="1">
        <v>-7.7209593405267646E-2</v>
      </c>
      <c r="BE285" s="1">
        <v>1.4799618123933094</v>
      </c>
      <c r="BF285" s="1">
        <v>1.4027522680054507</v>
      </c>
      <c r="BG285" s="1">
        <v>-0.16661500288137737</v>
      </c>
      <c r="BH285" s="1">
        <v>3.8771394339794409</v>
      </c>
      <c r="BI285" s="1">
        <v>3.710524379994808</v>
      </c>
      <c r="BJ285" s="1">
        <v>-0.1927103362355374</v>
      </c>
      <c r="BK285" s="1">
        <v>3.8895939274325215</v>
      </c>
      <c r="BL285" s="1">
        <v>3.6968837236482806</v>
      </c>
      <c r="BM285" s="1" t="str">
        <f t="shared" si="7"/>
        <v>PAKTextiles, Garments and Leather</v>
      </c>
    </row>
    <row r="286" spans="1:65">
      <c r="A286" s="8">
        <f t="shared" si="8"/>
        <v>43</v>
      </c>
      <c r="B286" s="1" t="s">
        <v>125</v>
      </c>
      <c r="C286" s="1" t="s">
        <v>126</v>
      </c>
      <c r="D286" s="1" t="s">
        <v>175</v>
      </c>
      <c r="E286" s="2">
        <v>1667891.4567547725</v>
      </c>
      <c r="F286" s="3">
        <v>24586702</v>
      </c>
      <c r="G286" s="3">
        <v>-9.933244064450264E-2</v>
      </c>
      <c r="H286" s="3">
        <v>4.3643619865179062E-3</v>
      </c>
      <c r="I286" s="7">
        <v>-9.4968076795339584E-2</v>
      </c>
      <c r="J286" s="3">
        <v>-0.17700710147619247</v>
      </c>
      <c r="K286" s="3">
        <v>9.8321894183754921E-3</v>
      </c>
      <c r="L286" s="3">
        <v>-0.16717491298913956</v>
      </c>
      <c r="M286" s="3">
        <v>-0.18196836113929749</v>
      </c>
      <c r="N286" s="3">
        <v>1.1662164237350225E-2</v>
      </c>
      <c r="O286" s="3">
        <v>-0.17030619829893112</v>
      </c>
      <c r="P286" s="2">
        <v>227416.98419444557</v>
      </c>
      <c r="Q286" s="3">
        <v>1803886.75</v>
      </c>
      <c r="R286" s="3">
        <v>-0.14922576583921909</v>
      </c>
      <c r="S286" s="3">
        <v>5.3001557243987918E-3</v>
      </c>
      <c r="T286" s="3">
        <v>-0.14392560813575983</v>
      </c>
      <c r="U286" s="3">
        <v>-0.2688120799139142</v>
      </c>
      <c r="V286" s="3">
        <v>1.1433898704126477E-2</v>
      </c>
      <c r="W286" s="3">
        <v>-0.25737817585468292</v>
      </c>
      <c r="X286" s="3">
        <v>-0.27353120688349009</v>
      </c>
      <c r="Y286" s="3">
        <v>1.3135887798853219E-2</v>
      </c>
      <c r="Z286" s="3">
        <v>-0.26039531361311674</v>
      </c>
      <c r="AA286" s="3">
        <v>24180.890268152831</v>
      </c>
      <c r="AB286" s="3">
        <v>4671802</v>
      </c>
      <c r="AC286" s="3">
        <v>-3.5164395347237587E-2</v>
      </c>
      <c r="AD286" s="3">
        <v>3.9773878233972937E-4</v>
      </c>
      <c r="AE286" s="3">
        <v>-3.4766655415296555E-2</v>
      </c>
      <c r="AF286" s="3">
        <v>-4.7813164070248604E-2</v>
      </c>
      <c r="AG286" s="3">
        <v>8.1695479457266629E-4</v>
      </c>
      <c r="AH286" s="3">
        <v>-4.6996209770441055E-2</v>
      </c>
      <c r="AI286" s="3">
        <v>-4.8235999420285225E-2</v>
      </c>
      <c r="AJ286" s="3">
        <v>9.7341052605770528E-4</v>
      </c>
      <c r="AK286" s="3">
        <v>-4.7262588515877724E-2</v>
      </c>
      <c r="AL286" s="1">
        <v>-0.73213908549607487</v>
      </c>
      <c r="AM286" s="1">
        <v>3.2167940028964656E-2</v>
      </c>
      <c r="AN286" s="1">
        <v>-0.69997113173830916</v>
      </c>
      <c r="AO286" s="1">
        <v>-1.3046474702548505</v>
      </c>
      <c r="AP286" s="1">
        <v>7.2469075787196066E-2</v>
      </c>
      <c r="AQ286" s="1">
        <v>-1.2321784013320551</v>
      </c>
      <c r="AR286" s="1">
        <v>-1.3412149006842899</v>
      </c>
      <c r="AS286" s="1">
        <v>8.5957077106321569E-2</v>
      </c>
      <c r="AT286" s="1">
        <v>-1.2552578338745695</v>
      </c>
      <c r="AU286" s="1">
        <v>-0.59183440216091798</v>
      </c>
      <c r="AV286" s="1">
        <v>2.1020595718631033E-2</v>
      </c>
      <c r="AW286" s="1">
        <v>-0.57081379859326664</v>
      </c>
      <c r="AX286" s="1">
        <v>-1.0661177425679671</v>
      </c>
      <c r="AY286" s="1">
        <v>4.5347226505214631E-2</v>
      </c>
      <c r="AZ286" s="1">
        <v>-1.0207704948242269</v>
      </c>
      <c r="BA286" s="1">
        <v>-1.0848339587190681</v>
      </c>
      <c r="BB286" s="1">
        <v>5.2097372451507161E-2</v>
      </c>
      <c r="BC286" s="1">
        <v>-1.0327365645673283</v>
      </c>
      <c r="BD286" s="1">
        <v>-3.3969199736432043</v>
      </c>
      <c r="BE286" s="1">
        <v>3.8422011829886075E-2</v>
      </c>
      <c r="BF286" s="1">
        <v>-3.358497850760545</v>
      </c>
      <c r="BG286" s="1">
        <v>-4.6188051985391558</v>
      </c>
      <c r="BH286" s="1">
        <v>7.8918748121328833E-2</v>
      </c>
      <c r="BI286" s="1">
        <v>-4.5398864982126916</v>
      </c>
      <c r="BJ286" s="1">
        <v>-4.6596515669159873</v>
      </c>
      <c r="BK286" s="1">
        <v>9.4032547008652448E-2</v>
      </c>
      <c r="BL286" s="1">
        <v>-4.5656189833583216</v>
      </c>
      <c r="BM286" s="1" t="str">
        <f t="shared" si="7"/>
        <v>PRCAgriculture, Mining and Quarrying</v>
      </c>
    </row>
    <row r="287" spans="1:65">
      <c r="A287" s="8">
        <f t="shared" si="8"/>
        <v>43</v>
      </c>
      <c r="B287" s="1" t="s">
        <v>125</v>
      </c>
      <c r="C287" s="1" t="s">
        <v>126</v>
      </c>
      <c r="D287" s="1" t="s">
        <v>176</v>
      </c>
      <c r="E287" s="2">
        <v>804365.42347385723</v>
      </c>
      <c r="F287" s="3">
        <v>24586702</v>
      </c>
      <c r="G287" s="3">
        <v>-0.1141582727432251</v>
      </c>
      <c r="H287" s="3">
        <v>4.8218127340078354E-3</v>
      </c>
      <c r="I287" s="3">
        <v>-0.10933646187186241</v>
      </c>
      <c r="J287" s="3">
        <v>-0.24669031798839569</v>
      </c>
      <c r="K287" s="3">
        <v>1.1383164208382368E-2</v>
      </c>
      <c r="L287" s="3">
        <v>-0.23530714958906174</v>
      </c>
      <c r="M287" s="3">
        <v>-0.256102055311203</v>
      </c>
      <c r="N287" s="3">
        <v>1.5133666805922985E-2</v>
      </c>
      <c r="O287" s="3">
        <v>-0.24096838384866714</v>
      </c>
      <c r="P287" s="2">
        <v>31258.316687527906</v>
      </c>
      <c r="Q287" s="3">
        <v>1803886.75</v>
      </c>
      <c r="R287" s="3">
        <v>-6.0243694111704826E-2</v>
      </c>
      <c r="S287" s="3">
        <v>2.5207692524418235E-3</v>
      </c>
      <c r="T287" s="3">
        <v>-5.7722924277186394E-2</v>
      </c>
      <c r="U287" s="3">
        <v>-0.12915314361453056</v>
      </c>
      <c r="V287" s="3">
        <v>5.9439492179080844E-3</v>
      </c>
      <c r="W287" s="3">
        <v>-0.12320919707417488</v>
      </c>
      <c r="X287" s="3">
        <v>-0.134051613509655</v>
      </c>
      <c r="Y287" s="3">
        <v>7.9104411415755749E-3</v>
      </c>
      <c r="Z287" s="3">
        <v>-0.12614117562770844</v>
      </c>
      <c r="AA287" s="3">
        <v>930279.85957112222</v>
      </c>
      <c r="AB287" s="3">
        <v>4671802</v>
      </c>
      <c r="AC287" s="3">
        <v>-2.0868983268737793</v>
      </c>
      <c r="AD287" s="3">
        <v>2.9194333124905825E-2</v>
      </c>
      <c r="AE287" s="3">
        <v>-2.0577040314674377</v>
      </c>
      <c r="AF287" s="3">
        <v>-4.6719006896018982</v>
      </c>
      <c r="AG287" s="3">
        <v>6.5788013860583305E-2</v>
      </c>
      <c r="AH287" s="3">
        <v>-4.6061125993728638</v>
      </c>
      <c r="AI287" s="3">
        <v>-4.7317649722099304</v>
      </c>
      <c r="AJ287" s="3">
        <v>9.5444980077445507E-2</v>
      </c>
      <c r="AK287" s="3">
        <v>-4.6363199949264526</v>
      </c>
      <c r="AL287" s="1">
        <v>-1.7447140788003106</v>
      </c>
      <c r="AM287" s="1">
        <v>7.3693166164879198E-2</v>
      </c>
      <c r="AN287" s="1">
        <v>-1.6710209411027788</v>
      </c>
      <c r="AO287" s="1">
        <v>-3.7702398657185574</v>
      </c>
      <c r="AP287" s="1">
        <v>0.17397220874506578</v>
      </c>
      <c r="AQ287" s="1">
        <v>-3.5962675929219601</v>
      </c>
      <c r="AR287" s="1">
        <v>-3.9140821840935676</v>
      </c>
      <c r="AS287" s="1">
        <v>0.23129223056446199</v>
      </c>
      <c r="AT287" s="1">
        <v>-3.6827898823607375</v>
      </c>
      <c r="AU287" s="1">
        <v>-1.7383022556584666</v>
      </c>
      <c r="AV287" s="1">
        <v>7.2735560827150061E-2</v>
      </c>
      <c r="AW287" s="1">
        <v>-1.6655666780357814</v>
      </c>
      <c r="AX287" s="1">
        <v>-3.7266506342429051</v>
      </c>
      <c r="AY287" s="1">
        <v>0.1715097403198837</v>
      </c>
      <c r="AZ287" s="1">
        <v>-3.5551409711824831</v>
      </c>
      <c r="BA287" s="1">
        <v>-3.8679935813102149</v>
      </c>
      <c r="BB287" s="1">
        <v>0.22825190059157921</v>
      </c>
      <c r="BC287" s="1">
        <v>-3.6397417747736327</v>
      </c>
      <c r="BD287" s="1">
        <v>-5.2401307081859994</v>
      </c>
      <c r="BE287" s="1">
        <v>7.3305977364983288E-2</v>
      </c>
      <c r="BF287" s="1">
        <v>-5.166824825531048</v>
      </c>
      <c r="BG287" s="1">
        <v>-11.730983706260332</v>
      </c>
      <c r="BH287" s="1">
        <v>0.16519146487497247</v>
      </c>
      <c r="BI287" s="1">
        <v>-11.565792049626777</v>
      </c>
      <c r="BJ287" s="1">
        <v>-11.881300883469343</v>
      </c>
      <c r="BK287" s="1">
        <v>0.23965909819634115</v>
      </c>
      <c r="BL287" s="1">
        <v>-11.64164179228856</v>
      </c>
      <c r="BM287" s="1" t="str">
        <f t="shared" si="7"/>
        <v>PRCElectronics and Machinery</v>
      </c>
    </row>
    <row r="288" spans="1:65">
      <c r="A288" s="8">
        <f t="shared" si="8"/>
        <v>43</v>
      </c>
      <c r="B288" s="1" t="s">
        <v>125</v>
      </c>
      <c r="C288" s="1" t="s">
        <v>126</v>
      </c>
      <c r="D288" s="1" t="s">
        <v>177</v>
      </c>
      <c r="E288" s="2">
        <v>3505022.1913863425</v>
      </c>
      <c r="F288" s="3">
        <v>147520212</v>
      </c>
      <c r="G288" s="3">
        <v>-0.20986405154690146</v>
      </c>
      <c r="H288" s="3">
        <v>9.1712513822130859E-3</v>
      </c>
      <c r="I288" s="3">
        <v>-0.2006927978945896</v>
      </c>
      <c r="J288" s="3">
        <v>-0.3639360498636961</v>
      </c>
      <c r="K288" s="3">
        <v>2.0158153027296066E-2</v>
      </c>
      <c r="L288" s="3">
        <v>-0.34377789497375488</v>
      </c>
      <c r="M288" s="3">
        <v>-0.37833327380940318</v>
      </c>
      <c r="N288" s="3">
        <v>2.5847619632259011E-2</v>
      </c>
      <c r="O288" s="3">
        <v>-0.35248565394431353</v>
      </c>
      <c r="P288" s="2">
        <v>209379.81700393787</v>
      </c>
      <c r="Q288" s="3">
        <v>10823320.5</v>
      </c>
      <c r="R288" s="3">
        <v>-0.10479569376911968</v>
      </c>
      <c r="S288" s="3">
        <v>4.6567319513997063E-3</v>
      </c>
      <c r="T288" s="3">
        <v>-0.10013896168675274</v>
      </c>
      <c r="U288" s="3">
        <v>-0.19785083550959826</v>
      </c>
      <c r="V288" s="3">
        <v>1.039601510274224E-2</v>
      </c>
      <c r="W288" s="3">
        <v>-0.18745482247322798</v>
      </c>
      <c r="X288" s="3">
        <v>-0.20537385204806924</v>
      </c>
      <c r="Y288" s="3">
        <v>1.3263399290735833E-2</v>
      </c>
      <c r="Z288" s="3">
        <v>-0.19211045326665044</v>
      </c>
      <c r="AA288" s="3">
        <v>717105.65166707465</v>
      </c>
      <c r="AB288" s="3">
        <v>28030812</v>
      </c>
      <c r="AC288" s="3">
        <v>-1.7831871174421394</v>
      </c>
      <c r="AD288" s="3">
        <v>1.6665616349200718E-2</v>
      </c>
      <c r="AE288" s="3">
        <v>-1.7665214937151177</v>
      </c>
      <c r="AF288" s="3">
        <v>-2.559680381702492</v>
      </c>
      <c r="AG288" s="3">
        <v>3.1052300097144325E-2</v>
      </c>
      <c r="AH288" s="3">
        <v>-2.5286280870786868</v>
      </c>
      <c r="AI288" s="3">
        <v>-2.5819240094569977</v>
      </c>
      <c r="AJ288" s="3">
        <v>4.3400059761552257E-2</v>
      </c>
      <c r="AK288" s="3">
        <v>-2.5385239849274512</v>
      </c>
      <c r="AL288" s="1">
        <v>-0.73606734509577976</v>
      </c>
      <c r="AM288" s="1">
        <v>3.2166817548563889E-2</v>
      </c>
      <c r="AN288" s="1">
        <v>-0.70390051958517774</v>
      </c>
      <c r="AO288" s="1">
        <v>-1.2764522557973614</v>
      </c>
      <c r="AP288" s="1">
        <v>7.070176179039532E-2</v>
      </c>
      <c r="AQ288" s="1">
        <v>-1.2057504874740115</v>
      </c>
      <c r="AR288" s="1">
        <v>-1.326948404748806</v>
      </c>
      <c r="AS288" s="1">
        <v>9.0656730485880813E-2</v>
      </c>
      <c r="AT288" s="1">
        <v>-1.2362916734463059</v>
      </c>
      <c r="AU288" s="1">
        <v>-0.45142739108254198</v>
      </c>
      <c r="AV288" s="1">
        <v>2.005975894794387E-2</v>
      </c>
      <c r="AW288" s="1">
        <v>-0.43136763157043184</v>
      </c>
      <c r="AX288" s="1">
        <v>-0.85228012034896983</v>
      </c>
      <c r="AY288" s="1">
        <v>4.4782813173841897E-2</v>
      </c>
      <c r="AZ288" s="1">
        <v>-0.80749731607641828</v>
      </c>
      <c r="BA288" s="1">
        <v>-0.88468694554271166</v>
      </c>
      <c r="BB288" s="1">
        <v>5.7134616159841202E-2</v>
      </c>
      <c r="BC288" s="1">
        <v>-0.8275523315768506</v>
      </c>
      <c r="BD288" s="1">
        <v>-5.808556531379919</v>
      </c>
      <c r="BE288" s="1">
        <v>5.428660500502009E-2</v>
      </c>
      <c r="BF288" s="1">
        <v>-5.7542699023423722</v>
      </c>
      <c r="BG288" s="1">
        <v>-8.3379069161907466</v>
      </c>
      <c r="BH288" s="1">
        <v>0.101149811357074</v>
      </c>
      <c r="BI288" s="1">
        <v>-8.2367571226625351</v>
      </c>
      <c r="BJ288" s="1">
        <v>-8.4103633443531205</v>
      </c>
      <c r="BK288" s="1">
        <v>0.14137142318067639</v>
      </c>
      <c r="BL288" s="1">
        <v>-8.2689920359372344</v>
      </c>
      <c r="BM288" s="1" t="str">
        <f t="shared" si="7"/>
        <v>PRCOther</v>
      </c>
    </row>
    <row r="289" spans="1:65">
      <c r="A289" s="8">
        <f t="shared" si="8"/>
        <v>43</v>
      </c>
      <c r="B289" s="1" t="s">
        <v>125</v>
      </c>
      <c r="C289" s="1" t="s">
        <v>126</v>
      </c>
      <c r="D289" s="1" t="s">
        <v>178</v>
      </c>
      <c r="E289" s="2">
        <v>6019547.6305690501</v>
      </c>
      <c r="F289" s="3">
        <v>208986967</v>
      </c>
      <c r="G289" s="3">
        <v>-0.20074474514694884</v>
      </c>
      <c r="H289" s="3">
        <v>1.0366041180532193E-2</v>
      </c>
      <c r="I289" s="3">
        <v>-0.1903787074261345</v>
      </c>
      <c r="J289" s="3">
        <v>-0.39356697257608175</v>
      </c>
      <c r="K289" s="3">
        <v>2.8601522186363582E-2</v>
      </c>
      <c r="L289" s="3">
        <v>-0.36496545094996691</v>
      </c>
      <c r="M289" s="3">
        <v>-0.40854592644609511</v>
      </c>
      <c r="N289" s="3">
        <v>3.4931441798107699E-2</v>
      </c>
      <c r="O289" s="3">
        <v>-0.3736144887516275</v>
      </c>
      <c r="P289" s="2">
        <v>406107.2394973184</v>
      </c>
      <c r="Q289" s="3">
        <v>15333037.375</v>
      </c>
      <c r="R289" s="3">
        <v>-0.19216514943400398</v>
      </c>
      <c r="S289" s="3">
        <v>9.4996419766175677E-3</v>
      </c>
      <c r="T289" s="3">
        <v>-0.18266550663975067</v>
      </c>
      <c r="U289" s="3">
        <v>-0.4173081298940815</v>
      </c>
      <c r="V289" s="3">
        <v>4.695831105709658E-2</v>
      </c>
      <c r="W289" s="3">
        <v>-0.37034982565091923</v>
      </c>
      <c r="X289" s="3">
        <v>-0.43110137362964451</v>
      </c>
      <c r="Y289" s="3">
        <v>5.2796219191804994E-2</v>
      </c>
      <c r="Z289" s="3">
        <v>-0.37830516102258116</v>
      </c>
      <c r="AA289" s="3">
        <v>376817.39858176961</v>
      </c>
      <c r="AB289" s="3">
        <v>39710317</v>
      </c>
      <c r="AC289" s="3">
        <v>-0.10409758097004085</v>
      </c>
      <c r="AD289" s="3">
        <v>5.4956603146301269E-3</v>
      </c>
      <c r="AE289" s="3">
        <v>-9.8601921628655331E-2</v>
      </c>
      <c r="AF289" s="3">
        <v>-0.2886500763600619</v>
      </c>
      <c r="AG289" s="3">
        <v>1.2405599239803819E-2</v>
      </c>
      <c r="AH289" s="3">
        <v>-0.27624447246461159</v>
      </c>
      <c r="AI289" s="3">
        <v>-0.29642885078584835</v>
      </c>
      <c r="AJ289" s="3">
        <v>1.585310062256029E-2</v>
      </c>
      <c r="AK289" s="3">
        <v>-0.28057575459968964</v>
      </c>
      <c r="AL289" s="1">
        <v>-0.40996860543668168</v>
      </c>
      <c r="AM289" s="1">
        <v>2.1169926234288726E-2</v>
      </c>
      <c r="AN289" s="1">
        <v>-0.38879868626796121</v>
      </c>
      <c r="AO289" s="1">
        <v>-0.80375754182178827</v>
      </c>
      <c r="AP289" s="1">
        <v>5.841112381560145E-2</v>
      </c>
      <c r="AQ289" s="1">
        <v>-0.74534641915034827</v>
      </c>
      <c r="AR289" s="1">
        <v>-0.83434813498772409</v>
      </c>
      <c r="AS289" s="1">
        <v>7.1338328031350165E-2</v>
      </c>
      <c r="AT289" s="1">
        <v>-0.76300981533698475</v>
      </c>
      <c r="AU289" s="1">
        <v>-0.42678896541842504</v>
      </c>
      <c r="AV289" s="1">
        <v>2.1098218813284105E-2</v>
      </c>
      <c r="AW289" s="1">
        <v>-0.40569074478921385</v>
      </c>
      <c r="AX289" s="1">
        <v>-0.92682000634750483</v>
      </c>
      <c r="AY289" s="1">
        <v>0.10429200639597608</v>
      </c>
      <c r="AZ289" s="1">
        <v>-0.82252801508492823</v>
      </c>
      <c r="BA289" s="1">
        <v>-0.95745409499991607</v>
      </c>
      <c r="BB289" s="1">
        <v>0.11725770168650373</v>
      </c>
      <c r="BC289" s="1">
        <v>-0.84019640793778649</v>
      </c>
      <c r="BD289" s="1">
        <v>-0.64530367471246741</v>
      </c>
      <c r="BE289" s="1">
        <v>3.4067744542718402E-2</v>
      </c>
      <c r="BF289" s="1">
        <v>-0.61123593620291827</v>
      </c>
      <c r="BG289" s="1">
        <v>-1.7893495050071302</v>
      </c>
      <c r="BH289" s="1">
        <v>7.6902639829445549E-2</v>
      </c>
      <c r="BI289" s="1">
        <v>-1.7124468363172083</v>
      </c>
      <c r="BJ289" s="1">
        <v>-1.8375703346838932</v>
      </c>
      <c r="BK289" s="1">
        <v>9.8273792647197628E-2</v>
      </c>
      <c r="BL289" s="1">
        <v>-1.7392965695380669</v>
      </c>
      <c r="BM289" s="1" t="str">
        <f t="shared" si="7"/>
        <v>PRCServices</v>
      </c>
    </row>
    <row r="290" spans="1:65">
      <c r="A290" s="8">
        <f t="shared" si="8"/>
        <v>43</v>
      </c>
      <c r="B290" s="1" t="s">
        <v>125</v>
      </c>
      <c r="C290" s="1" t="s">
        <v>126</v>
      </c>
      <c r="D290" s="1" t="s">
        <v>179</v>
      </c>
      <c r="E290" s="2">
        <v>296523.96887628792</v>
      </c>
      <c r="F290" s="3">
        <v>24586702</v>
      </c>
      <c r="G290" s="3">
        <v>-5.2799621596932411E-2</v>
      </c>
      <c r="H290" s="3">
        <v>1.400177541654557E-3</v>
      </c>
      <c r="I290" s="3">
        <v>-5.1399443298578262E-2</v>
      </c>
      <c r="J290" s="3">
        <v>-0.11553186550736427</v>
      </c>
      <c r="K290" s="3">
        <v>2.9232208908069879E-3</v>
      </c>
      <c r="L290" s="3">
        <v>-0.1126086413860321</v>
      </c>
      <c r="M290" s="3">
        <v>-0.11631458625197411</v>
      </c>
      <c r="N290" s="3">
        <v>3.1415672274306417E-3</v>
      </c>
      <c r="O290" s="3">
        <v>-0.11317301541566849</v>
      </c>
      <c r="P290" s="2">
        <v>27781.044448421231</v>
      </c>
      <c r="Q290" s="3">
        <v>1803886.75</v>
      </c>
      <c r="R290" s="3">
        <v>-7.3934115469455719E-2</v>
      </c>
      <c r="S290" s="3">
        <v>1.7865064437501132E-3</v>
      </c>
      <c r="T290" s="3">
        <v>-7.2147607803344727E-2</v>
      </c>
      <c r="U290" s="3">
        <v>-0.16028646379709244</v>
      </c>
      <c r="V290" s="3">
        <v>3.6923829466104507E-3</v>
      </c>
      <c r="W290" s="3">
        <v>-0.15659408271312714</v>
      </c>
      <c r="X290" s="3">
        <v>-0.16123146563768387</v>
      </c>
      <c r="Y290" s="3">
        <v>3.9503970765508711E-3</v>
      </c>
      <c r="Z290" s="3">
        <v>-0.15728107094764709</v>
      </c>
      <c r="AA290" s="3">
        <v>287517.28170925746</v>
      </c>
      <c r="AB290" s="3">
        <v>4671802</v>
      </c>
      <c r="AC290" s="3">
        <v>-0.85131224989891052</v>
      </c>
      <c r="AD290" s="3">
        <v>6.827258737757802E-3</v>
      </c>
      <c r="AE290" s="3">
        <v>-0.84448498487472534</v>
      </c>
      <c r="AF290" s="3">
        <v>-1.8479928970336914</v>
      </c>
      <c r="AG290" s="3">
        <v>1.294932106975466E-2</v>
      </c>
      <c r="AH290" s="3">
        <v>-1.8350436091423035</v>
      </c>
      <c r="AI290" s="3">
        <v>-1.8515596389770508</v>
      </c>
      <c r="AJ290" s="3">
        <v>1.4077919535338879E-2</v>
      </c>
      <c r="AK290" s="3">
        <v>-1.8374817967414856</v>
      </c>
      <c r="AL290" s="1">
        <v>-2.1889773904287062</v>
      </c>
      <c r="AM290" s="1">
        <v>5.804884369561359E-2</v>
      </c>
      <c r="AN290" s="1">
        <v>-2.1309285153616875</v>
      </c>
      <c r="AO290" s="1">
        <v>-4.789743445516728</v>
      </c>
      <c r="AP290" s="1">
        <v>0.12119148288701227</v>
      </c>
      <c r="AQ290" s="1">
        <v>-4.6685518286979493</v>
      </c>
      <c r="AR290" s="1">
        <v>-4.8221936404452084</v>
      </c>
      <c r="AS290" s="1">
        <v>0.13024372946939844</v>
      </c>
      <c r="AT290" s="1">
        <v>-4.691949761358341</v>
      </c>
      <c r="AU290" s="1">
        <v>-2.4003556720749777</v>
      </c>
      <c r="AV290" s="1">
        <v>5.8000976250614365E-2</v>
      </c>
      <c r="AW290" s="1">
        <v>-2.3423546561390185</v>
      </c>
      <c r="AX290" s="1">
        <v>-5.2038834858468048</v>
      </c>
      <c r="AY290" s="1">
        <v>0.11987743808243552</v>
      </c>
      <c r="AZ290" s="1">
        <v>-5.0840061082372756</v>
      </c>
      <c r="BA290" s="1">
        <v>-5.2345640521020682</v>
      </c>
      <c r="BB290" s="1">
        <v>0.12825416209334006</v>
      </c>
      <c r="BC290" s="1">
        <v>-5.1063099674896391</v>
      </c>
      <c r="BD290" s="1">
        <v>-6.9163884468590382</v>
      </c>
      <c r="BE290" s="1">
        <v>5.5467278267348603E-2</v>
      </c>
      <c r="BF290" s="1">
        <v>-6.8609211175183331</v>
      </c>
      <c r="BG290" s="1">
        <v>-15.013805715164002</v>
      </c>
      <c r="BH290" s="1">
        <v>0.10520526945566049</v>
      </c>
      <c r="BI290" s="1">
        <v>-14.908600715262168</v>
      </c>
      <c r="BJ290" s="1">
        <v>-15.042783299796323</v>
      </c>
      <c r="BK290" s="1">
        <v>0.11437443786529683</v>
      </c>
      <c r="BL290" s="1">
        <v>-14.928409489944148</v>
      </c>
      <c r="BM290" s="1" t="str">
        <f t="shared" si="7"/>
        <v>PRCTextiles, Garments and Leather</v>
      </c>
    </row>
    <row r="291" spans="1:65">
      <c r="A291" s="8">
        <f t="shared" si="8"/>
        <v>44</v>
      </c>
      <c r="B291" s="1" t="s">
        <v>127</v>
      </c>
      <c r="C291" s="1" t="s">
        <v>128</v>
      </c>
      <c r="D291" s="1" t="s">
        <v>175</v>
      </c>
      <c r="E291" s="2">
        <v>32721.888633607115</v>
      </c>
      <c r="F291" s="3">
        <v>627190.1875</v>
      </c>
      <c r="G291" s="3">
        <v>-2.2416376741603017E-3</v>
      </c>
      <c r="H291" s="3">
        <v>8.1419907510280609E-3</v>
      </c>
      <c r="I291" s="3">
        <v>5.9003529604524374E-3</v>
      </c>
      <c r="J291" s="3">
        <v>-3.4253032645210624E-3</v>
      </c>
      <c r="K291" s="3">
        <v>1.3771076686680317E-2</v>
      </c>
      <c r="L291" s="3">
        <v>1.0345773305743933E-2</v>
      </c>
      <c r="M291" s="3">
        <v>-6.2158247455954552E-3</v>
      </c>
      <c r="N291" s="3">
        <v>1.4534054789692163E-2</v>
      </c>
      <c r="O291" s="3">
        <v>8.318230276927352E-3</v>
      </c>
      <c r="P291" s="2">
        <v>11642.571451576596</v>
      </c>
      <c r="Q291" s="3">
        <v>83106.4296875</v>
      </c>
      <c r="R291" s="3">
        <v>-4.5642438344657421E-3</v>
      </c>
      <c r="S291" s="3">
        <v>1.7370295012369752E-2</v>
      </c>
      <c r="T291" s="3">
        <v>1.2806051410734653E-2</v>
      </c>
      <c r="U291" s="3">
        <v>-7.1899296017363667E-3</v>
      </c>
      <c r="V291" s="3">
        <v>3.0146118719130754E-2</v>
      </c>
      <c r="W291" s="3">
        <v>2.295618923380971E-2</v>
      </c>
      <c r="X291" s="3">
        <v>-1.2162176892161369E-2</v>
      </c>
      <c r="Y291" s="3">
        <v>3.1563126482069492E-2</v>
      </c>
      <c r="Z291" s="3">
        <v>1.9400949589908123E-2</v>
      </c>
      <c r="AA291" s="3">
        <v>1618.2160397601233</v>
      </c>
      <c r="AB291" s="3">
        <v>148602.671875</v>
      </c>
      <c r="AC291" s="3">
        <v>-6.4947156351990998E-4</v>
      </c>
      <c r="AD291" s="3">
        <v>4.6821509022265673E-3</v>
      </c>
      <c r="AE291" s="3">
        <v>4.0326793678104877E-3</v>
      </c>
      <c r="AF291" s="3">
        <v>-9.6549539011903107E-4</v>
      </c>
      <c r="AG291" s="3">
        <v>7.2811071295291185E-3</v>
      </c>
      <c r="AH291" s="3">
        <v>6.3156117685139179E-3</v>
      </c>
      <c r="AI291" s="3">
        <v>-1.8624989897944033E-3</v>
      </c>
      <c r="AJ291" s="3">
        <v>7.5177918188273907E-3</v>
      </c>
      <c r="AK291" s="3">
        <v>5.6552928872406483E-3</v>
      </c>
      <c r="AL291" s="1">
        <v>-2.1483067990216723E-2</v>
      </c>
      <c r="AM291" s="1">
        <v>7.8029979106937167E-2</v>
      </c>
      <c r="AN291" s="1">
        <v>5.6546910001036885E-2</v>
      </c>
      <c r="AO291" s="1">
        <v>-3.2826903190936944E-2</v>
      </c>
      <c r="AP291" s="1">
        <v>0.13197716123738093</v>
      </c>
      <c r="AQ291" s="1">
        <v>9.9150256930760419E-2</v>
      </c>
      <c r="AR291" s="1">
        <v>-5.9570280765788693E-2</v>
      </c>
      <c r="AS291" s="1">
        <v>0.1392892753452909</v>
      </c>
      <c r="AT291" s="1">
        <v>7.9718996810869316E-2</v>
      </c>
      <c r="AU291" s="1">
        <v>-1.6290130694282423E-2</v>
      </c>
      <c r="AV291" s="1">
        <v>6.1995893780479226E-2</v>
      </c>
      <c r="AW291" s="1">
        <v>4.5705763917186941E-2</v>
      </c>
      <c r="AX291" s="1">
        <v>-2.5661401349887602E-2</v>
      </c>
      <c r="AY291" s="1">
        <v>0.10759377274099481</v>
      </c>
      <c r="AZ291" s="1">
        <v>8.1932371806602275E-2</v>
      </c>
      <c r="BA291" s="1">
        <v>-4.3407727169221498E-2</v>
      </c>
      <c r="BB291" s="1">
        <v>0.11265118038402595</v>
      </c>
      <c r="BC291" s="1">
        <v>6.9243453214804448E-2</v>
      </c>
      <c r="BD291" s="1">
        <v>-2.9820866916855732E-2</v>
      </c>
      <c r="BE291" s="1">
        <v>0.21498369872148237</v>
      </c>
      <c r="BF291" s="1">
        <v>0.18516283314094609</v>
      </c>
      <c r="BG291" s="1">
        <v>-4.4331285855742773E-2</v>
      </c>
      <c r="BH291" s="1">
        <v>0.33431629483559527</v>
      </c>
      <c r="BI291" s="1">
        <v>0.28998501031617191</v>
      </c>
      <c r="BJ291" s="1">
        <v>-8.5517731071122524E-2</v>
      </c>
      <c r="BK291" s="1">
        <v>0.34518381085518579</v>
      </c>
      <c r="BL291" s="1">
        <v>0.25966608245670209</v>
      </c>
      <c r="BM291" s="1" t="str">
        <f t="shared" si="7"/>
        <v>PHIAgriculture, Mining and Quarrying</v>
      </c>
    </row>
    <row r="292" spans="1:65">
      <c r="A292" s="8">
        <f t="shared" si="8"/>
        <v>44</v>
      </c>
      <c r="B292" s="1" t="s">
        <v>127</v>
      </c>
      <c r="C292" s="1" t="s">
        <v>128</v>
      </c>
      <c r="D292" s="1" t="s">
        <v>176</v>
      </c>
      <c r="E292" s="2">
        <v>8256.6643389928377</v>
      </c>
      <c r="F292" s="3">
        <v>627190.1875</v>
      </c>
      <c r="G292" s="3">
        <v>-6.2607272484456189E-3</v>
      </c>
      <c r="H292" s="3">
        <v>5.8120668865740299E-2</v>
      </c>
      <c r="I292" s="3">
        <v>5.1859942963346839E-2</v>
      </c>
      <c r="J292" s="3">
        <v>-1.2509468404459767E-2</v>
      </c>
      <c r="K292" s="3">
        <v>7.8747033374384046E-2</v>
      </c>
      <c r="L292" s="3">
        <v>6.6237565828487277E-2</v>
      </c>
      <c r="M292" s="3">
        <v>-4.222515068249777E-2</v>
      </c>
      <c r="N292" s="3">
        <v>8.6647278629243374E-2</v>
      </c>
      <c r="O292" s="3">
        <v>4.4422128004953265E-2</v>
      </c>
      <c r="P292" s="2">
        <v>596.06068239341744</v>
      </c>
      <c r="Q292" s="3">
        <v>83106.4296875</v>
      </c>
      <c r="R292" s="3">
        <v>-3.4609048016136512E-3</v>
      </c>
      <c r="S292" s="3">
        <v>3.2086229301057756E-2</v>
      </c>
      <c r="T292" s="3">
        <v>2.862532518338412E-2</v>
      </c>
      <c r="U292" s="3">
        <v>-6.9224353464960586E-3</v>
      </c>
      <c r="V292" s="3">
        <v>4.341035382822156E-2</v>
      </c>
      <c r="W292" s="3">
        <v>3.6487919860519469E-2</v>
      </c>
      <c r="X292" s="3">
        <v>-2.3312300792895257E-2</v>
      </c>
      <c r="Y292" s="3">
        <v>4.7760979738086462E-2</v>
      </c>
      <c r="Z292" s="3">
        <v>2.4448678945191205E-2</v>
      </c>
      <c r="AA292" s="3">
        <v>18123.659175775254</v>
      </c>
      <c r="AB292" s="3">
        <v>148602.671875</v>
      </c>
      <c r="AC292" s="3">
        <v>-6.611104600597173E-2</v>
      </c>
      <c r="AD292" s="3">
        <v>0.97990655153989792</v>
      </c>
      <c r="AE292" s="3">
        <v>0.91379549726843834</v>
      </c>
      <c r="AF292" s="3">
        <v>-0.12345847010146827</v>
      </c>
      <c r="AG292" s="3">
        <v>1.2819113358855247</v>
      </c>
      <c r="AH292" s="3">
        <v>1.1584528721868992</v>
      </c>
      <c r="AI292" s="3">
        <v>-0.55165719706565142</v>
      </c>
      <c r="AJ292" s="3">
        <v>1.3339972570538521</v>
      </c>
      <c r="AK292" s="3">
        <v>0.78234006091952324</v>
      </c>
      <c r="AL292" s="1">
        <v>-0.2377877090198775</v>
      </c>
      <c r="AM292" s="1">
        <v>2.2074720951497384</v>
      </c>
      <c r="AN292" s="1">
        <v>1.9696844372540592</v>
      </c>
      <c r="AO292" s="1">
        <v>-0.4751201761251535</v>
      </c>
      <c r="AP292" s="1">
        <v>2.9908788412489269</v>
      </c>
      <c r="AQ292" s="1">
        <v>2.5157586977327213</v>
      </c>
      <c r="AR292" s="1">
        <v>-1.6037468883991226</v>
      </c>
      <c r="AS292" s="1">
        <v>3.2909368289714496</v>
      </c>
      <c r="AT292" s="1">
        <v>1.6871899427831032</v>
      </c>
      <c r="AU292" s="1">
        <v>-0.24127027583798163</v>
      </c>
      <c r="AV292" s="1">
        <v>2.2368293373621464</v>
      </c>
      <c r="AW292" s="1">
        <v>1.9955591092037184</v>
      </c>
      <c r="AX292" s="1">
        <v>-0.48258417415612687</v>
      </c>
      <c r="AY292" s="1">
        <v>3.0262687484140147</v>
      </c>
      <c r="AZ292" s="1">
        <v>2.5436846703778389</v>
      </c>
      <c r="BA292" s="1">
        <v>-1.6251719030518772</v>
      </c>
      <c r="BB292" s="1">
        <v>3.3295642082751362</v>
      </c>
      <c r="BC292" s="1">
        <v>1.7043923052232588</v>
      </c>
      <c r="BD292" s="1">
        <v>-0.2710346197523435</v>
      </c>
      <c r="BE292" s="1">
        <v>4.0173105045933797</v>
      </c>
      <c r="BF292" s="1">
        <v>3.7462758509551204</v>
      </c>
      <c r="BG292" s="1">
        <v>-0.50614112951918777</v>
      </c>
      <c r="BH292" s="1">
        <v>5.255435702024255</v>
      </c>
      <c r="BI292" s="1">
        <v>4.7492945987547213</v>
      </c>
      <c r="BJ292" s="1">
        <v>-2.2616220385747137</v>
      </c>
      <c r="BK292" s="1">
        <v>5.468971694739194</v>
      </c>
      <c r="BL292" s="1">
        <v>3.2073496599826119</v>
      </c>
      <c r="BM292" s="1" t="str">
        <f t="shared" si="7"/>
        <v>PHIElectronics and Machinery</v>
      </c>
    </row>
    <row r="293" spans="1:65">
      <c r="A293" s="8">
        <f t="shared" si="8"/>
        <v>44</v>
      </c>
      <c r="B293" s="1" t="s">
        <v>127</v>
      </c>
      <c r="C293" s="1" t="s">
        <v>128</v>
      </c>
      <c r="D293" s="1" t="s">
        <v>177</v>
      </c>
      <c r="E293" s="2">
        <v>81364.27973661221</v>
      </c>
      <c r="F293" s="3">
        <v>3763141.125</v>
      </c>
      <c r="G293" s="3">
        <v>-8.0593097482051235E-3</v>
      </c>
      <c r="H293" s="3">
        <v>4.3042138002419961E-2</v>
      </c>
      <c r="I293" s="3">
        <v>3.4982829396540183E-2</v>
      </c>
      <c r="J293" s="3">
        <v>-1.1604369512497215E-2</v>
      </c>
      <c r="K293" s="3">
        <v>7.143668811841053E-2</v>
      </c>
      <c r="L293" s="3">
        <v>5.9832318846019916E-2</v>
      </c>
      <c r="M293" s="3">
        <v>-2.3033901466988027E-2</v>
      </c>
      <c r="N293" s="3">
        <v>7.483530425815843E-2</v>
      </c>
      <c r="O293" s="3">
        <v>5.1801401867123786E-2</v>
      </c>
      <c r="P293" s="2">
        <v>6098.6081472688675</v>
      </c>
      <c r="Q293" s="3">
        <v>498638.578125</v>
      </c>
      <c r="R293" s="3">
        <v>-3.5985796703243977E-3</v>
      </c>
      <c r="S293" s="3">
        <v>1.8275734617418493E-2</v>
      </c>
      <c r="T293" s="3">
        <v>1.467715488615795E-2</v>
      </c>
      <c r="U293" s="3">
        <v>-5.4383966034947662E-3</v>
      </c>
      <c r="V293" s="3">
        <v>2.9685093348234659E-2</v>
      </c>
      <c r="W293" s="3">
        <v>2.424669663014356E-2</v>
      </c>
      <c r="X293" s="3">
        <v>-1.1603987786656944E-2</v>
      </c>
      <c r="Y293" s="3">
        <v>3.1495401006395696E-2</v>
      </c>
      <c r="Z293" s="3">
        <v>1.9891412885044701E-2</v>
      </c>
      <c r="AA293" s="3">
        <v>20280.574032783217</v>
      </c>
      <c r="AB293" s="3">
        <v>891616.03125</v>
      </c>
      <c r="AC293" s="3">
        <v>-4.2746214494286505E-2</v>
      </c>
      <c r="AD293" s="3">
        <v>0.25678503197650571</v>
      </c>
      <c r="AE293" s="3">
        <v>0.21403882071319913</v>
      </c>
      <c r="AF293" s="3">
        <v>-4.8372854570402524E-2</v>
      </c>
      <c r="AG293" s="3">
        <v>0.41588866976690042</v>
      </c>
      <c r="AH293" s="3">
        <v>0.36751581019973401</v>
      </c>
      <c r="AI293" s="3">
        <v>-7.8397278847887719E-2</v>
      </c>
      <c r="AJ293" s="3">
        <v>0.42241954234145851</v>
      </c>
      <c r="AK293" s="3">
        <v>0.3440222670278672</v>
      </c>
      <c r="AL293" s="1">
        <v>-3.1062278661405315E-2</v>
      </c>
      <c r="AM293" s="1">
        <v>0.16589347308702099</v>
      </c>
      <c r="AN293" s="1">
        <v>0.13483119882837835</v>
      </c>
      <c r="AO293" s="1">
        <v>-4.4725686286890977E-2</v>
      </c>
      <c r="AP293" s="1">
        <v>0.27533205476761297</v>
      </c>
      <c r="AQ293" s="1">
        <v>0.23060636940614343</v>
      </c>
      <c r="AR293" s="1">
        <v>-8.8777511769699571E-2</v>
      </c>
      <c r="AS293" s="1">
        <v>0.28843103779398316</v>
      </c>
      <c r="AT293" s="1">
        <v>0.19965352246281315</v>
      </c>
      <c r="AU293" s="1">
        <v>-2.4519128827881466E-2</v>
      </c>
      <c r="AV293" s="1">
        <v>0.12452276524650686</v>
      </c>
      <c r="AW293" s="1">
        <v>0.10000363600343348</v>
      </c>
      <c r="AX293" s="1">
        <v>-3.7054826946816125E-2</v>
      </c>
      <c r="AY293" s="1">
        <v>0.20226108485947172</v>
      </c>
      <c r="AZ293" s="1">
        <v>0.16520625713184692</v>
      </c>
      <c r="BA293" s="1">
        <v>-7.9064435839642372E-2</v>
      </c>
      <c r="BB293" s="1">
        <v>0.21459571984187564</v>
      </c>
      <c r="BC293" s="1">
        <v>0.13553128172177617</v>
      </c>
      <c r="BD293" s="1">
        <v>-0.156608035873948</v>
      </c>
      <c r="BE293" s="1">
        <v>0.94077569149531615</v>
      </c>
      <c r="BF293" s="1">
        <v>0.78416766745861322</v>
      </c>
      <c r="BG293" s="1">
        <v>-0.17722218992981065</v>
      </c>
      <c r="BH293" s="1">
        <v>1.5236789616336388</v>
      </c>
      <c r="BI293" s="1">
        <v>1.3464567533973326</v>
      </c>
      <c r="BJ293" s="1">
        <v>-0.28722178100404527</v>
      </c>
      <c r="BK293" s="1">
        <v>1.547605925425515</v>
      </c>
      <c r="BL293" s="1">
        <v>1.2603841573699666</v>
      </c>
      <c r="BM293" s="1" t="str">
        <f t="shared" si="7"/>
        <v>PHIOther</v>
      </c>
    </row>
    <row r="294" spans="1:65">
      <c r="A294" s="8">
        <f t="shared" si="8"/>
        <v>44</v>
      </c>
      <c r="B294" s="1" t="s">
        <v>127</v>
      </c>
      <c r="C294" s="1" t="s">
        <v>128</v>
      </c>
      <c r="D294" s="1" t="s">
        <v>178</v>
      </c>
      <c r="E294" s="2">
        <v>188718.74517246679</v>
      </c>
      <c r="F294" s="3">
        <v>5331116.59375</v>
      </c>
      <c r="G294" s="3">
        <v>-1.5641888165419005E-2</v>
      </c>
      <c r="H294" s="3">
        <v>5.6954257786628659E-2</v>
      </c>
      <c r="I294" s="3">
        <v>4.1312369036404561E-2</v>
      </c>
      <c r="J294" s="3">
        <v>-2.7940660584022226E-2</v>
      </c>
      <c r="K294" s="3">
        <v>9.0783164366257552E-2</v>
      </c>
      <c r="L294" s="3">
        <v>6.2842504769946572E-2</v>
      </c>
      <c r="M294" s="3">
        <v>-6.2456691734951164E-2</v>
      </c>
      <c r="N294" s="3">
        <v>0.10159225721645271</v>
      </c>
      <c r="O294" s="3">
        <v>3.9135565481501544E-2</v>
      </c>
      <c r="P294" s="2">
        <v>23046.282675628678</v>
      </c>
      <c r="Q294" s="3">
        <v>706404.65234375</v>
      </c>
      <c r="R294" s="3">
        <v>-1.4066251556869247E-2</v>
      </c>
      <c r="S294" s="3">
        <v>4.7456649728928824E-2</v>
      </c>
      <c r="T294" s="3">
        <v>3.3390397391713122E-2</v>
      </c>
      <c r="U294" s="3">
        <v>-2.5191274502276428E-2</v>
      </c>
      <c r="V294" s="3">
        <v>7.6228906431651922E-2</v>
      </c>
      <c r="W294" s="3">
        <v>5.1037631347298884E-2</v>
      </c>
      <c r="X294" s="3">
        <v>-5.5276774811545693E-2</v>
      </c>
      <c r="Y294" s="3">
        <v>8.5793191059337914E-2</v>
      </c>
      <c r="Z294" s="3">
        <v>3.0516417237322457E-2</v>
      </c>
      <c r="AA294" s="3">
        <v>33062.699208952617</v>
      </c>
      <c r="AB294" s="3">
        <v>1263122.7109375</v>
      </c>
      <c r="AC294" s="3">
        <v>-2.0946341915362154E-2</v>
      </c>
      <c r="AD294" s="3">
        <v>3.6270776500600732E-2</v>
      </c>
      <c r="AE294" s="3">
        <v>1.5324434742581161E-2</v>
      </c>
      <c r="AF294" s="3">
        <v>-3.811655301205974E-2</v>
      </c>
      <c r="AG294" s="3">
        <v>6.7558803576361015E-2</v>
      </c>
      <c r="AH294" s="3">
        <v>2.9442251139101927E-2</v>
      </c>
      <c r="AI294" s="3">
        <v>-7.4137448878900614E-2</v>
      </c>
      <c r="AJ294" s="3">
        <v>8.0361265965279927E-2</v>
      </c>
      <c r="AK294" s="3">
        <v>6.2238171877879722E-3</v>
      </c>
      <c r="AL294" s="1">
        <v>-2.5992220611149201E-2</v>
      </c>
      <c r="AM294" s="1">
        <v>9.4641236241996815E-2</v>
      </c>
      <c r="AN294" s="1">
        <v>6.8649014659073443E-2</v>
      </c>
      <c r="AO294" s="1">
        <v>-4.642916547164129E-2</v>
      </c>
      <c r="AP294" s="1">
        <v>0.15085493586398982</v>
      </c>
      <c r="AQ294" s="1">
        <v>0.10442577203363429</v>
      </c>
      <c r="AR294" s="1">
        <v>-0.10378466416902063</v>
      </c>
      <c r="AS294" s="1">
        <v>0.1688164711337404</v>
      </c>
      <c r="AT294" s="1">
        <v>6.5031806964719788E-2</v>
      </c>
      <c r="AU294" s="1">
        <v>-2.5361920593958174E-2</v>
      </c>
      <c r="AV294" s="1">
        <v>8.556592189570264E-2</v>
      </c>
      <c r="AW294" s="1">
        <v>6.0203999894753779E-2</v>
      </c>
      <c r="AX294" s="1">
        <v>-4.5420707926649588E-2</v>
      </c>
      <c r="AY294" s="1">
        <v>0.13744326013704</v>
      </c>
      <c r="AZ294" s="1">
        <v>9.2022551160886881E-2</v>
      </c>
      <c r="BA294" s="1">
        <v>-9.9665868180489059E-2</v>
      </c>
      <c r="BB294" s="1">
        <v>0.15468798424030891</v>
      </c>
      <c r="BC294" s="1">
        <v>5.5022117843975864E-2</v>
      </c>
      <c r="BD294" s="1">
        <v>-4.7072418028902052E-2</v>
      </c>
      <c r="BE294" s="1">
        <v>8.1510803202203705E-2</v>
      </c>
      <c r="BF294" s="1">
        <v>3.4438385526895404E-2</v>
      </c>
      <c r="BG294" s="1">
        <v>-8.5658790659221426E-2</v>
      </c>
      <c r="BH294" s="1">
        <v>0.1518239440723827</v>
      </c>
      <c r="BI294" s="1">
        <v>6.616515470490264E-2</v>
      </c>
      <c r="BJ294" s="1">
        <v>-0.16660804064620502</v>
      </c>
      <c r="BK294" s="1">
        <v>0.18059473678671845</v>
      </c>
      <c r="BL294" s="1">
        <v>1.3986696368407664E-2</v>
      </c>
      <c r="BM294" s="1" t="str">
        <f t="shared" si="7"/>
        <v>PHIServices</v>
      </c>
    </row>
    <row r="295" spans="1:65">
      <c r="A295" s="8">
        <f t="shared" si="8"/>
        <v>44</v>
      </c>
      <c r="B295" s="1" t="s">
        <v>127</v>
      </c>
      <c r="C295" s="1" t="s">
        <v>128</v>
      </c>
      <c r="D295" s="1" t="s">
        <v>179</v>
      </c>
      <c r="E295" s="2">
        <v>2533.5077056502619</v>
      </c>
      <c r="F295" s="3">
        <v>627190.1875</v>
      </c>
      <c r="G295" s="3">
        <v>-1.2770192552125081E-4</v>
      </c>
      <c r="H295" s="3">
        <v>1.9115814939141273E-2</v>
      </c>
      <c r="I295" s="3">
        <v>1.8988112919032574E-2</v>
      </c>
      <c r="J295" s="3">
        <v>-2.3121756385080516E-4</v>
      </c>
      <c r="K295" s="3">
        <v>3.9258566685020924E-2</v>
      </c>
      <c r="L295" s="3">
        <v>3.9027350023388863E-2</v>
      </c>
      <c r="M295" s="3">
        <v>-4.716362054750789E-4</v>
      </c>
      <c r="N295" s="3">
        <v>3.9361709728837013E-2</v>
      </c>
      <c r="O295" s="3">
        <v>3.8890074007213116E-2</v>
      </c>
      <c r="P295" s="2">
        <v>169.69318192452943</v>
      </c>
      <c r="Q295" s="3">
        <v>83106.4296875</v>
      </c>
      <c r="R295" s="3">
        <v>-6.4007581386249512E-5</v>
      </c>
      <c r="S295" s="3">
        <v>8.4845959208905697E-3</v>
      </c>
      <c r="T295" s="3">
        <v>8.4205882158130407E-3</v>
      </c>
      <c r="U295" s="3">
        <v>-1.1576491851883475E-4</v>
      </c>
      <c r="V295" s="3">
        <v>1.825392059981823E-2</v>
      </c>
      <c r="W295" s="3">
        <v>1.8138155341148376E-2</v>
      </c>
      <c r="X295" s="3">
        <v>-2.3692012473475188E-4</v>
      </c>
      <c r="Y295" s="3">
        <v>1.8305151257663965E-2</v>
      </c>
      <c r="Z295" s="3">
        <v>1.8068231642246246E-2</v>
      </c>
      <c r="AA295" s="3">
        <v>1216.1880059819653</v>
      </c>
      <c r="AB295" s="3">
        <v>148602.671875</v>
      </c>
      <c r="AC295" s="3">
        <v>-2.6057612558361143E-4</v>
      </c>
      <c r="AD295" s="3">
        <v>0.17797664552927017</v>
      </c>
      <c r="AE295" s="3">
        <v>0.17771607637405396</v>
      </c>
      <c r="AF295" s="3">
        <v>-4.7223978617694229E-4</v>
      </c>
      <c r="AG295" s="3">
        <v>0.3634321391582489</v>
      </c>
      <c r="AH295" s="3">
        <v>0.36295989155769348</v>
      </c>
      <c r="AI295" s="3">
        <v>-9.6060973010025918E-4</v>
      </c>
      <c r="AJ295" s="3">
        <v>0.36365775763988495</v>
      </c>
      <c r="AK295" s="3">
        <v>0.36269713938236237</v>
      </c>
      <c r="AL295" s="1">
        <v>-1.5806818417876026E-2</v>
      </c>
      <c r="AM295" s="1">
        <v>2.3661367236192974</v>
      </c>
      <c r="AN295" s="1">
        <v>2.3503298934934804</v>
      </c>
      <c r="AO295" s="1">
        <v>-2.8619882056556283E-2</v>
      </c>
      <c r="AP295" s="1">
        <v>4.859386672544237</v>
      </c>
      <c r="AQ295" s="1">
        <v>4.8307669021634272</v>
      </c>
      <c r="AR295" s="1">
        <v>-5.837866444699806E-2</v>
      </c>
      <c r="AS295" s="1">
        <v>4.8721536168014445</v>
      </c>
      <c r="AT295" s="1">
        <v>4.8137750122450687</v>
      </c>
      <c r="AU295" s="1">
        <v>-1.5673704940290734E-2</v>
      </c>
      <c r="AV295" s="1">
        <v>2.0776453370288066</v>
      </c>
      <c r="AW295" s="1">
        <v>2.0619716017999066</v>
      </c>
      <c r="AX295" s="1">
        <v>-2.8347660324044184E-2</v>
      </c>
      <c r="AY295" s="1">
        <v>4.4698855868112659</v>
      </c>
      <c r="AZ295" s="1">
        <v>4.4415378431935464</v>
      </c>
      <c r="BA295" s="1">
        <v>-5.8015254585250038E-2</v>
      </c>
      <c r="BB295" s="1">
        <v>4.4824305728516789</v>
      </c>
      <c r="BC295" s="1">
        <v>4.4244154429842313</v>
      </c>
      <c r="BD295" s="1">
        <v>-1.5919540635204996E-2</v>
      </c>
      <c r="BE295" s="1">
        <v>10.873238806030082</v>
      </c>
      <c r="BF295" s="1">
        <v>10.857319691239905</v>
      </c>
      <c r="BG295" s="1">
        <v>-2.885084137607262E-2</v>
      </c>
      <c r="BH295" s="1">
        <v>22.203387568646473</v>
      </c>
      <c r="BI295" s="1">
        <v>22.174536249861678</v>
      </c>
      <c r="BJ295" s="1">
        <v>-5.8687132593801136E-2</v>
      </c>
      <c r="BK295" s="1">
        <v>22.21717142001971</v>
      </c>
      <c r="BL295" s="1">
        <v>22.158483766454751</v>
      </c>
      <c r="BM295" s="1" t="str">
        <f t="shared" si="7"/>
        <v>PHITextiles, Garments and Leather</v>
      </c>
    </row>
    <row r="296" spans="1:65">
      <c r="A296" s="8">
        <f t="shared" si="8"/>
        <v>45</v>
      </c>
      <c r="B296" s="1" t="s">
        <v>129</v>
      </c>
      <c r="C296" s="1" t="s">
        <v>130</v>
      </c>
      <c r="D296" s="1" t="s">
        <v>175</v>
      </c>
      <c r="E296" s="2">
        <v>20524.710701785698</v>
      </c>
      <c r="F296" s="3">
        <v>922538.875</v>
      </c>
      <c r="G296" s="3">
        <v>-2.0560813718475401E-3</v>
      </c>
      <c r="H296" s="3">
        <v>5.1101184217259288E-3</v>
      </c>
      <c r="I296" s="3">
        <v>3.0540369916707277E-3</v>
      </c>
      <c r="J296" s="3">
        <v>-3.009611857123673E-3</v>
      </c>
      <c r="K296" s="3">
        <v>7.7611792366951704E-3</v>
      </c>
      <c r="L296" s="3">
        <v>4.7515673795714974E-3</v>
      </c>
      <c r="M296" s="3">
        <v>-8.62412981223315E-3</v>
      </c>
      <c r="N296" s="3">
        <v>9.2575333546847105E-3</v>
      </c>
      <c r="O296" s="3">
        <v>6.334035424515605E-4</v>
      </c>
      <c r="P296" s="2">
        <v>1831.1297833099222</v>
      </c>
      <c r="Q296" s="3">
        <v>36149.2109375</v>
      </c>
      <c r="R296" s="3">
        <v>-2.0129061886109412E-3</v>
      </c>
      <c r="S296" s="3">
        <v>8.550428319722414E-3</v>
      </c>
      <c r="T296" s="3">
        <v>6.5375219564884901E-3</v>
      </c>
      <c r="U296" s="3">
        <v>-3.0106439953669906E-3</v>
      </c>
      <c r="V296" s="3">
        <v>1.1559293139725924E-2</v>
      </c>
      <c r="W296" s="3">
        <v>8.5486490279436111E-3</v>
      </c>
      <c r="X296" s="3">
        <v>-8.5710762068629265E-3</v>
      </c>
      <c r="Y296" s="3">
        <v>1.3073105830699205E-2</v>
      </c>
      <c r="Z296" s="3">
        <v>4.5020296238362789E-3</v>
      </c>
      <c r="AA296" s="3">
        <v>9510.9854047117824</v>
      </c>
      <c r="AB296" s="3">
        <v>566726.5</v>
      </c>
      <c r="AC296" s="3">
        <v>-1.6860892501426861E-3</v>
      </c>
      <c r="AD296" s="3">
        <v>5.5472829844802618E-3</v>
      </c>
      <c r="AE296" s="3">
        <v>3.8611937779933214E-3</v>
      </c>
      <c r="AF296" s="3">
        <v>-2.4647786340210587E-3</v>
      </c>
      <c r="AG296" s="3">
        <v>7.4316572863608599E-3</v>
      </c>
      <c r="AH296" s="3">
        <v>4.9668785650283098E-3</v>
      </c>
      <c r="AI296" s="3">
        <v>-7.0657279575243592E-3</v>
      </c>
      <c r="AJ296" s="3">
        <v>8.6557464674115181E-3</v>
      </c>
      <c r="AK296" s="3">
        <v>1.5900185098871589E-3</v>
      </c>
      <c r="AL296" s="1">
        <v>-4.6208082196961292E-2</v>
      </c>
      <c r="AM296" s="1">
        <v>0.11484407927646308</v>
      </c>
      <c r="AN296" s="1">
        <v>6.863599577135103E-2</v>
      </c>
      <c r="AO296" s="1">
        <v>-6.7637591575452502E-2</v>
      </c>
      <c r="AP296" s="1">
        <v>0.17442364539896837</v>
      </c>
      <c r="AQ296" s="1">
        <v>0.10678605382351587</v>
      </c>
      <c r="AR296" s="1">
        <v>-0.19381747468625143</v>
      </c>
      <c r="AS296" s="1">
        <v>0.20805249639025553</v>
      </c>
      <c r="AT296" s="1">
        <v>1.4235021704004057E-2</v>
      </c>
      <c r="AU296" s="1">
        <v>-1.9868873051476138E-2</v>
      </c>
      <c r="AV296" s="1">
        <v>8.439905236594572E-2</v>
      </c>
      <c r="AW296" s="1">
        <v>6.4530177590811574E-2</v>
      </c>
      <c r="AX296" s="1">
        <v>-2.9717283242302862E-2</v>
      </c>
      <c r="AY296" s="1">
        <v>0.11409877383133453</v>
      </c>
      <c r="AZ296" s="1">
        <v>8.4381489439926322E-2</v>
      </c>
      <c r="BA296" s="1">
        <v>-8.460286228550247E-2</v>
      </c>
      <c r="BB296" s="1">
        <v>0.12904122487591976</v>
      </c>
      <c r="BC296" s="1">
        <v>4.443836259041728E-2</v>
      </c>
      <c r="BD296" s="1">
        <v>-5.0234094245790881E-2</v>
      </c>
      <c r="BE296" s="1">
        <v>0.16527164041101122</v>
      </c>
      <c r="BF296" s="1">
        <v>0.11503754746586731</v>
      </c>
      <c r="BG296" s="1">
        <v>-7.3433788980000664E-2</v>
      </c>
      <c r="BH296" s="1">
        <v>0.22141329262011331</v>
      </c>
      <c r="BI296" s="1">
        <v>0.14797950103881871</v>
      </c>
      <c r="BJ296" s="1">
        <v>-0.21051106523771573</v>
      </c>
      <c r="BK296" s="1">
        <v>0.25788289900717026</v>
      </c>
      <c r="BL296" s="1">
        <v>4.7371833769454502E-2</v>
      </c>
      <c r="BM296" s="1" t="str">
        <f t="shared" si="7"/>
        <v>POLAgriculture, Mining and Quarrying</v>
      </c>
    </row>
    <row r="297" spans="1:65">
      <c r="A297" s="8">
        <f t="shared" si="8"/>
        <v>45</v>
      </c>
      <c r="B297" s="1" t="s">
        <v>129</v>
      </c>
      <c r="C297" s="1" t="s">
        <v>130</v>
      </c>
      <c r="D297" s="1" t="s">
        <v>176</v>
      </c>
      <c r="E297" s="2">
        <v>16039.876134045511</v>
      </c>
      <c r="F297" s="3">
        <v>922538.875</v>
      </c>
      <c r="G297" s="3">
        <v>-1.8070993246510625E-3</v>
      </c>
      <c r="H297" s="3">
        <v>1.1275228578597307E-2</v>
      </c>
      <c r="I297" s="3">
        <v>9.4681293703615665E-3</v>
      </c>
      <c r="J297" s="3">
        <v>-2.9957887018099427E-3</v>
      </c>
      <c r="K297" s="3">
        <v>2.1645412780344486E-2</v>
      </c>
      <c r="L297" s="3">
        <v>1.8649623729288578E-2</v>
      </c>
      <c r="M297" s="3">
        <v>-1.8361565656960011E-2</v>
      </c>
      <c r="N297" s="3">
        <v>2.7069887146353722E-2</v>
      </c>
      <c r="O297" s="3">
        <v>8.7083214893937111E-3</v>
      </c>
      <c r="P297" s="2">
        <v>430.41567958609949</v>
      </c>
      <c r="Q297" s="3">
        <v>36149.2109375</v>
      </c>
      <c r="R297" s="3">
        <v>-1.2412342766765505E-3</v>
      </c>
      <c r="S297" s="3">
        <v>7.7014418784528971E-3</v>
      </c>
      <c r="T297" s="3">
        <v>6.4602075144648552E-3</v>
      </c>
      <c r="U297" s="3">
        <v>-2.0525987492874265E-3</v>
      </c>
      <c r="V297" s="3">
        <v>1.4792867470532656E-2</v>
      </c>
      <c r="W297" s="3">
        <v>1.2740268837660551E-2</v>
      </c>
      <c r="X297" s="3">
        <v>-1.2519645038992167E-2</v>
      </c>
      <c r="Y297" s="3">
        <v>1.8521432764828205E-2</v>
      </c>
      <c r="Z297" s="3">
        <v>6.0017877258360386E-3</v>
      </c>
      <c r="AA297" s="3">
        <v>41489.63079975533</v>
      </c>
      <c r="AB297" s="3">
        <v>566726.5</v>
      </c>
      <c r="AC297" s="3">
        <v>-7.4585534166544676E-3</v>
      </c>
      <c r="AD297" s="3">
        <v>5.6658836081624031E-2</v>
      </c>
      <c r="AE297" s="3">
        <v>4.9200283363461494E-2</v>
      </c>
      <c r="AF297" s="3">
        <v>-1.2727738358080387E-2</v>
      </c>
      <c r="AG297" s="3">
        <v>0.10915233567357063</v>
      </c>
      <c r="AH297" s="3">
        <v>9.642459824681282E-2</v>
      </c>
      <c r="AI297" s="3">
        <v>-8.6624074727296829E-2</v>
      </c>
      <c r="AJ297" s="3">
        <v>0.13401417061686516</v>
      </c>
      <c r="AK297" s="3">
        <v>4.7390095889568329E-2</v>
      </c>
      <c r="AL297" s="1">
        <v>-5.196796413949422E-2</v>
      </c>
      <c r="AM297" s="1">
        <v>0.32424929080768045</v>
      </c>
      <c r="AN297" s="1">
        <v>0.27228133001601951</v>
      </c>
      <c r="AO297" s="1">
        <v>-8.6151899733138734E-2</v>
      </c>
      <c r="AP297" s="1">
        <v>0.62247161504013948</v>
      </c>
      <c r="AQ297" s="1">
        <v>0.53631970526350092</v>
      </c>
      <c r="AR297" s="1">
        <v>-0.52803582658087589</v>
      </c>
      <c r="AS297" s="1">
        <v>0.77846685308982788</v>
      </c>
      <c r="AT297" s="1">
        <v>0.25043102650895188</v>
      </c>
      <c r="AU297" s="1">
        <v>-5.2123611916671857E-2</v>
      </c>
      <c r="AV297" s="1">
        <v>0.32340950875616992</v>
      </c>
      <c r="AW297" s="1">
        <v>0.27128589317299417</v>
      </c>
      <c r="AX297" s="1">
        <v>-8.619554151773054E-2</v>
      </c>
      <c r="AY297" s="1">
        <v>0.62120237706723513</v>
      </c>
      <c r="AZ297" s="1">
        <v>0.53500684043817637</v>
      </c>
      <c r="BA297" s="1">
        <v>-0.52574210333136395</v>
      </c>
      <c r="BB297" s="1">
        <v>0.77777740408485974</v>
      </c>
      <c r="BC297" s="1">
        <v>0.25203530075349578</v>
      </c>
      <c r="BD297" s="1">
        <v>-5.0939956051459533E-2</v>
      </c>
      <c r="BE297" s="1">
        <v>0.3869649325672298</v>
      </c>
      <c r="BF297" s="1">
        <v>0.33602498128628627</v>
      </c>
      <c r="BG297" s="1">
        <v>-8.6927101862321721E-2</v>
      </c>
      <c r="BH297" s="1">
        <v>0.74548171361356008</v>
      </c>
      <c r="BI297" s="1">
        <v>0.65855461811192639</v>
      </c>
      <c r="BJ297" s="1">
        <v>-0.59161962288206404</v>
      </c>
      <c r="BK297" s="1">
        <v>0.91528150033120159</v>
      </c>
      <c r="BL297" s="1">
        <v>0.32366187744913744</v>
      </c>
      <c r="BM297" s="1" t="str">
        <f t="shared" si="7"/>
        <v>POLElectronics and Machinery</v>
      </c>
    </row>
    <row r="298" spans="1:65">
      <c r="A298" s="8">
        <f t="shared" si="8"/>
        <v>45</v>
      </c>
      <c r="B298" s="1" t="s">
        <v>129</v>
      </c>
      <c r="C298" s="1" t="s">
        <v>130</v>
      </c>
      <c r="D298" s="1" t="s">
        <v>177</v>
      </c>
      <c r="E298" s="2">
        <v>130215.83238634675</v>
      </c>
      <c r="F298" s="3">
        <v>5535233.25</v>
      </c>
      <c r="G298" s="3">
        <v>-8.7966256833169609E-3</v>
      </c>
      <c r="H298" s="3">
        <v>3.4316295816097409E-2</v>
      </c>
      <c r="I298" s="3">
        <v>2.55196702782996E-2</v>
      </c>
      <c r="J298" s="3">
        <v>-1.2914586259284988E-2</v>
      </c>
      <c r="K298" s="3">
        <v>5.0619441666640341E-2</v>
      </c>
      <c r="L298" s="3">
        <v>3.7704855902120471E-2</v>
      </c>
      <c r="M298" s="3">
        <v>-6.0973591986112297E-2</v>
      </c>
      <c r="N298" s="3">
        <v>6.1785970581695437E-2</v>
      </c>
      <c r="O298" s="3">
        <v>8.123788284137845E-4</v>
      </c>
      <c r="P298" s="2">
        <v>4408.9934509357527</v>
      </c>
      <c r="Q298" s="3">
        <v>216895.265625</v>
      </c>
      <c r="R298" s="3">
        <v>-7.4247067714168224E-3</v>
      </c>
      <c r="S298" s="3">
        <v>2.7077307109721005E-2</v>
      </c>
      <c r="T298" s="3">
        <v>1.9652600458357483E-2</v>
      </c>
      <c r="U298" s="3">
        <v>-1.0945180220005568E-2</v>
      </c>
      <c r="V298" s="3">
        <v>4.2045997310196981E-2</v>
      </c>
      <c r="W298" s="3">
        <v>3.1100817053811625E-2</v>
      </c>
      <c r="X298" s="3">
        <v>-5.2941360365366563E-2</v>
      </c>
      <c r="Y298" s="3">
        <v>5.1697051938390359E-2</v>
      </c>
      <c r="Z298" s="3">
        <v>-1.2443083105608821E-3</v>
      </c>
      <c r="AA298" s="3">
        <v>144633.40509436824</v>
      </c>
      <c r="AB298" s="3">
        <v>3400359</v>
      </c>
      <c r="AC298" s="3">
        <v>-2.3774953777319752E-2</v>
      </c>
      <c r="AD298" s="3">
        <v>0.12859205616405234</v>
      </c>
      <c r="AE298" s="3">
        <v>0.10481710301246494</v>
      </c>
      <c r="AF298" s="3">
        <v>-3.3689234260236844E-2</v>
      </c>
      <c r="AG298" s="3">
        <v>0.17632971866987646</v>
      </c>
      <c r="AH298" s="3">
        <v>0.14264048635959625</v>
      </c>
      <c r="AI298" s="3">
        <v>-0.19578317523701116</v>
      </c>
      <c r="AJ298" s="3">
        <v>0.21124988241354004</v>
      </c>
      <c r="AK298" s="3">
        <v>1.5466707176528871E-2</v>
      </c>
      <c r="AL298" s="1">
        <v>-3.1160686052849534E-2</v>
      </c>
      <c r="AM298" s="1">
        <v>0.12156017078800095</v>
      </c>
      <c r="AN298" s="1">
        <v>9.0399485250630504E-2</v>
      </c>
      <c r="AO298" s="1">
        <v>-4.5747924535568044E-2</v>
      </c>
      <c r="AP298" s="1">
        <v>0.1793115436224792</v>
      </c>
      <c r="AQ298" s="1">
        <v>0.13356362083954007</v>
      </c>
      <c r="AR298" s="1">
        <v>-0.21598951982203235</v>
      </c>
      <c r="AS298" s="1">
        <v>0.21886724535956775</v>
      </c>
      <c r="AT298" s="1">
        <v>2.8777263623019542E-3</v>
      </c>
      <c r="AU298" s="1">
        <v>-3.0437479009704085E-2</v>
      </c>
      <c r="AV298" s="1">
        <v>0.111003032465102</v>
      </c>
      <c r="AW298" s="1">
        <v>8.0565553947554699E-2</v>
      </c>
      <c r="AX298" s="1">
        <v>-4.486960946206843E-2</v>
      </c>
      <c r="AY298" s="1">
        <v>0.17236696343322142</v>
      </c>
      <c r="AZ298" s="1">
        <v>0.12749735382201458</v>
      </c>
      <c r="BA298" s="1">
        <v>-0.21703234814194933</v>
      </c>
      <c r="BB298" s="1">
        <v>0.21193132357711539</v>
      </c>
      <c r="BC298" s="1">
        <v>-5.101024087590997E-3</v>
      </c>
      <c r="BD298" s="1">
        <v>-4.657947638044125E-2</v>
      </c>
      <c r="BE298" s="1">
        <v>0.25193532231048144</v>
      </c>
      <c r="BF298" s="1">
        <v>0.20535584715596417</v>
      </c>
      <c r="BG298" s="1">
        <v>-6.600336245435004E-2</v>
      </c>
      <c r="BH298" s="1">
        <v>0.34546212130971743</v>
      </c>
      <c r="BI298" s="1">
        <v>0.27945876267568859</v>
      </c>
      <c r="BJ298" s="1">
        <v>-0.3835749954365727</v>
      </c>
      <c r="BK298" s="1">
        <v>0.41387709942213702</v>
      </c>
      <c r="BL298" s="1">
        <v>3.0302103985564297E-2</v>
      </c>
      <c r="BM298" s="1" t="str">
        <f t="shared" si="7"/>
        <v>POLOther</v>
      </c>
    </row>
    <row r="299" spans="1:65">
      <c r="A299" s="8">
        <f t="shared" si="8"/>
        <v>45</v>
      </c>
      <c r="B299" s="1" t="s">
        <v>129</v>
      </c>
      <c r="C299" s="1" t="s">
        <v>130</v>
      </c>
      <c r="D299" s="1" t="s">
        <v>178</v>
      </c>
      <c r="E299" s="2">
        <v>291262.48015523056</v>
      </c>
      <c r="F299" s="3">
        <v>7841580.4375</v>
      </c>
      <c r="G299" s="3">
        <v>-1.0139224067415853E-2</v>
      </c>
      <c r="H299" s="3">
        <v>3.2152775473150541E-2</v>
      </c>
      <c r="I299" s="3">
        <v>2.2013551289091993E-2</v>
      </c>
      <c r="J299" s="3">
        <v>-1.5858272184232192E-2</v>
      </c>
      <c r="K299" s="3">
        <v>5.2502463063319738E-2</v>
      </c>
      <c r="L299" s="3">
        <v>3.6644191701270756E-2</v>
      </c>
      <c r="M299" s="3">
        <v>-6.8088470081420382E-2</v>
      </c>
      <c r="N299" s="3">
        <v>6.5985190238279756E-2</v>
      </c>
      <c r="O299" s="3">
        <v>-2.1032798431406263E-3</v>
      </c>
      <c r="P299" s="2">
        <v>11084.12831621101</v>
      </c>
      <c r="Q299" s="3">
        <v>307268.29296875</v>
      </c>
      <c r="R299" s="3">
        <v>-8.5112905167079589E-3</v>
      </c>
      <c r="S299" s="3">
        <v>2.6494483130591107E-2</v>
      </c>
      <c r="T299" s="3">
        <v>1.7983192543397308E-2</v>
      </c>
      <c r="U299" s="3">
        <v>-1.3282404288474936E-2</v>
      </c>
      <c r="V299" s="3">
        <v>4.379486624020501E-2</v>
      </c>
      <c r="W299" s="3">
        <v>3.0512462166370824E-2</v>
      </c>
      <c r="X299" s="3">
        <v>-5.6086752397277451E-2</v>
      </c>
      <c r="Y299" s="3">
        <v>5.4865760605025571E-2</v>
      </c>
      <c r="Z299" s="3">
        <v>-1.2209917913423851E-3</v>
      </c>
      <c r="AA299" s="3">
        <v>80576.91373404453</v>
      </c>
      <c r="AB299" s="3">
        <v>4817175.25</v>
      </c>
      <c r="AC299" s="3">
        <v>-7.1857486073234611E-3</v>
      </c>
      <c r="AD299" s="3">
        <v>2.201571015216075E-2</v>
      </c>
      <c r="AE299" s="3">
        <v>1.4829961343039599E-2</v>
      </c>
      <c r="AF299" s="3">
        <v>-1.1312795583304336E-2</v>
      </c>
      <c r="AG299" s="3">
        <v>3.7771612950365352E-2</v>
      </c>
      <c r="AH299" s="3">
        <v>2.6458817308864013E-2</v>
      </c>
      <c r="AI299" s="3">
        <v>-4.7919157897993614E-2</v>
      </c>
      <c r="AJ299" s="3">
        <v>4.7211567101470564E-2</v>
      </c>
      <c r="AK299" s="3">
        <v>-7.0759068010772808E-4</v>
      </c>
      <c r="AL299" s="1">
        <v>-1.6057386742567032E-2</v>
      </c>
      <c r="AM299" s="1">
        <v>5.0920025752117223E-2</v>
      </c>
      <c r="AN299" s="1">
        <v>3.4862638824824335E-2</v>
      </c>
      <c r="AO299" s="1">
        <v>-2.5114585478927018E-2</v>
      </c>
      <c r="AP299" s="1">
        <v>8.314762044310274E-2</v>
      </c>
      <c r="AQ299" s="1">
        <v>5.8033036266258956E-2</v>
      </c>
      <c r="AR299" s="1">
        <v>-0.10783102232848898</v>
      </c>
      <c r="AS299" s="1">
        <v>0.10450007928545173</v>
      </c>
      <c r="AT299" s="1">
        <v>-3.3309430430372576E-3</v>
      </c>
      <c r="AU299" s="1">
        <v>-1.3879144460734018E-2</v>
      </c>
      <c r="AV299" s="1">
        <v>4.320387819686166E-2</v>
      </c>
      <c r="AW299" s="1">
        <v>2.9324733621188186E-2</v>
      </c>
      <c r="AX299" s="1">
        <v>-2.165927805468916E-2</v>
      </c>
      <c r="AY299" s="1">
        <v>7.1415171881764203E-2</v>
      </c>
      <c r="AZ299" s="1">
        <v>4.9755894177084245E-2</v>
      </c>
      <c r="BA299" s="1">
        <v>-9.1459237271614285E-2</v>
      </c>
      <c r="BB299" s="1">
        <v>8.9468197083670015E-2</v>
      </c>
      <c r="BC299" s="1">
        <v>-1.9910401864611663E-3</v>
      </c>
      <c r="BD299" s="1">
        <v>-2.526998139508764E-2</v>
      </c>
      <c r="BE299" s="1">
        <v>7.7422216716257736E-2</v>
      </c>
      <c r="BF299" s="1">
        <v>5.215223461151211E-2</v>
      </c>
      <c r="BG299" s="1">
        <v>-3.9783486667648991E-2</v>
      </c>
      <c r="BH299" s="1">
        <v>0.1328306915086625</v>
      </c>
      <c r="BI299" s="1">
        <v>9.3047204636353242E-2</v>
      </c>
      <c r="BJ299" s="1">
        <v>-0.16851636408716589</v>
      </c>
      <c r="BK299" s="1">
        <v>0.16602799339113997</v>
      </c>
      <c r="BL299" s="1">
        <v>-2.4883702866304305E-3</v>
      </c>
      <c r="BM299" s="1" t="str">
        <f t="shared" si="7"/>
        <v>POLServices</v>
      </c>
    </row>
    <row r="300" spans="1:65">
      <c r="A300" s="8">
        <f t="shared" si="8"/>
        <v>45</v>
      </c>
      <c r="B300" s="1" t="s">
        <v>129</v>
      </c>
      <c r="C300" s="1" t="s">
        <v>130</v>
      </c>
      <c r="D300" s="1" t="s">
        <v>179</v>
      </c>
      <c r="E300" s="2">
        <v>3226.5484969967547</v>
      </c>
      <c r="F300" s="3">
        <v>922538.875</v>
      </c>
      <c r="G300" s="3">
        <v>-2.1155353169888258E-4</v>
      </c>
      <c r="H300" s="3">
        <v>3.1032136175781488E-3</v>
      </c>
      <c r="I300" s="3">
        <v>2.8916600858792663E-3</v>
      </c>
      <c r="J300" s="3">
        <v>-3.8687538472004235E-4</v>
      </c>
      <c r="K300" s="3">
        <v>8.1122503615915775E-3</v>
      </c>
      <c r="L300" s="3">
        <v>7.7253750059753656E-3</v>
      </c>
      <c r="M300" s="3">
        <v>-1.0823648917721584E-3</v>
      </c>
      <c r="N300" s="3">
        <v>8.3455354906618595E-3</v>
      </c>
      <c r="O300" s="3">
        <v>7.2631705552339554E-3</v>
      </c>
      <c r="P300" s="2">
        <v>319.9382390121591</v>
      </c>
      <c r="Q300" s="3">
        <v>36149.2109375</v>
      </c>
      <c r="R300" s="3">
        <v>-5.4512957285623997E-4</v>
      </c>
      <c r="S300" s="3">
        <v>8.1254485994577408E-3</v>
      </c>
      <c r="T300" s="3">
        <v>7.5803189538419247E-3</v>
      </c>
      <c r="U300" s="3">
        <v>-9.9931447766721249E-4</v>
      </c>
      <c r="V300" s="3">
        <v>2.1198871545493603E-2</v>
      </c>
      <c r="W300" s="3">
        <v>2.0199556834995747E-2</v>
      </c>
      <c r="X300" s="3">
        <v>-2.7671480784192681E-3</v>
      </c>
      <c r="Y300" s="3">
        <v>2.1807944402098656E-2</v>
      </c>
      <c r="Z300" s="3">
        <v>1.9040796905755997E-2</v>
      </c>
      <c r="AA300" s="3">
        <v>7152.3194035037432</v>
      </c>
      <c r="AB300" s="3">
        <v>566726.5</v>
      </c>
      <c r="AC300" s="3">
        <v>-7.8129889152478427E-4</v>
      </c>
      <c r="AD300" s="3">
        <v>1.3096172362565994E-2</v>
      </c>
      <c r="AE300" s="3">
        <v>1.2314873747527599E-2</v>
      </c>
      <c r="AF300" s="3">
        <v>-1.4332014543469995E-3</v>
      </c>
      <c r="AG300" s="3">
        <v>3.4530500881373882E-2</v>
      </c>
      <c r="AH300" s="3">
        <v>3.3097298815846443E-2</v>
      </c>
      <c r="AI300" s="3">
        <v>-3.9949016645550728E-3</v>
      </c>
      <c r="AJ300" s="3">
        <v>3.5434255376458168E-2</v>
      </c>
      <c r="AK300" s="3">
        <v>3.143935464322567E-2</v>
      </c>
      <c r="AL300" s="1">
        <v>-3.0243828925383798E-2</v>
      </c>
      <c r="AM300" s="1">
        <v>0.44363741420560099</v>
      </c>
      <c r="AN300" s="1">
        <v>0.41339358528021719</v>
      </c>
      <c r="AO300" s="1">
        <v>-5.5307953769210487E-2</v>
      </c>
      <c r="AP300" s="1">
        <v>1.1597325280538175</v>
      </c>
      <c r="AQ300" s="1">
        <v>1.1044245784453095</v>
      </c>
      <c r="AR300" s="1">
        <v>-0.1547355809128835</v>
      </c>
      <c r="AS300" s="1">
        <v>1.1930831201133258</v>
      </c>
      <c r="AT300" s="1">
        <v>1.038347532959389</v>
      </c>
      <c r="AU300" s="1">
        <v>-3.0796574955569846E-2</v>
      </c>
      <c r="AV300" s="1">
        <v>0.45903946382821148</v>
      </c>
      <c r="AW300" s="1">
        <v>0.42824288476215877</v>
      </c>
      <c r="AX300" s="1">
        <v>-5.6455317686058569E-2</v>
      </c>
      <c r="AY300" s="1">
        <v>1.1976100160987944</v>
      </c>
      <c r="AZ300" s="1">
        <v>1.1411546852591907</v>
      </c>
      <c r="BA300" s="1">
        <v>-0.15632738976843893</v>
      </c>
      <c r="BB300" s="1">
        <v>1.2320190058433065</v>
      </c>
      <c r="BC300" s="1">
        <v>1.07569164895873</v>
      </c>
      <c r="BD300" s="1">
        <v>-3.0953790525846455E-2</v>
      </c>
      <c r="BE300" s="1">
        <v>0.51884903511140867</v>
      </c>
      <c r="BF300" s="1">
        <v>0.48789525553950297</v>
      </c>
      <c r="BG300" s="1">
        <v>-5.6781109099766629E-2</v>
      </c>
      <c r="BH300" s="1">
        <v>1.3680422468648767</v>
      </c>
      <c r="BI300" s="1">
        <v>1.3112611135511358</v>
      </c>
      <c r="BJ300" s="1">
        <v>-0.15827150228597298</v>
      </c>
      <c r="BK300" s="1">
        <v>1.4038475291084438</v>
      </c>
      <c r="BL300" s="1">
        <v>1.2455760637199556</v>
      </c>
      <c r="BM300" s="1" t="str">
        <f t="shared" si="7"/>
        <v>POLTextiles, Garments and Leather</v>
      </c>
    </row>
    <row r="301" spans="1:65">
      <c r="A301" s="8">
        <f t="shared" si="8"/>
        <v>46</v>
      </c>
      <c r="B301" s="1" t="s">
        <v>131</v>
      </c>
      <c r="C301" s="1" t="s">
        <v>132</v>
      </c>
      <c r="D301" s="1" t="s">
        <v>175</v>
      </c>
      <c r="E301" s="2">
        <v>5023.3227054132858</v>
      </c>
      <c r="F301" s="3">
        <v>385362.25</v>
      </c>
      <c r="G301" s="3">
        <v>-6.9006238481961191E-4</v>
      </c>
      <c r="H301" s="3">
        <v>1.5313627663999796E-3</v>
      </c>
      <c r="I301" s="3">
        <v>8.4130035247653723E-4</v>
      </c>
      <c r="J301" s="3">
        <v>-1.0965169640257955E-3</v>
      </c>
      <c r="K301" s="3">
        <v>2.6256309938617051E-3</v>
      </c>
      <c r="L301" s="3">
        <v>1.5291140298359096E-3</v>
      </c>
      <c r="M301" s="3">
        <v>-1.9045518129132688E-3</v>
      </c>
      <c r="N301" s="3">
        <v>2.9501029057428241E-3</v>
      </c>
      <c r="O301" s="3">
        <v>1.0455510928295553E-3</v>
      </c>
      <c r="P301" s="2">
        <v>568.60202334101928</v>
      </c>
      <c r="Q301" s="3">
        <v>10593.9990234375</v>
      </c>
      <c r="R301" s="3">
        <v>-1.7373295850120485E-3</v>
      </c>
      <c r="S301" s="3">
        <v>5.04237090353854E-3</v>
      </c>
      <c r="T301" s="3">
        <v>3.3050413185264915E-3</v>
      </c>
      <c r="U301" s="3">
        <v>-2.6955591165460646E-3</v>
      </c>
      <c r="V301" s="3">
        <v>8.5940208518877625E-3</v>
      </c>
      <c r="W301" s="3">
        <v>5.8984617353416979E-3</v>
      </c>
      <c r="X301" s="3">
        <v>-5.3964119870215654E-3</v>
      </c>
      <c r="Y301" s="3">
        <v>9.6524830441921949E-3</v>
      </c>
      <c r="Z301" s="3">
        <v>4.2560710571706295E-3</v>
      </c>
      <c r="AA301" s="3">
        <v>1900.3156079164537</v>
      </c>
      <c r="AB301" s="3">
        <v>156274.03125</v>
      </c>
      <c r="AC301" s="3">
        <v>-1.0648264724295586E-3</v>
      </c>
      <c r="AD301" s="3">
        <v>2.7891357894986868E-3</v>
      </c>
      <c r="AE301" s="3">
        <v>1.7243092879652977E-3</v>
      </c>
      <c r="AF301" s="3">
        <v>-1.7168281483463943E-3</v>
      </c>
      <c r="AG301" s="3">
        <v>4.4697545235976577E-3</v>
      </c>
      <c r="AH301" s="3">
        <v>2.7529264334589243E-3</v>
      </c>
      <c r="AI301" s="3">
        <v>-2.7094474644400179E-3</v>
      </c>
      <c r="AJ301" s="3">
        <v>4.8781828954815865E-3</v>
      </c>
      <c r="AK301" s="3">
        <v>2.1687354892492294E-3</v>
      </c>
      <c r="AL301" s="1">
        <v>-2.6468934776286365E-2</v>
      </c>
      <c r="AM301" s="1">
        <v>5.8738951831536677E-2</v>
      </c>
      <c r="AN301" s="1">
        <v>3.2270015938905751E-2</v>
      </c>
      <c r="AO301" s="1">
        <v>-4.2059437871660457E-2</v>
      </c>
      <c r="AP301" s="1">
        <v>0.10071213422434071</v>
      </c>
      <c r="AQ301" s="1">
        <v>5.865269635268025E-2</v>
      </c>
      <c r="AR301" s="1">
        <v>-7.3053478675318959E-2</v>
      </c>
      <c r="AS301" s="1">
        <v>0.1131580029765744</v>
      </c>
      <c r="AT301" s="1">
        <v>4.0104524301255461E-2</v>
      </c>
      <c r="AU301" s="1">
        <v>-1.6184666757056994E-2</v>
      </c>
      <c r="AV301" s="1">
        <v>4.6973869232006242E-2</v>
      </c>
      <c r="AW301" s="1">
        <v>3.0789202474949252E-2</v>
      </c>
      <c r="AX301" s="1">
        <v>-2.5111370002337496E-2</v>
      </c>
      <c r="AY301" s="1">
        <v>8.0060435734787688E-2</v>
      </c>
      <c r="AZ301" s="1">
        <v>5.4949065732450196E-2</v>
      </c>
      <c r="BA301" s="1">
        <v>-5.0272055715396162E-2</v>
      </c>
      <c r="BB301" s="1">
        <v>8.9920889390316977E-2</v>
      </c>
      <c r="BC301" s="1">
        <v>3.9648833674920808E-2</v>
      </c>
      <c r="BD301" s="1">
        <v>-4.3783445439023412E-2</v>
      </c>
      <c r="BE301" s="1">
        <v>0.1146834510818585</v>
      </c>
      <c r="BF301" s="1">
        <v>7.0900004446146248E-2</v>
      </c>
      <c r="BG301" s="1">
        <v>-7.05923955757745E-2</v>
      </c>
      <c r="BH301" s="1">
        <v>0.18378699100450127</v>
      </c>
      <c r="BI301" s="1">
        <v>0.11319459782210449</v>
      </c>
      <c r="BJ301" s="1">
        <v>-0.11140683322658236</v>
      </c>
      <c r="BK301" s="1">
        <v>0.20058071448822329</v>
      </c>
      <c r="BL301" s="1">
        <v>8.9173883655018646E-2</v>
      </c>
      <c r="BM301" s="1" t="str">
        <f t="shared" si="7"/>
        <v>PORAgriculture, Mining and Quarrying</v>
      </c>
    </row>
    <row r="302" spans="1:65">
      <c r="A302" s="8">
        <f t="shared" si="8"/>
        <v>46</v>
      </c>
      <c r="B302" s="1" t="s">
        <v>131</v>
      </c>
      <c r="C302" s="1" t="s">
        <v>132</v>
      </c>
      <c r="D302" s="1" t="s">
        <v>176</v>
      </c>
      <c r="E302" s="2">
        <v>3336.6304745692019</v>
      </c>
      <c r="F302" s="3">
        <v>385362.25</v>
      </c>
      <c r="G302" s="3">
        <v>-1.2981586332898587E-3</v>
      </c>
      <c r="H302" s="3">
        <v>5.6861697230488062E-3</v>
      </c>
      <c r="I302" s="3">
        <v>4.3880112934857607E-3</v>
      </c>
      <c r="J302" s="3">
        <v>-1.9104635575786233E-3</v>
      </c>
      <c r="K302" s="3">
        <v>9.4921272248029709E-3</v>
      </c>
      <c r="L302" s="3">
        <v>7.5816637836396694E-3</v>
      </c>
      <c r="M302" s="3">
        <v>-8.0835055559873581E-3</v>
      </c>
      <c r="N302" s="3">
        <v>1.2765015009790659E-2</v>
      </c>
      <c r="O302" s="3">
        <v>4.6815094538033009E-3</v>
      </c>
      <c r="P302" s="2">
        <v>90.342964997048171</v>
      </c>
      <c r="Q302" s="3">
        <v>10593.9990234375</v>
      </c>
      <c r="R302" s="3">
        <v>-1.380674890242517E-3</v>
      </c>
      <c r="S302" s="3">
        <v>5.780648672953248E-3</v>
      </c>
      <c r="T302" s="3">
        <v>4.3999736662954092E-3</v>
      </c>
      <c r="U302" s="3">
        <v>-2.0196826662868261E-3</v>
      </c>
      <c r="V302" s="3">
        <v>9.6527161076664925E-3</v>
      </c>
      <c r="W302" s="3">
        <v>7.6330334413796663E-3</v>
      </c>
      <c r="X302" s="3">
        <v>-8.5491475183516741E-3</v>
      </c>
      <c r="Y302" s="3">
        <v>1.3143476564437151E-2</v>
      </c>
      <c r="Z302" s="3">
        <v>4.5943290460854769E-3</v>
      </c>
      <c r="AA302" s="3">
        <v>6970.1549324409907</v>
      </c>
      <c r="AB302" s="3">
        <v>156274.03125</v>
      </c>
      <c r="AC302" s="3">
        <v>-9.0623043943196535E-3</v>
      </c>
      <c r="AD302" s="3">
        <v>4.1392819955945015E-2</v>
      </c>
      <c r="AE302" s="3">
        <v>3.2330515794456005E-2</v>
      </c>
      <c r="AF302" s="3">
        <v>-1.2785622151568532E-2</v>
      </c>
      <c r="AG302" s="3">
        <v>6.8077554926276207E-2</v>
      </c>
      <c r="AH302" s="3">
        <v>5.5291933938860893E-2</v>
      </c>
      <c r="AI302" s="3">
        <v>-5.7942743413150311E-2</v>
      </c>
      <c r="AJ302" s="3">
        <v>8.1620501354336739E-2</v>
      </c>
      <c r="AK302" s="3">
        <v>2.3677758872509003E-2</v>
      </c>
      <c r="AL302" s="1">
        <v>-7.4965051154764609E-2</v>
      </c>
      <c r="AM302" s="1">
        <v>0.32836048941319895</v>
      </c>
      <c r="AN302" s="1">
        <v>0.25339545002309127</v>
      </c>
      <c r="AO302" s="1">
        <v>-0.11032395783575759</v>
      </c>
      <c r="AP302" s="1">
        <v>0.54814395153816631</v>
      </c>
      <c r="AQ302" s="1">
        <v>0.4378200004250698</v>
      </c>
      <c r="AR302" s="1">
        <v>-0.46679996725724521</v>
      </c>
      <c r="AS302" s="1">
        <v>0.73714411987939776</v>
      </c>
      <c r="AT302" s="1">
        <v>0.27034415262215261</v>
      </c>
      <c r="AU302" s="1">
        <v>-8.0951897687085286E-2</v>
      </c>
      <c r="AV302" s="1">
        <v>0.33893169438005788</v>
      </c>
      <c r="AW302" s="1">
        <v>0.25797978986729525</v>
      </c>
      <c r="AX302" s="1">
        <v>-0.11841827914528984</v>
      </c>
      <c r="AY302" s="1">
        <v>0.56595922202441395</v>
      </c>
      <c r="AZ302" s="1">
        <v>0.44754094287912416</v>
      </c>
      <c r="BA302" s="1">
        <v>-0.50125465459565288</v>
      </c>
      <c r="BB302" s="1">
        <v>0.77062991267265568</v>
      </c>
      <c r="BC302" s="1">
        <v>0.26937525807700291</v>
      </c>
      <c r="BD302" s="1">
        <v>-0.1015904874610635</v>
      </c>
      <c r="BE302" s="1">
        <v>0.46402289900439692</v>
      </c>
      <c r="BF302" s="1">
        <v>0.36243241415341776</v>
      </c>
      <c r="BG302" s="1">
        <v>-0.14332972391492182</v>
      </c>
      <c r="BH302" s="1">
        <v>0.76316482973720967</v>
      </c>
      <c r="BI302" s="1">
        <v>0.61983511887270937</v>
      </c>
      <c r="BJ302" s="1">
        <v>-0.64955129424508651</v>
      </c>
      <c r="BK302" s="1">
        <v>0.91498433054189732</v>
      </c>
      <c r="BL302" s="1">
        <v>0.26543304673714807</v>
      </c>
      <c r="BM302" s="1" t="str">
        <f t="shared" si="7"/>
        <v>PORElectronics and Machinery</v>
      </c>
    </row>
    <row r="303" spans="1:65">
      <c r="A303" s="8">
        <f t="shared" si="8"/>
        <v>46</v>
      </c>
      <c r="B303" s="1" t="s">
        <v>131</v>
      </c>
      <c r="C303" s="1" t="s">
        <v>132</v>
      </c>
      <c r="D303" s="1" t="s">
        <v>177</v>
      </c>
      <c r="E303" s="2">
        <v>33973.087982624857</v>
      </c>
      <c r="F303" s="3">
        <v>2312173.5</v>
      </c>
      <c r="G303" s="3">
        <v>-1.1076670594775351E-2</v>
      </c>
      <c r="H303" s="3">
        <v>1.920253880234668E-2</v>
      </c>
      <c r="I303" s="3">
        <v>8.1258682512270752E-3</v>
      </c>
      <c r="J303" s="3">
        <v>-1.363183119246969E-2</v>
      </c>
      <c r="K303" s="3">
        <v>3.6294707839260809E-2</v>
      </c>
      <c r="L303" s="3">
        <v>2.2662876821414102E-2</v>
      </c>
      <c r="M303" s="3">
        <v>-3.0379269752302207E-2</v>
      </c>
      <c r="N303" s="3">
        <v>4.1760923297260888E-2</v>
      </c>
      <c r="O303" s="3">
        <v>1.1381653690477833E-2</v>
      </c>
      <c r="P303" s="2">
        <v>876.25369542065505</v>
      </c>
      <c r="Q303" s="3">
        <v>63563.994140625</v>
      </c>
      <c r="R303" s="3">
        <v>-1.0772196073958185E-2</v>
      </c>
      <c r="S303" s="3">
        <v>1.6279722311082878E-2</v>
      </c>
      <c r="T303" s="3">
        <v>5.5075263317121426E-3</v>
      </c>
      <c r="U303" s="3">
        <v>-1.2959671235876158E-2</v>
      </c>
      <c r="V303" s="3">
        <v>3.161774269756279E-2</v>
      </c>
      <c r="W303" s="3">
        <v>1.8658071447134716E-2</v>
      </c>
      <c r="X303" s="3">
        <v>-2.683036153393914E-2</v>
      </c>
      <c r="Y303" s="3">
        <v>3.6228353521437384E-2</v>
      </c>
      <c r="Z303" s="3">
        <v>9.3979920166020747E-3</v>
      </c>
      <c r="AA303" s="3">
        <v>36957.282642587488</v>
      </c>
      <c r="AB303" s="3">
        <v>937644.1875</v>
      </c>
      <c r="AC303" s="3">
        <v>-6.59728316750261E-2</v>
      </c>
      <c r="AD303" s="3">
        <v>0.12629124369414058</v>
      </c>
      <c r="AE303" s="3">
        <v>6.031841102958424E-2</v>
      </c>
      <c r="AF303" s="3">
        <v>-7.6554174767807126E-2</v>
      </c>
      <c r="AG303" s="3">
        <v>0.22680208209203556</v>
      </c>
      <c r="AH303" s="3">
        <v>0.15024790607276373</v>
      </c>
      <c r="AI303" s="3">
        <v>-0.16705215419642627</v>
      </c>
      <c r="AJ303" s="3">
        <v>0.25430732223321684</v>
      </c>
      <c r="AK303" s="3">
        <v>8.7255167338298634E-2</v>
      </c>
      <c r="AL303" s="1">
        <v>-6.2822238106157821E-2</v>
      </c>
      <c r="AM303" s="1">
        <v>0.10890876049458109</v>
      </c>
      <c r="AN303" s="1">
        <v>4.608652263602038E-2</v>
      </c>
      <c r="AO303" s="1">
        <v>-7.7314039238489132E-2</v>
      </c>
      <c r="AP303" s="1">
        <v>0.20584838723532692</v>
      </c>
      <c r="AQ303" s="1">
        <v>0.12853434898722624</v>
      </c>
      <c r="AR303" s="1">
        <v>-0.17229849904271113</v>
      </c>
      <c r="AS303" s="1">
        <v>0.23685047275405818</v>
      </c>
      <c r="AT303" s="1">
        <v>6.4551974536670761E-2</v>
      </c>
      <c r="AU303" s="1">
        <v>-6.5118491953316732E-2</v>
      </c>
      <c r="AV303" s="1">
        <v>9.8411777787753285E-2</v>
      </c>
      <c r="AW303" s="1">
        <v>3.3293286406222665E-2</v>
      </c>
      <c r="AX303" s="1">
        <v>-7.8341894382260371E-2</v>
      </c>
      <c r="AY303" s="1">
        <v>0.19113091790175241</v>
      </c>
      <c r="AZ303" s="1">
        <v>0.11278902343152496</v>
      </c>
      <c r="BA303" s="1">
        <v>-0.16219094692085501</v>
      </c>
      <c r="BB303" s="1">
        <v>0.21900230287961911</v>
      </c>
      <c r="BC303" s="1">
        <v>5.6811356134698288E-2</v>
      </c>
      <c r="BD303" s="1">
        <v>-0.13948320699185235</v>
      </c>
      <c r="BE303" s="1">
        <v>0.26701154457368242</v>
      </c>
      <c r="BF303" s="1">
        <v>0.12752833548971354</v>
      </c>
      <c r="BG303" s="1">
        <v>-0.16185483530291805</v>
      </c>
      <c r="BH303" s="1">
        <v>0.4795168095627142</v>
      </c>
      <c r="BI303" s="1">
        <v>0.3176619716138841</v>
      </c>
      <c r="BJ303" s="1">
        <v>-0.35319039081106335</v>
      </c>
      <c r="BK303" s="1">
        <v>0.53766982507781602</v>
      </c>
      <c r="BL303" s="1">
        <v>0.18447943278996459</v>
      </c>
      <c r="BM303" s="1" t="str">
        <f t="shared" si="7"/>
        <v>POROther</v>
      </c>
    </row>
    <row r="304" spans="1:65">
      <c r="A304" s="8">
        <f t="shared" si="8"/>
        <v>46</v>
      </c>
      <c r="B304" s="1" t="s">
        <v>131</v>
      </c>
      <c r="C304" s="1" t="s">
        <v>132</v>
      </c>
      <c r="D304" s="1" t="s">
        <v>178</v>
      </c>
      <c r="E304" s="2">
        <v>145269.6508731264</v>
      </c>
      <c r="F304" s="3">
        <v>3275579.125</v>
      </c>
      <c r="G304" s="3">
        <v>-1.1637647462066525E-2</v>
      </c>
      <c r="H304" s="3">
        <v>2.4640382884626888E-2</v>
      </c>
      <c r="I304" s="3">
        <v>1.3002735426198342E-2</v>
      </c>
      <c r="J304" s="3">
        <v>-1.7594188233715613E-2</v>
      </c>
      <c r="K304" s="3">
        <v>4.7827184493144159E-2</v>
      </c>
      <c r="L304" s="3">
        <v>3.0232996346967411E-2</v>
      </c>
      <c r="M304" s="3">
        <v>-3.8142013258038787E-2</v>
      </c>
      <c r="N304" s="3">
        <v>5.7940536370551854E-2</v>
      </c>
      <c r="O304" s="3">
        <v>1.9798523112513067E-2</v>
      </c>
      <c r="P304" s="2">
        <v>3517.0033684833452</v>
      </c>
      <c r="Q304" s="3">
        <v>90048.99169921875</v>
      </c>
      <c r="R304" s="3">
        <v>-9.6303901732426311E-3</v>
      </c>
      <c r="S304" s="3">
        <v>2.0176418207483948E-2</v>
      </c>
      <c r="T304" s="3">
        <v>1.054602803378657E-2</v>
      </c>
      <c r="U304" s="3">
        <v>-1.4427292980599304E-2</v>
      </c>
      <c r="V304" s="3">
        <v>3.9046614088874776E-2</v>
      </c>
      <c r="W304" s="3">
        <v>2.4619321866339305E-2</v>
      </c>
      <c r="X304" s="3">
        <v>-3.1634138986191829E-2</v>
      </c>
      <c r="Y304" s="3">
        <v>4.7334226201201091E-2</v>
      </c>
      <c r="Z304" s="3">
        <v>1.5700087215009262E-2</v>
      </c>
      <c r="AA304" s="3">
        <v>25771.340945722906</v>
      </c>
      <c r="AB304" s="3">
        <v>1328329.265625</v>
      </c>
      <c r="AC304" s="3">
        <v>-1.2574528839402355E-2</v>
      </c>
      <c r="AD304" s="3">
        <v>2.5546859936436794E-2</v>
      </c>
      <c r="AE304" s="3">
        <v>1.2972331068157983E-2</v>
      </c>
      <c r="AF304" s="3">
        <v>-2.0126007282337377E-2</v>
      </c>
      <c r="AG304" s="3">
        <v>5.2079641806731303E-2</v>
      </c>
      <c r="AH304" s="3">
        <v>3.1953634756372029E-2</v>
      </c>
      <c r="AI304" s="3">
        <v>-4.1968921949324667E-2</v>
      </c>
      <c r="AJ304" s="3">
        <v>6.4044693957587384E-2</v>
      </c>
      <c r="AK304" s="3">
        <v>2.2075771891847396E-2</v>
      </c>
      <c r="AL304" s="1">
        <v>-1.5435812411280826E-2</v>
      </c>
      <c r="AM304" s="1">
        <v>3.268223489231703E-2</v>
      </c>
      <c r="AN304" s="1">
        <v>1.7246422485861508E-2</v>
      </c>
      <c r="AO304" s="1">
        <v>-2.3336382201783357E-2</v>
      </c>
      <c r="AP304" s="1">
        <v>6.3436484942705013E-2</v>
      </c>
      <c r="AQ304" s="1">
        <v>4.010010285703048E-2</v>
      </c>
      <c r="AR304" s="1">
        <v>-5.0590376066876205E-2</v>
      </c>
      <c r="AS304" s="1">
        <v>7.6850519260017083E-2</v>
      </c>
      <c r="AT304" s="1">
        <v>2.6260143193140878E-2</v>
      </c>
      <c r="AU304" s="1">
        <v>-1.4504442666908243E-2</v>
      </c>
      <c r="AV304" s="1">
        <v>3.0387938167564157E-2</v>
      </c>
      <c r="AW304" s="1">
        <v>1.588349549997101E-2</v>
      </c>
      <c r="AX304" s="1">
        <v>-2.1729113785774152E-2</v>
      </c>
      <c r="AY304" s="1">
        <v>5.8808559694968343E-2</v>
      </c>
      <c r="AZ304" s="1">
        <v>3.7079447050922962E-2</v>
      </c>
      <c r="BA304" s="1">
        <v>-4.7644544716066529E-2</v>
      </c>
      <c r="BB304" s="1">
        <v>7.1290628704259243E-2</v>
      </c>
      <c r="BC304" s="1">
        <v>2.3646083988192707E-2</v>
      </c>
      <c r="BD304" s="1">
        <v>-3.8125147711499163E-2</v>
      </c>
      <c r="BE304" s="1">
        <v>7.7456405808992865E-2</v>
      </c>
      <c r="BF304" s="1">
        <v>3.933125800994218E-2</v>
      </c>
      <c r="BG304" s="1">
        <v>-6.1020735669829601E-2</v>
      </c>
      <c r="BH304" s="1">
        <v>0.15790206233587734</v>
      </c>
      <c r="BI304" s="1">
        <v>9.6881327369390147E-2</v>
      </c>
      <c r="BJ304" s="1">
        <v>-0.12724702205911284</v>
      </c>
      <c r="BK304" s="1">
        <v>0.19417931665317387</v>
      </c>
      <c r="BL304" s="1">
        <v>6.6932294241097381E-2</v>
      </c>
      <c r="BM304" s="1" t="str">
        <f t="shared" si="7"/>
        <v>PORServices</v>
      </c>
    </row>
    <row r="305" spans="1:65">
      <c r="A305" s="8">
        <f t="shared" si="8"/>
        <v>46</v>
      </c>
      <c r="B305" s="1" t="s">
        <v>131</v>
      </c>
      <c r="C305" s="1" t="s">
        <v>132</v>
      </c>
      <c r="D305" s="1" t="s">
        <v>179</v>
      </c>
      <c r="E305" s="2">
        <v>5078.4393732475273</v>
      </c>
      <c r="F305" s="3">
        <v>385362.25</v>
      </c>
      <c r="G305" s="3">
        <v>-5.0838009337894619E-4</v>
      </c>
      <c r="H305" s="3">
        <v>9.6078903879970312E-3</v>
      </c>
      <c r="I305" s="3">
        <v>9.0995102655142546E-3</v>
      </c>
      <c r="J305" s="3">
        <v>-9.1633523697964847E-4</v>
      </c>
      <c r="K305" s="3">
        <v>2.3379563353955746E-2</v>
      </c>
      <c r="L305" s="3">
        <v>2.2463227622210979E-2</v>
      </c>
      <c r="M305" s="3">
        <v>-2.2562938975170255E-3</v>
      </c>
      <c r="N305" s="3">
        <v>2.3850333876907825E-2</v>
      </c>
      <c r="O305" s="3">
        <v>2.1594040095806122E-2</v>
      </c>
      <c r="P305" s="2">
        <v>244.79763311062095</v>
      </c>
      <c r="Q305" s="3">
        <v>10593.9990234375</v>
      </c>
      <c r="R305" s="3">
        <v>-8.9960140758194029E-4</v>
      </c>
      <c r="S305" s="3">
        <v>1.6934841871261597E-2</v>
      </c>
      <c r="T305" s="3">
        <v>1.6035240143537521E-2</v>
      </c>
      <c r="U305" s="3">
        <v>-1.6233428614214063E-3</v>
      </c>
      <c r="V305" s="3">
        <v>4.1212392970919609E-2</v>
      </c>
      <c r="W305" s="3">
        <v>3.9589050225913525E-2</v>
      </c>
      <c r="X305" s="3">
        <v>-3.9728016126900911E-3</v>
      </c>
      <c r="Y305" s="3">
        <v>4.2043168097734451E-2</v>
      </c>
      <c r="Z305" s="3">
        <v>3.8070365786552429E-2</v>
      </c>
      <c r="AA305" s="3">
        <v>6537.9233952261638</v>
      </c>
      <c r="AB305" s="3">
        <v>156274.03125</v>
      </c>
      <c r="AC305" s="3">
        <v>-1.6667876625433564E-3</v>
      </c>
      <c r="AD305" s="3">
        <v>5.2889281883835793E-2</v>
      </c>
      <c r="AE305" s="3">
        <v>5.122249573469162E-2</v>
      </c>
      <c r="AF305" s="3">
        <v>-3.0162076000124216E-3</v>
      </c>
      <c r="AG305" s="3">
        <v>0.13112158328294754</v>
      </c>
      <c r="AH305" s="3">
        <v>0.12810537591576576</v>
      </c>
      <c r="AI305" s="3">
        <v>-7.269964087754488E-3</v>
      </c>
      <c r="AJ305" s="3">
        <v>0.13270749151706696</v>
      </c>
      <c r="AK305" s="3">
        <v>0.12543753162026405</v>
      </c>
      <c r="AL305" s="1">
        <v>-1.9288455444417187E-2</v>
      </c>
      <c r="AM305" s="1">
        <v>0.36453308868171291</v>
      </c>
      <c r="AN305" s="1">
        <v>0.34524463213306694</v>
      </c>
      <c r="AO305" s="1">
        <v>-3.4766686620549304E-2</v>
      </c>
      <c r="AP305" s="1">
        <v>0.88704430392903322</v>
      </c>
      <c r="AQ305" s="1">
        <v>0.85227759853659446</v>
      </c>
      <c r="AR305" s="1">
        <v>-8.5606074821909781E-2</v>
      </c>
      <c r="AS305" s="1">
        <v>0.90490581419422289</v>
      </c>
      <c r="AT305" s="1">
        <v>0.81929974378922843</v>
      </c>
      <c r="AU305" s="1">
        <v>-1.9465826986779101E-2</v>
      </c>
      <c r="AV305" s="1">
        <v>0.36644084717532455</v>
      </c>
      <c r="AW305" s="1">
        <v>0.34697501326122038</v>
      </c>
      <c r="AX305" s="1">
        <v>-3.5126347084749029E-2</v>
      </c>
      <c r="AY305" s="1">
        <v>0.89176529129652415</v>
      </c>
      <c r="AZ305" s="1">
        <v>0.85663894673080243</v>
      </c>
      <c r="BA305" s="1">
        <v>-8.5964592978227783E-2</v>
      </c>
      <c r="BB305" s="1">
        <v>0.90974183596086122</v>
      </c>
      <c r="BC305" s="1">
        <v>0.82377722786846952</v>
      </c>
      <c r="BD305" s="1">
        <v>-1.9920364452703305E-2</v>
      </c>
      <c r="BE305" s="1">
        <v>0.63209837368253363</v>
      </c>
      <c r="BF305" s="1">
        <v>0.61217802731699522</v>
      </c>
      <c r="BG305" s="1">
        <v>-3.6047755816465965E-2</v>
      </c>
      <c r="BH305" s="1">
        <v>1.5670800698309468</v>
      </c>
      <c r="BI305" s="1">
        <v>1.5310323167971218</v>
      </c>
      <c r="BJ305" s="1">
        <v>-8.6885892810816892E-2</v>
      </c>
      <c r="BK305" s="1">
        <v>1.5860338158431988</v>
      </c>
      <c r="BL305" s="1">
        <v>1.4991479731199158</v>
      </c>
      <c r="BM305" s="1" t="str">
        <f t="shared" si="7"/>
        <v>PORTextiles, Garments and Leather</v>
      </c>
    </row>
    <row r="306" spans="1:65">
      <c r="A306" s="8">
        <f t="shared" si="8"/>
        <v>47</v>
      </c>
      <c r="B306" s="1" t="s">
        <v>133</v>
      </c>
      <c r="C306" s="1" t="s">
        <v>134</v>
      </c>
      <c r="D306" s="1" t="s">
        <v>175</v>
      </c>
      <c r="E306" s="2">
        <v>32510.526849071903</v>
      </c>
      <c r="F306" s="3">
        <v>2776021.75</v>
      </c>
      <c r="G306" s="3">
        <v>-1.3783082831650972E-3</v>
      </c>
      <c r="H306" s="3">
        <v>8.4973634220659733E-3</v>
      </c>
      <c r="I306" s="3">
        <v>7.119055138900876E-3</v>
      </c>
      <c r="J306" s="3">
        <v>-2.2970125428400934E-3</v>
      </c>
      <c r="K306" s="3">
        <v>1.1372846318408847E-2</v>
      </c>
      <c r="L306" s="3">
        <v>9.0758334845304489E-3</v>
      </c>
      <c r="M306" s="3">
        <v>-5.287764361128211E-3</v>
      </c>
      <c r="N306" s="3">
        <v>1.1857368983328342E-2</v>
      </c>
      <c r="O306" s="3">
        <v>6.5696046222001314E-3</v>
      </c>
      <c r="P306" s="2">
        <v>1379.3711632953318</v>
      </c>
      <c r="Q306" s="3">
        <v>57774.0703125</v>
      </c>
      <c r="R306" s="3">
        <v>-2.3154102455009706E-3</v>
      </c>
      <c r="S306" s="3">
        <v>9.8878238350152969E-3</v>
      </c>
      <c r="T306" s="3">
        <v>7.5724135967902839E-3</v>
      </c>
      <c r="U306" s="3">
        <v>-3.9011696208035573E-3</v>
      </c>
      <c r="V306" s="3">
        <v>1.8571261723991483E-2</v>
      </c>
      <c r="W306" s="3">
        <v>1.4670091855805367E-2</v>
      </c>
      <c r="X306" s="3">
        <v>-9.2343990399967879E-3</v>
      </c>
      <c r="Y306" s="3">
        <v>1.9361479440703988E-2</v>
      </c>
      <c r="Z306" s="3">
        <v>1.01270804007072E-2</v>
      </c>
      <c r="AA306" s="3">
        <v>932.88348213002314</v>
      </c>
      <c r="AB306" s="3">
        <v>1416846.5</v>
      </c>
      <c r="AC306" s="3">
        <v>-1.2949670781381428E-4</v>
      </c>
      <c r="AD306" s="3">
        <v>1.3758396205957979E-2</v>
      </c>
      <c r="AE306" s="3">
        <v>1.3628899527247995E-2</v>
      </c>
      <c r="AF306" s="3">
        <v>-2.1134852431714535E-4</v>
      </c>
      <c r="AG306" s="3">
        <v>7.9439815017394722E-3</v>
      </c>
      <c r="AH306" s="3">
        <v>7.7326328027993441E-3</v>
      </c>
      <c r="AI306" s="3">
        <v>-4.5983176096342504E-4</v>
      </c>
      <c r="AJ306" s="3">
        <v>7.9800671082921326E-3</v>
      </c>
      <c r="AK306" s="3">
        <v>7.5202354346401989E-3</v>
      </c>
      <c r="AL306" s="1">
        <v>-5.8845768155203607E-2</v>
      </c>
      <c r="AM306" s="1">
        <v>0.36278812510445202</v>
      </c>
      <c r="AN306" s="1">
        <v>0.30394235694924843</v>
      </c>
      <c r="AO306" s="1">
        <v>-9.8069110660181605E-2</v>
      </c>
      <c r="AP306" s="1">
        <v>0.4855545641654424</v>
      </c>
      <c r="AQ306" s="1">
        <v>0.38748544107961352</v>
      </c>
      <c r="AR306" s="1">
        <v>-0.22575686401576039</v>
      </c>
      <c r="AS306" s="1">
        <v>0.50624087125221395</v>
      </c>
      <c r="AT306" s="1">
        <v>0.28048400723645356</v>
      </c>
      <c r="AU306" s="1">
        <v>-4.8489731903371844E-2</v>
      </c>
      <c r="AV306" s="1">
        <v>0.20707255994884161</v>
      </c>
      <c r="AW306" s="1">
        <v>0.15858282819784414</v>
      </c>
      <c r="AX306" s="1">
        <v>-8.1698985909693309E-2</v>
      </c>
      <c r="AY306" s="1">
        <v>0.38892265586777669</v>
      </c>
      <c r="AZ306" s="1">
        <v>0.30722366477735397</v>
      </c>
      <c r="BA306" s="1">
        <v>-0.1933884220337449</v>
      </c>
      <c r="BB306" s="1">
        <v>0.40547153540354702</v>
      </c>
      <c r="BC306" s="1">
        <v>0.2120831133698021</v>
      </c>
      <c r="BD306" s="1">
        <v>-9.8338625091398957E-2</v>
      </c>
      <c r="BE306" s="1">
        <v>10.448001259629674</v>
      </c>
      <c r="BF306" s="1">
        <v>10.349662656639461</v>
      </c>
      <c r="BG306" s="1">
        <v>-0.16049615196647518</v>
      </c>
      <c r="BH306" s="1">
        <v>6.0325874828860364</v>
      </c>
      <c r="BI306" s="1">
        <v>5.8720911983124529</v>
      </c>
      <c r="BJ306" s="1">
        <v>-0.34919206758147564</v>
      </c>
      <c r="BK306" s="1">
        <v>6.0599905651256245</v>
      </c>
      <c r="BL306" s="1">
        <v>5.7107985638477032</v>
      </c>
      <c r="BM306" s="1" t="str">
        <f t="shared" si="7"/>
        <v>KORAgriculture, Mining and Quarrying</v>
      </c>
    </row>
    <row r="307" spans="1:65">
      <c r="A307" s="8">
        <f t="shared" si="8"/>
        <v>47</v>
      </c>
      <c r="B307" s="1" t="s">
        <v>133</v>
      </c>
      <c r="C307" s="1" t="s">
        <v>134</v>
      </c>
      <c r="D307" s="1" t="s">
        <v>176</v>
      </c>
      <c r="E307" s="2">
        <v>172692.18692718761</v>
      </c>
      <c r="F307" s="3">
        <v>2776021.75</v>
      </c>
      <c r="G307" s="3">
        <v>-3.8972350303083658E-2</v>
      </c>
      <c r="H307" s="3">
        <v>6.9875809364020824E-2</v>
      </c>
      <c r="I307" s="3">
        <v>3.0903459060937166E-2</v>
      </c>
      <c r="J307" s="3">
        <v>-8.22095712646842E-2</v>
      </c>
      <c r="K307" s="3">
        <v>0.24349554628133774</v>
      </c>
      <c r="L307" s="3">
        <v>0.16128596663475037</v>
      </c>
      <c r="M307" s="3">
        <v>-0.1966820377856493</v>
      </c>
      <c r="N307" s="3">
        <v>0.26059820502996445</v>
      </c>
      <c r="O307" s="3">
        <v>6.3916167244315147E-2</v>
      </c>
      <c r="P307" s="2">
        <v>1901.1785468322635</v>
      </c>
      <c r="Q307" s="3">
        <v>57774.0703125</v>
      </c>
      <c r="R307" s="3">
        <v>-1.9585720729082823E-2</v>
      </c>
      <c r="S307" s="3">
        <v>3.6193758249282837E-2</v>
      </c>
      <c r="T307" s="3">
        <v>1.6608037520200014E-2</v>
      </c>
      <c r="U307" s="3">
        <v>-4.0423672180622816E-2</v>
      </c>
      <c r="V307" s="3">
        <v>0.12082843855023384</v>
      </c>
      <c r="W307" s="3">
        <v>8.0404765903949738E-2</v>
      </c>
      <c r="X307" s="3">
        <v>-0.1001672986894846</v>
      </c>
      <c r="Y307" s="3">
        <v>0.12956370785832405</v>
      </c>
      <c r="Z307" s="3">
        <v>2.9396409168839455E-2</v>
      </c>
      <c r="AA307" s="3">
        <v>274162.07555401186</v>
      </c>
      <c r="AB307" s="3">
        <v>1416846.5</v>
      </c>
      <c r="AC307" s="3">
        <v>-0.13302556797862053</v>
      </c>
      <c r="AD307" s="3">
        <v>0.34612368047237396</v>
      </c>
      <c r="AE307" s="3">
        <v>0.21309811994433403</v>
      </c>
      <c r="AF307" s="3">
        <v>-0.27637176774442196</v>
      </c>
      <c r="AG307" s="3">
        <v>1.2713014334440231</v>
      </c>
      <c r="AH307" s="3">
        <v>0.99492963403463364</v>
      </c>
      <c r="AI307" s="3">
        <v>-0.75993447005748749</v>
      </c>
      <c r="AJ307" s="3">
        <v>1.3271827548742294</v>
      </c>
      <c r="AK307" s="3">
        <v>0.56724828481674194</v>
      </c>
      <c r="AL307" s="1">
        <v>-0.31323969035525251</v>
      </c>
      <c r="AM307" s="1">
        <v>0.56162578644318195</v>
      </c>
      <c r="AN307" s="1">
        <v>0.24838609608792941</v>
      </c>
      <c r="AO307" s="1">
        <v>-0.66075821568170079</v>
      </c>
      <c r="AP307" s="1">
        <v>1.9570918594051099</v>
      </c>
      <c r="AQ307" s="1">
        <v>1.2963335763539863</v>
      </c>
      <c r="AR307" s="1">
        <v>-1.5808289758070386</v>
      </c>
      <c r="AS307" s="1">
        <v>2.0945542266734116</v>
      </c>
      <c r="AT307" s="1">
        <v>0.51372525086637277</v>
      </c>
      <c r="AU307" s="1">
        <v>-0.29759088669921219</v>
      </c>
      <c r="AV307" s="1">
        <v>0.5499380267577928</v>
      </c>
      <c r="AW307" s="1">
        <v>0.25234714005858055</v>
      </c>
      <c r="AX307" s="1">
        <v>-0.61420851518662289</v>
      </c>
      <c r="AY307" s="1">
        <v>1.8359008924931817</v>
      </c>
      <c r="AZ307" s="1">
        <v>1.2216923702311717</v>
      </c>
      <c r="BA307" s="1">
        <v>-1.5219697884798991</v>
      </c>
      <c r="BB307" s="1">
        <v>1.9686270032607538</v>
      </c>
      <c r="BC307" s="1">
        <v>0.44665721478085479</v>
      </c>
      <c r="BD307" s="1">
        <v>-0.34373246339804542</v>
      </c>
      <c r="BE307" s="1">
        <v>0.89436900843218492</v>
      </c>
      <c r="BF307" s="1">
        <v>0.55063656428612584</v>
      </c>
      <c r="BG307" s="1">
        <v>-0.71413300453436457</v>
      </c>
      <c r="BH307" s="1">
        <v>3.2849893451265828</v>
      </c>
      <c r="BI307" s="1">
        <v>2.570856258771276</v>
      </c>
      <c r="BJ307" s="1">
        <v>-1.963638655208974</v>
      </c>
      <c r="BK307" s="1">
        <v>3.4293843254677299</v>
      </c>
      <c r="BL307" s="1">
        <v>1.4657456702587555</v>
      </c>
      <c r="BM307" s="1" t="str">
        <f t="shared" si="7"/>
        <v>KORElectronics and Machinery</v>
      </c>
    </row>
    <row r="308" spans="1:65">
      <c r="A308" s="8">
        <f t="shared" si="8"/>
        <v>47</v>
      </c>
      <c r="B308" s="1" t="s">
        <v>133</v>
      </c>
      <c r="C308" s="1" t="s">
        <v>134</v>
      </c>
      <c r="D308" s="1" t="s">
        <v>177</v>
      </c>
      <c r="E308" s="2">
        <v>351639.92822970293</v>
      </c>
      <c r="F308" s="3">
        <v>16656130.5</v>
      </c>
      <c r="G308" s="3">
        <v>-4.5120755952666514E-2</v>
      </c>
      <c r="H308" s="3">
        <v>0.11150212693610229</v>
      </c>
      <c r="I308" s="3">
        <v>6.6381368960719556E-2</v>
      </c>
      <c r="J308" s="3">
        <v>-7.0335209806216881E-2</v>
      </c>
      <c r="K308" s="3">
        <v>0.19682583032408729</v>
      </c>
      <c r="L308" s="3">
        <v>0.12649061862612143</v>
      </c>
      <c r="M308" s="3">
        <v>-0.2702484626788646</v>
      </c>
      <c r="N308" s="3">
        <v>0.21740542154293507</v>
      </c>
      <c r="O308" s="3">
        <v>-5.2843043231405318E-2</v>
      </c>
      <c r="P308" s="2">
        <v>5330.5356369771243</v>
      </c>
      <c r="Q308" s="3">
        <v>346644.421875</v>
      </c>
      <c r="R308" s="3">
        <v>-1.8987736359122209E-2</v>
      </c>
      <c r="S308" s="3">
        <v>5.8386868331581354E-2</v>
      </c>
      <c r="T308" s="3">
        <v>3.9399132918333635E-2</v>
      </c>
      <c r="U308" s="3">
        <v>-3.198009476182051E-2</v>
      </c>
      <c r="V308" s="3">
        <v>0.10332229116465896</v>
      </c>
      <c r="W308" s="3">
        <v>7.1342197945341468E-2</v>
      </c>
      <c r="X308" s="3">
        <v>-0.15514502534642816</v>
      </c>
      <c r="Y308" s="3">
        <v>0.1153713105013594</v>
      </c>
      <c r="Z308" s="3">
        <v>-3.9773715776391327E-2</v>
      </c>
      <c r="AA308" s="3">
        <v>310182.6037442364</v>
      </c>
      <c r="AB308" s="3">
        <v>8501079</v>
      </c>
      <c r="AC308" s="3">
        <v>-0.14370941718243557</v>
      </c>
      <c r="AD308" s="3">
        <v>0.48387995092207348</v>
      </c>
      <c r="AE308" s="3">
        <v>0.34017053783964002</v>
      </c>
      <c r="AF308" s="3">
        <v>-0.19879484068815145</v>
      </c>
      <c r="AG308" s="3">
        <v>0.73605057455370115</v>
      </c>
      <c r="AH308" s="3">
        <v>0.53725572768826169</v>
      </c>
      <c r="AI308" s="3">
        <v>-1.1728004282167603</v>
      </c>
      <c r="AJ308" s="3">
        <v>0.79315452280388854</v>
      </c>
      <c r="AK308" s="3">
        <v>-0.37964588073282357</v>
      </c>
      <c r="AL308" s="1">
        <v>-0.1781029291996338</v>
      </c>
      <c r="AM308" s="1">
        <v>0.44012683298440181</v>
      </c>
      <c r="AN308" s="1">
        <v>0.26202389580060026</v>
      </c>
      <c r="AO308" s="1">
        <v>-0.27763069629195181</v>
      </c>
      <c r="AP308" s="1">
        <v>0.77692086895982926</v>
      </c>
      <c r="AQ308" s="1">
        <v>0.49929016520067021</v>
      </c>
      <c r="AR308" s="1">
        <v>-1.0667383956353955</v>
      </c>
      <c r="AS308" s="1">
        <v>0.85815367192201564</v>
      </c>
      <c r="AT308" s="1">
        <v>-0.20858473198474803</v>
      </c>
      <c r="AU308" s="1">
        <v>-0.10289761689449929</v>
      </c>
      <c r="AV308" s="1">
        <v>0.31640789063127545</v>
      </c>
      <c r="AW308" s="1">
        <v>0.21351027886262311</v>
      </c>
      <c r="AX308" s="1">
        <v>-0.17330531016514053</v>
      </c>
      <c r="AY308" s="1">
        <v>0.55992022070683956</v>
      </c>
      <c r="AZ308" s="1">
        <v>0.38661491890077249</v>
      </c>
      <c r="BA308" s="1">
        <v>-0.84075600583713594</v>
      </c>
      <c r="BB308" s="1">
        <v>0.62521580687957334</v>
      </c>
      <c r="BC308" s="1">
        <v>-0.21554020400455026</v>
      </c>
      <c r="BD308" s="1">
        <v>-0.32821664264592021</v>
      </c>
      <c r="BE308" s="1">
        <v>1.1051290586872309</v>
      </c>
      <c r="BF308" s="1">
        <v>0.77691242540526861</v>
      </c>
      <c r="BG308" s="1">
        <v>-0.4540257449041436</v>
      </c>
      <c r="BH308" s="1">
        <v>1.6810592731785376</v>
      </c>
      <c r="BI308" s="1">
        <v>1.2270335141661417</v>
      </c>
      <c r="BJ308" s="1">
        <v>-2.6785483275208062</v>
      </c>
      <c r="BK308" s="1">
        <v>1.8114784659076388</v>
      </c>
      <c r="BL308" s="1">
        <v>-0.8670698052466278</v>
      </c>
      <c r="BM308" s="1" t="str">
        <f t="shared" si="7"/>
        <v>KOROther</v>
      </c>
    </row>
    <row r="309" spans="1:65">
      <c r="A309" s="8">
        <f t="shared" si="8"/>
        <v>47</v>
      </c>
      <c r="B309" s="1" t="s">
        <v>133</v>
      </c>
      <c r="C309" s="1" t="s">
        <v>134</v>
      </c>
      <c r="D309" s="1" t="s">
        <v>178</v>
      </c>
      <c r="E309" s="2">
        <v>813227.03879010188</v>
      </c>
      <c r="F309" s="3">
        <v>23596184.875</v>
      </c>
      <c r="G309" s="3">
        <v>-3.6812154299695976E-2</v>
      </c>
      <c r="H309" s="3">
        <v>7.0267635630443692E-2</v>
      </c>
      <c r="I309" s="3">
        <v>3.3455481097917072E-2</v>
      </c>
      <c r="J309" s="3">
        <v>-6.8313792813569307E-2</v>
      </c>
      <c r="K309" s="3">
        <v>0.15627415245398879</v>
      </c>
      <c r="L309" s="3">
        <v>8.7960361299337819E-2</v>
      </c>
      <c r="M309" s="3">
        <v>-0.18329022079706192</v>
      </c>
      <c r="N309" s="3">
        <v>0.17319338809465989</v>
      </c>
      <c r="O309" s="3">
        <v>-1.0096832702402025E-2</v>
      </c>
      <c r="P309" s="2">
        <v>19831.82710764333</v>
      </c>
      <c r="Q309" s="3">
        <v>491079.59765625</v>
      </c>
      <c r="R309" s="3">
        <v>-5.3325672393839341E-2</v>
      </c>
      <c r="S309" s="3">
        <v>9.8144370029331185E-2</v>
      </c>
      <c r="T309" s="3">
        <v>4.4818697635491844E-2</v>
      </c>
      <c r="U309" s="3">
        <v>-9.9582194714457728E-2</v>
      </c>
      <c r="V309" s="3">
        <v>0.21813618816668168</v>
      </c>
      <c r="W309" s="3">
        <v>0.11855399222986307</v>
      </c>
      <c r="X309" s="3">
        <v>-0.25870935778948478</v>
      </c>
      <c r="Y309" s="3">
        <v>0.24222163780359551</v>
      </c>
      <c r="Z309" s="3">
        <v>-1.6487719985889271E-2</v>
      </c>
      <c r="AA309" s="3">
        <v>99619.790186115264</v>
      </c>
      <c r="AB309" s="3">
        <v>12043195.25</v>
      </c>
      <c r="AC309" s="3">
        <v>-1.5807085221581474E-2</v>
      </c>
      <c r="AD309" s="3">
        <v>2.5643531953278398E-2</v>
      </c>
      <c r="AE309" s="3">
        <v>9.8364467171450087E-3</v>
      </c>
      <c r="AF309" s="3">
        <v>-2.9666546772773472E-2</v>
      </c>
      <c r="AG309" s="3">
        <v>5.9982561041124427E-2</v>
      </c>
      <c r="AH309" s="3">
        <v>3.0316014202412589E-2</v>
      </c>
      <c r="AI309" s="3">
        <v>-7.2284230592686072E-2</v>
      </c>
      <c r="AJ309" s="3">
        <v>6.7456839541591762E-2</v>
      </c>
      <c r="AK309" s="3">
        <v>-4.8273910510943097E-3</v>
      </c>
      <c r="AL309" s="1">
        <v>-6.2830758344230214E-2</v>
      </c>
      <c r="AM309" s="1">
        <v>0.11993236792863521</v>
      </c>
      <c r="AN309" s="1">
        <v>5.7101609187011092E-2</v>
      </c>
      <c r="AO309" s="1">
        <v>-0.11659756103659037</v>
      </c>
      <c r="AP309" s="1">
        <v>0.26672776138958681</v>
      </c>
      <c r="AQ309" s="1">
        <v>0.15013020318442807</v>
      </c>
      <c r="AR309" s="1">
        <v>-0.31283862052745737</v>
      </c>
      <c r="AS309" s="1">
        <v>0.29560540862678952</v>
      </c>
      <c r="AT309" s="1">
        <v>-1.7233211900667868E-2</v>
      </c>
      <c r="AU309" s="1">
        <v>-7.7674163951954325E-2</v>
      </c>
      <c r="AV309" s="1">
        <v>0.14295707013907721</v>
      </c>
      <c r="AW309" s="1">
        <v>6.5282906187122874E-2</v>
      </c>
      <c r="AX309" s="1">
        <v>-0.1450514052934819</v>
      </c>
      <c r="AY309" s="1">
        <v>0.31773712890811412</v>
      </c>
      <c r="AZ309" s="1">
        <v>0.1726857218341416</v>
      </c>
      <c r="BA309" s="1">
        <v>-0.37683599982448257</v>
      </c>
      <c r="BB309" s="1">
        <v>0.35281999012620008</v>
      </c>
      <c r="BC309" s="1">
        <v>-2.4016009698282433E-2</v>
      </c>
      <c r="BD309" s="1">
        <v>-0.11240845531102524</v>
      </c>
      <c r="BE309" s="1">
        <v>0.18235808659090333</v>
      </c>
      <c r="BF309" s="1">
        <v>6.9949631176395466E-2</v>
      </c>
      <c r="BG309" s="1">
        <v>-0.2109668323029455</v>
      </c>
      <c r="BH309" s="1">
        <v>0.42655220350342976</v>
      </c>
      <c r="BI309" s="1">
        <v>0.21558537073157874</v>
      </c>
      <c r="BJ309" s="1">
        <v>-0.51403270054976435</v>
      </c>
      <c r="BK309" s="1">
        <v>0.47970381804997814</v>
      </c>
      <c r="BL309" s="1">
        <v>-3.4328882499786231E-2</v>
      </c>
      <c r="BM309" s="1" t="str">
        <f t="shared" si="7"/>
        <v>KORServices</v>
      </c>
    </row>
    <row r="310" spans="1:65">
      <c r="A310" s="8">
        <f t="shared" si="8"/>
        <v>47</v>
      </c>
      <c r="B310" s="1" t="s">
        <v>133</v>
      </c>
      <c r="C310" s="1" t="s">
        <v>134</v>
      </c>
      <c r="D310" s="1" t="s">
        <v>179</v>
      </c>
      <c r="E310" s="2">
        <v>17941.222810215757</v>
      </c>
      <c r="F310" s="3">
        <v>2776021.75</v>
      </c>
      <c r="G310" s="3">
        <v>-2.4019627890083939E-3</v>
      </c>
      <c r="H310" s="3">
        <v>1.3540069572627544E-2</v>
      </c>
      <c r="I310" s="3">
        <v>1.1138107161968946E-2</v>
      </c>
      <c r="J310" s="3">
        <v>-4.7846921370364726E-3</v>
      </c>
      <c r="K310" s="3">
        <v>2.6321176439523697E-2</v>
      </c>
      <c r="L310" s="3">
        <v>2.1536484360694885E-2</v>
      </c>
      <c r="M310" s="3">
        <v>-9.1515763197094202E-3</v>
      </c>
      <c r="N310" s="3">
        <v>2.7191536501049995E-2</v>
      </c>
      <c r="O310" s="3">
        <v>1.8039960414171219E-2</v>
      </c>
      <c r="P310" s="2">
        <v>444.12302131776062</v>
      </c>
      <c r="Q310" s="3">
        <v>57774.0703125</v>
      </c>
      <c r="R310" s="3">
        <v>-2.8717690147459507E-3</v>
      </c>
      <c r="S310" s="3">
        <v>1.6434493009001017E-2</v>
      </c>
      <c r="T310" s="3">
        <v>1.3562723994255066E-2</v>
      </c>
      <c r="U310" s="3">
        <v>-5.7214570697396994E-3</v>
      </c>
      <c r="V310" s="3">
        <v>3.1799650751054287E-2</v>
      </c>
      <c r="W310" s="3">
        <v>2.6078193448483944E-2</v>
      </c>
      <c r="X310" s="3">
        <v>-1.0912862024269998E-2</v>
      </c>
      <c r="Y310" s="3">
        <v>3.2843451946973801E-2</v>
      </c>
      <c r="Z310" s="3">
        <v>2.1930590271949768E-2</v>
      </c>
      <c r="AA310" s="3">
        <v>23525.900040381261</v>
      </c>
      <c r="AB310" s="3">
        <v>1416846.5</v>
      </c>
      <c r="AC310" s="3">
        <v>-6.200350122526288E-3</v>
      </c>
      <c r="AD310" s="3">
        <v>7.7725512906908989E-2</v>
      </c>
      <c r="AE310" s="3">
        <v>7.1525163948535919E-2</v>
      </c>
      <c r="AF310" s="3">
        <v>-1.2352891732007265E-2</v>
      </c>
      <c r="AG310" s="3">
        <v>0.1412569060921669</v>
      </c>
      <c r="AH310" s="3">
        <v>0.12890401482582092</v>
      </c>
      <c r="AI310" s="3">
        <v>-2.3629906587302685E-2</v>
      </c>
      <c r="AJ310" s="3">
        <v>0.14349158108234406</v>
      </c>
      <c r="AK310" s="3">
        <v>0.11986167728900909</v>
      </c>
      <c r="AL310" s="1">
        <v>-0.18582627151265552</v>
      </c>
      <c r="AM310" s="1">
        <v>1.0475185778136293</v>
      </c>
      <c r="AN310" s="1">
        <v>0.86169233557175706</v>
      </c>
      <c r="AO310" s="1">
        <v>-0.37016456051280672</v>
      </c>
      <c r="AP310" s="1">
        <v>2.0363205050327484</v>
      </c>
      <c r="AQ310" s="1">
        <v>1.6661559490231392</v>
      </c>
      <c r="AR310" s="1">
        <v>-0.7080056834090982</v>
      </c>
      <c r="AS310" s="1">
        <v>2.1036553387974828</v>
      </c>
      <c r="AT310" s="1">
        <v>1.3956496734011743</v>
      </c>
      <c r="AU310" s="1">
        <v>-0.1867880956990044</v>
      </c>
      <c r="AV310" s="1">
        <v>1.0689465751483729</v>
      </c>
      <c r="AW310" s="1">
        <v>0.88215847944936843</v>
      </c>
      <c r="AX310" s="1">
        <v>-0.3721399824264161</v>
      </c>
      <c r="AY310" s="1">
        <v>2.0683405166582682</v>
      </c>
      <c r="AZ310" s="1">
        <v>1.6962005190878791</v>
      </c>
      <c r="BA310" s="1">
        <v>-0.70980385458323514</v>
      </c>
      <c r="BB310" s="1">
        <v>2.1362323410609343</v>
      </c>
      <c r="BC310" s="1">
        <v>1.4264285091936586</v>
      </c>
      <c r="BD310" s="1">
        <v>-0.18670793449101405</v>
      </c>
      <c r="BE310" s="1">
        <v>2.3405081463675206</v>
      </c>
      <c r="BF310" s="1">
        <v>2.1538002469320499</v>
      </c>
      <c r="BG310" s="1">
        <v>-0.37197623597012008</v>
      </c>
      <c r="BH310" s="1">
        <v>4.2535961111682861</v>
      </c>
      <c r="BI310" s="1">
        <v>3.8816198892203828</v>
      </c>
      <c r="BJ310" s="1">
        <v>-0.71155514832980082</v>
      </c>
      <c r="BK310" s="1">
        <v>4.3208877226788802</v>
      </c>
      <c r="BL310" s="1">
        <v>3.609332658482383</v>
      </c>
      <c r="BM310" s="1" t="str">
        <f t="shared" si="7"/>
        <v>KORTextiles, Garments and Leather</v>
      </c>
    </row>
    <row r="311" spans="1:65">
      <c r="A311" s="8">
        <f t="shared" si="8"/>
        <v>48</v>
      </c>
      <c r="B311" s="1" t="s">
        <v>135</v>
      </c>
      <c r="C311" s="1" t="s">
        <v>136</v>
      </c>
      <c r="D311" s="1" t="s">
        <v>175</v>
      </c>
      <c r="E311" s="2">
        <v>11455.62239314022</v>
      </c>
      <c r="F311" s="3">
        <v>381577.625</v>
      </c>
      <c r="G311" s="3">
        <v>-1.2855311506427824E-3</v>
      </c>
      <c r="H311" s="3">
        <v>3.7430805386975408E-3</v>
      </c>
      <c r="I311" s="3">
        <v>2.4575494462624192E-3</v>
      </c>
      <c r="J311" s="3">
        <v>-1.8008401966653764E-3</v>
      </c>
      <c r="K311" s="3">
        <v>5.4548205807805061E-3</v>
      </c>
      <c r="L311" s="3">
        <v>3.6539803259074688E-3</v>
      </c>
      <c r="M311" s="3">
        <v>-4.2790607549250126E-3</v>
      </c>
      <c r="N311" s="3">
        <v>6.2389734666794538E-3</v>
      </c>
      <c r="O311" s="3">
        <v>1.9599127117544413E-3</v>
      </c>
      <c r="P311" s="2">
        <v>2960.763538130097</v>
      </c>
      <c r="Q311" s="3">
        <v>25257.380859375</v>
      </c>
      <c r="R311" s="3">
        <v>-2.8264777502045035E-3</v>
      </c>
      <c r="S311" s="3">
        <v>9.8181167850270867E-3</v>
      </c>
      <c r="T311" s="3">
        <v>6.9916392676532269E-3</v>
      </c>
      <c r="U311" s="3">
        <v>-4.4969741720706224E-3</v>
      </c>
      <c r="V311" s="3">
        <v>1.4829685213044286E-2</v>
      </c>
      <c r="W311" s="3">
        <v>1.0332711040973663E-2</v>
      </c>
      <c r="X311" s="3">
        <v>-9.0812884736806154E-3</v>
      </c>
      <c r="Y311" s="3">
        <v>1.6346127958968282E-2</v>
      </c>
      <c r="Z311" s="3">
        <v>7.2648394852876663E-3</v>
      </c>
      <c r="AA311" s="3">
        <v>2873.4724313924107</v>
      </c>
      <c r="AB311" s="3">
        <v>157779</v>
      </c>
      <c r="AC311" s="3">
        <v>-5.0233412184752524E-4</v>
      </c>
      <c r="AD311" s="3">
        <v>4.0526266675442457E-3</v>
      </c>
      <c r="AE311" s="3">
        <v>3.5502924583852291E-3</v>
      </c>
      <c r="AF311" s="3">
        <v>-7.7170743315946311E-4</v>
      </c>
      <c r="AG311" s="3">
        <v>5.6673111394047737E-3</v>
      </c>
      <c r="AH311" s="3">
        <v>4.8956037499010563E-3</v>
      </c>
      <c r="AI311" s="3">
        <v>-1.6306645411532372E-3</v>
      </c>
      <c r="AJ311" s="3">
        <v>5.9462864883244038E-3</v>
      </c>
      <c r="AK311" s="3">
        <v>4.3156219180673361E-3</v>
      </c>
      <c r="AL311" s="1">
        <v>-2.1410007503366316E-2</v>
      </c>
      <c r="AM311" s="1">
        <v>6.2339510309919778E-2</v>
      </c>
      <c r="AN311" s="1">
        <v>4.0929503775978787E-2</v>
      </c>
      <c r="AO311" s="1">
        <v>-2.9992273702345421E-2</v>
      </c>
      <c r="AP311" s="1">
        <v>9.0847856549903294E-2</v>
      </c>
      <c r="AQ311" s="1">
        <v>6.0855581878132552E-2</v>
      </c>
      <c r="AR311" s="1">
        <v>-7.1266046586655071E-2</v>
      </c>
      <c r="AS311" s="1">
        <v>0.10390760944853063</v>
      </c>
      <c r="AT311" s="1">
        <v>3.2641562861875563E-2</v>
      </c>
      <c r="AU311" s="1">
        <v>-1.2055914605078178E-2</v>
      </c>
      <c r="AV311" s="1">
        <v>4.1877696555158495E-2</v>
      </c>
      <c r="AW311" s="1">
        <v>2.9821782943184317E-2</v>
      </c>
      <c r="AX311" s="1">
        <v>-1.9181165178393127E-2</v>
      </c>
      <c r="AY311" s="1">
        <v>6.3253785930463061E-2</v>
      </c>
      <c r="AZ311" s="1">
        <v>4.4072620752069927E-2</v>
      </c>
      <c r="BA311" s="1">
        <v>-3.8734866508272646E-2</v>
      </c>
      <c r="BB311" s="1">
        <v>6.9721943780645043E-2</v>
      </c>
      <c r="BC311" s="1">
        <v>3.098707727237239E-2</v>
      </c>
      <c r="BD311" s="1">
        <v>-1.3791288602575861E-2</v>
      </c>
      <c r="BE311" s="1">
        <v>0.11126248753526378</v>
      </c>
      <c r="BF311" s="1">
        <v>9.7471196535602142E-2</v>
      </c>
      <c r="BG311" s="1">
        <v>-2.1186774826906195E-2</v>
      </c>
      <c r="BH311" s="1">
        <v>0.15559270239629122</v>
      </c>
      <c r="BI311" s="1">
        <v>0.1344059287679279</v>
      </c>
      <c r="BJ311" s="1">
        <v>-4.4768938288164646E-2</v>
      </c>
      <c r="BK311" s="1">
        <v>0.16325180692975297</v>
      </c>
      <c r="BL311" s="1">
        <v>0.11848286784255974</v>
      </c>
      <c r="BM311" s="1" t="str">
        <f t="shared" si="7"/>
        <v>ROMAgriculture, Mining and Quarrying</v>
      </c>
    </row>
    <row r="312" spans="1:65">
      <c r="A312" s="8">
        <f t="shared" si="8"/>
        <v>48</v>
      </c>
      <c r="B312" s="1" t="s">
        <v>135</v>
      </c>
      <c r="C312" s="1" t="s">
        <v>136</v>
      </c>
      <c r="D312" s="1" t="s">
        <v>176</v>
      </c>
      <c r="E312" s="2">
        <v>7567.6789682022563</v>
      </c>
      <c r="F312" s="3">
        <v>381577.625</v>
      </c>
      <c r="G312" s="3">
        <v>-2.0425705006346107E-3</v>
      </c>
      <c r="H312" s="3">
        <v>1.7110959161072969E-2</v>
      </c>
      <c r="I312" s="3">
        <v>1.5068388544023037E-2</v>
      </c>
      <c r="J312" s="3">
        <v>-3.5441494546830654E-3</v>
      </c>
      <c r="K312" s="3">
        <v>2.7495351620018482E-2</v>
      </c>
      <c r="L312" s="3">
        <v>2.3951201234012842E-2</v>
      </c>
      <c r="M312" s="3">
        <v>-2.3811576422303915E-2</v>
      </c>
      <c r="N312" s="3">
        <v>3.3512145280838013E-2</v>
      </c>
      <c r="O312" s="3">
        <v>9.7005688585340977E-3</v>
      </c>
      <c r="P312" s="2">
        <v>303.68900498191766</v>
      </c>
      <c r="Q312" s="3">
        <v>25257.380859375</v>
      </c>
      <c r="R312" s="3">
        <v>-1.2492803216446191E-3</v>
      </c>
      <c r="S312" s="3">
        <v>1.0932098375633359E-2</v>
      </c>
      <c r="T312" s="3">
        <v>9.682818315923214E-3</v>
      </c>
      <c r="U312" s="3">
        <v>-2.1767005091533065E-3</v>
      </c>
      <c r="V312" s="3">
        <v>1.7732162028551102E-2</v>
      </c>
      <c r="W312" s="3">
        <v>1.5555461868643761E-2</v>
      </c>
      <c r="X312" s="3">
        <v>-1.5704857651144266E-2</v>
      </c>
      <c r="Y312" s="3">
        <v>2.1604358684271574E-2</v>
      </c>
      <c r="Z312" s="3">
        <v>5.8995010331273079E-3</v>
      </c>
      <c r="AA312" s="3">
        <v>11481.445424494401</v>
      </c>
      <c r="AB312" s="3">
        <v>157779</v>
      </c>
      <c r="AC312" s="3">
        <v>-7.6166389044374228E-3</v>
      </c>
      <c r="AD312" s="3">
        <v>8.9910989627242088E-2</v>
      </c>
      <c r="AE312" s="3">
        <v>8.2294350489974022E-2</v>
      </c>
      <c r="AF312" s="3">
        <v>-1.3308105990290642E-2</v>
      </c>
      <c r="AG312" s="3">
        <v>0.14315968751907349</v>
      </c>
      <c r="AH312" s="3">
        <v>0.1298515796661377</v>
      </c>
      <c r="AI312" s="3">
        <v>-0.11429217085242271</v>
      </c>
      <c r="AJ312" s="3">
        <v>0.17164314538240433</v>
      </c>
      <c r="AK312" s="3">
        <v>5.7350974529981613E-2</v>
      </c>
      <c r="AL312" s="1">
        <v>-5.1495260498230631E-2</v>
      </c>
      <c r="AM312" s="1">
        <v>0.43138452215004441</v>
      </c>
      <c r="AN312" s="1">
        <v>0.37988925871686618</v>
      </c>
      <c r="AO312" s="1">
        <v>-8.935157898190689E-2</v>
      </c>
      <c r="AP312" s="1">
        <v>0.6931855197768676</v>
      </c>
      <c r="AQ312" s="1">
        <v>0.60383391731538028</v>
      </c>
      <c r="AR312" s="1">
        <v>-0.60031383512055092</v>
      </c>
      <c r="AS312" s="1">
        <v>0.84487495073248997</v>
      </c>
      <c r="AT312" s="1">
        <v>0.244561115611939</v>
      </c>
      <c r="AU312" s="1">
        <v>-5.1950429961912584E-2</v>
      </c>
      <c r="AV312" s="1">
        <v>0.45460350344142902</v>
      </c>
      <c r="AW312" s="1">
        <v>0.40265308437187441</v>
      </c>
      <c r="AX312" s="1">
        <v>-9.0516536112538043E-2</v>
      </c>
      <c r="AY312" s="1">
        <v>0.73737929396408142</v>
      </c>
      <c r="AZ312" s="1">
        <v>0.64686277237468737</v>
      </c>
      <c r="BA312" s="1">
        <v>-0.65307528929417302</v>
      </c>
      <c r="BB312" s="1">
        <v>0.89840182643856858</v>
      </c>
      <c r="BC312" s="1">
        <v>0.24532653714439556</v>
      </c>
      <c r="BD312" s="1">
        <v>-5.2334249820343827E-2</v>
      </c>
      <c r="BE312" s="1">
        <v>0.61778223331620308</v>
      </c>
      <c r="BF312" s="1">
        <v>0.56544798189607004</v>
      </c>
      <c r="BG312" s="1">
        <v>-9.1440562204639128E-2</v>
      </c>
      <c r="BH312" s="1">
        <v>0.98365630100445622</v>
      </c>
      <c r="BI312" s="1">
        <v>0.89221572600150312</v>
      </c>
      <c r="BJ312" s="1">
        <v>-0.78530636635739315</v>
      </c>
      <c r="BK312" s="1">
        <v>1.1793673512812837</v>
      </c>
      <c r="BL312" s="1">
        <v>0.39406098492389052</v>
      </c>
      <c r="BM312" s="1" t="str">
        <f t="shared" si="7"/>
        <v>ROMElectronics and Machinery</v>
      </c>
    </row>
    <row r="313" spans="1:65">
      <c r="A313" s="8">
        <f t="shared" si="8"/>
        <v>48</v>
      </c>
      <c r="B313" s="1" t="s">
        <v>135</v>
      </c>
      <c r="C313" s="1" t="s">
        <v>136</v>
      </c>
      <c r="D313" s="1" t="s">
        <v>177</v>
      </c>
      <c r="E313" s="2">
        <v>53170.830183731901</v>
      </c>
      <c r="F313" s="3">
        <v>2289465.75</v>
      </c>
      <c r="G313" s="3">
        <v>-1.2908350850921124E-2</v>
      </c>
      <c r="H313" s="3">
        <v>2.7502876706421375E-2</v>
      </c>
      <c r="I313" s="3">
        <v>1.4594525389838964E-2</v>
      </c>
      <c r="J313" s="3">
        <v>-1.5708574137534015E-2</v>
      </c>
      <c r="K313" s="3">
        <v>3.622869128594175E-2</v>
      </c>
      <c r="L313" s="3">
        <v>2.0520116959232837E-2</v>
      </c>
      <c r="M313" s="3">
        <v>-4.3942716729361564E-2</v>
      </c>
      <c r="N313" s="3">
        <v>4.4947198824957013E-2</v>
      </c>
      <c r="O313" s="3">
        <v>1.004482212010771E-3</v>
      </c>
      <c r="P313" s="2">
        <v>2362.6220706991771</v>
      </c>
      <c r="Q313" s="3">
        <v>151544.28515625</v>
      </c>
      <c r="R313" s="3">
        <v>-9.6859760596998967E-3</v>
      </c>
      <c r="S313" s="3">
        <v>1.5522518689977005E-2</v>
      </c>
      <c r="T313" s="3">
        <v>5.8365426011732779E-3</v>
      </c>
      <c r="U313" s="3">
        <v>-1.1579675774555653E-2</v>
      </c>
      <c r="V313" s="3">
        <v>2.2508631314849481E-2</v>
      </c>
      <c r="W313" s="3">
        <v>1.092895568581298E-2</v>
      </c>
      <c r="X313" s="3">
        <v>-3.0020305319339968E-2</v>
      </c>
      <c r="Y313" s="3">
        <v>2.8156077489256859E-2</v>
      </c>
      <c r="Z313" s="3">
        <v>-1.8642278882907704E-3</v>
      </c>
      <c r="AA313" s="3">
        <v>26349.547077003124</v>
      </c>
      <c r="AB313" s="3">
        <v>946674</v>
      </c>
      <c r="AC313" s="3">
        <v>-5.8072523330338299E-2</v>
      </c>
      <c r="AD313" s="3">
        <v>0.11115139652974904</v>
      </c>
      <c r="AE313" s="3">
        <v>5.3078874319908209E-2</v>
      </c>
      <c r="AF313" s="3">
        <v>-6.3671337687992491E-2</v>
      </c>
      <c r="AG313" s="3">
        <v>0.13027135044103488</v>
      </c>
      <c r="AH313" s="3">
        <v>6.6600012709386647E-2</v>
      </c>
      <c r="AI313" s="3">
        <v>-0.1439558585989289</v>
      </c>
      <c r="AJ313" s="3">
        <v>0.15661123982863501</v>
      </c>
      <c r="AK313" s="3">
        <v>1.2655383732635528E-2</v>
      </c>
      <c r="AL313" s="1">
        <v>-4.6318045419998975E-2</v>
      </c>
      <c r="AM313" s="1">
        <v>9.868646329656855E-2</v>
      </c>
      <c r="AN313" s="1">
        <v>5.2368416205672903E-2</v>
      </c>
      <c r="AO313" s="1">
        <v>-5.6365871890893156E-2</v>
      </c>
      <c r="AP313" s="1">
        <v>0.12999663457161362</v>
      </c>
      <c r="AQ313" s="1">
        <v>7.363076200191869E-2</v>
      </c>
      <c r="AR313" s="1">
        <v>-0.15767628048345758</v>
      </c>
      <c r="AS313" s="1">
        <v>0.16128058655358937</v>
      </c>
      <c r="AT313" s="1">
        <v>3.6043064878559538E-3</v>
      </c>
      <c r="AU313" s="1">
        <v>-5.1773491084869172E-2</v>
      </c>
      <c r="AV313" s="1">
        <v>8.2970985893097426E-2</v>
      </c>
      <c r="AW313" s="1">
        <v>3.119749465266243E-2</v>
      </c>
      <c r="AX313" s="1">
        <v>-6.1895697117612704E-2</v>
      </c>
      <c r="AY313" s="1">
        <v>0.12031316364290839</v>
      </c>
      <c r="AZ313" s="1">
        <v>5.8417467303124825E-2</v>
      </c>
      <c r="BA313" s="1">
        <v>-0.16046457272206538</v>
      </c>
      <c r="BB313" s="1">
        <v>0.15049989984386675</v>
      </c>
      <c r="BC313" s="1">
        <v>-9.9646731893302982E-3</v>
      </c>
      <c r="BD313" s="1">
        <v>-0.17386683356878407</v>
      </c>
      <c r="BE313" s="1">
        <v>0.33278287653258787</v>
      </c>
      <c r="BF313" s="1">
        <v>0.15891604631852885</v>
      </c>
      <c r="BG313" s="1">
        <v>-0.19062946188729957</v>
      </c>
      <c r="BH313" s="1">
        <v>0.39002726086261513</v>
      </c>
      <c r="BI313" s="1">
        <v>0.19939779884461198</v>
      </c>
      <c r="BJ313" s="1">
        <v>-0.43099813600136155</v>
      </c>
      <c r="BK313" s="1">
        <v>0.46888784589907695</v>
      </c>
      <c r="BL313" s="1">
        <v>3.7889717391386871E-2</v>
      </c>
      <c r="BM313" s="1" t="str">
        <f t="shared" si="7"/>
        <v>ROMOther</v>
      </c>
    </row>
    <row r="314" spans="1:65">
      <c r="A314" s="8">
        <f t="shared" si="8"/>
        <v>48</v>
      </c>
      <c r="B314" s="1" t="s">
        <v>135</v>
      </c>
      <c r="C314" s="1" t="s">
        <v>136</v>
      </c>
      <c r="D314" s="1" t="s">
        <v>178</v>
      </c>
      <c r="E314" s="2">
        <v>114893.6450998564</v>
      </c>
      <c r="F314" s="3">
        <v>3243409.8125</v>
      </c>
      <c r="G314" s="3">
        <v>-1.2523125111158606E-2</v>
      </c>
      <c r="H314" s="3">
        <v>2.7927351150310642E-2</v>
      </c>
      <c r="I314" s="3">
        <v>1.5404226268401544E-2</v>
      </c>
      <c r="J314" s="3">
        <v>-1.8366898681961175E-2</v>
      </c>
      <c r="K314" s="3">
        <v>4.5322544754071714E-2</v>
      </c>
      <c r="L314" s="3">
        <v>2.695564603936873E-2</v>
      </c>
      <c r="M314" s="3">
        <v>-4.9709629690369184E-2</v>
      </c>
      <c r="N314" s="3">
        <v>5.6878629804486991E-2</v>
      </c>
      <c r="O314" s="3">
        <v>7.1690001141178072E-3</v>
      </c>
      <c r="P314" s="2">
        <v>6511.7166563793744</v>
      </c>
      <c r="Q314" s="3">
        <v>214687.7373046875</v>
      </c>
      <c r="R314" s="3">
        <v>-1.2944753806209519E-2</v>
      </c>
      <c r="S314" s="3">
        <v>2.7942279594981301E-2</v>
      </c>
      <c r="T314" s="3">
        <v>1.4997525752391994E-2</v>
      </c>
      <c r="U314" s="3">
        <v>-1.8669876608441882E-2</v>
      </c>
      <c r="V314" s="3">
        <v>4.4641677583058481E-2</v>
      </c>
      <c r="W314" s="3">
        <v>2.5971800494517083E-2</v>
      </c>
      <c r="X314" s="3">
        <v>-4.7966130913209781E-2</v>
      </c>
      <c r="Y314" s="3">
        <v>5.5830260625043593E-2</v>
      </c>
      <c r="Z314" s="3">
        <v>7.8641297118338116E-3</v>
      </c>
      <c r="AA314" s="3">
        <v>35188.573149818651</v>
      </c>
      <c r="AB314" s="3">
        <v>1341121.5</v>
      </c>
      <c r="AC314" s="3">
        <v>-1.3449758362978237E-2</v>
      </c>
      <c r="AD314" s="3">
        <v>2.9091613887247014E-2</v>
      </c>
      <c r="AE314" s="3">
        <v>1.5641855436843599E-2</v>
      </c>
      <c r="AF314" s="3">
        <v>-1.9767367121901414E-2</v>
      </c>
      <c r="AG314" s="3">
        <v>4.9097385628777079E-2</v>
      </c>
      <c r="AH314" s="3">
        <v>2.9330018637843125E-2</v>
      </c>
      <c r="AI314" s="3">
        <v>-5.1740947162630224E-2</v>
      </c>
      <c r="AJ314" s="3">
        <v>6.0957575887360171E-2</v>
      </c>
      <c r="AK314" s="3">
        <v>9.2166287247299472E-3</v>
      </c>
      <c r="AL314" s="1">
        <v>-2.07955119192169E-2</v>
      </c>
      <c r="AM314" s="1">
        <v>4.6375290397838255E-2</v>
      </c>
      <c r="AN314" s="1">
        <v>2.5579778859305954E-2</v>
      </c>
      <c r="AO314" s="1">
        <v>-3.049950048965341E-2</v>
      </c>
      <c r="AP314" s="1">
        <v>7.5261207667943003E-2</v>
      </c>
      <c r="AQ314" s="1">
        <v>4.4761707123919574E-2</v>
      </c>
      <c r="AR314" s="1">
        <v>-8.2546264414848775E-2</v>
      </c>
      <c r="AS314" s="1">
        <v>9.445088295045416E-2</v>
      </c>
      <c r="AT314" s="1">
        <v>1.1904618535605401E-2</v>
      </c>
      <c r="AU314" s="1">
        <v>-2.5104791336629111E-2</v>
      </c>
      <c r="AV314" s="1">
        <v>5.4190686760319601E-2</v>
      </c>
      <c r="AW314" s="1">
        <v>2.9085895353136271E-2</v>
      </c>
      <c r="AX314" s="1">
        <v>-3.6207977652747025E-2</v>
      </c>
      <c r="AY314" s="1">
        <v>8.657715839309002E-2</v>
      </c>
      <c r="AZ314" s="1">
        <v>5.0369179809247801E-2</v>
      </c>
      <c r="BA314" s="1">
        <v>-9.3024535331365607E-2</v>
      </c>
      <c r="BB314" s="1">
        <v>0.1082760679920384</v>
      </c>
      <c r="BC314" s="1">
        <v>1.5251532660672805E-2</v>
      </c>
      <c r="BD314" s="1">
        <v>-3.0153104101252839E-2</v>
      </c>
      <c r="BE314" s="1">
        <v>6.5220685631810063E-2</v>
      </c>
      <c r="BF314" s="1">
        <v>3.5067581334558125E-2</v>
      </c>
      <c r="BG314" s="1">
        <v>-4.4316593841198994E-2</v>
      </c>
      <c r="BH314" s="1">
        <v>0.11007176039971996</v>
      </c>
      <c r="BI314" s="1">
        <v>6.5755166852137795E-2</v>
      </c>
      <c r="BJ314" s="1">
        <v>-0.11599837885464739</v>
      </c>
      <c r="BK314" s="1">
        <v>0.13666120103324902</v>
      </c>
      <c r="BL314" s="1">
        <v>2.0662822178601617E-2</v>
      </c>
      <c r="BM314" s="1" t="str">
        <f t="shared" si="7"/>
        <v>ROMServices</v>
      </c>
    </row>
    <row r="315" spans="1:65">
      <c r="A315" s="8">
        <f t="shared" si="8"/>
        <v>48</v>
      </c>
      <c r="B315" s="1" t="s">
        <v>135</v>
      </c>
      <c r="C315" s="1" t="s">
        <v>136</v>
      </c>
      <c r="D315" s="1" t="s">
        <v>179</v>
      </c>
      <c r="E315" s="2">
        <v>3701.0356450145337</v>
      </c>
      <c r="F315" s="3">
        <v>381577.625</v>
      </c>
      <c r="G315" s="3">
        <v>-1.786044940672582E-4</v>
      </c>
      <c r="H315" s="3">
        <v>5.6900526396930218E-3</v>
      </c>
      <c r="I315" s="3">
        <v>5.5114481365308166E-3</v>
      </c>
      <c r="J315" s="3">
        <v>-2.7222049538977444E-4</v>
      </c>
      <c r="K315" s="3">
        <v>1.2094489298760891E-2</v>
      </c>
      <c r="L315" s="3">
        <v>1.1822268832474947E-2</v>
      </c>
      <c r="M315" s="3">
        <v>-9.4304315280169249E-4</v>
      </c>
      <c r="N315" s="3">
        <v>1.2340199202299118E-2</v>
      </c>
      <c r="O315" s="3">
        <v>1.1397156398743391E-2</v>
      </c>
      <c r="P315" s="2">
        <v>489.8991127225716</v>
      </c>
      <c r="Q315" s="3">
        <v>25257.380859375</v>
      </c>
      <c r="R315" s="3">
        <v>-3.536789990903344E-4</v>
      </c>
      <c r="S315" s="3">
        <v>1.2076294515281916E-2</v>
      </c>
      <c r="T315" s="3">
        <v>1.1722615454345942E-2</v>
      </c>
      <c r="U315" s="3">
        <v>-5.4056943918112665E-4</v>
      </c>
      <c r="V315" s="3">
        <v>2.5707731023430824E-2</v>
      </c>
      <c r="W315" s="3">
        <v>2.5167161598801613E-2</v>
      </c>
      <c r="X315" s="3">
        <v>-1.8672030710149556E-3</v>
      </c>
      <c r="Y315" s="3">
        <v>2.6219552382826805E-2</v>
      </c>
      <c r="Z315" s="3">
        <v>2.435234934091568E-2</v>
      </c>
      <c r="AA315" s="3">
        <v>2996.4616931134569</v>
      </c>
      <c r="AB315" s="3">
        <v>157779</v>
      </c>
      <c r="AC315" s="3">
        <v>-3.3967500348808244E-4</v>
      </c>
      <c r="AD315" s="3">
        <v>2.8162682428956032E-2</v>
      </c>
      <c r="AE315" s="3">
        <v>2.7823008596897125E-2</v>
      </c>
      <c r="AF315" s="3">
        <v>-5.2205823885742575E-4</v>
      </c>
      <c r="AG315" s="3">
        <v>6.0554178431630135E-2</v>
      </c>
      <c r="AH315" s="3">
        <v>6.0032118111848831E-2</v>
      </c>
      <c r="AI315" s="3">
        <v>-1.8085130723193288E-3</v>
      </c>
      <c r="AJ315" s="3">
        <v>6.1191627755761147E-2</v>
      </c>
      <c r="AK315" s="3">
        <v>5.938311479985714E-2</v>
      </c>
      <c r="AL315" s="1">
        <v>-9.2070821686466003E-3</v>
      </c>
      <c r="AM315" s="1">
        <v>0.29332286665670221</v>
      </c>
      <c r="AN315" s="1">
        <v>0.28411578401921006</v>
      </c>
      <c r="AO315" s="1">
        <v>-1.403299778167677E-2</v>
      </c>
      <c r="AP315" s="1">
        <v>0.62347231150619808</v>
      </c>
      <c r="AQ315" s="1">
        <v>0.60943931522482719</v>
      </c>
      <c r="AR315" s="1">
        <v>-4.8613982765489901E-2</v>
      </c>
      <c r="AS315" s="1">
        <v>0.63613868523515238</v>
      </c>
      <c r="AT315" s="1">
        <v>0.58752472047333215</v>
      </c>
      <c r="AU315" s="1">
        <v>-9.1171885362850581E-3</v>
      </c>
      <c r="AV315" s="1">
        <v>0.31130447156521412</v>
      </c>
      <c r="AW315" s="1">
        <v>0.30218728143466322</v>
      </c>
      <c r="AX315" s="1">
        <v>-1.3934877407604887E-2</v>
      </c>
      <c r="AY315" s="1">
        <v>0.66269761898093038</v>
      </c>
      <c r="AZ315" s="1">
        <v>0.64876274194844674</v>
      </c>
      <c r="BA315" s="1">
        <v>-4.8133031584455879E-2</v>
      </c>
      <c r="BB315" s="1">
        <v>0.67589142421820148</v>
      </c>
      <c r="BC315" s="1">
        <v>0.62775839338398831</v>
      </c>
      <c r="BD315" s="1">
        <v>-8.9428111739624384E-3</v>
      </c>
      <c r="BE315" s="1">
        <v>0.74145447421261301</v>
      </c>
      <c r="BF315" s="1">
        <v>0.73251169387951265</v>
      </c>
      <c r="BG315" s="1">
        <v>-1.3744515210042944E-2</v>
      </c>
      <c r="BH315" s="1">
        <v>1.594243255899449</v>
      </c>
      <c r="BI315" s="1">
        <v>1.5804986859037755</v>
      </c>
      <c r="BJ315" s="1">
        <v>-4.7613721190296159E-2</v>
      </c>
      <c r="BK315" s="1">
        <v>1.6110257358586306</v>
      </c>
      <c r="BL315" s="1">
        <v>1.5634120177332647</v>
      </c>
      <c r="BM315" s="1" t="str">
        <f t="shared" si="7"/>
        <v>ROMTextiles, Garments and Leather</v>
      </c>
    </row>
    <row r="316" spans="1:65">
      <c r="A316" s="8">
        <f t="shared" si="8"/>
        <v>49</v>
      </c>
      <c r="B316" s="1" t="s">
        <v>137</v>
      </c>
      <c r="C316" s="1" t="s">
        <v>138</v>
      </c>
      <c r="D316" s="1" t="s">
        <v>175</v>
      </c>
      <c r="E316" s="2">
        <v>185099.32443291467</v>
      </c>
      <c r="F316" s="3">
        <v>2569117.25</v>
      </c>
      <c r="G316" s="3">
        <v>-2.1200430928729475E-2</v>
      </c>
      <c r="H316" s="3">
        <v>2.2781430277973413E-2</v>
      </c>
      <c r="I316" s="3">
        <v>1.5809992328286171E-3</v>
      </c>
      <c r="J316" s="3">
        <v>-3.167459147516638E-2</v>
      </c>
      <c r="K316" s="3">
        <v>4.1702266782522202E-2</v>
      </c>
      <c r="L316" s="3">
        <v>1.0027675423771143E-2</v>
      </c>
      <c r="M316" s="3">
        <v>-4.5755703700706363E-2</v>
      </c>
      <c r="N316" s="3">
        <v>4.7373071312904358E-2</v>
      </c>
      <c r="O316" s="3">
        <v>1.6173673793673515E-3</v>
      </c>
      <c r="P316" s="2">
        <v>19290.17075439715</v>
      </c>
      <c r="Q316" s="3">
        <v>186584.140625</v>
      </c>
      <c r="R316" s="3">
        <v>-4.9498474691063166E-3</v>
      </c>
      <c r="S316" s="3">
        <v>2.5716280099004507E-2</v>
      </c>
      <c r="T316" s="3">
        <v>2.076643193140626E-2</v>
      </c>
      <c r="U316" s="3">
        <v>-7.4108445551246405E-3</v>
      </c>
      <c r="V316" s="3">
        <v>4.6250949613749981E-2</v>
      </c>
      <c r="W316" s="3">
        <v>3.8840105524286628E-2</v>
      </c>
      <c r="X316" s="3">
        <v>-1.0236770380288363E-2</v>
      </c>
      <c r="Y316" s="3">
        <v>4.7461020760238171E-2</v>
      </c>
      <c r="Z316" s="3">
        <v>3.7224248517304659E-2</v>
      </c>
      <c r="AA316" s="3">
        <v>147538.25553172431</v>
      </c>
      <c r="AB316" s="3">
        <v>721306.875</v>
      </c>
      <c r="AC316" s="3">
        <v>-7.3786444801953621E-2</v>
      </c>
      <c r="AD316" s="3">
        <v>8.3677954971790314E-2</v>
      </c>
      <c r="AE316" s="3">
        <v>9.891510009765625E-3</v>
      </c>
      <c r="AF316" s="3">
        <v>-0.11023276671767235</v>
      </c>
      <c r="AG316" s="3">
        <v>0.16202759556472301</v>
      </c>
      <c r="AH316" s="3">
        <v>5.1794828847050667E-2</v>
      </c>
      <c r="AI316" s="3">
        <v>-0.15948760526953265</v>
      </c>
      <c r="AJ316" s="3">
        <v>0.18182176165282726</v>
      </c>
      <c r="AK316" s="3">
        <v>2.2334156557917595E-2</v>
      </c>
      <c r="AL316" s="1">
        <v>-0.14712747390938094</v>
      </c>
      <c r="AM316" s="1">
        <v>0.15809934713632653</v>
      </c>
      <c r="AN316" s="1">
        <v>1.0971872419042555E-2</v>
      </c>
      <c r="AO316" s="1">
        <v>-0.2198164106436927</v>
      </c>
      <c r="AP316" s="1">
        <v>0.28940681388193262</v>
      </c>
      <c r="AQ316" s="1">
        <v>6.9590404046142931E-2</v>
      </c>
      <c r="AR316" s="1">
        <v>-0.3175369937083859</v>
      </c>
      <c r="AS316" s="1">
        <v>0.32876125664745054</v>
      </c>
      <c r="AT316" s="1">
        <v>1.122426132325861E-2</v>
      </c>
      <c r="AU316" s="1">
        <v>-2.3938695050645987E-2</v>
      </c>
      <c r="AV316" s="1">
        <v>0.12437033483745162</v>
      </c>
      <c r="AW316" s="1">
        <v>0.10043163640872473</v>
      </c>
      <c r="AX316" s="1">
        <v>-3.5840689835418146E-2</v>
      </c>
      <c r="AY316" s="1">
        <v>0.22368111048202741</v>
      </c>
      <c r="AZ316" s="1">
        <v>0.18784042289866318</v>
      </c>
      <c r="BA316" s="1">
        <v>-4.950757088307866E-2</v>
      </c>
      <c r="BB316" s="1">
        <v>0.22953331589768158</v>
      </c>
      <c r="BC316" s="1">
        <v>0.18002573600638713</v>
      </c>
      <c r="BD316" s="1">
        <v>-0.18036905262298691</v>
      </c>
      <c r="BE316" s="1">
        <v>0.20454859295905753</v>
      </c>
      <c r="BF316" s="1">
        <v>2.4179539944781028E-2</v>
      </c>
      <c r="BG316" s="1">
        <v>-0.26946114227678392</v>
      </c>
      <c r="BH316" s="1">
        <v>0.39607225946757901</v>
      </c>
      <c r="BI316" s="1">
        <v>0.1266111171907951</v>
      </c>
      <c r="BJ316" s="1">
        <v>-0.38986331899830001</v>
      </c>
      <c r="BK316" s="1">
        <v>0.44445858563298996</v>
      </c>
      <c r="BL316" s="1">
        <v>5.4595267061551239E-2</v>
      </c>
      <c r="BM316" s="1" t="str">
        <f t="shared" si="7"/>
        <v>RUSAgriculture, Mining and Quarrying</v>
      </c>
    </row>
    <row r="317" spans="1:65">
      <c r="A317" s="8">
        <f t="shared" si="8"/>
        <v>49</v>
      </c>
      <c r="B317" s="1" t="s">
        <v>137</v>
      </c>
      <c r="C317" s="1" t="s">
        <v>138</v>
      </c>
      <c r="D317" s="1" t="s">
        <v>176</v>
      </c>
      <c r="E317" s="2">
        <v>23493.096937244063</v>
      </c>
      <c r="F317" s="3">
        <v>2569117.25</v>
      </c>
      <c r="G317" s="3">
        <v>-8.3631870802491903E-4</v>
      </c>
      <c r="H317" s="3">
        <v>1.0351566306781024E-3</v>
      </c>
      <c r="I317" s="3">
        <v>1.9883792265318334E-4</v>
      </c>
      <c r="J317" s="3">
        <v>-1.1732089333236217E-3</v>
      </c>
      <c r="K317" s="3">
        <v>2.738322364166379E-3</v>
      </c>
      <c r="L317" s="3">
        <v>1.5651133726350963E-3</v>
      </c>
      <c r="M317" s="3">
        <v>-1.9086816464550793E-3</v>
      </c>
      <c r="N317" s="3">
        <v>3.4126335522159934E-3</v>
      </c>
      <c r="O317" s="3">
        <v>1.5039519057609141E-3</v>
      </c>
      <c r="P317" s="2">
        <v>2625.4429634045136</v>
      </c>
      <c r="Q317" s="3">
        <v>186584.140625</v>
      </c>
      <c r="R317" s="3">
        <v>-1.2827155878767371E-3</v>
      </c>
      <c r="S317" s="3">
        <v>1.5896435943432152E-3</v>
      </c>
      <c r="T317" s="3">
        <v>3.0692800646647811E-4</v>
      </c>
      <c r="U317" s="3">
        <v>-1.8001589342020452E-3</v>
      </c>
      <c r="V317" s="3">
        <v>4.2514905799180269E-3</v>
      </c>
      <c r="W317" s="3">
        <v>2.4513316457159817E-3</v>
      </c>
      <c r="X317" s="3">
        <v>-2.9265193734318018E-3</v>
      </c>
      <c r="Y317" s="3">
        <v>5.2846128819510341E-3</v>
      </c>
      <c r="Z317" s="3">
        <v>2.3580935085192323E-3</v>
      </c>
      <c r="AA317" s="3">
        <v>9738.3167896241321</v>
      </c>
      <c r="AB317" s="3">
        <v>721306.875</v>
      </c>
      <c r="AC317" s="3">
        <v>-1.2203103397041559E-3</v>
      </c>
      <c r="AD317" s="3">
        <v>3.9827760774642229E-3</v>
      </c>
      <c r="AE317" s="3">
        <v>2.762465737760067E-3</v>
      </c>
      <c r="AF317" s="3">
        <v>-1.7144109006039798E-3</v>
      </c>
      <c r="AG317" s="3">
        <v>1.5594525029882789E-2</v>
      </c>
      <c r="AH317" s="3">
        <v>1.3880114071071148E-2</v>
      </c>
      <c r="AI317" s="3">
        <v>-3.2542557455599308E-3</v>
      </c>
      <c r="AJ317" s="3">
        <v>1.8527851905673742E-2</v>
      </c>
      <c r="AK317" s="3">
        <v>1.5273596160113811E-2</v>
      </c>
      <c r="AL317" s="1">
        <v>-4.5728342995277282E-2</v>
      </c>
      <c r="AM317" s="1">
        <v>5.660042876868588E-2</v>
      </c>
      <c r="AN317" s="1">
        <v>1.0872085773408599E-2</v>
      </c>
      <c r="AO317" s="1">
        <v>-6.4148870512349507E-2</v>
      </c>
      <c r="AP317" s="1">
        <v>0.14972634606723126</v>
      </c>
      <c r="AQ317" s="1">
        <v>8.5577472372195693E-2</v>
      </c>
      <c r="AR317" s="1">
        <v>-0.10436314309411311</v>
      </c>
      <c r="AS317" s="1">
        <v>0.18659642083275585</v>
      </c>
      <c r="AT317" s="1">
        <v>8.223327773864271E-2</v>
      </c>
      <c r="AU317" s="1">
        <v>-4.5579810232478916E-2</v>
      </c>
      <c r="AV317" s="1">
        <v>5.6486140850111881E-2</v>
      </c>
      <c r="AW317" s="1">
        <v>1.090633061763297E-2</v>
      </c>
      <c r="AX317" s="1">
        <v>-6.3966559216021165E-2</v>
      </c>
      <c r="AY317" s="1">
        <v>0.15107178525724516</v>
      </c>
      <c r="AZ317" s="1">
        <v>8.7105226041223976E-2</v>
      </c>
      <c r="BA317" s="1">
        <v>-0.10399047064165934</v>
      </c>
      <c r="BB317" s="1">
        <v>0.18778258765074604</v>
      </c>
      <c r="BC317" s="1">
        <v>8.3792117009086717E-2</v>
      </c>
      <c r="BD317" s="1">
        <v>-4.5193551949291415E-2</v>
      </c>
      <c r="BE317" s="1">
        <v>0.14750001839934543</v>
      </c>
      <c r="BF317" s="1">
        <v>0.10230646645005399</v>
      </c>
      <c r="BG317" s="1">
        <v>-6.3492306487922784E-2</v>
      </c>
      <c r="BH317" s="1">
        <v>0.57753503689347863</v>
      </c>
      <c r="BI317" s="1">
        <v>0.51404272824986563</v>
      </c>
      <c r="BJ317" s="1">
        <v>-0.12051965086921891</v>
      </c>
      <c r="BK317" s="1">
        <v>0.68616925577377574</v>
      </c>
      <c r="BL317" s="1">
        <v>0.56564960490455685</v>
      </c>
      <c r="BM317" s="1" t="str">
        <f t="shared" si="7"/>
        <v>RUSElectronics and Machinery</v>
      </c>
    </row>
    <row r="318" spans="1:65">
      <c r="A318" s="8">
        <f t="shared" si="8"/>
        <v>49</v>
      </c>
      <c r="B318" s="1" t="s">
        <v>137</v>
      </c>
      <c r="C318" s="1" t="s">
        <v>138</v>
      </c>
      <c r="D318" s="1" t="s">
        <v>177</v>
      </c>
      <c r="E318" s="2">
        <v>285384.47099129111</v>
      </c>
      <c r="F318" s="3">
        <v>15414703.5</v>
      </c>
      <c r="G318" s="3">
        <v>-3.1370595828775549E-2</v>
      </c>
      <c r="H318" s="3">
        <v>1.9954679322836455E-2</v>
      </c>
      <c r="I318" s="3">
        <v>-1.1415916043915786E-2</v>
      </c>
      <c r="J318" s="3">
        <v>-3.6571349693986122E-2</v>
      </c>
      <c r="K318" s="3">
        <v>3.4243267509737052E-2</v>
      </c>
      <c r="L318" s="3">
        <v>-2.3280826790141873E-3</v>
      </c>
      <c r="M318" s="3">
        <v>-4.8800927863339894E-2</v>
      </c>
      <c r="N318" s="3">
        <v>4.0789273407426663E-2</v>
      </c>
      <c r="O318" s="3">
        <v>-8.0116545723285526E-3</v>
      </c>
      <c r="P318" s="2">
        <v>18132.937263565887</v>
      </c>
      <c r="Q318" s="3">
        <v>1119504.84375</v>
      </c>
      <c r="R318" s="3">
        <v>-1.8396358842437621E-2</v>
      </c>
      <c r="S318" s="3">
        <v>1.7868725713924505E-2</v>
      </c>
      <c r="T318" s="3">
        <v>-5.2763339772354811E-4</v>
      </c>
      <c r="U318" s="3">
        <v>-2.1484112286998425E-2</v>
      </c>
      <c r="V318" s="3">
        <v>3.0094015033682808E-2</v>
      </c>
      <c r="W318" s="3">
        <v>8.6099027685122564E-3</v>
      </c>
      <c r="X318" s="3">
        <v>-2.8591063426574692E-2</v>
      </c>
      <c r="Y318" s="3">
        <v>3.4943156439112499E-2</v>
      </c>
      <c r="Z318" s="3">
        <v>6.3520934781990945E-3</v>
      </c>
      <c r="AA318" s="3">
        <v>86260.250756549751</v>
      </c>
      <c r="AB318" s="3">
        <v>4327841.25</v>
      </c>
      <c r="AC318" s="3">
        <v>-0.20618815545503821</v>
      </c>
      <c r="AD318" s="3">
        <v>0.11202443397633033</v>
      </c>
      <c r="AE318" s="3">
        <v>-9.4163722941175365E-2</v>
      </c>
      <c r="AF318" s="3">
        <v>-0.21635176422978475</v>
      </c>
      <c r="AG318" s="3">
        <v>0.17888340559329663</v>
      </c>
      <c r="AH318" s="3">
        <v>-3.7468359942522511E-2</v>
      </c>
      <c r="AI318" s="3">
        <v>-0.24500551935352632</v>
      </c>
      <c r="AJ318" s="3">
        <v>0.20292623777390872</v>
      </c>
      <c r="AK318" s="3">
        <v>-4.2079287560454759E-2</v>
      </c>
      <c r="AL318" s="1">
        <v>-0.14120378990950228</v>
      </c>
      <c r="AM318" s="1">
        <v>8.981902550377116E-2</v>
      </c>
      <c r="AN318" s="1">
        <v>-5.1384762326094437E-2</v>
      </c>
      <c r="AO318" s="1">
        <v>-0.16461316855702568</v>
      </c>
      <c r="AP318" s="1">
        <v>0.15413411902188043</v>
      </c>
      <c r="AQ318" s="1">
        <v>-1.0479051762157798E-2</v>
      </c>
      <c r="AR318" s="1">
        <v>-0.21966034700185627</v>
      </c>
      <c r="AS318" s="1">
        <v>0.18359868024885809</v>
      </c>
      <c r="AT318" s="1">
        <v>-3.6061667277001157E-2</v>
      </c>
      <c r="AU318" s="1">
        <v>-9.4647346244974326E-2</v>
      </c>
      <c r="AV318" s="1">
        <v>9.1932728867023514E-2</v>
      </c>
      <c r="AW318" s="1">
        <v>-2.7146187630103704E-3</v>
      </c>
      <c r="AX318" s="1">
        <v>-0.11053351545321391</v>
      </c>
      <c r="AY318" s="1">
        <v>0.15483056648274321</v>
      </c>
      <c r="AZ318" s="1">
        <v>4.4297051141831453E-2</v>
      </c>
      <c r="BA318" s="1">
        <v>-0.14709803732489421</v>
      </c>
      <c r="BB318" s="1">
        <v>0.17977889291633059</v>
      </c>
      <c r="BC318" s="1">
        <v>3.2680857987215116E-2</v>
      </c>
      <c r="BD318" s="1">
        <v>-0.86207108778607655</v>
      </c>
      <c r="BE318" s="1">
        <v>0.4683732944963151</v>
      </c>
      <c r="BF318" s="1">
        <v>-0.39369779940432681</v>
      </c>
      <c r="BG318" s="1">
        <v>-0.90456505768915618</v>
      </c>
      <c r="BH318" s="1">
        <v>0.74791013919477323</v>
      </c>
      <c r="BI318" s="1">
        <v>-0.15665492395490258</v>
      </c>
      <c r="BJ318" s="1">
        <v>-1.0243661868770364</v>
      </c>
      <c r="BK318" s="1">
        <v>0.84843303511794876</v>
      </c>
      <c r="BL318" s="1">
        <v>-0.17593317676492154</v>
      </c>
      <c r="BM318" s="1" t="str">
        <f t="shared" si="7"/>
        <v>RUSOther</v>
      </c>
    </row>
    <row r="319" spans="1:65">
      <c r="A319" s="8">
        <f t="shared" si="8"/>
        <v>49</v>
      </c>
      <c r="B319" s="1" t="s">
        <v>137</v>
      </c>
      <c r="C319" s="1" t="s">
        <v>138</v>
      </c>
      <c r="D319" s="1" t="s">
        <v>178</v>
      </c>
      <c r="E319" s="2">
        <v>787213.0675758482</v>
      </c>
      <c r="F319" s="3">
        <v>21837496.625</v>
      </c>
      <c r="G319" s="3">
        <v>-2.9369180346293433E-2</v>
      </c>
      <c r="H319" s="3">
        <v>2.4154124590495485E-2</v>
      </c>
      <c r="I319" s="3">
        <v>-5.2150557557979482E-3</v>
      </c>
      <c r="J319" s="3">
        <v>-4.0171196400478948E-2</v>
      </c>
      <c r="K319" s="3">
        <v>4.2864433196882601E-2</v>
      </c>
      <c r="L319" s="3">
        <v>2.693236796403653E-3</v>
      </c>
      <c r="M319" s="3">
        <v>-5.7747854649278452E-2</v>
      </c>
      <c r="N319" s="3">
        <v>5.1717868927880772E-2</v>
      </c>
      <c r="O319" s="3">
        <v>-6.0299857213976793E-3</v>
      </c>
      <c r="P319" s="2">
        <v>52595.206749412071</v>
      </c>
      <c r="Q319" s="3">
        <v>1585965.1953125</v>
      </c>
      <c r="R319" s="3">
        <v>-2.3434645241650287E-2</v>
      </c>
      <c r="S319" s="3">
        <v>1.9318432739964919E-2</v>
      </c>
      <c r="T319" s="3">
        <v>-4.1162125016853679E-3</v>
      </c>
      <c r="U319" s="3">
        <v>-3.1850268296693685E-2</v>
      </c>
      <c r="V319" s="3">
        <v>3.4249129796080524E-2</v>
      </c>
      <c r="W319" s="3">
        <v>2.3988614993868396E-3</v>
      </c>
      <c r="X319" s="3">
        <v>-4.5795938956871396E-2</v>
      </c>
      <c r="Y319" s="3">
        <v>4.1251910653954837E-2</v>
      </c>
      <c r="Z319" s="3">
        <v>-4.5440283029165585E-3</v>
      </c>
      <c r="AA319" s="3">
        <v>116687.7984707197</v>
      </c>
      <c r="AB319" s="3">
        <v>6131108.4375</v>
      </c>
      <c r="AC319" s="3">
        <v>-3.0204354123167576E-2</v>
      </c>
      <c r="AD319" s="3">
        <v>2.464481948981323E-2</v>
      </c>
      <c r="AE319" s="3">
        <v>-5.5595346379018196E-3</v>
      </c>
      <c r="AF319" s="3">
        <v>-4.3408652737706888E-2</v>
      </c>
      <c r="AG319" s="3">
        <v>4.4679770066013091E-2</v>
      </c>
      <c r="AH319" s="3">
        <v>1.2711173485424609E-3</v>
      </c>
      <c r="AI319" s="3">
        <v>-6.3107354101362034E-2</v>
      </c>
      <c r="AJ319" s="3">
        <v>5.4433098214264675E-2</v>
      </c>
      <c r="AK319" s="3">
        <v>-8.6742558757286758E-3</v>
      </c>
      <c r="AL319" s="1">
        <v>-4.7924043635136651E-2</v>
      </c>
      <c r="AM319" s="1">
        <v>3.9414219504751158E-2</v>
      </c>
      <c r="AN319" s="1">
        <v>-8.5098241303855002E-3</v>
      </c>
      <c r="AO319" s="1">
        <v>-6.5550558322447883E-2</v>
      </c>
      <c r="AP319" s="1">
        <v>6.9945328494060585E-2</v>
      </c>
      <c r="AQ319" s="1">
        <v>4.3947701716126998E-3</v>
      </c>
      <c r="AR319" s="1">
        <v>-9.4231799233608041E-2</v>
      </c>
      <c r="AS319" s="1">
        <v>8.4392188613763672E-2</v>
      </c>
      <c r="AT319" s="1">
        <v>-9.8396106198443689E-3</v>
      </c>
      <c r="AU319" s="1">
        <v>-4.1567790921269152E-2</v>
      </c>
      <c r="AV319" s="1">
        <v>3.4266555554007309E-2</v>
      </c>
      <c r="AW319" s="1">
        <v>-7.3012353672618465E-3</v>
      </c>
      <c r="AX319" s="1">
        <v>-5.6495213803802263E-2</v>
      </c>
      <c r="AY319" s="1">
        <v>6.0750254672881469E-2</v>
      </c>
      <c r="AZ319" s="1">
        <v>4.2550408690792E-3</v>
      </c>
      <c r="BA319" s="1">
        <v>-8.1231697598695099E-2</v>
      </c>
      <c r="BB319" s="1">
        <v>7.3171613202782843E-2</v>
      </c>
      <c r="BC319" s="1">
        <v>-8.0600843959122599E-3</v>
      </c>
      <c r="BD319" s="1">
        <v>-9.3354270588039995E-2</v>
      </c>
      <c r="BE319" s="1">
        <v>7.6171108902498466E-2</v>
      </c>
      <c r="BF319" s="1">
        <v>-1.7183161699596654E-2</v>
      </c>
      <c r="BG319" s="1">
        <v>-0.1341655278246742</v>
      </c>
      <c r="BH319" s="1">
        <v>0.13809424057025893</v>
      </c>
      <c r="BI319" s="1">
        <v>3.9287128081300733E-3</v>
      </c>
      <c r="BJ319" s="1">
        <v>-0.19504939542325739</v>
      </c>
      <c r="BK319" s="1">
        <v>0.16823939220544767</v>
      </c>
      <c r="BL319" s="1">
        <v>-2.6810003182671859E-2</v>
      </c>
      <c r="BM319" s="1" t="str">
        <f t="shared" si="7"/>
        <v>RUSServices</v>
      </c>
    </row>
    <row r="320" spans="1:65">
      <c r="A320" s="8">
        <f t="shared" si="8"/>
        <v>49</v>
      </c>
      <c r="B320" s="1" t="s">
        <v>137</v>
      </c>
      <c r="C320" s="1" t="s">
        <v>138</v>
      </c>
      <c r="D320" s="1" t="s">
        <v>179</v>
      </c>
      <c r="E320" s="2">
        <v>3368.6472768126414</v>
      </c>
      <c r="F320" s="3">
        <v>2569117.25</v>
      </c>
      <c r="G320" s="3">
        <v>-2.3630180521649891E-5</v>
      </c>
      <c r="H320" s="3">
        <v>8.0859310401137918E-5</v>
      </c>
      <c r="I320" s="3">
        <v>5.72291282878723E-5</v>
      </c>
      <c r="J320" s="3">
        <v>-3.4545893413451267E-5</v>
      </c>
      <c r="K320" s="3">
        <v>2.4697754270164296E-4</v>
      </c>
      <c r="L320" s="3">
        <v>2.1243165247142315E-4</v>
      </c>
      <c r="M320" s="3">
        <v>-5.0569203153827402E-5</v>
      </c>
      <c r="N320" s="3">
        <v>2.5880640896502882E-4</v>
      </c>
      <c r="O320" s="3">
        <v>2.0823720842599869E-4</v>
      </c>
      <c r="P320" s="2">
        <v>648.31198380019202</v>
      </c>
      <c r="Q320" s="3">
        <v>186584.140625</v>
      </c>
      <c r="R320" s="3">
        <v>-6.3393859591087676E-5</v>
      </c>
      <c r="S320" s="3">
        <v>2.1063243912067264E-4</v>
      </c>
      <c r="T320" s="3">
        <v>1.472385811212007E-4</v>
      </c>
      <c r="U320" s="3">
        <v>-9.2633153599308571E-5</v>
      </c>
      <c r="V320" s="3">
        <v>6.3833792228251696E-4</v>
      </c>
      <c r="W320" s="3">
        <v>5.4570476640947163E-4</v>
      </c>
      <c r="X320" s="3">
        <v>-1.3545410638471367E-4</v>
      </c>
      <c r="Y320" s="3">
        <v>6.6895149939227849E-4</v>
      </c>
      <c r="Z320" s="3">
        <v>5.3349739755503833E-4</v>
      </c>
      <c r="AA320" s="3">
        <v>428.82160522126833</v>
      </c>
      <c r="AB320" s="3">
        <v>721306.875</v>
      </c>
      <c r="AC320" s="3">
        <v>-1.0596102811177843E-5</v>
      </c>
      <c r="AD320" s="3">
        <v>3.9321780786849558E-4</v>
      </c>
      <c r="AE320" s="3">
        <v>3.8262171437963843E-4</v>
      </c>
      <c r="AF320" s="3">
        <v>-1.5498685968395876E-5</v>
      </c>
      <c r="AG320" s="3">
        <v>1.5020655118860304E-3</v>
      </c>
      <c r="AH320" s="3">
        <v>1.4865667908452451E-3</v>
      </c>
      <c r="AI320" s="3">
        <v>-2.2836604784970405E-5</v>
      </c>
      <c r="AJ320" s="3">
        <v>1.5391116612590849E-3</v>
      </c>
      <c r="AK320" s="3">
        <v>1.5162751078605652E-3</v>
      </c>
      <c r="AL320" s="1">
        <v>-9.0108430134690099E-3</v>
      </c>
      <c r="AM320" s="1">
        <v>3.0833896996024436E-2</v>
      </c>
      <c r="AN320" s="1">
        <v>2.1823053375628218E-2</v>
      </c>
      <c r="AO320" s="1">
        <v>-1.3173306992870485E-2</v>
      </c>
      <c r="AP320" s="1">
        <v>9.4179384837871638E-2</v>
      </c>
      <c r="AQ320" s="1">
        <v>8.1006079058855568E-2</v>
      </c>
      <c r="AR320" s="1">
        <v>-1.9283439266063851E-2</v>
      </c>
      <c r="AS320" s="1">
        <v>9.8690059516342007E-2</v>
      </c>
      <c r="AT320" s="1">
        <v>7.9406621247372855E-2</v>
      </c>
      <c r="AU320" s="1">
        <v>-9.1223739746121371E-3</v>
      </c>
      <c r="AV320" s="1">
        <v>3.0309999946960667E-2</v>
      </c>
      <c r="AW320" s="1">
        <v>2.1187626201381975E-2</v>
      </c>
      <c r="AX320" s="1">
        <v>-1.3329907265961474E-2</v>
      </c>
      <c r="AY320" s="1">
        <v>9.185680264302247E-2</v>
      </c>
      <c r="AZ320" s="1">
        <v>7.8526895049870357E-2</v>
      </c>
      <c r="BA320" s="1">
        <v>-1.9491840736763931E-2</v>
      </c>
      <c r="BB320" s="1">
        <v>9.6262095220209731E-2</v>
      </c>
      <c r="BC320" s="1">
        <v>7.6770255137827065E-2</v>
      </c>
      <c r="BD320" s="1">
        <v>-8.9116800933840348E-3</v>
      </c>
      <c r="BE320" s="1">
        <v>0.3307094479159981</v>
      </c>
      <c r="BF320" s="1">
        <v>0.32179777566300044</v>
      </c>
      <c r="BG320" s="1">
        <v>-1.3034917995742898E-2</v>
      </c>
      <c r="BH320" s="1">
        <v>1.263287791725898</v>
      </c>
      <c r="BI320" s="1">
        <v>1.2502528442330918</v>
      </c>
      <c r="BJ320" s="1">
        <v>-1.9206355382661418E-2</v>
      </c>
      <c r="BK320" s="1">
        <v>1.2944448536936353</v>
      </c>
      <c r="BL320" s="1">
        <v>1.2752385415287129</v>
      </c>
      <c r="BM320" s="1" t="str">
        <f t="shared" si="7"/>
        <v>RUSTextiles, Garments and Leather</v>
      </c>
    </row>
    <row r="321" spans="1:65">
      <c r="A321" s="8">
        <f t="shared" si="8"/>
        <v>50</v>
      </c>
      <c r="B321" s="1" t="s">
        <v>139</v>
      </c>
      <c r="C321" s="1" t="s">
        <v>140</v>
      </c>
      <c r="D321" s="1" t="s">
        <v>175</v>
      </c>
      <c r="E321" s="2">
        <v>85.739631044408625</v>
      </c>
      <c r="F321" s="3">
        <v>606821.75</v>
      </c>
      <c r="G321" s="3">
        <v>-4.5682791096623987E-6</v>
      </c>
      <c r="H321" s="3">
        <v>1.57441187184304E-4</v>
      </c>
      <c r="I321" s="3">
        <v>1.5287290443666279E-4</v>
      </c>
      <c r="J321" s="3">
        <v>-8.179861652024556E-6</v>
      </c>
      <c r="K321" s="3">
        <v>1.9166214042343199E-4</v>
      </c>
      <c r="L321" s="3">
        <v>1.8348227604292333E-4</v>
      </c>
      <c r="M321" s="3">
        <v>-1.2297723515075631E-5</v>
      </c>
      <c r="N321" s="3">
        <v>1.9428845553193241E-4</v>
      </c>
      <c r="O321" s="3">
        <v>1.8199073383584619E-4</v>
      </c>
      <c r="P321" s="2">
        <v>4.4212602828223853</v>
      </c>
      <c r="Q321" s="3">
        <v>7450.62548828125</v>
      </c>
      <c r="R321" s="3">
        <v>-1.9186047211405821E-5</v>
      </c>
      <c r="S321" s="3">
        <v>6.6122796852141619E-4</v>
      </c>
      <c r="T321" s="3">
        <v>6.4204190857708454E-4</v>
      </c>
      <c r="U321" s="3">
        <v>-3.4354117815382779E-5</v>
      </c>
      <c r="V321" s="3">
        <v>8.0495054135099053E-4</v>
      </c>
      <c r="W321" s="3">
        <v>7.7059643808752298E-4</v>
      </c>
      <c r="X321" s="3">
        <v>-5.1648486987687647E-5</v>
      </c>
      <c r="Y321" s="3">
        <v>8.1598066026344895E-4</v>
      </c>
      <c r="Z321" s="3">
        <v>7.6433218782767653E-4</v>
      </c>
      <c r="AA321" s="3">
        <v>46.205804854362128</v>
      </c>
      <c r="AB321" s="3">
        <v>752605.3125</v>
      </c>
      <c r="AC321" s="3">
        <v>-1.9847464045597007E-6</v>
      </c>
      <c r="AD321" s="3">
        <v>9.943099576048553E-4</v>
      </c>
      <c r="AE321" s="3">
        <v>9.9232522188685834E-4</v>
      </c>
      <c r="AF321" s="3">
        <v>-3.5540474527806509E-6</v>
      </c>
      <c r="AG321" s="3">
        <v>1.1259428865741938E-3</v>
      </c>
      <c r="AH321" s="3">
        <v>1.1223888432141393E-3</v>
      </c>
      <c r="AI321" s="3">
        <v>-5.3433368520927615E-6</v>
      </c>
      <c r="AJ321" s="3">
        <v>1.1403170647099614E-3</v>
      </c>
      <c r="AK321" s="3">
        <v>1.1349737178534269E-3</v>
      </c>
      <c r="AL321" s="1">
        <v>-1.6165985113368884E-2</v>
      </c>
      <c r="AM321" s="1">
        <v>0.55714456738626794</v>
      </c>
      <c r="AN321" s="1">
        <v>0.54097856939901157</v>
      </c>
      <c r="AO321" s="1">
        <v>-2.8946462884974284E-2</v>
      </c>
      <c r="AP321" s="1">
        <v>0.67824387137995912</v>
      </c>
      <c r="AQ321" s="1">
        <v>0.64929739883956927</v>
      </c>
      <c r="AR321" s="1">
        <v>-4.3518535207830382E-2</v>
      </c>
      <c r="AS321" s="1">
        <v>0.68753773673447138</v>
      </c>
      <c r="AT321" s="1">
        <v>0.64401920796358481</v>
      </c>
      <c r="AU321" s="1">
        <v>-1.6165984792278824E-2</v>
      </c>
      <c r="AV321" s="1">
        <v>0.55714453141718234</v>
      </c>
      <c r="AW321" s="1">
        <v>0.54097853589625866</v>
      </c>
      <c r="AX321" s="1">
        <v>-2.8946459895369942E-2</v>
      </c>
      <c r="AY321" s="1">
        <v>0.67824383348128059</v>
      </c>
      <c r="AZ321" s="1">
        <v>0.64929738584721897</v>
      </c>
      <c r="BA321" s="1">
        <v>-4.351853438006785E-2</v>
      </c>
      <c r="BB321" s="1">
        <v>0.68753770900608513</v>
      </c>
      <c r="BC321" s="1">
        <v>0.64401918688732562</v>
      </c>
      <c r="BD321" s="1">
        <v>-1.6163885425344315E-2</v>
      </c>
      <c r="BE321" s="1">
        <v>8.0977157560687267</v>
      </c>
      <c r="BF321" s="1">
        <v>8.0815519576753463</v>
      </c>
      <c r="BG321" s="1">
        <v>-2.8944360695656451E-2</v>
      </c>
      <c r="BH321" s="1">
        <v>9.1697416719110514</v>
      </c>
      <c r="BI321" s="1">
        <v>9.1407973445467867</v>
      </c>
      <c r="BJ321" s="1">
        <v>-4.3516433367923199E-2</v>
      </c>
      <c r="BK321" s="1">
        <v>9.2868057804219735</v>
      </c>
      <c r="BL321" s="1">
        <v>9.2432892655773173</v>
      </c>
      <c r="BM321" s="1" t="str">
        <f t="shared" si="7"/>
        <v>SINAgriculture, Mining and Quarrying</v>
      </c>
    </row>
    <row r="322" spans="1:65">
      <c r="A322" s="8">
        <f t="shared" si="8"/>
        <v>50</v>
      </c>
      <c r="B322" s="1" t="s">
        <v>139</v>
      </c>
      <c r="C322" s="1" t="s">
        <v>140</v>
      </c>
      <c r="D322" s="1" t="s">
        <v>176</v>
      </c>
      <c r="E322" s="2">
        <v>24533.79825486775</v>
      </c>
      <c r="F322" s="3">
        <v>606821.75</v>
      </c>
      <c r="G322" s="3">
        <v>-2.1163298340979964E-2</v>
      </c>
      <c r="H322" s="3">
        <v>3.4915088675916195E-2</v>
      </c>
      <c r="I322" s="3">
        <v>1.3751790393143892E-2</v>
      </c>
      <c r="J322" s="3">
        <v>-4.7061531338840723E-2</v>
      </c>
      <c r="K322" s="3">
        <v>7.5615787878632545E-2</v>
      </c>
      <c r="L322" s="3">
        <v>2.8554256539791822E-2</v>
      </c>
      <c r="M322" s="3">
        <v>-7.4066721368581057E-2</v>
      </c>
      <c r="N322" s="3">
        <v>8.9099682867527008E-2</v>
      </c>
      <c r="O322" s="3">
        <v>1.5032961964607239E-2</v>
      </c>
      <c r="P322" s="2">
        <v>167.88834401784038</v>
      </c>
      <c r="Q322" s="3">
        <v>7450.62548828125</v>
      </c>
      <c r="R322" s="3">
        <v>-1.1795682075899094E-2</v>
      </c>
      <c r="S322" s="3">
        <v>1.9459951901808381E-2</v>
      </c>
      <c r="T322" s="3">
        <v>7.6642697677016258E-3</v>
      </c>
      <c r="U322" s="3">
        <v>-2.6230483665131032E-2</v>
      </c>
      <c r="V322" s="3">
        <v>4.2144813574850559E-2</v>
      </c>
      <c r="W322" s="3">
        <v>1.5914329793304205E-2</v>
      </c>
      <c r="X322" s="3">
        <v>-4.128215229138732E-2</v>
      </c>
      <c r="Y322" s="3">
        <v>4.9659981392323971E-2</v>
      </c>
      <c r="Z322" s="3">
        <v>8.3778291009366512E-3</v>
      </c>
      <c r="AA322" s="3">
        <v>70708.42220427659</v>
      </c>
      <c r="AB322" s="3">
        <v>752605.3125</v>
      </c>
      <c r="AC322" s="3">
        <v>-5.2641703106928617E-2</v>
      </c>
      <c r="AD322" s="3">
        <v>9.8218685947358608E-2</v>
      </c>
      <c r="AE322" s="3">
        <v>4.5576983131468296E-2</v>
      </c>
      <c r="AF322" s="3">
        <v>-0.11726493563037366</v>
      </c>
      <c r="AG322" s="3">
        <v>0.20769736915826797</v>
      </c>
      <c r="AH322" s="3">
        <v>9.0432433411478996E-2</v>
      </c>
      <c r="AI322" s="3">
        <v>-0.18516974663361907</v>
      </c>
      <c r="AJ322" s="3">
        <v>0.24096619710326195</v>
      </c>
      <c r="AK322" s="3">
        <v>5.579645000398159E-2</v>
      </c>
      <c r="AL322" s="1">
        <v>-0.26172771835294445</v>
      </c>
      <c r="AM322" s="1">
        <v>0.43179689422717499</v>
      </c>
      <c r="AN322" s="1">
        <v>0.17006917659408802</v>
      </c>
      <c r="AO322" s="1">
        <v>-0.58201264382591622</v>
      </c>
      <c r="AP322" s="1">
        <v>0.93514476401877922</v>
      </c>
      <c r="AQ322" s="1">
        <v>0.35313212019286305</v>
      </c>
      <c r="AR322" s="1">
        <v>-0.91598737008516606</v>
      </c>
      <c r="AS322" s="1">
        <v>1.1019008628599694</v>
      </c>
      <c r="AT322" s="1">
        <v>0.18591349853366296</v>
      </c>
      <c r="AU322" s="1">
        <v>-0.26173708014037711</v>
      </c>
      <c r="AV322" s="1">
        <v>0.43180131150349554</v>
      </c>
      <c r="AW322" s="1">
        <v>0.17006423007153537</v>
      </c>
      <c r="AX322" s="1">
        <v>-0.58203418513701755</v>
      </c>
      <c r="AY322" s="1">
        <v>0.93516088151274757</v>
      </c>
      <c r="AZ322" s="1">
        <v>0.35312669379256384</v>
      </c>
      <c r="BA322" s="1">
        <v>-0.91601909352363653</v>
      </c>
      <c r="BB322" s="1">
        <v>1.1019166544009797</v>
      </c>
      <c r="BC322" s="1">
        <v>0.18589756087734333</v>
      </c>
      <c r="BD322" s="1">
        <v>-0.28015350744951589</v>
      </c>
      <c r="BE322" s="1">
        <v>0.52270933007889975</v>
      </c>
      <c r="BF322" s="1">
        <v>0.24255582417825855</v>
      </c>
      <c r="BG322" s="1">
        <v>-0.62407143155987554</v>
      </c>
      <c r="BH322" s="1">
        <v>1.1053431599569046</v>
      </c>
      <c r="BI322" s="1">
        <v>0.48127172777747917</v>
      </c>
      <c r="BJ322" s="1">
        <v>-0.98545356497249692</v>
      </c>
      <c r="BK322" s="1">
        <v>1.2823963000992835</v>
      </c>
      <c r="BL322" s="1">
        <v>0.296942732648587</v>
      </c>
      <c r="BM322" s="1" t="str">
        <f t="shared" si="7"/>
        <v>SINElectronics and Machinery</v>
      </c>
    </row>
    <row r="323" spans="1:65">
      <c r="A323" s="8">
        <f t="shared" si="8"/>
        <v>50</v>
      </c>
      <c r="B323" s="1" t="s">
        <v>139</v>
      </c>
      <c r="C323" s="1" t="s">
        <v>140</v>
      </c>
      <c r="D323" s="1" t="s">
        <v>177</v>
      </c>
      <c r="E323" s="2">
        <v>50399.52124298305</v>
      </c>
      <c r="F323" s="3">
        <v>3640930.5</v>
      </c>
      <c r="G323" s="3">
        <v>-2.6682508874728228E-2</v>
      </c>
      <c r="H323" s="3">
        <v>3.8073121027991874E-2</v>
      </c>
      <c r="I323" s="3">
        <v>1.1390612153263646E-2</v>
      </c>
      <c r="J323" s="3">
        <v>-4.0542987746448489E-2</v>
      </c>
      <c r="K323" s="3">
        <v>5.4899571568967076E-2</v>
      </c>
      <c r="L323" s="3">
        <v>1.4356583778862841E-2</v>
      </c>
      <c r="M323" s="3">
        <v>-5.3041109811601928E-2</v>
      </c>
      <c r="N323" s="3">
        <v>6.2536276331229601E-2</v>
      </c>
      <c r="O323" s="3">
        <v>9.4951665196276736E-3</v>
      </c>
      <c r="P323" s="2">
        <v>403.68452581578032</v>
      </c>
      <c r="Q323" s="3">
        <v>44703.7529296875</v>
      </c>
      <c r="R323" s="3">
        <v>-1.4963091491154046E-2</v>
      </c>
      <c r="S323" s="3">
        <v>2.1366642160501215E-2</v>
      </c>
      <c r="T323" s="3">
        <v>6.4035506838990841E-3</v>
      </c>
      <c r="U323" s="3">
        <v>-2.276882715341344E-2</v>
      </c>
      <c r="V323" s="3">
        <v>3.0892731851054123E-2</v>
      </c>
      <c r="W323" s="3">
        <v>8.1239047704002587E-3</v>
      </c>
      <c r="X323" s="3">
        <v>-2.9840951981896069E-2</v>
      </c>
      <c r="Y323" s="3">
        <v>3.5208390156185487E-2</v>
      </c>
      <c r="Z323" s="3">
        <v>5.3674382324970793E-3</v>
      </c>
      <c r="AA323" s="3">
        <v>102680.74741218225</v>
      </c>
      <c r="AB323" s="3">
        <v>4515631.875</v>
      </c>
      <c r="AC323" s="3">
        <v>-4.4825090388258104E-2</v>
      </c>
      <c r="AD323" s="3">
        <v>7.0368696471632575E-2</v>
      </c>
      <c r="AE323" s="3">
        <v>2.5543606006976916E-2</v>
      </c>
      <c r="AF323" s="3">
        <v>-6.6332927552139154E-2</v>
      </c>
      <c r="AG323" s="3">
        <v>0.10573471480529406</v>
      </c>
      <c r="AH323" s="3">
        <v>3.9401787456881721E-2</v>
      </c>
      <c r="AI323" s="3">
        <v>-8.902760011551436E-2</v>
      </c>
      <c r="AJ323" s="3">
        <v>0.1214675072224054</v>
      </c>
      <c r="AK323" s="3">
        <v>3.2439906888612313E-2</v>
      </c>
      <c r="AL323" s="1">
        <v>-0.1606317556673541</v>
      </c>
      <c r="AM323" s="1">
        <v>0.22920454381463345</v>
      </c>
      <c r="AN323" s="1">
        <v>6.8572788147279365E-2</v>
      </c>
      <c r="AO323" s="1">
        <v>-0.24407342399050838</v>
      </c>
      <c r="AP323" s="1">
        <v>0.33050170086745867</v>
      </c>
      <c r="AQ323" s="1">
        <v>8.6428276614137697E-2</v>
      </c>
      <c r="AR323" s="1">
        <v>-0.31931354849663929</v>
      </c>
      <c r="AS323" s="1">
        <v>0.37647553710732268</v>
      </c>
      <c r="AT323" s="1">
        <v>5.7161988610683397E-2</v>
      </c>
      <c r="AU323" s="1">
        <v>-0.13808355807464678</v>
      </c>
      <c r="AV323" s="1">
        <v>0.1971772995823749</v>
      </c>
      <c r="AW323" s="1">
        <v>5.9093741642017222E-2</v>
      </c>
      <c r="AX323" s="1">
        <v>-0.21011705157244043</v>
      </c>
      <c r="AY323" s="1">
        <v>0.28508669716825474</v>
      </c>
      <c r="AZ323" s="1">
        <v>7.4969646267259826E-2</v>
      </c>
      <c r="BA323" s="1">
        <v>-0.27538058083992178</v>
      </c>
      <c r="BB323" s="1">
        <v>0.32491278889263125</v>
      </c>
      <c r="BC323" s="1">
        <v>4.9532208589865914E-2</v>
      </c>
      <c r="BD323" s="1">
        <v>-0.1642742268234198</v>
      </c>
      <c r="BE323" s="1">
        <v>0.2578859987860152</v>
      </c>
      <c r="BF323" s="1">
        <v>9.3611771682614933E-2</v>
      </c>
      <c r="BG323" s="1">
        <v>-0.24309578167445228</v>
      </c>
      <c r="BH323" s="1">
        <v>0.38749477965546741</v>
      </c>
      <c r="BI323" s="1">
        <v>0.14439899872762965</v>
      </c>
      <c r="BJ323" s="1">
        <v>-0.32626683065767365</v>
      </c>
      <c r="BK323" s="1">
        <v>0.44515204900413857</v>
      </c>
      <c r="BL323" s="1">
        <v>0.11888521754652069</v>
      </c>
      <c r="BM323" s="1" t="str">
        <f t="shared" si="7"/>
        <v>SINOther</v>
      </c>
    </row>
    <row r="324" spans="1:65">
      <c r="A324" s="8">
        <f t="shared" si="8"/>
        <v>50</v>
      </c>
      <c r="B324" s="1" t="s">
        <v>139</v>
      </c>
      <c r="C324" s="1" t="s">
        <v>140</v>
      </c>
      <c r="D324" s="1" t="s">
        <v>178</v>
      </c>
      <c r="E324" s="2">
        <v>228139.45275752727</v>
      </c>
      <c r="F324" s="3">
        <v>5157984.875</v>
      </c>
      <c r="G324" s="3">
        <v>-3.9147891979155247E-2</v>
      </c>
      <c r="H324" s="3">
        <v>5.727303169624065E-2</v>
      </c>
      <c r="I324" s="3">
        <v>1.8125139717085403E-2</v>
      </c>
      <c r="J324" s="3">
        <v>-7.2244860235514352E-2</v>
      </c>
      <c r="K324" s="3">
        <v>0.11655067840183619</v>
      </c>
      <c r="L324" s="3">
        <v>4.4305818228167482E-2</v>
      </c>
      <c r="M324" s="3">
        <v>-0.11893247461557621</v>
      </c>
      <c r="N324" s="3">
        <v>0.14125951200549025</v>
      </c>
      <c r="O324" s="3">
        <v>2.2327037331706379E-2</v>
      </c>
      <c r="P324" s="2">
        <v>3147.59219645248</v>
      </c>
      <c r="Q324" s="3">
        <v>63330.316650390625</v>
      </c>
      <c r="R324" s="3">
        <v>-4.3030357923271367E-2</v>
      </c>
      <c r="S324" s="3">
        <v>6.3450678171648178E-2</v>
      </c>
      <c r="T324" s="3">
        <v>2.0420320248376811E-2</v>
      </c>
      <c r="U324" s="3">
        <v>-7.9450197357800789E-2</v>
      </c>
      <c r="V324" s="3">
        <v>0.13006052684795577</v>
      </c>
      <c r="W324" s="3">
        <v>5.0610329664777964E-2</v>
      </c>
      <c r="X324" s="3">
        <v>-0.13173873600317165</v>
      </c>
      <c r="Y324" s="3">
        <v>0.15716700926714111</v>
      </c>
      <c r="Z324" s="3">
        <v>2.5428273496800102E-2</v>
      </c>
      <c r="AA324" s="3">
        <v>202558.37326016327</v>
      </c>
      <c r="AB324" s="3">
        <v>6397145.15625</v>
      </c>
      <c r="AC324" s="3">
        <v>-3.9325912942231867E-2</v>
      </c>
      <c r="AD324" s="3">
        <v>5.622808786290534E-2</v>
      </c>
      <c r="AE324" s="3">
        <v>1.6902174920332413E-2</v>
      </c>
      <c r="AF324" s="3">
        <v>-7.1958526065202477E-2</v>
      </c>
      <c r="AG324" s="3">
        <v>0.11493517908854756</v>
      </c>
      <c r="AH324" s="3">
        <v>4.297665299924347E-2</v>
      </c>
      <c r="AI324" s="3">
        <v>-0.11578252148308366</v>
      </c>
      <c r="AJ324" s="3">
        <v>0.13862794680949264</v>
      </c>
      <c r="AK324" s="3">
        <v>2.2845425118134699E-2</v>
      </c>
      <c r="AL324" s="1">
        <v>-5.2064192908637286E-2</v>
      </c>
      <c r="AM324" s="1">
        <v>7.6169469668591741E-2</v>
      </c>
      <c r="AN324" s="1">
        <v>2.4105276759954445E-2</v>
      </c>
      <c r="AO324" s="1">
        <v>-9.6081044209536087E-2</v>
      </c>
      <c r="AP324" s="1">
        <v>0.15500494910879967</v>
      </c>
      <c r="AQ324" s="1">
        <v>5.8923904981514313E-2</v>
      </c>
      <c r="AR324" s="1">
        <v>-0.15817258576231988</v>
      </c>
      <c r="AS324" s="1">
        <v>0.18786611772480194</v>
      </c>
      <c r="AT324" s="1">
        <v>2.969353188506961E-2</v>
      </c>
      <c r="AU324" s="1">
        <v>-5.0928306922675692E-2</v>
      </c>
      <c r="AV324" s="1">
        <v>7.509664730513467E-2</v>
      </c>
      <c r="AW324" s="1">
        <v>2.4168340382458988E-2</v>
      </c>
      <c r="AX324" s="1">
        <v>-9.4032776657824738E-2</v>
      </c>
      <c r="AY324" s="1">
        <v>0.15393231080365655</v>
      </c>
      <c r="AZ324" s="1">
        <v>5.989953435250573E-2</v>
      </c>
      <c r="BA324" s="1">
        <v>-0.15591854459445326</v>
      </c>
      <c r="BB324" s="1">
        <v>0.18601401597329445</v>
      </c>
      <c r="BC324" s="1">
        <v>3.0095471654406403E-2</v>
      </c>
      <c r="BD324" s="1">
        <v>-7.3057682561620249E-2</v>
      </c>
      <c r="BE324" s="1">
        <v>0.10445768417809795</v>
      </c>
      <c r="BF324" s="1">
        <v>3.1400001615844088E-2</v>
      </c>
      <c r="BG324" s="1">
        <v>-0.13368089286563126</v>
      </c>
      <c r="BH324" s="1">
        <v>0.21352073482308662</v>
      </c>
      <c r="BI324" s="1">
        <v>7.9839841912680648E-2</v>
      </c>
      <c r="BJ324" s="1">
        <v>-0.21509488446258659</v>
      </c>
      <c r="BK324" s="1">
        <v>0.25753595465296536</v>
      </c>
      <c r="BL324" s="1">
        <v>4.2441069803457382E-2</v>
      </c>
      <c r="BM324" s="1" t="str">
        <f t="shared" si="7"/>
        <v>SINServices</v>
      </c>
    </row>
    <row r="325" spans="1:65">
      <c r="A325" s="8">
        <f t="shared" si="8"/>
        <v>50</v>
      </c>
      <c r="B325" s="1" t="s">
        <v>139</v>
      </c>
      <c r="C325" s="1" t="s">
        <v>140</v>
      </c>
      <c r="D325" s="1" t="s">
        <v>179</v>
      </c>
      <c r="E325" s="2">
        <v>252.37125291407762</v>
      </c>
      <c r="F325" s="3">
        <v>606821.75</v>
      </c>
      <c r="G325" s="3">
        <v>-1.0903792826866265E-5</v>
      </c>
      <c r="H325" s="3">
        <v>3.294593479949981E-4</v>
      </c>
      <c r="I325" s="3">
        <v>3.1855556881055236E-4</v>
      </c>
      <c r="J325" s="3">
        <v>-2.0105657313251868E-5</v>
      </c>
      <c r="K325" s="3">
        <v>3.9855022914707661E-3</v>
      </c>
      <c r="L325" s="3">
        <v>3.9653964340686798E-3</v>
      </c>
      <c r="M325" s="3">
        <v>-3.2254032703349367E-5</v>
      </c>
      <c r="N325" s="3">
        <v>3.9969799108803272E-3</v>
      </c>
      <c r="O325" s="3">
        <v>3.9647258818149567E-3</v>
      </c>
      <c r="P325" s="2">
        <v>1.7264336500132236</v>
      </c>
      <c r="Q325" s="3">
        <v>7450.62548828125</v>
      </c>
      <c r="R325" s="3">
        <v>-6.0751362980226986E-6</v>
      </c>
      <c r="S325" s="3">
        <v>1.8356092914473265E-4</v>
      </c>
      <c r="T325" s="3">
        <v>1.7748579557519406E-4</v>
      </c>
      <c r="U325" s="3">
        <v>-1.1202028872503433E-5</v>
      </c>
      <c r="V325" s="3">
        <v>2.220554742962122E-3</v>
      </c>
      <c r="W325" s="3">
        <v>2.209352795034647E-3</v>
      </c>
      <c r="X325" s="3">
        <v>-1.7970594853977673E-5</v>
      </c>
      <c r="Y325" s="3">
        <v>2.2269494365900755E-3</v>
      </c>
      <c r="Z325" s="3">
        <v>2.2089788690209389E-3</v>
      </c>
      <c r="AA325" s="3">
        <v>308.9033530101089</v>
      </c>
      <c r="AB325" s="3">
        <v>752605.3125</v>
      </c>
      <c r="AC325" s="3">
        <v>-1.0761852536234073E-5</v>
      </c>
      <c r="AD325" s="3">
        <v>1.6802223399281502E-3</v>
      </c>
      <c r="AE325" s="3">
        <v>1.6694605001248419E-3</v>
      </c>
      <c r="AF325" s="3">
        <v>-1.9843244444928132E-5</v>
      </c>
      <c r="AG325" s="3">
        <v>9.7252612467855215E-3</v>
      </c>
      <c r="AH325" s="3">
        <v>9.7054175566881895E-3</v>
      </c>
      <c r="AI325" s="3">
        <v>-3.1832572858547792E-5</v>
      </c>
      <c r="AJ325" s="3">
        <v>9.838465484790504E-3</v>
      </c>
      <c r="AK325" s="3">
        <v>9.8066328791901469E-3</v>
      </c>
      <c r="AL325" s="1">
        <v>-1.3108978827688474E-2</v>
      </c>
      <c r="AM325" s="1">
        <v>0.39608929535134224</v>
      </c>
      <c r="AN325" s="1">
        <v>0.38298033292512107</v>
      </c>
      <c r="AO325" s="1">
        <v>-2.4171830868500346E-2</v>
      </c>
      <c r="AP325" s="1">
        <v>4.7915313493359504</v>
      </c>
      <c r="AQ325" s="1">
        <v>4.7673592779125959</v>
      </c>
      <c r="AR325" s="1">
        <v>-3.8777096972530761E-2</v>
      </c>
      <c r="AS325" s="1">
        <v>4.8053302055891134</v>
      </c>
      <c r="AT325" s="1">
        <v>4.7665531129903078</v>
      </c>
      <c r="AU325" s="1">
        <v>-1.3108979178504683E-2</v>
      </c>
      <c r="AV325" s="1">
        <v>0.39608928591914255</v>
      </c>
      <c r="AW325" s="1">
        <v>0.38298031262818333</v>
      </c>
      <c r="AX325" s="1">
        <v>-2.4171830234401618E-2</v>
      </c>
      <c r="AY325" s="1">
        <v>4.7915313274032352</v>
      </c>
      <c r="AZ325" s="1">
        <v>4.7673596718326827</v>
      </c>
      <c r="BA325" s="1">
        <v>-3.8777097699488776E-2</v>
      </c>
      <c r="BB325" s="1">
        <v>4.8053298500222326</v>
      </c>
      <c r="BC325" s="1">
        <v>4.7665528111981983</v>
      </c>
      <c r="BD325" s="1">
        <v>-1.3109969868331022E-2</v>
      </c>
      <c r="BE325" s="1">
        <v>2.0468282922842294</v>
      </c>
      <c r="BF325" s="1">
        <v>2.0337183379270081</v>
      </c>
      <c r="BG325" s="1">
        <v>-2.4172821165041519E-2</v>
      </c>
      <c r="BH325" s="1">
        <v>11.847205811242354</v>
      </c>
      <c r="BI325" s="1">
        <v>11.823032447188478</v>
      </c>
      <c r="BJ325" s="1">
        <v>-3.8778088586693168E-2</v>
      </c>
      <c r="BK325" s="1">
        <v>11.985109963358903</v>
      </c>
      <c r="BL325" s="1">
        <v>11.9463318348865</v>
      </c>
      <c r="BM325" s="1" t="str">
        <f t="shared" ref="BM325:BM388" si="9">$C325&amp;$D325</f>
        <v>SINTextiles, Garments and Leather</v>
      </c>
    </row>
    <row r="326" spans="1:65">
      <c r="A326" s="8">
        <f t="shared" si="8"/>
        <v>51</v>
      </c>
      <c r="B326" s="1" t="s">
        <v>141</v>
      </c>
      <c r="C326" s="1" t="s">
        <v>142</v>
      </c>
      <c r="D326" s="1" t="s">
        <v>175</v>
      </c>
      <c r="E326" s="2">
        <v>3491.1331471940757</v>
      </c>
      <c r="F326" s="3">
        <v>172697.75</v>
      </c>
      <c r="G326" s="3">
        <v>-9.9679222330451012E-4</v>
      </c>
      <c r="H326" s="3">
        <v>3.3489555353298783E-3</v>
      </c>
      <c r="I326" s="3">
        <v>2.3521633120253682E-3</v>
      </c>
      <c r="J326" s="3">
        <v>-1.5118664014153183E-3</v>
      </c>
      <c r="K326" s="3">
        <v>4.9789621261879802E-3</v>
      </c>
      <c r="L326" s="3">
        <v>3.467095666565001E-3</v>
      </c>
      <c r="M326" s="3">
        <v>-5.2541638724505901E-3</v>
      </c>
      <c r="N326" s="3">
        <v>5.8502795873209834E-3</v>
      </c>
      <c r="O326" s="3">
        <v>5.9611571487039328E-4</v>
      </c>
      <c r="P326" s="2">
        <v>91.037842704647133</v>
      </c>
      <c r="Q326" s="3">
        <v>4954.76171875</v>
      </c>
      <c r="R326" s="3">
        <v>-8.5104897152632475E-4</v>
      </c>
      <c r="S326" s="3">
        <v>2.9715552809648216E-3</v>
      </c>
      <c r="T326" s="3">
        <v>2.1205062512308359E-3</v>
      </c>
      <c r="U326" s="3">
        <v>-1.2950887903571129E-3</v>
      </c>
      <c r="V326" s="3">
        <v>4.3935602298006415E-3</v>
      </c>
      <c r="W326" s="3">
        <v>3.0984714976511896E-3</v>
      </c>
      <c r="X326" s="3">
        <v>-4.6365782618522644E-3</v>
      </c>
      <c r="Y326" s="3">
        <v>5.1586701301857829E-3</v>
      </c>
      <c r="Z326" s="3">
        <v>5.2209186833351851E-4</v>
      </c>
      <c r="AA326" s="3">
        <v>2063.1628927224056</v>
      </c>
      <c r="AB326" s="3">
        <v>184457.875</v>
      </c>
      <c r="AC326" s="3">
        <v>-8.2903329166583717E-4</v>
      </c>
      <c r="AD326" s="3">
        <v>2.2847077343612909E-3</v>
      </c>
      <c r="AE326" s="3">
        <v>1.4556744135916233E-3</v>
      </c>
      <c r="AF326" s="3">
        <v>-1.2358326057437807E-3</v>
      </c>
      <c r="AG326" s="3">
        <v>3.5041930386796594E-3</v>
      </c>
      <c r="AH326" s="3">
        <v>2.2683604620397091E-3</v>
      </c>
      <c r="AI326" s="3">
        <v>-3.6090567009523511E-3</v>
      </c>
      <c r="AJ326" s="3">
        <v>4.1218078695237637E-3</v>
      </c>
      <c r="AK326" s="3">
        <v>5.1275116857141256E-4</v>
      </c>
      <c r="AL326" s="1">
        <v>-2.4654427258189726E-2</v>
      </c>
      <c r="AM326" s="1">
        <v>8.2832288120168296E-2</v>
      </c>
      <c r="AN326" s="1">
        <v>5.817786086197857E-2</v>
      </c>
      <c r="AO326" s="1">
        <v>-3.7394152308116609E-2</v>
      </c>
      <c r="AP326" s="1">
        <v>0.12314849242547032</v>
      </c>
      <c r="AQ326" s="1">
        <v>8.575433867765897E-2</v>
      </c>
      <c r="AR326" s="1">
        <v>-0.12995526847762015</v>
      </c>
      <c r="AS326" s="1">
        <v>0.14469945606870463</v>
      </c>
      <c r="AT326" s="1">
        <v>1.4744187591084489E-2</v>
      </c>
      <c r="AU326" s="1">
        <v>-2.3159297962989576E-2</v>
      </c>
      <c r="AV326" s="1">
        <v>8.086389440308582E-2</v>
      </c>
      <c r="AW326" s="1">
        <v>5.7704594856111527E-2</v>
      </c>
      <c r="AX326" s="1">
        <v>-3.5242798226541729E-2</v>
      </c>
      <c r="AY326" s="1">
        <v>0.1195604176547044</v>
      </c>
      <c r="AZ326" s="1">
        <v>8.431762101214739E-2</v>
      </c>
      <c r="BA326" s="1">
        <v>-0.12617358235258194</v>
      </c>
      <c r="BB326" s="1">
        <v>0.14038108573644084</v>
      </c>
      <c r="BC326" s="1">
        <v>1.420750338385888E-2</v>
      </c>
      <c r="BD326" s="1">
        <v>-3.7060021733997882E-2</v>
      </c>
      <c r="BE326" s="1">
        <v>0.10213259122697745</v>
      </c>
      <c r="BF326" s="1">
        <v>6.5072568191959917E-2</v>
      </c>
      <c r="BG326" s="1">
        <v>-5.5245047079374221E-2</v>
      </c>
      <c r="BH326" s="1">
        <v>0.15664686988943965</v>
      </c>
      <c r="BI326" s="1">
        <v>0.10140182411108506</v>
      </c>
      <c r="BJ326" s="1">
        <v>-0.16133455811861033</v>
      </c>
      <c r="BK326" s="1">
        <v>0.18425591681725331</v>
      </c>
      <c r="BL326" s="1">
        <v>2.2921358698642983E-2</v>
      </c>
      <c r="BM326" s="1" t="str">
        <f t="shared" si="9"/>
        <v>SVKAgriculture, Mining and Quarrying</v>
      </c>
    </row>
    <row r="327" spans="1:65">
      <c r="A327" s="8">
        <f t="shared" si="8"/>
        <v>51</v>
      </c>
      <c r="B327" s="1" t="s">
        <v>141</v>
      </c>
      <c r="C327" s="1" t="s">
        <v>142</v>
      </c>
      <c r="D327" s="1" t="s">
        <v>176</v>
      </c>
      <c r="E327" s="2">
        <v>3878.3746791436088</v>
      </c>
      <c r="F327" s="3">
        <v>172697.75</v>
      </c>
      <c r="G327" s="3">
        <v>-2.1512435632757843E-3</v>
      </c>
      <c r="H327" s="3">
        <v>1.5891628339886665E-2</v>
      </c>
      <c r="I327" s="3">
        <v>1.3740384951233864E-2</v>
      </c>
      <c r="J327" s="3">
        <v>-3.4996316535398364E-3</v>
      </c>
      <c r="K327" s="3">
        <v>2.4347895756363869E-2</v>
      </c>
      <c r="L327" s="3">
        <v>2.084826398640871E-2</v>
      </c>
      <c r="M327" s="3">
        <v>-2.2502227686345577E-2</v>
      </c>
      <c r="N327" s="3">
        <v>3.0980155803263187E-2</v>
      </c>
      <c r="O327" s="3">
        <v>8.4779281169176102E-3</v>
      </c>
      <c r="P327" s="2">
        <v>103.03192004637624</v>
      </c>
      <c r="Q327" s="3">
        <v>4954.76171875</v>
      </c>
      <c r="R327" s="3">
        <v>-1.9039978506043553E-3</v>
      </c>
      <c r="S327" s="3">
        <v>1.3948393054306507E-2</v>
      </c>
      <c r="T327" s="3">
        <v>1.2044395320117474E-2</v>
      </c>
      <c r="U327" s="3">
        <v>-3.0921485740691423E-3</v>
      </c>
      <c r="V327" s="3">
        <v>2.1468136459589005E-2</v>
      </c>
      <c r="W327" s="3">
        <v>1.8375988118350506E-2</v>
      </c>
      <c r="X327" s="3">
        <v>-2.0541060715913773E-2</v>
      </c>
      <c r="Y327" s="3">
        <v>2.7574409730732441E-2</v>
      </c>
      <c r="Z327" s="3">
        <v>7.0333490148186684E-3</v>
      </c>
      <c r="AA327" s="3">
        <v>16253.02953631862</v>
      </c>
      <c r="AB327" s="3">
        <v>184457.875</v>
      </c>
      <c r="AC327" s="3">
        <v>-7.8797435853630304E-3</v>
      </c>
      <c r="AD327" s="3">
        <v>6.133166141808033E-2</v>
      </c>
      <c r="AE327" s="3">
        <v>5.3451918065547943E-2</v>
      </c>
      <c r="AF327" s="3">
        <v>-1.2752150651067495E-2</v>
      </c>
      <c r="AG327" s="3">
        <v>9.4070754945278168E-2</v>
      </c>
      <c r="AH327" s="3">
        <v>8.1318605691194534E-2</v>
      </c>
      <c r="AI327" s="3">
        <v>-8.8423747569322586E-2</v>
      </c>
      <c r="AJ327" s="3">
        <v>0.11907129734754562</v>
      </c>
      <c r="AK327" s="3">
        <v>3.0647549778223038E-2</v>
      </c>
      <c r="AL327" s="1">
        <v>-4.7895698419348438E-2</v>
      </c>
      <c r="AM327" s="1">
        <v>0.3538142548585077</v>
      </c>
      <c r="AN327" s="1">
        <v>0.30591856032699882</v>
      </c>
      <c r="AO327" s="1">
        <v>-7.7916468929028274E-2</v>
      </c>
      <c r="AP327" s="1">
        <v>0.54208621106425525</v>
      </c>
      <c r="AQ327" s="1">
        <v>0.46416973954333407</v>
      </c>
      <c r="AR327" s="1">
        <v>-0.50099390391089549</v>
      </c>
      <c r="AS327" s="1">
        <v>0.68974811809689041</v>
      </c>
      <c r="AT327" s="1">
        <v>0.188754214185995</v>
      </c>
      <c r="AU327" s="1">
        <v>-4.5781230093989059E-2</v>
      </c>
      <c r="AV327" s="1">
        <v>0.3353861936650363</v>
      </c>
      <c r="AW327" s="1">
        <v>0.28960496637022926</v>
      </c>
      <c r="AX327" s="1">
        <v>-7.4350065736327242E-2</v>
      </c>
      <c r="AY327" s="1">
        <v>0.51619685108028546</v>
      </c>
      <c r="AZ327" s="1">
        <v>0.44184679094232232</v>
      </c>
      <c r="BA327" s="1">
        <v>-0.49390550872279276</v>
      </c>
      <c r="BB327" s="1">
        <v>0.66302091474940095</v>
      </c>
      <c r="BC327" s="1">
        <v>0.16911540602660816</v>
      </c>
      <c r="BD327" s="1">
        <v>-4.4714149818083297E-2</v>
      </c>
      <c r="BE327" s="1">
        <v>0.34803075347960793</v>
      </c>
      <c r="BF327" s="1">
        <v>0.30331660498273821</v>
      </c>
      <c r="BG327" s="1">
        <v>-7.2362960613816793E-2</v>
      </c>
      <c r="BH327" s="1">
        <v>0.5338110034362975</v>
      </c>
      <c r="BI327" s="1">
        <v>0.46144805074976225</v>
      </c>
      <c r="BJ327" s="1">
        <v>-0.50176666962049532</v>
      </c>
      <c r="BK327" s="1">
        <v>0.67567830995434708</v>
      </c>
      <c r="BL327" s="1">
        <v>0.1739116403338517</v>
      </c>
      <c r="BM327" s="1" t="str">
        <f t="shared" si="9"/>
        <v>SVKElectronics and Machinery</v>
      </c>
    </row>
    <row r="328" spans="1:65">
      <c r="A328" s="8">
        <f t="shared" si="8"/>
        <v>51</v>
      </c>
      <c r="B328" s="1" t="s">
        <v>141</v>
      </c>
      <c r="C328" s="1" t="s">
        <v>142</v>
      </c>
      <c r="D328" s="1" t="s">
        <v>177</v>
      </c>
      <c r="E328" s="2">
        <v>24448.269233969571</v>
      </c>
      <c r="F328" s="3">
        <v>1036186.5</v>
      </c>
      <c r="G328" s="3">
        <v>-1.5533005418546963E-2</v>
      </c>
      <c r="H328" s="3">
        <v>6.4812126729520969E-2</v>
      </c>
      <c r="I328" s="3">
        <v>4.9279120226856321E-2</v>
      </c>
      <c r="J328" s="3">
        <v>-1.9666133892314974E-2</v>
      </c>
      <c r="K328" s="3">
        <v>7.3443246190436184E-2</v>
      </c>
      <c r="L328" s="3">
        <v>5.3777111694216728E-2</v>
      </c>
      <c r="M328" s="3">
        <v>-0.20109229782246985</v>
      </c>
      <c r="N328" s="3">
        <v>9.2948384990449995E-2</v>
      </c>
      <c r="O328" s="3">
        <v>-0.10814391283201985</v>
      </c>
      <c r="P328" s="2">
        <v>558.38625495590122</v>
      </c>
      <c r="Q328" s="3">
        <v>29728.5703125</v>
      </c>
      <c r="R328" s="3">
        <v>-1.1775671660871012E-2</v>
      </c>
      <c r="S328" s="3">
        <v>3.7870125685003586E-2</v>
      </c>
      <c r="T328" s="3">
        <v>2.6094453613040969E-2</v>
      </c>
      <c r="U328" s="3">
        <v>-1.4999578233982902E-2</v>
      </c>
      <c r="V328" s="3">
        <v>4.7785323855350725E-2</v>
      </c>
      <c r="W328" s="3">
        <v>3.278574557043612E-2</v>
      </c>
      <c r="X328" s="3">
        <v>-0.10939165817399044</v>
      </c>
      <c r="Y328" s="3">
        <v>6.0185240989085287E-2</v>
      </c>
      <c r="Z328" s="3">
        <v>-4.9206418116227724E-2</v>
      </c>
      <c r="AA328" s="3">
        <v>49129.457795827788</v>
      </c>
      <c r="AB328" s="3">
        <v>1106747.25</v>
      </c>
      <c r="AC328" s="3">
        <v>-3.74989116571669E-2</v>
      </c>
      <c r="AD328" s="3">
        <v>0.29525529505917802</v>
      </c>
      <c r="AE328" s="3">
        <v>0.25775637922924943</v>
      </c>
      <c r="AF328" s="3">
        <v>-4.6517611746821785E-2</v>
      </c>
      <c r="AG328" s="3">
        <v>0.28038229834055528</v>
      </c>
      <c r="AH328" s="3">
        <v>0.2338646920688916</v>
      </c>
      <c r="AI328" s="3">
        <v>-1.0068840651947539</v>
      </c>
      <c r="AJ328" s="3">
        <v>0.35019849304808304</v>
      </c>
      <c r="AK328" s="3">
        <v>-0.65668558701872826</v>
      </c>
      <c r="AL328" s="1">
        <v>-5.4861043459241254E-2</v>
      </c>
      <c r="AM328" s="1">
        <v>0.22891004061252143</v>
      </c>
      <c r="AN328" s="1">
        <v>0.17404899332428345</v>
      </c>
      <c r="AO328" s="1">
        <v>-6.9458845668932706E-2</v>
      </c>
      <c r="AP328" s="1">
        <v>0.25939430345078596</v>
      </c>
      <c r="AQ328" s="1">
        <v>0.18993545564892217</v>
      </c>
      <c r="AR328" s="1">
        <v>-0.71023816659359695</v>
      </c>
      <c r="AS328" s="1">
        <v>0.32828453032911986</v>
      </c>
      <c r="AT328" s="1">
        <v>-0.38195363626447704</v>
      </c>
      <c r="AU328" s="1">
        <v>-5.2244883540803227E-2</v>
      </c>
      <c r="AV328" s="1">
        <v>0.16801761827845055</v>
      </c>
      <c r="AW328" s="1">
        <v>0.11577273291376554</v>
      </c>
      <c r="AX328" s="1">
        <v>-6.6548324423784014E-2</v>
      </c>
      <c r="AY328" s="1">
        <v>0.21200817683105333</v>
      </c>
      <c r="AZ328" s="1">
        <v>0.14545985218130167</v>
      </c>
      <c r="BA328" s="1">
        <v>-0.48533575036965254</v>
      </c>
      <c r="BB328" s="1">
        <v>0.26702263759597367</v>
      </c>
      <c r="BC328" s="1">
        <v>-0.21831311690565888</v>
      </c>
      <c r="BD328" s="1">
        <v>-7.0395339686050371E-2</v>
      </c>
      <c r="BE328" s="1">
        <v>0.5542720007401456</v>
      </c>
      <c r="BF328" s="1">
        <v>0.48387665322072193</v>
      </c>
      <c r="BG328" s="1">
        <v>-8.7325816552744448E-2</v>
      </c>
      <c r="BH328" s="1">
        <v>0.52635146625293061</v>
      </c>
      <c r="BI328" s="1">
        <v>0.43902565997850085</v>
      </c>
      <c r="BJ328" s="1">
        <v>-1.8901867457347719</v>
      </c>
      <c r="BK328" s="1">
        <v>0.65741486315779862</v>
      </c>
      <c r="BL328" s="1">
        <v>-1.2327719104957442</v>
      </c>
      <c r="BM328" s="1" t="str">
        <f t="shared" si="9"/>
        <v>SVKOther</v>
      </c>
    </row>
    <row r="329" spans="1:65">
      <c r="A329" s="8">
        <f t="shared" si="8"/>
        <v>51</v>
      </c>
      <c r="B329" s="1" t="s">
        <v>141</v>
      </c>
      <c r="C329" s="1" t="s">
        <v>142</v>
      </c>
      <c r="D329" s="1" t="s">
        <v>178</v>
      </c>
      <c r="E329" s="2">
        <v>53754.701696638913</v>
      </c>
      <c r="F329" s="3">
        <v>1467930.875</v>
      </c>
      <c r="G329" s="3">
        <v>-1.1637933640940901E-2</v>
      </c>
      <c r="H329" s="3">
        <v>4.041042841890885E-2</v>
      </c>
      <c r="I329" s="3">
        <v>2.8772494426448247E-2</v>
      </c>
      <c r="J329" s="3">
        <v>-1.7500990496955637E-2</v>
      </c>
      <c r="K329" s="3">
        <v>5.566241372434888E-2</v>
      </c>
      <c r="L329" s="3">
        <v>3.8161423031851882E-2</v>
      </c>
      <c r="M329" s="3">
        <v>-0.10828879334439989</v>
      </c>
      <c r="N329" s="3">
        <v>7.0246002593194135E-2</v>
      </c>
      <c r="O329" s="3">
        <v>-3.8042790751205757E-2</v>
      </c>
      <c r="P329" s="2">
        <v>1679.1071463116825</v>
      </c>
      <c r="Q329" s="3">
        <v>42115.474609375</v>
      </c>
      <c r="R329" s="3">
        <v>-1.1882678077654418E-2</v>
      </c>
      <c r="S329" s="3">
        <v>4.3044170470238896E-2</v>
      </c>
      <c r="T329" s="3">
        <v>3.1161491839156952E-2</v>
      </c>
      <c r="U329" s="3">
        <v>-1.774326915074198E-2</v>
      </c>
      <c r="V329" s="3">
        <v>5.8431385794392554E-2</v>
      </c>
      <c r="W329" s="3">
        <v>4.0688116781893768E-2</v>
      </c>
      <c r="X329" s="3">
        <v>-0.11545483871304896</v>
      </c>
      <c r="Y329" s="3">
        <v>7.3830544115480734E-2</v>
      </c>
      <c r="Z329" s="3">
        <v>-4.1624294597568223E-2</v>
      </c>
      <c r="AA329" s="3">
        <v>23060.648513011176</v>
      </c>
      <c r="AB329" s="3">
        <v>1567891.9375</v>
      </c>
      <c r="AC329" s="3">
        <v>-6.1763778344356979E-3</v>
      </c>
      <c r="AD329" s="3">
        <v>2.1117326629791933E-2</v>
      </c>
      <c r="AE329" s="3">
        <v>1.4940948947014476E-2</v>
      </c>
      <c r="AF329" s="3">
        <v>-9.3379863508289418E-3</v>
      </c>
      <c r="AG329" s="3">
        <v>3.09505509317205E-2</v>
      </c>
      <c r="AH329" s="3">
        <v>2.1612564730276063E-2</v>
      </c>
      <c r="AI329" s="3">
        <v>-5.5876040024486429E-2</v>
      </c>
      <c r="AJ329" s="3">
        <v>3.8714805616109516E-2</v>
      </c>
      <c r="AK329" s="3">
        <v>-1.7161234408376913E-2</v>
      </c>
      <c r="AL329" s="1">
        <v>-1.8694597100423972E-2</v>
      </c>
      <c r="AM329" s="1">
        <v>6.4913300011388175E-2</v>
      </c>
      <c r="AN329" s="1">
        <v>4.6218702346300461E-2</v>
      </c>
      <c r="AO329" s="1">
        <v>-2.811271968831084E-2</v>
      </c>
      <c r="AP329" s="1">
        <v>8.9413329747228487E-2</v>
      </c>
      <c r="AQ329" s="1">
        <v>6.1300609744809727E-2</v>
      </c>
      <c r="AR329" s="1">
        <v>-0.17394972548588611</v>
      </c>
      <c r="AS329" s="1">
        <v>0.11283968072951918</v>
      </c>
      <c r="AT329" s="1">
        <v>-6.111004475636695E-2</v>
      </c>
      <c r="AU329" s="1">
        <v>-1.7531889246042997E-2</v>
      </c>
      <c r="AV329" s="1">
        <v>6.3508042920993296E-2</v>
      </c>
      <c r="AW329" s="1">
        <v>4.5976152858414658E-2</v>
      </c>
      <c r="AX329" s="1">
        <v>-2.6178697056391524E-2</v>
      </c>
      <c r="AY329" s="1">
        <v>8.6210581280201981E-2</v>
      </c>
      <c r="AZ329" s="1">
        <v>6.0031884427776634E-2</v>
      </c>
      <c r="BA329" s="1">
        <v>-0.17034387635590037</v>
      </c>
      <c r="BB329" s="1">
        <v>0.10893074052404236</v>
      </c>
      <c r="BC329" s="1">
        <v>-6.1413135831857993E-2</v>
      </c>
      <c r="BD329" s="1">
        <v>-2.4701854324120018E-2</v>
      </c>
      <c r="BE329" s="1">
        <v>8.4456803017401508E-2</v>
      </c>
      <c r="BF329" s="1">
        <v>5.9754949299824667E-2</v>
      </c>
      <c r="BG329" s="1">
        <v>-3.7346416411371028E-2</v>
      </c>
      <c r="BH329" s="1">
        <v>0.12378387800435922</v>
      </c>
      <c r="BI329" s="1">
        <v>8.6437462190437769E-2</v>
      </c>
      <c r="BJ329" s="1">
        <v>-0.2234710760728045</v>
      </c>
      <c r="BK329" s="1">
        <v>0.15483629955147252</v>
      </c>
      <c r="BL329" s="1">
        <v>-6.8634776521331986E-2</v>
      </c>
      <c r="BM329" s="1" t="str">
        <f t="shared" si="9"/>
        <v>SVKServices</v>
      </c>
    </row>
    <row r="330" spans="1:65">
      <c r="A330" s="8">
        <f t="shared" si="8"/>
        <v>51</v>
      </c>
      <c r="B330" s="1" t="s">
        <v>141</v>
      </c>
      <c r="C330" s="1" t="s">
        <v>142</v>
      </c>
      <c r="D330" s="1" t="s">
        <v>179</v>
      </c>
      <c r="E330" s="2">
        <v>776.39738176463152</v>
      </c>
      <c r="F330" s="3">
        <v>172697.75</v>
      </c>
      <c r="G330" s="3">
        <v>-1.5082519530551508E-4</v>
      </c>
      <c r="H330" s="3">
        <v>3.5496372729539871E-3</v>
      </c>
      <c r="I330" s="3">
        <v>3.3988121431320906E-3</v>
      </c>
      <c r="J330" s="3">
        <v>-2.6239191356580704E-4</v>
      </c>
      <c r="K330" s="3">
        <v>7.7970703132450581E-3</v>
      </c>
      <c r="L330" s="3">
        <v>7.5346780940890312E-3</v>
      </c>
      <c r="M330" s="3">
        <v>-1.1647581122815609E-3</v>
      </c>
      <c r="N330" s="3">
        <v>8.0357606057077646E-3</v>
      </c>
      <c r="O330" s="3">
        <v>6.8710024934262037E-3</v>
      </c>
      <c r="P330" s="2">
        <v>45.817804227453053</v>
      </c>
      <c r="Q330" s="3">
        <v>4954.76171875</v>
      </c>
      <c r="R330" s="3">
        <v>-3.0985284683993086E-4</v>
      </c>
      <c r="S330" s="3">
        <v>7.2706856299191713E-3</v>
      </c>
      <c r="T330" s="3">
        <v>6.9608329795300961E-3</v>
      </c>
      <c r="U330" s="3">
        <v>-5.3891986317466944E-4</v>
      </c>
      <c r="V330" s="3">
        <v>1.5970672480762005E-2</v>
      </c>
      <c r="W330" s="3">
        <v>1.5431752428412437E-2</v>
      </c>
      <c r="X330" s="3">
        <v>-2.3954827338457108E-3</v>
      </c>
      <c r="Y330" s="3">
        <v>1.6460466664284468E-2</v>
      </c>
      <c r="Z330" s="3">
        <v>1.406498346477747E-2</v>
      </c>
      <c r="AA330" s="3">
        <v>1722.6411777076185</v>
      </c>
      <c r="AB330" s="3">
        <v>184457.875</v>
      </c>
      <c r="AC330" s="3">
        <v>-3.150507400278002E-4</v>
      </c>
      <c r="AD330" s="3">
        <v>7.9111233353614807E-3</v>
      </c>
      <c r="AE330" s="3">
        <v>7.5960725080221891E-3</v>
      </c>
      <c r="AF330" s="3">
        <v>-5.4871052270755172E-4</v>
      </c>
      <c r="AG330" s="3">
        <v>1.7463016789406538E-2</v>
      </c>
      <c r="AH330" s="3">
        <v>1.6914306208491325E-2</v>
      </c>
      <c r="AI330" s="3">
        <v>-2.4214330478571355E-3</v>
      </c>
      <c r="AJ330" s="3">
        <v>1.7971336375921965E-2</v>
      </c>
      <c r="AK330" s="3">
        <v>1.5549903735518456E-2</v>
      </c>
      <c r="AL330" s="1">
        <v>-1.6774381797156738E-2</v>
      </c>
      <c r="AM330" s="1">
        <v>0.39478132773066726</v>
      </c>
      <c r="AN330" s="1">
        <v>0.37800695321642652</v>
      </c>
      <c r="AO330" s="1">
        <v>-2.9182538963226218E-2</v>
      </c>
      <c r="AP330" s="1">
        <v>0.86716966663769723</v>
      </c>
      <c r="AQ330" s="1">
        <v>0.8379870936875301</v>
      </c>
      <c r="AR330" s="1">
        <v>-0.12954133583032748</v>
      </c>
      <c r="AS330" s="1">
        <v>0.8937161735985143</v>
      </c>
      <c r="AT330" s="1">
        <v>0.76417483776818684</v>
      </c>
      <c r="AU330" s="1">
        <v>-1.6753826567231313E-2</v>
      </c>
      <c r="AV330" s="1">
        <v>0.39312792285382614</v>
      </c>
      <c r="AW330" s="1">
        <v>0.37637410690874529</v>
      </c>
      <c r="AX330" s="1">
        <v>-2.9139541602884747E-2</v>
      </c>
      <c r="AY330" s="1">
        <v>0.86353854622793369</v>
      </c>
      <c r="AZ330" s="1">
        <v>0.83439899439631138</v>
      </c>
      <c r="BA330" s="1">
        <v>-0.12952439416630895</v>
      </c>
      <c r="BB330" s="1">
        <v>0.89002184915079863</v>
      </c>
      <c r="BC330" s="1">
        <v>0.76049742980605906</v>
      </c>
      <c r="BD330" s="1">
        <v>-1.6867584583721798E-2</v>
      </c>
      <c r="BE330" s="1">
        <v>0.42355571677022613</v>
      </c>
      <c r="BF330" s="1">
        <v>0.40668812751191141</v>
      </c>
      <c r="BG330" s="1">
        <v>-2.9377557256114135E-2</v>
      </c>
      <c r="BH330" s="1">
        <v>0.93495705725457645</v>
      </c>
      <c r="BI330" s="1">
        <v>0.90557949688206696</v>
      </c>
      <c r="BJ330" s="1">
        <v>-0.12964174197764286</v>
      </c>
      <c r="BK330" s="1">
        <v>0.96217211353520882</v>
      </c>
      <c r="BL330" s="1">
        <v>0.83253039337233292</v>
      </c>
      <c r="BM330" s="1" t="str">
        <f t="shared" si="9"/>
        <v>SVKTextiles, Garments and Leather</v>
      </c>
    </row>
    <row r="331" spans="1:65">
      <c r="A331" s="8">
        <f t="shared" si="8"/>
        <v>52</v>
      </c>
      <c r="B331" s="1" t="s">
        <v>143</v>
      </c>
      <c r="C331" s="1" t="s">
        <v>144</v>
      </c>
      <c r="D331" s="1" t="s">
        <v>175</v>
      </c>
      <c r="E331" s="2">
        <v>1052.6469752316048</v>
      </c>
      <c r="F331" s="3">
        <v>84841.9921875</v>
      </c>
      <c r="G331" s="3">
        <v>-6.8960580392740667E-4</v>
      </c>
      <c r="H331" s="3">
        <v>1.8382628913968801E-3</v>
      </c>
      <c r="I331" s="3">
        <v>1.1486570874694735E-3</v>
      </c>
      <c r="J331" s="3">
        <v>-9.6183409914374352E-4</v>
      </c>
      <c r="K331" s="3">
        <v>3.0256027239374816E-3</v>
      </c>
      <c r="L331" s="3">
        <v>2.0637686247937381E-3</v>
      </c>
      <c r="M331" s="3">
        <v>-2.1896875114180148E-3</v>
      </c>
      <c r="N331" s="3">
        <v>3.4319426631554961E-3</v>
      </c>
      <c r="O331" s="3">
        <v>1.2422551517374814E-3</v>
      </c>
      <c r="P331" s="2">
        <v>81.865505194804257</v>
      </c>
      <c r="Q331" s="3">
        <v>2020.3092041015625</v>
      </c>
      <c r="R331" s="3">
        <v>-1.551117398776114E-3</v>
      </c>
      <c r="S331" s="3">
        <v>5.2097018924541771E-3</v>
      </c>
      <c r="T331" s="3">
        <v>3.658584610093385E-3</v>
      </c>
      <c r="U331" s="3">
        <v>-2.2880937031004578E-3</v>
      </c>
      <c r="V331" s="3">
        <v>8.361303829587996E-3</v>
      </c>
      <c r="W331" s="3">
        <v>6.0732101264875382E-3</v>
      </c>
      <c r="X331" s="3">
        <v>-5.288012558594346E-3</v>
      </c>
      <c r="Y331" s="3">
        <v>9.3518110224977136E-3</v>
      </c>
      <c r="Z331" s="3">
        <v>4.0637984639033675E-3</v>
      </c>
      <c r="AA331" s="3">
        <v>689.24316121652691</v>
      </c>
      <c r="AB331" s="3">
        <v>65410.71875</v>
      </c>
      <c r="AC331" s="3">
        <v>-7.5468386057764292E-4</v>
      </c>
      <c r="AD331" s="3">
        <v>2.3959692334756255E-3</v>
      </c>
      <c r="AE331" s="3">
        <v>1.6412854311056435E-3</v>
      </c>
      <c r="AF331" s="3">
        <v>-1.0225558071397245E-3</v>
      </c>
      <c r="AG331" s="3">
        <v>3.7582425866276026E-3</v>
      </c>
      <c r="AH331" s="3">
        <v>2.735686837695539E-3</v>
      </c>
      <c r="AI331" s="3">
        <v>-2.3089058231562376E-3</v>
      </c>
      <c r="AJ331" s="3">
        <v>4.184385878033936E-3</v>
      </c>
      <c r="AK331" s="3">
        <v>1.8754800548776984E-3</v>
      </c>
      <c r="AL331" s="1">
        <v>-2.7790671374545984E-2</v>
      </c>
      <c r="AM331" s="1">
        <v>7.4080814900176178E-2</v>
      </c>
      <c r="AN331" s="1">
        <v>4.6290143525630205E-2</v>
      </c>
      <c r="AO331" s="1">
        <v>-3.8761296981412972E-2</v>
      </c>
      <c r="AP331" s="1">
        <v>0.12192984822924868</v>
      </c>
      <c r="AQ331" s="1">
        <v>8.3168551247835704E-2</v>
      </c>
      <c r="AR331" s="1">
        <v>-8.8243001575971799E-2</v>
      </c>
      <c r="AS331" s="1">
        <v>0.13830508702922484</v>
      </c>
      <c r="AT331" s="1">
        <v>5.0062085453253045E-2</v>
      </c>
      <c r="AU331" s="1">
        <v>-1.9139543300327699E-2</v>
      </c>
      <c r="AV331" s="1">
        <v>6.4283538454988381E-2</v>
      </c>
      <c r="AW331" s="1">
        <v>4.5143996591132288E-2</v>
      </c>
      <c r="AX331" s="1">
        <v>-2.8233239173419515E-2</v>
      </c>
      <c r="AY331" s="1">
        <v>0.10317177592093657</v>
      </c>
      <c r="AZ331" s="1">
        <v>7.4938536747517062E-2</v>
      </c>
      <c r="BA331" s="1">
        <v>-6.5249829199099621E-2</v>
      </c>
      <c r="BB331" s="1">
        <v>0.11539383939784684</v>
      </c>
      <c r="BC331" s="1">
        <v>5.0144010198747202E-2</v>
      </c>
      <c r="BD331" s="1">
        <v>-3.5810593577423173E-2</v>
      </c>
      <c r="BE331" s="1">
        <v>0.11369142090614301</v>
      </c>
      <c r="BF331" s="1">
        <v>7.7880830090738484E-2</v>
      </c>
      <c r="BG331" s="1">
        <v>-4.852141715563723E-2</v>
      </c>
      <c r="BH331" s="1">
        <v>0.17833281571977966</v>
      </c>
      <c r="BI331" s="1">
        <v>0.12981140132616104</v>
      </c>
      <c r="BJ331" s="1">
        <v>-0.10956016467386365</v>
      </c>
      <c r="BK331" s="1">
        <v>0.19855379169588849</v>
      </c>
      <c r="BL331" s="1">
        <v>8.8993627022024846E-2</v>
      </c>
      <c r="BM331" s="1" t="str">
        <f t="shared" si="9"/>
        <v>SVNAgriculture, Mining and Quarrying</v>
      </c>
    </row>
    <row r="332" spans="1:65">
      <c r="A332" s="8">
        <f t="shared" ref="A332:A395" si="10">IFERROR(INDEX($A$4:$A$75,MATCH(B332,$B$4:$B$75,0)),"")</f>
        <v>52</v>
      </c>
      <c r="B332" s="1" t="s">
        <v>143</v>
      </c>
      <c r="C332" s="1" t="s">
        <v>144</v>
      </c>
      <c r="D332" s="1" t="s">
        <v>176</v>
      </c>
      <c r="E332" s="2">
        <v>2459.1759254587387</v>
      </c>
      <c r="F332" s="3">
        <v>84841.9921875</v>
      </c>
      <c r="G332" s="3">
        <v>-4.6775643713772297E-3</v>
      </c>
      <c r="H332" s="3">
        <v>2.9831942170858383E-2</v>
      </c>
      <c r="I332" s="3">
        <v>2.5154377333819866E-2</v>
      </c>
      <c r="J332" s="3">
        <v>-6.9045245181769133E-3</v>
      </c>
      <c r="K332" s="3">
        <v>5.8698635548353195E-2</v>
      </c>
      <c r="L332" s="3">
        <v>5.1794111728668213E-2</v>
      </c>
      <c r="M332" s="3">
        <v>-3.4221486188471317E-2</v>
      </c>
      <c r="N332" s="3">
        <v>7.0750407874584198E-2</v>
      </c>
      <c r="O332" s="3">
        <v>3.6528920754790306E-2</v>
      </c>
      <c r="P332" s="2">
        <v>43.740035623206751</v>
      </c>
      <c r="Q332" s="3">
        <v>2020.3092041015625</v>
      </c>
      <c r="R332" s="3">
        <v>-3.5957074724137783E-3</v>
      </c>
      <c r="S332" s="3">
        <v>2.3262315895408392E-2</v>
      </c>
      <c r="T332" s="3">
        <v>1.9666608422994614E-2</v>
      </c>
      <c r="U332" s="3">
        <v>-5.2318335510790348E-3</v>
      </c>
      <c r="V332" s="3">
        <v>4.6876455657184124E-2</v>
      </c>
      <c r="W332" s="3">
        <v>4.1644622571766376E-2</v>
      </c>
      <c r="X332" s="3">
        <v>-2.5226034224033356E-2</v>
      </c>
      <c r="Y332" s="3">
        <v>5.6075071915984154E-2</v>
      </c>
      <c r="Z332" s="3">
        <v>3.0849036760628223E-2</v>
      </c>
      <c r="AA332" s="3">
        <v>6022.5178727266157</v>
      </c>
      <c r="AB332" s="3">
        <v>65410.71875</v>
      </c>
      <c r="AC332" s="3">
        <v>-1.4913517516106367E-2</v>
      </c>
      <c r="AD332" s="3">
        <v>9.9799387156963348E-2</v>
      </c>
      <c r="AE332" s="3">
        <v>8.4885869175195694E-2</v>
      </c>
      <c r="AF332" s="3">
        <v>-2.212764136493206E-2</v>
      </c>
      <c r="AG332" s="3">
        <v>0.19249163568019867</v>
      </c>
      <c r="AH332" s="3">
        <v>0.17036399245262146</v>
      </c>
      <c r="AI332" s="3">
        <v>-0.11472202092409134</v>
      </c>
      <c r="AJ332" s="3">
        <v>0.23022028058767319</v>
      </c>
      <c r="AK332" s="3">
        <v>0.11549825966358185</v>
      </c>
      <c r="AL332" s="1">
        <v>-8.0688390357504303E-2</v>
      </c>
      <c r="AM332" s="1">
        <v>0.51460358509101356</v>
      </c>
      <c r="AN332" s="1">
        <v>0.43391518670081175</v>
      </c>
      <c r="AO332" s="1">
        <v>-0.11910364568464187</v>
      </c>
      <c r="AP332" s="1">
        <v>1.0125565449319254</v>
      </c>
      <c r="AQ332" s="1">
        <v>0.89345291129632987</v>
      </c>
      <c r="AR332" s="1">
        <v>-0.590323599411269</v>
      </c>
      <c r="AS332" s="1">
        <v>1.2204506609186985</v>
      </c>
      <c r="AT332" s="1">
        <v>0.63012704544203457</v>
      </c>
      <c r="AU332" s="1">
        <v>-8.304109508806036E-2</v>
      </c>
      <c r="AV332" s="1">
        <v>0.5372317411967743</v>
      </c>
      <c r="AW332" s="1">
        <v>0.4541906461087139</v>
      </c>
      <c r="AX332" s="1">
        <v>-0.12082662194664293</v>
      </c>
      <c r="AY332" s="1">
        <v>1.0825886814998169</v>
      </c>
      <c r="AZ332" s="1">
        <v>0.96176207030739236</v>
      </c>
      <c r="BA332" s="1">
        <v>-0.5825828499019674</v>
      </c>
      <c r="BB332" s="1">
        <v>1.2950261985353211</v>
      </c>
      <c r="BC332" s="1">
        <v>0.71244332712491698</v>
      </c>
      <c r="BD332" s="1">
        <v>-8.0988044735838802E-2</v>
      </c>
      <c r="BE332" s="1">
        <v>0.54196182912236546</v>
      </c>
      <c r="BF332" s="1">
        <v>0.46097378185774723</v>
      </c>
      <c r="BG332" s="1">
        <v>-0.12016443517274192</v>
      </c>
      <c r="BH332" s="1">
        <v>1.0453282523661016</v>
      </c>
      <c r="BI332" s="1">
        <v>0.92516380707824175</v>
      </c>
      <c r="BJ332" s="1">
        <v>-0.62299937977421405</v>
      </c>
      <c r="BK332" s="1">
        <v>1.250214133801461</v>
      </c>
      <c r="BL332" s="1">
        <v>0.6272147540272468</v>
      </c>
      <c r="BM332" s="1" t="str">
        <f t="shared" si="9"/>
        <v>SVNElectronics and Machinery</v>
      </c>
    </row>
    <row r="333" spans="1:65">
      <c r="A333" s="8">
        <f t="shared" si="10"/>
        <v>52</v>
      </c>
      <c r="B333" s="1" t="s">
        <v>143</v>
      </c>
      <c r="C333" s="1" t="s">
        <v>144</v>
      </c>
      <c r="D333" s="1" t="s">
        <v>177</v>
      </c>
      <c r="E333" s="2">
        <v>11003.041064590594</v>
      </c>
      <c r="F333" s="3">
        <v>509051.953125</v>
      </c>
      <c r="G333" s="3">
        <v>-3.3393278268874838E-2</v>
      </c>
      <c r="H333" s="3">
        <v>3.8575127808144316E-2</v>
      </c>
      <c r="I333" s="3">
        <v>5.1818494976032525E-3</v>
      </c>
      <c r="J333" s="3">
        <v>-3.8857817584926124E-2</v>
      </c>
      <c r="K333" s="3">
        <v>6.2413894920609891E-2</v>
      </c>
      <c r="L333" s="3">
        <v>2.35560770961456E-2</v>
      </c>
      <c r="M333" s="3">
        <v>-8.9163147141334775E-2</v>
      </c>
      <c r="N333" s="3">
        <v>8.1449727236758918E-2</v>
      </c>
      <c r="O333" s="3">
        <v>-7.7134199673309922E-3</v>
      </c>
      <c r="P333" s="2">
        <v>245.43016323890279</v>
      </c>
      <c r="Q333" s="3">
        <v>12121.855224609375</v>
      </c>
      <c r="R333" s="3">
        <v>-2.7929185886023333E-2</v>
      </c>
      <c r="S333" s="3">
        <v>6.7985172441694885E-2</v>
      </c>
      <c r="T333" s="3">
        <v>4.0055985969956964E-2</v>
      </c>
      <c r="U333" s="3">
        <v>-3.2510370350792073E-2</v>
      </c>
      <c r="V333" s="3">
        <v>0.1434205612167716</v>
      </c>
      <c r="W333" s="3">
        <v>0.11091019195737317</v>
      </c>
      <c r="X333" s="3">
        <v>-7.282384367135819E-2</v>
      </c>
      <c r="Y333" s="3">
        <v>0.15874436765443534</v>
      </c>
      <c r="Z333" s="3">
        <v>8.5920527053531259E-2</v>
      </c>
      <c r="AA333" s="3">
        <v>17956.755185497292</v>
      </c>
      <c r="AB333" s="3">
        <v>392464.3125</v>
      </c>
      <c r="AC333" s="3">
        <v>-0.10847973553609336</v>
      </c>
      <c r="AD333" s="3">
        <v>0.1153704565949738</v>
      </c>
      <c r="AE333" s="3">
        <v>6.8907200475223362E-3</v>
      </c>
      <c r="AF333" s="3">
        <v>-0.12264618635072111</v>
      </c>
      <c r="AG333" s="3">
        <v>0.17920284857973456</v>
      </c>
      <c r="AH333" s="3">
        <v>5.6556661060312763E-2</v>
      </c>
      <c r="AI333" s="3">
        <v>-0.27579376813628187</v>
      </c>
      <c r="AJ333" s="3">
        <v>0.24345437600277364</v>
      </c>
      <c r="AK333" s="3">
        <v>-3.23393918806687E-2</v>
      </c>
      <c r="AL333" s="1">
        <v>-0.12874405988369114</v>
      </c>
      <c r="AM333" s="1">
        <v>0.14872210283054993</v>
      </c>
      <c r="AN333" s="1">
        <v>1.9978042786219282E-2</v>
      </c>
      <c r="AO333" s="1">
        <v>-0.14981198173544399</v>
      </c>
      <c r="AP333" s="1">
        <v>0.24062981060242439</v>
      </c>
      <c r="AQ333" s="1">
        <v>9.0817827943467724E-2</v>
      </c>
      <c r="AR333" s="1">
        <v>-0.34375856909149022</v>
      </c>
      <c r="AS333" s="1">
        <v>0.31402033895706294</v>
      </c>
      <c r="AT333" s="1">
        <v>-2.9738230376372708E-2</v>
      </c>
      <c r="AU333" s="1">
        <v>-0.11495243833159888</v>
      </c>
      <c r="AV333" s="1">
        <v>0.27981701201243947</v>
      </c>
      <c r="AW333" s="1">
        <v>0.16486457127012516</v>
      </c>
      <c r="AX333" s="1">
        <v>-0.13380792258456253</v>
      </c>
      <c r="AY333" s="1">
        <v>0.59029802322324898</v>
      </c>
      <c r="AZ333" s="1">
        <v>0.45649010513070287</v>
      </c>
      <c r="BA333" s="1">
        <v>-0.29973227407573871</v>
      </c>
      <c r="BB333" s="1">
        <v>0.65336856604964821</v>
      </c>
      <c r="BC333" s="1">
        <v>0.35363630461144885</v>
      </c>
      <c r="BD333" s="1">
        <v>-0.19757849773313579</v>
      </c>
      <c r="BE333" s="1">
        <v>0.21012884465630557</v>
      </c>
      <c r="BF333" s="1">
        <v>1.2550345081142654E-2</v>
      </c>
      <c r="BG333" s="1">
        <v>-0.22338042337696476</v>
      </c>
      <c r="BH333" s="1">
        <v>0.3263893430133048</v>
      </c>
      <c r="BI333" s="1">
        <v>0.10300891750773855</v>
      </c>
      <c r="BJ333" s="1">
        <v>-0.50231426287352199</v>
      </c>
      <c r="BK333" s="1">
        <v>0.44341322957209578</v>
      </c>
      <c r="BL333" s="1">
        <v>-5.8901032840919444E-2</v>
      </c>
      <c r="BM333" s="1" t="str">
        <f t="shared" si="9"/>
        <v>SVNOther</v>
      </c>
    </row>
    <row r="334" spans="1:65">
      <c r="A334" s="8">
        <f t="shared" si="10"/>
        <v>52</v>
      </c>
      <c r="B334" s="1" t="s">
        <v>143</v>
      </c>
      <c r="C334" s="1" t="s">
        <v>144</v>
      </c>
      <c r="D334" s="1" t="s">
        <v>178</v>
      </c>
      <c r="E334" s="2">
        <v>27605.65710480143</v>
      </c>
      <c r="F334" s="3">
        <v>721156.93359375</v>
      </c>
      <c r="G334" s="3">
        <v>-1.9069476399288687E-2</v>
      </c>
      <c r="H334" s="3">
        <v>3.5874026935778978E-2</v>
      </c>
      <c r="I334" s="3">
        <v>1.6804550543766256E-2</v>
      </c>
      <c r="J334" s="3">
        <v>-2.5744234843235542E-2</v>
      </c>
      <c r="K334" s="3">
        <v>6.4905441481485679E-2</v>
      </c>
      <c r="L334" s="3">
        <v>3.9161206871080795E-2</v>
      </c>
      <c r="M334" s="3">
        <v>-6.4082267506651996E-2</v>
      </c>
      <c r="N334" s="3">
        <v>7.999032120305323E-2</v>
      </c>
      <c r="O334" s="3">
        <v>1.590805369640122E-2</v>
      </c>
      <c r="P334" s="2">
        <v>628.34264457610027</v>
      </c>
      <c r="Q334" s="3">
        <v>17172.628234863281</v>
      </c>
      <c r="R334" s="3">
        <v>-1.7954887395981833E-2</v>
      </c>
      <c r="S334" s="3">
        <v>3.344740681924073E-2</v>
      </c>
      <c r="T334" s="3">
        <v>1.549251942325891E-2</v>
      </c>
      <c r="U334" s="3">
        <v>-2.417679939994366E-2</v>
      </c>
      <c r="V334" s="3">
        <v>6.081538233738111E-2</v>
      </c>
      <c r="W334" s="3">
        <v>3.6638582966541267E-2</v>
      </c>
      <c r="X334" s="3">
        <v>-6.0074216385563095E-2</v>
      </c>
      <c r="Y334" s="3">
        <v>7.4912791750158428E-2</v>
      </c>
      <c r="Z334" s="3">
        <v>1.4838575364595319E-2</v>
      </c>
      <c r="AA334" s="3">
        <v>7366.84978041256</v>
      </c>
      <c r="AB334" s="3">
        <v>555991.109375</v>
      </c>
      <c r="AC334" s="3">
        <v>-1.0887437851123127E-2</v>
      </c>
      <c r="AD334" s="3">
        <v>2.0467611150706944E-2</v>
      </c>
      <c r="AE334" s="3">
        <v>9.5801732995838187E-3</v>
      </c>
      <c r="AF334" s="3">
        <v>-1.5064572810841514E-2</v>
      </c>
      <c r="AG334" s="3">
        <v>3.835196938507579E-2</v>
      </c>
      <c r="AH334" s="3">
        <v>2.3287396457364211E-2</v>
      </c>
      <c r="AI334" s="3">
        <v>-3.6842241784141541E-2</v>
      </c>
      <c r="AJ334" s="3">
        <v>4.6874834189111425E-2</v>
      </c>
      <c r="AK334" s="3">
        <v>1.0032592521385211E-2</v>
      </c>
      <c r="AL334" s="1">
        <v>-2.9303639096058178E-2</v>
      </c>
      <c r="AM334" s="1">
        <v>5.5126817131043476E-2</v>
      </c>
      <c r="AN334" s="1">
        <v>2.5823178046166118E-2</v>
      </c>
      <c r="AO334" s="1">
        <v>-3.9560591536665378E-2</v>
      </c>
      <c r="AP334" s="1">
        <v>9.9738744405941063E-2</v>
      </c>
      <c r="AQ334" s="1">
        <v>6.0178153227061382E-2</v>
      </c>
      <c r="AR334" s="1">
        <v>-9.8473791317208473E-2</v>
      </c>
      <c r="AS334" s="1">
        <v>0.12291934265166694</v>
      </c>
      <c r="AT334" s="1">
        <v>2.4445551334458457E-2</v>
      </c>
      <c r="AU334" s="1">
        <v>-2.8865161900353889E-2</v>
      </c>
      <c r="AV334" s="1">
        <v>5.3771699687765684E-2</v>
      </c>
      <c r="AW334" s="1">
        <v>2.4906537787411819E-2</v>
      </c>
      <c r="AX334" s="1">
        <v>-3.8867814290382566E-2</v>
      </c>
      <c r="AY334" s="1">
        <v>9.7769805985710792E-2</v>
      </c>
      <c r="AZ334" s="1">
        <v>5.8901991742116966E-2</v>
      </c>
      <c r="BA334" s="1">
        <v>-9.6578271072545893E-2</v>
      </c>
      <c r="BB334" s="1">
        <v>0.12043349616103635</v>
      </c>
      <c r="BC334" s="1">
        <v>2.3855225088490441E-2</v>
      </c>
      <c r="BD334" s="1">
        <v>-4.8335119625038302E-2</v>
      </c>
      <c r="BE334" s="1">
        <v>9.0866597535262467E-2</v>
      </c>
      <c r="BF334" s="1">
        <v>4.2531477910224172E-2</v>
      </c>
      <c r="BG334" s="1">
        <v>-6.6879640450669464E-2</v>
      </c>
      <c r="BH334" s="1">
        <v>0.17026476324659029</v>
      </c>
      <c r="BI334" s="1">
        <v>0.10338512227707254</v>
      </c>
      <c r="BJ334" s="1">
        <v>-0.16356228051463595</v>
      </c>
      <c r="BK334" s="1">
        <v>0.20810228714194778</v>
      </c>
      <c r="BL334" s="1">
        <v>4.454000714414133E-2</v>
      </c>
      <c r="BM334" s="1" t="str">
        <f t="shared" si="9"/>
        <v>SVNServices</v>
      </c>
    </row>
    <row r="335" spans="1:65">
      <c r="A335" s="8">
        <f t="shared" si="10"/>
        <v>52</v>
      </c>
      <c r="B335" s="1" t="s">
        <v>143</v>
      </c>
      <c r="C335" s="1" t="s">
        <v>144</v>
      </c>
      <c r="D335" s="1" t="s">
        <v>179</v>
      </c>
      <c r="E335" s="2">
        <v>300.47654256368651</v>
      </c>
      <c r="F335" s="3">
        <v>84841.9921875</v>
      </c>
      <c r="G335" s="3">
        <v>-2.473306522006169E-4</v>
      </c>
      <c r="H335" s="3">
        <v>4.4211420463398099E-3</v>
      </c>
      <c r="I335" s="3">
        <v>4.1738112922757864E-3</v>
      </c>
      <c r="J335" s="3">
        <v>-4.4806802179664373E-4</v>
      </c>
      <c r="K335" s="3">
        <v>1.1520432773977518E-2</v>
      </c>
      <c r="L335" s="3">
        <v>1.1072364402934909E-2</v>
      </c>
      <c r="M335" s="3">
        <v>-1.0588901641312987E-3</v>
      </c>
      <c r="N335" s="3">
        <v>1.1792870704084635E-2</v>
      </c>
      <c r="O335" s="3">
        <v>1.0733980452641845E-2</v>
      </c>
      <c r="P335" s="2">
        <v>10.776255212879493</v>
      </c>
      <c r="Q335" s="3">
        <v>2020.3092041015625</v>
      </c>
      <c r="R335" s="3">
        <v>-4.0671799797564745E-4</v>
      </c>
      <c r="S335" s="3">
        <v>7.2404926177114248E-3</v>
      </c>
      <c r="T335" s="3">
        <v>6.8337745033204556E-3</v>
      </c>
      <c r="U335" s="3">
        <v>-7.4573257006704807E-4</v>
      </c>
      <c r="V335" s="3">
        <v>1.7553589772433043E-2</v>
      </c>
      <c r="W335" s="3">
        <v>1.6807856969535351E-2</v>
      </c>
      <c r="X335" s="3">
        <v>-1.6650884645059705E-3</v>
      </c>
      <c r="Y335" s="3">
        <v>1.8013461492955685E-2</v>
      </c>
      <c r="Z335" s="3">
        <v>1.6348373144865036E-2</v>
      </c>
      <c r="AA335" s="3">
        <v>669.99317326008656</v>
      </c>
      <c r="AB335" s="3">
        <v>65410.71875</v>
      </c>
      <c r="AC335" s="3">
        <v>-7.4095933814533055E-4</v>
      </c>
      <c r="AD335" s="3">
        <v>1.7080038785934448E-2</v>
      </c>
      <c r="AE335" s="3">
        <v>1.6339079476892948E-2</v>
      </c>
      <c r="AF335" s="3">
        <v>-1.3490114361047745E-3</v>
      </c>
      <c r="AG335" s="3">
        <v>4.1499342769384384E-2</v>
      </c>
      <c r="AH335" s="3">
        <v>4.015033133327961E-2</v>
      </c>
      <c r="AI335" s="3">
        <v>-3.162817214615643E-3</v>
      </c>
      <c r="AJ335" s="3">
        <v>4.2426198720932007E-2</v>
      </c>
      <c r="AK335" s="3">
        <v>3.9263380691409111E-2</v>
      </c>
      <c r="AL335" s="1">
        <v>-3.4917910453235321E-2</v>
      </c>
      <c r="AM335" s="1">
        <v>0.62417270444064277</v>
      </c>
      <c r="AN335" s="1">
        <v>0.5892547796064268</v>
      </c>
      <c r="AO335" s="1">
        <v>-6.3257824789799647E-2</v>
      </c>
      <c r="AP335" s="1">
        <v>1.6264439381252764</v>
      </c>
      <c r="AQ335" s="1">
        <v>1.5631860640292574</v>
      </c>
      <c r="AR335" s="1">
        <v>-0.14949312429321335</v>
      </c>
      <c r="AS335" s="1">
        <v>1.664906470621365</v>
      </c>
      <c r="AT335" s="1">
        <v>1.5154133340015972</v>
      </c>
      <c r="AU335" s="1">
        <v>-3.8125308839294228E-2</v>
      </c>
      <c r="AV335" s="1">
        <v>0.67871601102689938</v>
      </c>
      <c r="AW335" s="1">
        <v>0.64059069127495782</v>
      </c>
      <c r="AX335" s="1">
        <v>-6.9904171162420939E-2</v>
      </c>
      <c r="AY335" s="1">
        <v>1.6454546753359001</v>
      </c>
      <c r="AZ335" s="1">
        <v>1.5755504823481845</v>
      </c>
      <c r="BA335" s="1">
        <v>-0.15608360650378045</v>
      </c>
      <c r="BB335" s="1">
        <v>1.6885625571081573</v>
      </c>
      <c r="BC335" s="1">
        <v>1.5324789615170242</v>
      </c>
      <c r="BD335" s="1">
        <v>-3.6169534636896913E-2</v>
      </c>
      <c r="BE335" s="1">
        <v>0.83375297761107248</v>
      </c>
      <c r="BF335" s="1">
        <v>0.79758344439486339</v>
      </c>
      <c r="BG335" s="1">
        <v>-6.5851273277551275E-2</v>
      </c>
      <c r="BH335" s="1">
        <v>2.0257682688267842</v>
      </c>
      <c r="BI335" s="1">
        <v>1.959916995549233</v>
      </c>
      <c r="BJ335" s="1">
        <v>-0.15439123431598695</v>
      </c>
      <c r="BK335" s="1">
        <v>2.0710122474327202</v>
      </c>
      <c r="BL335" s="1">
        <v>1.9166209733374704</v>
      </c>
      <c r="BM335" s="1" t="str">
        <f t="shared" si="9"/>
        <v>SVNTextiles, Garments and Leather</v>
      </c>
    </row>
    <row r="336" spans="1:65">
      <c r="A336" s="8">
        <f t="shared" si="10"/>
        <v>53</v>
      </c>
      <c r="B336" s="1" t="s">
        <v>145</v>
      </c>
      <c r="C336" s="1" t="s">
        <v>146</v>
      </c>
      <c r="D336" s="1" t="s">
        <v>175</v>
      </c>
      <c r="E336" s="2">
        <v>34161.668019846686</v>
      </c>
      <c r="F336" s="3">
        <v>2377430.75</v>
      </c>
      <c r="G336" s="3">
        <v>-5.7215534616261721E-4</v>
      </c>
      <c r="H336" s="3">
        <v>3.4405140904709697E-3</v>
      </c>
      <c r="I336" s="3">
        <v>2.8683588316198438E-3</v>
      </c>
      <c r="J336" s="3">
        <v>-9.078651200979948E-4</v>
      </c>
      <c r="K336" s="3">
        <v>4.3478314764797688E-3</v>
      </c>
      <c r="L336" s="3">
        <v>3.4399664145894349E-3</v>
      </c>
      <c r="M336" s="3">
        <v>-1.6433781711384654E-3</v>
      </c>
      <c r="N336" s="3">
        <v>4.5905383303761482E-3</v>
      </c>
      <c r="O336" s="3">
        <v>2.9471601010300219E-3</v>
      </c>
      <c r="P336" s="2">
        <v>905.18994430691941</v>
      </c>
      <c r="Q336" s="3">
        <v>37431.6796875</v>
      </c>
      <c r="R336" s="3">
        <v>-6.6461481037549675E-4</v>
      </c>
      <c r="S336" s="3">
        <v>5.4870181484147906E-3</v>
      </c>
      <c r="T336" s="3">
        <v>4.8224034835584462E-3</v>
      </c>
      <c r="U336" s="3">
        <v>-1.0440287587698549E-3</v>
      </c>
      <c r="V336" s="3">
        <v>6.7783796694129705E-3</v>
      </c>
      <c r="W336" s="3">
        <v>5.7343510852660984E-3</v>
      </c>
      <c r="X336" s="3">
        <v>-2.0143878646194935E-3</v>
      </c>
      <c r="Y336" s="3">
        <v>7.092421583365649E-3</v>
      </c>
      <c r="Z336" s="3">
        <v>5.0780338351614773E-3</v>
      </c>
      <c r="AA336" s="3">
        <v>21526.350610948222</v>
      </c>
      <c r="AB336" s="3">
        <v>856703.1875</v>
      </c>
      <c r="AC336" s="3">
        <v>-2.3682187602389604E-3</v>
      </c>
      <c r="AD336" s="3">
        <v>1.1283153900876641E-2</v>
      </c>
      <c r="AE336" s="3">
        <v>8.9149349369108677E-3</v>
      </c>
      <c r="AF336" s="3">
        <v>-3.80608910927549E-3</v>
      </c>
      <c r="AG336" s="3">
        <v>1.4533062931150198E-2</v>
      </c>
      <c r="AH336" s="3">
        <v>1.0726974112913013E-2</v>
      </c>
      <c r="AI336" s="3">
        <v>-6.3186004990711808E-3</v>
      </c>
      <c r="AJ336" s="3">
        <v>1.5390088781714439E-2</v>
      </c>
      <c r="AK336" s="3">
        <v>9.0714883990585804E-3</v>
      </c>
      <c r="AL336" s="1">
        <v>-1.9909153248400042E-2</v>
      </c>
      <c r="AM336" s="1">
        <v>0.11971874900736819</v>
      </c>
      <c r="AN336" s="1">
        <v>9.980959879712531E-2</v>
      </c>
      <c r="AO336" s="1">
        <v>-3.1590766259782334E-2</v>
      </c>
      <c r="AP336" s="1">
        <v>0.15129045589456175</v>
      </c>
      <c r="AQ336" s="1">
        <v>0.11969969166021753</v>
      </c>
      <c r="AR336" s="1">
        <v>-5.7184238640272986E-2</v>
      </c>
      <c r="AS336" s="1">
        <v>0.159735868457895</v>
      </c>
      <c r="AT336" s="1">
        <v>0.10255162779218391</v>
      </c>
      <c r="AU336" s="1">
        <v>-1.3741673242691845E-2</v>
      </c>
      <c r="AV336" s="1">
        <v>0.11345039155783458</v>
      </c>
      <c r="AW336" s="1">
        <v>9.9708721323918045E-2</v>
      </c>
      <c r="AX336" s="1">
        <v>-2.1586491656547399E-2</v>
      </c>
      <c r="AY336" s="1">
        <v>0.14015077166178774</v>
      </c>
      <c r="AZ336" s="1">
        <v>0.11856428361577075</v>
      </c>
      <c r="BA336" s="1">
        <v>-4.1649778770360982E-2</v>
      </c>
      <c r="BB336" s="1">
        <v>0.14664394830888819</v>
      </c>
      <c r="BC336" s="1">
        <v>0.10499417194554746</v>
      </c>
      <c r="BD336" s="1">
        <v>-4.7125045572070284E-2</v>
      </c>
      <c r="BE336" s="1">
        <v>0.22452281465832249</v>
      </c>
      <c r="BF336" s="1">
        <v>0.17739776503230437</v>
      </c>
      <c r="BG336" s="1">
        <v>-7.573714292672426E-2</v>
      </c>
      <c r="BH336" s="1">
        <v>0.28919256296369888</v>
      </c>
      <c r="BI336" s="1">
        <v>0.21345542582832869</v>
      </c>
      <c r="BJ336" s="1">
        <v>-0.12573345903247138</v>
      </c>
      <c r="BK336" s="1">
        <v>0.30624646986721782</v>
      </c>
      <c r="BL336" s="1">
        <v>0.18051301315128807</v>
      </c>
      <c r="BM336" s="1" t="str">
        <f t="shared" si="9"/>
        <v>SPAAgriculture, Mining and Quarrying</v>
      </c>
    </row>
    <row r="337" spans="1:65">
      <c r="A337" s="8">
        <f t="shared" si="10"/>
        <v>53</v>
      </c>
      <c r="B337" s="1" t="s">
        <v>145</v>
      </c>
      <c r="C337" s="1" t="s">
        <v>146</v>
      </c>
      <c r="D337" s="1" t="s">
        <v>176</v>
      </c>
      <c r="E337" s="2">
        <v>28402.366877856861</v>
      </c>
      <c r="F337" s="3">
        <v>2377430.75</v>
      </c>
      <c r="G337" s="3">
        <v>-1.5059832949191332E-3</v>
      </c>
      <c r="H337" s="3">
        <v>6.5180493984371424E-3</v>
      </c>
      <c r="I337" s="3">
        <v>5.0120661035180092E-3</v>
      </c>
      <c r="J337" s="3">
        <v>-2.241572190541774E-3</v>
      </c>
      <c r="K337" s="3">
        <v>1.0445117950439453E-2</v>
      </c>
      <c r="L337" s="3">
        <v>8.2035455852746964E-3</v>
      </c>
      <c r="M337" s="3">
        <v>-1.108502084389329E-2</v>
      </c>
      <c r="N337" s="3">
        <v>1.2956614606082439E-2</v>
      </c>
      <c r="O337" s="3">
        <v>1.8715937621891499E-3</v>
      </c>
      <c r="P337" s="2">
        <v>282.78144772857888</v>
      </c>
      <c r="Q337" s="3">
        <v>37431.6796875</v>
      </c>
      <c r="R337" s="3">
        <v>-9.4814240583218634E-4</v>
      </c>
      <c r="S337" s="3">
        <v>4.0642843814566731E-3</v>
      </c>
      <c r="T337" s="3">
        <v>3.1161420047283173E-3</v>
      </c>
      <c r="U337" s="3">
        <v>-1.4100478147156537E-3</v>
      </c>
      <c r="V337" s="3">
        <v>6.5157772041857243E-3</v>
      </c>
      <c r="W337" s="3">
        <v>5.1057294476777315E-3</v>
      </c>
      <c r="X337" s="3">
        <v>-6.9113648496568203E-3</v>
      </c>
      <c r="Y337" s="3">
        <v>8.0872508697211742E-3</v>
      </c>
      <c r="Z337" s="3">
        <v>1.1758860200643539E-3</v>
      </c>
      <c r="AA337" s="3">
        <v>34323.05606411607</v>
      </c>
      <c r="AB337" s="3">
        <v>856703.1875</v>
      </c>
      <c r="AC337" s="3">
        <v>-6.5785322804003954E-3</v>
      </c>
      <c r="AD337" s="3">
        <v>3.9642068557441235E-2</v>
      </c>
      <c r="AE337" s="3">
        <v>3.3063536509871483E-2</v>
      </c>
      <c r="AF337" s="3">
        <v>-9.1839316301047802E-3</v>
      </c>
      <c r="AG337" s="3">
        <v>6.1384687200188637E-2</v>
      </c>
      <c r="AH337" s="3">
        <v>5.220075324177742E-2</v>
      </c>
      <c r="AI337" s="3">
        <v>-5.6085428223013878E-2</v>
      </c>
      <c r="AJ337" s="3">
        <v>7.4550159275531769E-2</v>
      </c>
      <c r="AK337" s="3">
        <v>1.8464731052517891E-2</v>
      </c>
      <c r="AL337" s="1">
        <v>-6.3029450179769783E-2</v>
      </c>
      <c r="AM337" s="1">
        <v>0.27279789305374241</v>
      </c>
      <c r="AN337" s="1">
        <v>0.20976844287397262</v>
      </c>
      <c r="AO337" s="1">
        <v>-9.3815823312765736E-2</v>
      </c>
      <c r="AP337" s="1">
        <v>0.43715627105571186</v>
      </c>
      <c r="AQ337" s="1">
        <v>0.34334044043450473</v>
      </c>
      <c r="AR337" s="1">
        <v>-0.46393792771745113</v>
      </c>
      <c r="AS337" s="1">
        <v>0.54226915900577921</v>
      </c>
      <c r="AT337" s="1">
        <v>7.8331231288328015E-2</v>
      </c>
      <c r="AU337" s="1">
        <v>-6.2752637011246226E-2</v>
      </c>
      <c r="AV337" s="1">
        <v>0.2689939411328986</v>
      </c>
      <c r="AW337" s="1">
        <v>0.20624130604788424</v>
      </c>
      <c r="AX337" s="1">
        <v>-9.3323764595983474E-2</v>
      </c>
      <c r="AY337" s="1">
        <v>0.4312455589216504</v>
      </c>
      <c r="AZ337" s="1">
        <v>0.33792179817813067</v>
      </c>
      <c r="BA337" s="1">
        <v>-0.45742745709399618</v>
      </c>
      <c r="BB337" s="1">
        <v>0.53525326483110702</v>
      </c>
      <c r="BC337" s="1">
        <v>7.7825807737110786E-2</v>
      </c>
      <c r="BD337" s="1">
        <v>-8.2100052724277339E-2</v>
      </c>
      <c r="BE337" s="1">
        <v>0.49473283400340079</v>
      </c>
      <c r="BF337" s="1">
        <v>0.41263278418484878</v>
      </c>
      <c r="BG337" s="1">
        <v>-0.11461542467370385</v>
      </c>
      <c r="BH337" s="1">
        <v>0.76608061506570957</v>
      </c>
      <c r="BI337" s="1">
        <v>0.65146516133475196</v>
      </c>
      <c r="BJ337" s="1">
        <v>-0.69994588730555807</v>
      </c>
      <c r="BK337" s="1">
        <v>0.93038564625723918</v>
      </c>
      <c r="BL337" s="1">
        <v>0.23043975895168106</v>
      </c>
      <c r="BM337" s="1" t="str">
        <f t="shared" si="9"/>
        <v>SPAElectronics and Machinery</v>
      </c>
    </row>
    <row r="338" spans="1:65">
      <c r="A338" s="8">
        <f t="shared" si="10"/>
        <v>53</v>
      </c>
      <c r="B338" s="1" t="s">
        <v>145</v>
      </c>
      <c r="C338" s="1" t="s">
        <v>146</v>
      </c>
      <c r="D338" s="1" t="s">
        <v>177</v>
      </c>
      <c r="E338" s="2">
        <v>239901.69318209236</v>
      </c>
      <c r="F338" s="3">
        <v>14264584.5</v>
      </c>
      <c r="G338" s="3">
        <v>-9.4288825202966109E-3</v>
      </c>
      <c r="H338" s="3">
        <v>2.0731805532705039E-2</v>
      </c>
      <c r="I338" s="3">
        <v>1.1302923274342902E-2</v>
      </c>
      <c r="J338" s="3">
        <v>-1.239443111262517E-2</v>
      </c>
      <c r="K338" s="3">
        <v>3.2378102012444288E-2</v>
      </c>
      <c r="L338" s="3">
        <v>1.9983670790679753E-2</v>
      </c>
      <c r="M338" s="3">
        <v>-4.6135512180626392E-2</v>
      </c>
      <c r="N338" s="3">
        <v>3.9665014075580984E-2</v>
      </c>
      <c r="O338" s="3">
        <v>-6.4704985707066953E-3</v>
      </c>
      <c r="P338" s="2">
        <v>2795.2547370044554</v>
      </c>
      <c r="Q338" s="3">
        <v>224590.078125</v>
      </c>
      <c r="R338" s="3">
        <v>-7.1514643495902419E-3</v>
      </c>
      <c r="S338" s="3">
        <v>1.5099134325282648E-2</v>
      </c>
      <c r="T338" s="3">
        <v>7.9476701575913467E-3</v>
      </c>
      <c r="U338" s="3">
        <v>-9.2334507207851857E-3</v>
      </c>
      <c r="V338" s="3">
        <v>2.3689451365498826E-2</v>
      </c>
      <c r="W338" s="3">
        <v>1.4456000542850234E-2</v>
      </c>
      <c r="X338" s="3">
        <v>-3.4606508212164044E-2</v>
      </c>
      <c r="Y338" s="3">
        <v>2.9113976925145835E-2</v>
      </c>
      <c r="Z338" s="3">
        <v>-5.4925309377722442E-3</v>
      </c>
      <c r="AA338" s="3">
        <v>247985.66312286357</v>
      </c>
      <c r="AB338" s="3">
        <v>5140219.125</v>
      </c>
      <c r="AC338" s="3">
        <v>-6.0198766544999671E-2</v>
      </c>
      <c r="AD338" s="3">
        <v>0.13158274284069194</v>
      </c>
      <c r="AE338" s="3">
        <v>7.1383977112418506E-2</v>
      </c>
      <c r="AF338" s="3">
        <v>-7.4703772716020467E-2</v>
      </c>
      <c r="AG338" s="3">
        <v>0.2040111944952514</v>
      </c>
      <c r="AH338" s="3">
        <v>0.12930742259777617</v>
      </c>
      <c r="AI338" s="3">
        <v>-0.31260130878217751</v>
      </c>
      <c r="AJ338" s="3">
        <v>0.24705140216974542</v>
      </c>
      <c r="AK338" s="3">
        <v>-6.5549902014026884E-2</v>
      </c>
      <c r="AL338" s="1">
        <v>-4.6720212419109522E-2</v>
      </c>
      <c r="AM338" s="1">
        <v>0.10272631525895602</v>
      </c>
      <c r="AN338" s="1">
        <v>5.6006104137734589E-2</v>
      </c>
      <c r="AO338" s="1">
        <v>-6.1414536998351719E-2</v>
      </c>
      <c r="AP338" s="1">
        <v>0.16043383725406818</v>
      </c>
      <c r="AQ338" s="1">
        <v>9.9019299714929759E-2</v>
      </c>
      <c r="AR338" s="1">
        <v>-0.22860194986027613</v>
      </c>
      <c r="AS338" s="1">
        <v>0.19654056344736562</v>
      </c>
      <c r="AT338" s="1">
        <v>-3.2061388720267099E-2</v>
      </c>
      <c r="AU338" s="1">
        <v>-4.7883171646300765E-2</v>
      </c>
      <c r="AV338" s="1">
        <v>0.10109739841596026</v>
      </c>
      <c r="AW338" s="1">
        <v>5.3214227987577641E-2</v>
      </c>
      <c r="AX338" s="1">
        <v>-6.1823269212877952E-2</v>
      </c>
      <c r="AY338" s="1">
        <v>0.15861451731992038</v>
      </c>
      <c r="AZ338" s="1">
        <v>9.6791247425008248E-2</v>
      </c>
      <c r="BA338" s="1">
        <v>-0.2317104989689438</v>
      </c>
      <c r="BB338" s="1">
        <v>0.19493483939314807</v>
      </c>
      <c r="BC338" s="1">
        <v>-3.67756572373929E-2</v>
      </c>
      <c r="BD338" s="1">
        <v>-0.10398277298169553</v>
      </c>
      <c r="BE338" s="1">
        <v>0.22728602698004946</v>
      </c>
      <c r="BF338" s="1">
        <v>0.12330325540910474</v>
      </c>
      <c r="BG338" s="1">
        <v>-0.12903761796181468</v>
      </c>
      <c r="BH338" s="1">
        <v>0.35239342831163617</v>
      </c>
      <c r="BI338" s="1">
        <v>0.2233558117637143</v>
      </c>
      <c r="BJ338" s="1">
        <v>-0.53996373664201047</v>
      </c>
      <c r="BK338" s="1">
        <v>0.42673781110486941</v>
      </c>
      <c r="BL338" s="1">
        <v>-0.11322591759420544</v>
      </c>
      <c r="BM338" s="1" t="str">
        <f t="shared" si="9"/>
        <v>SPAOther</v>
      </c>
    </row>
    <row r="339" spans="1:65">
      <c r="A339" s="8">
        <f t="shared" si="10"/>
        <v>53</v>
      </c>
      <c r="B339" s="1" t="s">
        <v>145</v>
      </c>
      <c r="C339" s="1" t="s">
        <v>146</v>
      </c>
      <c r="D339" s="1" t="s">
        <v>178</v>
      </c>
      <c r="E339" s="2">
        <v>878126.29859577992</v>
      </c>
      <c r="F339" s="3">
        <v>20208161.375</v>
      </c>
      <c r="G339" s="3">
        <v>-9.305479752248047E-3</v>
      </c>
      <c r="H339" s="3">
        <v>2.0742247071265485E-2</v>
      </c>
      <c r="I339" s="3">
        <v>1.1436767333568909E-2</v>
      </c>
      <c r="J339" s="3">
        <v>-1.3623944380855235E-2</v>
      </c>
      <c r="K339" s="3">
        <v>3.543543912994096E-2</v>
      </c>
      <c r="L339" s="3">
        <v>2.1811494479875293E-2</v>
      </c>
      <c r="M339" s="3">
        <v>-4.0903770764909808E-2</v>
      </c>
      <c r="N339" s="3">
        <v>4.3168304483446107E-2</v>
      </c>
      <c r="O339" s="3">
        <v>2.264533718536299E-3</v>
      </c>
      <c r="P339" s="2">
        <v>14570.842490455741</v>
      </c>
      <c r="Q339" s="3">
        <v>318169.27734375</v>
      </c>
      <c r="R339" s="3">
        <v>-1.0520308514969656E-2</v>
      </c>
      <c r="S339" s="3">
        <v>2.1923681400949135E-2</v>
      </c>
      <c r="T339" s="3">
        <v>1.1403372907807352E-2</v>
      </c>
      <c r="U339" s="3">
        <v>-1.519788086443441E-2</v>
      </c>
      <c r="V339" s="3">
        <v>3.8570062723010778E-2</v>
      </c>
      <c r="W339" s="3">
        <v>2.3372181523882318E-2</v>
      </c>
      <c r="X339" s="3">
        <v>-4.4358740444295108E-2</v>
      </c>
      <c r="Y339" s="3">
        <v>4.6827316167764366E-2</v>
      </c>
      <c r="Z339" s="3">
        <v>2.4685757234692574E-3</v>
      </c>
      <c r="AA339" s="3">
        <v>104811.65414353817</v>
      </c>
      <c r="AB339" s="3">
        <v>7281977.09375</v>
      </c>
      <c r="AC339" s="3">
        <v>-5.4303083138599129E-3</v>
      </c>
      <c r="AD339" s="3">
        <v>1.2618117447695202E-2</v>
      </c>
      <c r="AE339" s="3">
        <v>7.187809170215078E-3</v>
      </c>
      <c r="AF339" s="3">
        <v>-8.0901584516351772E-3</v>
      </c>
      <c r="AG339" s="3">
        <v>2.4257217836533205E-2</v>
      </c>
      <c r="AH339" s="3">
        <v>1.6167059312479512E-2</v>
      </c>
      <c r="AI339" s="3">
        <v>-2.4144158337093512E-2</v>
      </c>
      <c r="AJ339" s="3">
        <v>2.8885163092139982E-2</v>
      </c>
      <c r="AK339" s="3">
        <v>4.7410047550464698E-3</v>
      </c>
      <c r="AL339" s="1">
        <v>-1.2596783981244213E-2</v>
      </c>
      <c r="AM339" s="1">
        <v>2.8078681873355806E-2</v>
      </c>
      <c r="AN339" s="1">
        <v>1.5481897911809853E-2</v>
      </c>
      <c r="AO339" s="1">
        <v>-1.8442669148429378E-2</v>
      </c>
      <c r="AP339" s="1">
        <v>4.7968786552091365E-2</v>
      </c>
      <c r="AQ339" s="1">
        <v>2.9526117039233097E-2</v>
      </c>
      <c r="AR339" s="1">
        <v>-5.5371241253781033E-2</v>
      </c>
      <c r="AS339" s="1">
        <v>5.8436729850836339E-2</v>
      </c>
      <c r="AT339" s="1">
        <v>3.0654885970553079E-3</v>
      </c>
      <c r="AU339" s="1">
        <v>-1.3513042283059256E-2</v>
      </c>
      <c r="AV339" s="1">
        <v>2.8160356072238248E-2</v>
      </c>
      <c r="AW339" s="1">
        <v>1.4647313817216281E-2</v>
      </c>
      <c r="AX339" s="1">
        <v>-1.9521253244785826E-2</v>
      </c>
      <c r="AY339" s="1">
        <v>4.9542167674518585E-2</v>
      </c>
      <c r="AZ339" s="1">
        <v>3.0020913999827602E-2</v>
      </c>
      <c r="BA339" s="1">
        <v>-5.6977562434987153E-2</v>
      </c>
      <c r="BB339" s="1">
        <v>6.0148378964056393E-2</v>
      </c>
      <c r="BC339" s="1">
        <v>3.1708165290692415E-3</v>
      </c>
      <c r="BD339" s="1">
        <v>-2.2192962972033482E-2</v>
      </c>
      <c r="BE339" s="1">
        <v>5.1568602942623505E-2</v>
      </c>
      <c r="BF339" s="1">
        <v>2.9375640119269492E-2</v>
      </c>
      <c r="BG339" s="1">
        <v>-3.3063424133168831E-2</v>
      </c>
      <c r="BH339" s="1">
        <v>9.9136090648244399E-2</v>
      </c>
      <c r="BI339" s="1">
        <v>6.607266621911051E-2</v>
      </c>
      <c r="BJ339" s="1">
        <v>-9.8674031196058665E-2</v>
      </c>
      <c r="BK339" s="1">
        <v>0.11804990028077217</v>
      </c>
      <c r="BL339" s="1">
        <v>1.9375869084713497E-2</v>
      </c>
      <c r="BM339" s="1" t="str">
        <f t="shared" si="9"/>
        <v>SPAServices</v>
      </c>
    </row>
    <row r="340" spans="1:65">
      <c r="A340" s="8">
        <f t="shared" si="10"/>
        <v>53</v>
      </c>
      <c r="B340" s="1" t="s">
        <v>145</v>
      </c>
      <c r="C340" s="1" t="s">
        <v>146</v>
      </c>
      <c r="D340" s="1" t="s">
        <v>179</v>
      </c>
      <c r="E340" s="2">
        <v>8123.3954377551709</v>
      </c>
      <c r="F340" s="3">
        <v>2377430.75</v>
      </c>
      <c r="G340" s="3">
        <v>-1.4898314111633226E-4</v>
      </c>
      <c r="H340" s="3">
        <v>2.1333455806598067E-3</v>
      </c>
      <c r="I340" s="3">
        <v>1.9843624904751778E-3</v>
      </c>
      <c r="J340" s="3">
        <v>-2.6095007342519239E-4</v>
      </c>
      <c r="K340" s="3">
        <v>4.799235612154007E-3</v>
      </c>
      <c r="L340" s="3">
        <v>4.5382855460047722E-3</v>
      </c>
      <c r="M340" s="3">
        <v>-7.5704246410168707E-4</v>
      </c>
      <c r="N340" s="3">
        <v>4.9467207863926888E-3</v>
      </c>
      <c r="O340" s="3">
        <v>4.189678467810154E-3</v>
      </c>
      <c r="P340" s="2">
        <v>161.77135736003621</v>
      </c>
      <c r="Q340" s="3">
        <v>37431.6796875</v>
      </c>
      <c r="R340" s="3">
        <v>-2.0254959963494912E-4</v>
      </c>
      <c r="S340" s="3">
        <v>3.2910715090110898E-3</v>
      </c>
      <c r="T340" s="3">
        <v>3.0885220039635897E-3</v>
      </c>
      <c r="U340" s="3">
        <v>-3.6199766327627003E-4</v>
      </c>
      <c r="V340" s="3">
        <v>7.5763200875371695E-3</v>
      </c>
      <c r="W340" s="3">
        <v>7.2143224533647299E-3</v>
      </c>
      <c r="X340" s="3">
        <v>-9.4882643315941095E-4</v>
      </c>
      <c r="Y340" s="3">
        <v>7.7784182503819466E-3</v>
      </c>
      <c r="Z340" s="3">
        <v>6.8295920500531793E-3</v>
      </c>
      <c r="AA340" s="3">
        <v>19704.858510713755</v>
      </c>
      <c r="AB340" s="3">
        <v>856703.1875</v>
      </c>
      <c r="AC340" s="3">
        <v>-1.0557578061707318E-3</v>
      </c>
      <c r="AD340" s="3">
        <v>1.9821658730506897E-2</v>
      </c>
      <c r="AE340" s="3">
        <v>1.8765900749713182E-2</v>
      </c>
      <c r="AF340" s="3">
        <v>-1.8762940890155733E-3</v>
      </c>
      <c r="AG340" s="3">
        <v>4.5560527592897415E-2</v>
      </c>
      <c r="AH340" s="3">
        <v>4.3684232980012894E-2</v>
      </c>
      <c r="AI340" s="3">
        <v>-5.0667851464822888E-3</v>
      </c>
      <c r="AJ340" s="3">
        <v>4.6648813411593437E-2</v>
      </c>
      <c r="AK340" s="3">
        <v>4.158202838152647E-2</v>
      </c>
      <c r="AL340" s="1">
        <v>-2.1801050907452869E-2</v>
      </c>
      <c r="AM340" s="1">
        <v>0.31217744006912662</v>
      </c>
      <c r="AN340" s="1">
        <v>0.29037639661462877</v>
      </c>
      <c r="AO340" s="1">
        <v>-3.8185433549182489E-2</v>
      </c>
      <c r="AP340" s="1">
        <v>0.70228335309249545</v>
      </c>
      <c r="AQ340" s="1">
        <v>0.66409792060802075</v>
      </c>
      <c r="AR340" s="1">
        <v>-0.11077979142685129</v>
      </c>
      <c r="AS340" s="1">
        <v>0.72386520300906676</v>
      </c>
      <c r="AT340" s="1">
        <v>0.61308543287637285</v>
      </c>
      <c r="AU340" s="1">
        <v>-2.3433603797407464E-2</v>
      </c>
      <c r="AV340" s="1">
        <v>0.38075447174468158</v>
      </c>
      <c r="AW340" s="1">
        <v>0.35732087889039521</v>
      </c>
      <c r="AX340" s="1">
        <v>-4.1880654575926095E-2</v>
      </c>
      <c r="AY340" s="1">
        <v>0.87652843300437489</v>
      </c>
      <c r="AZ340" s="1">
        <v>0.83464778179556309</v>
      </c>
      <c r="BA340" s="1">
        <v>-0.10977273096188581</v>
      </c>
      <c r="BB340" s="1">
        <v>0.89990980865174153</v>
      </c>
      <c r="BC340" s="1">
        <v>0.79013710462676934</v>
      </c>
      <c r="BD340" s="1">
        <v>-2.2950457965155602E-2</v>
      </c>
      <c r="BE340" s="1">
        <v>0.43089062930460714</v>
      </c>
      <c r="BF340" s="1">
        <v>0.40794016754343188</v>
      </c>
      <c r="BG340" s="1">
        <v>-4.0787582500960554E-2</v>
      </c>
      <c r="BH340" s="1">
        <v>0.99041178505102079</v>
      </c>
      <c r="BI340" s="1">
        <v>0.94962419116200125</v>
      </c>
      <c r="BJ340" s="1">
        <v>-0.1101436701136847</v>
      </c>
      <c r="BK340" s="1">
        <v>1.0140693491155</v>
      </c>
      <c r="BL340" s="1">
        <v>0.90392568153249508</v>
      </c>
      <c r="BM340" s="1" t="str">
        <f t="shared" si="9"/>
        <v>SPATextiles, Garments and Leather</v>
      </c>
    </row>
    <row r="341" spans="1:65">
      <c r="A341" s="8">
        <f t="shared" si="10"/>
        <v>54</v>
      </c>
      <c r="B341" s="1" t="s">
        <v>147</v>
      </c>
      <c r="C341" s="1" t="s">
        <v>148</v>
      </c>
      <c r="D341" s="1" t="s">
        <v>175</v>
      </c>
      <c r="E341" s="2">
        <v>8956.113281480204</v>
      </c>
      <c r="F341" s="3">
        <v>158101.28125</v>
      </c>
      <c r="G341" s="3">
        <v>-9.0340213500894606E-4</v>
      </c>
      <c r="H341" s="3">
        <v>4.9947299412451684E-3</v>
      </c>
      <c r="I341" s="3">
        <v>4.0913277771323919E-3</v>
      </c>
      <c r="J341" s="3">
        <v>-1.2952899851370603E-3</v>
      </c>
      <c r="K341" s="3">
        <v>9.0808678651228547E-3</v>
      </c>
      <c r="L341" s="3">
        <v>7.7855779090896249E-3</v>
      </c>
      <c r="M341" s="3">
        <v>-2.9853313462808728E-3</v>
      </c>
      <c r="N341" s="3">
        <v>1.025004277471453E-2</v>
      </c>
      <c r="O341" s="3">
        <v>7.2647116612643003E-3</v>
      </c>
      <c r="P341" s="2">
        <v>2465.8666086628623</v>
      </c>
      <c r="Q341" s="3">
        <v>16739.0078125</v>
      </c>
      <c r="R341" s="3">
        <v>-2.1364481945056468E-3</v>
      </c>
      <c r="S341" s="3">
        <v>1.4229324733605608E-2</v>
      </c>
      <c r="T341" s="3">
        <v>1.2092876771930605E-2</v>
      </c>
      <c r="U341" s="3">
        <v>-3.1794032765901648E-3</v>
      </c>
      <c r="V341" s="3">
        <v>2.5106846878770739E-2</v>
      </c>
      <c r="W341" s="3">
        <v>2.1927443129243329E-2</v>
      </c>
      <c r="X341" s="3">
        <v>-8.3883766201324761E-3</v>
      </c>
      <c r="Y341" s="3">
        <v>2.8858143545221537E-2</v>
      </c>
      <c r="Z341" s="3">
        <v>2.0469766925089061E-2</v>
      </c>
      <c r="AA341" s="3">
        <v>839.73832932095524</v>
      </c>
      <c r="AB341" s="3">
        <v>31493.82421875</v>
      </c>
      <c r="AC341" s="3">
        <v>-4.2005881550721824E-4</v>
      </c>
      <c r="AD341" s="3">
        <v>5.4022035328671336E-3</v>
      </c>
      <c r="AE341" s="3">
        <v>4.9821448046714067E-3</v>
      </c>
      <c r="AF341" s="3">
        <v>-6.0510099865496159E-4</v>
      </c>
      <c r="AG341" s="3">
        <v>9.1980694560334086E-3</v>
      </c>
      <c r="AH341" s="3">
        <v>8.5929685737937689E-3</v>
      </c>
      <c r="AI341" s="3">
        <v>-1.420540502294898E-3</v>
      </c>
      <c r="AJ341" s="3">
        <v>9.7660969477146864E-3</v>
      </c>
      <c r="AK341" s="3">
        <v>8.3455564454197884E-3</v>
      </c>
      <c r="AL341" s="1">
        <v>-7.9738291844112432E-3</v>
      </c>
      <c r="AM341" s="1">
        <v>4.4085708711944754E-2</v>
      </c>
      <c r="AN341" s="1">
        <v>3.6111879270650155E-2</v>
      </c>
      <c r="AO341" s="1">
        <v>-1.1432805708013099E-2</v>
      </c>
      <c r="AP341" s="1">
        <v>8.0151780028704281E-2</v>
      </c>
      <c r="AQ341" s="1">
        <v>6.8718974577574546E-2</v>
      </c>
      <c r="AR341" s="1">
        <v>-2.6349862693070134E-2</v>
      </c>
      <c r="AS341" s="1">
        <v>9.0471437968953849E-2</v>
      </c>
      <c r="AT341" s="1">
        <v>6.4121577330950558E-2</v>
      </c>
      <c r="AU341" s="1">
        <v>-7.2514108045958715E-3</v>
      </c>
      <c r="AV341" s="1">
        <v>4.8296363740870603E-2</v>
      </c>
      <c r="AW341" s="1">
        <v>4.1044953726535244E-2</v>
      </c>
      <c r="AX341" s="1">
        <v>-1.0791349554519937E-2</v>
      </c>
      <c r="AY341" s="1">
        <v>8.5216229999987986E-2</v>
      </c>
      <c r="AZ341" s="1">
        <v>7.4424878840251382E-2</v>
      </c>
      <c r="BA341" s="1">
        <v>-2.8471350259126196E-2</v>
      </c>
      <c r="BB341" s="1">
        <v>9.794866753266597E-2</v>
      </c>
      <c r="BC341" s="1">
        <v>6.9477317273539771E-2</v>
      </c>
      <c r="BD341" s="1">
        <v>-7.8770124818045052E-3</v>
      </c>
      <c r="BE341" s="1">
        <v>0.10130301540335505</v>
      </c>
      <c r="BF341" s="1">
        <v>9.3426004558830086E-2</v>
      </c>
      <c r="BG341" s="1">
        <v>-1.1346954148318782E-2</v>
      </c>
      <c r="BH341" s="1">
        <v>0.17248372189545183</v>
      </c>
      <c r="BI341" s="1">
        <v>0.16113676993017245</v>
      </c>
      <c r="BJ341" s="1">
        <v>-2.6638210780017473E-2</v>
      </c>
      <c r="BK341" s="1">
        <v>0.18313546750059706</v>
      </c>
      <c r="BL341" s="1">
        <v>0.15649725672057957</v>
      </c>
      <c r="BM341" s="1" t="str">
        <f t="shared" si="9"/>
        <v>SRIAgriculture, Mining and Quarrying</v>
      </c>
    </row>
    <row r="342" spans="1:65">
      <c r="A342" s="8">
        <f t="shared" si="10"/>
        <v>54</v>
      </c>
      <c r="B342" s="1" t="s">
        <v>147</v>
      </c>
      <c r="C342" s="1" t="s">
        <v>148</v>
      </c>
      <c r="D342" s="1" t="s">
        <v>176</v>
      </c>
      <c r="E342" s="2">
        <v>272.43378259885935</v>
      </c>
      <c r="F342" s="3">
        <v>158101.28125</v>
      </c>
      <c r="G342" s="3">
        <v>-5.7614880688561243E-5</v>
      </c>
      <c r="H342" s="3">
        <v>3.3450811170041561E-3</v>
      </c>
      <c r="I342" s="3">
        <v>3.2874662429094315E-3</v>
      </c>
      <c r="J342" s="3">
        <v>-1.0059005899165641E-4</v>
      </c>
      <c r="K342" s="3">
        <v>5.2506676875054836E-3</v>
      </c>
      <c r="L342" s="3">
        <v>5.150077398866415E-3</v>
      </c>
      <c r="M342" s="3">
        <v>-6.1338780506048352E-4</v>
      </c>
      <c r="N342" s="3">
        <v>8.3186011761426926E-3</v>
      </c>
      <c r="O342" s="3">
        <v>7.7052132692188025E-3</v>
      </c>
      <c r="P342" s="2">
        <v>10.288320467252573</v>
      </c>
      <c r="Q342" s="3">
        <v>16739.0078125</v>
      </c>
      <c r="R342" s="3">
        <v>-1.8562556419965404E-5</v>
      </c>
      <c r="S342" s="3">
        <v>1.3652606285177171E-3</v>
      </c>
      <c r="T342" s="3">
        <v>1.3466980890370905E-3</v>
      </c>
      <c r="U342" s="3">
        <v>-3.2254996767733246E-5</v>
      </c>
      <c r="V342" s="3">
        <v>2.133604371920228E-3</v>
      </c>
      <c r="W342" s="3">
        <v>2.1013493533246219E-3</v>
      </c>
      <c r="X342" s="3">
        <v>-2.4006241437746212E-4</v>
      </c>
      <c r="Y342" s="3">
        <v>3.1503018690273166E-3</v>
      </c>
      <c r="Z342" s="3">
        <v>2.9102393891662359E-3</v>
      </c>
      <c r="AA342" s="3">
        <v>135.73929758096057</v>
      </c>
      <c r="AB342" s="3">
        <v>31493.82421875</v>
      </c>
      <c r="AC342" s="3">
        <v>-1.5810906893420906E-4</v>
      </c>
      <c r="AD342" s="3">
        <v>3.7170528434216976E-2</v>
      </c>
      <c r="AE342" s="3">
        <v>3.7012419663369656E-2</v>
      </c>
      <c r="AF342" s="3">
        <v>-2.7719132594938856E-4</v>
      </c>
      <c r="AG342" s="3">
        <v>5.5813241750001907E-2</v>
      </c>
      <c r="AH342" s="3">
        <v>5.5536048486828804E-2</v>
      </c>
      <c r="AI342" s="3">
        <v>-5.796745652332902E-3</v>
      </c>
      <c r="AJ342" s="3">
        <v>6.4849678426980972E-2</v>
      </c>
      <c r="AK342" s="3">
        <v>5.9052933007478714E-2</v>
      </c>
      <c r="AL342" s="1">
        <v>-1.6717799023380841E-2</v>
      </c>
      <c r="AM342" s="1">
        <v>0.97062413672731085</v>
      </c>
      <c r="AN342" s="1">
        <v>0.95390633961722815</v>
      </c>
      <c r="AO342" s="1">
        <v>-2.9187674605501795E-2</v>
      </c>
      <c r="AP342" s="1">
        <v>1.5235579088112932</v>
      </c>
      <c r="AQ342" s="1">
        <v>1.4943701675702408</v>
      </c>
      <c r="AR342" s="1">
        <v>-0.17798342938215578</v>
      </c>
      <c r="AS342" s="1">
        <v>2.4137636137815259</v>
      </c>
      <c r="AT342" s="1">
        <v>2.2357801548422152</v>
      </c>
      <c r="AU342" s="1">
        <v>-1.510055904796318E-2</v>
      </c>
      <c r="AV342" s="1">
        <v>1.1106335932596474</v>
      </c>
      <c r="AW342" s="1">
        <v>1.0955330479917629</v>
      </c>
      <c r="AX342" s="1">
        <v>-2.6239299817515393E-2</v>
      </c>
      <c r="AY342" s="1">
        <v>1.7356778923252343</v>
      </c>
      <c r="AZ342" s="1">
        <v>1.7094385747508394</v>
      </c>
      <c r="BA342" s="1">
        <v>-0.19528973173137046</v>
      </c>
      <c r="BB342" s="1">
        <v>2.5627568916633319</v>
      </c>
      <c r="BC342" s="1">
        <v>2.3674671066613224</v>
      </c>
      <c r="BD342" s="1">
        <v>-1.8341995844258406E-2</v>
      </c>
      <c r="BE342" s="1">
        <v>4.3120972292423883</v>
      </c>
      <c r="BF342" s="1">
        <v>4.2937552679787432</v>
      </c>
      <c r="BG342" s="1">
        <v>-3.2156549797556347E-2</v>
      </c>
      <c r="BH342" s="1">
        <v>6.4748104275986131</v>
      </c>
      <c r="BI342" s="1">
        <v>6.4426536530666407</v>
      </c>
      <c r="BJ342" s="1">
        <v>-0.67247176510510998</v>
      </c>
      <c r="BK342" s="1">
        <v>7.5231138873136469</v>
      </c>
      <c r="BL342" s="1">
        <v>6.8506421492188716</v>
      </c>
      <c r="BM342" s="1" t="str">
        <f t="shared" si="9"/>
        <v>SRIElectronics and Machinery</v>
      </c>
    </row>
    <row r="343" spans="1:65">
      <c r="A343" s="8">
        <f t="shared" si="10"/>
        <v>54</v>
      </c>
      <c r="B343" s="1" t="s">
        <v>147</v>
      </c>
      <c r="C343" s="1" t="s">
        <v>148</v>
      </c>
      <c r="D343" s="1" t="s">
        <v>177</v>
      </c>
      <c r="E343" s="2">
        <v>17937.488943835888</v>
      </c>
      <c r="F343" s="3">
        <v>948607.6875</v>
      </c>
      <c r="G343" s="3">
        <v>-1.3849372101049084E-3</v>
      </c>
      <c r="H343" s="3">
        <v>1.653500548491138E-2</v>
      </c>
      <c r="I343" s="3">
        <v>1.5150067824833968E-2</v>
      </c>
      <c r="J343" s="3">
        <v>-2.0569778776007297E-3</v>
      </c>
      <c r="K343" s="3">
        <v>3.0217995750717819E-2</v>
      </c>
      <c r="L343" s="3">
        <v>2.8161017584352521E-2</v>
      </c>
      <c r="M343" s="3">
        <v>-6.174654051392281E-3</v>
      </c>
      <c r="N343" s="3">
        <v>3.3697127390041715E-2</v>
      </c>
      <c r="O343" s="3">
        <v>2.7522473348653875E-2</v>
      </c>
      <c r="P343" s="2">
        <v>1588.294701089116</v>
      </c>
      <c r="Q343" s="3">
        <v>100434.046875</v>
      </c>
      <c r="R343" s="3">
        <v>-1.010759173311726E-3</v>
      </c>
      <c r="S343" s="3">
        <v>1.0533964975820709E-2</v>
      </c>
      <c r="T343" s="3">
        <v>9.5232057476550835E-3</v>
      </c>
      <c r="U343" s="3">
        <v>-1.5376829976503359E-3</v>
      </c>
      <c r="V343" s="3">
        <v>2.0978612926228379E-2</v>
      </c>
      <c r="W343" s="3">
        <v>1.9440929414486163E-2</v>
      </c>
      <c r="X343" s="3">
        <v>-4.316819153018514E-3</v>
      </c>
      <c r="Y343" s="3">
        <v>2.3146688952692784E-2</v>
      </c>
      <c r="Z343" s="3">
        <v>1.8829869768524077E-2</v>
      </c>
      <c r="AA343" s="3">
        <v>3917.4620078880907</v>
      </c>
      <c r="AB343" s="3">
        <v>188962.9453125</v>
      </c>
      <c r="AC343" s="3">
        <v>-3.3672160919309135E-3</v>
      </c>
      <c r="AD343" s="3">
        <v>9.5036507014810923E-2</v>
      </c>
      <c r="AE343" s="3">
        <v>9.1669291011385212E-2</v>
      </c>
      <c r="AF343" s="3">
        <v>-4.6654393868266197E-3</v>
      </c>
      <c r="AG343" s="3">
        <v>0.15390961818957294</v>
      </c>
      <c r="AH343" s="3">
        <v>0.14924417576003179</v>
      </c>
      <c r="AI343" s="3">
        <v>-1.692303240270121E-2</v>
      </c>
      <c r="AJ343" s="3">
        <v>0.1661751247193024</v>
      </c>
      <c r="AK343" s="3">
        <v>0.14925208791828481</v>
      </c>
      <c r="AL343" s="1">
        <v>-6.1034280744503852E-3</v>
      </c>
      <c r="AM343" s="1">
        <v>7.2869886050757893E-2</v>
      </c>
      <c r="AN343" s="1">
        <v>6.6766455993275506E-2</v>
      </c>
      <c r="AO343" s="1">
        <v>-9.065116046467302E-3</v>
      </c>
      <c r="AP343" s="1">
        <v>0.13317092087126667</v>
      </c>
      <c r="AQ343" s="1">
        <v>0.12410580355221186</v>
      </c>
      <c r="AR343" s="1">
        <v>-2.7211744050426458E-2</v>
      </c>
      <c r="AS343" s="1">
        <v>0.14850347859823362</v>
      </c>
      <c r="AT343" s="1">
        <v>0.12129173459189679</v>
      </c>
      <c r="AU343" s="1">
        <v>-5.3261859818592872E-3</v>
      </c>
      <c r="AV343" s="1">
        <v>5.5508629621221828E-2</v>
      </c>
      <c r="AW343" s="1">
        <v>5.0182443350310434E-2</v>
      </c>
      <c r="AX343" s="1">
        <v>-8.1028061311522043E-3</v>
      </c>
      <c r="AY343" s="1">
        <v>0.11054660401491045</v>
      </c>
      <c r="AZ343" s="1">
        <v>0.10244379517475591</v>
      </c>
      <c r="BA343" s="1">
        <v>-2.2747438030857148E-2</v>
      </c>
      <c r="BB343" s="1">
        <v>0.12197126029769696</v>
      </c>
      <c r="BC343" s="1">
        <v>9.9223822102694162E-2</v>
      </c>
      <c r="BD343" s="1">
        <v>-1.3535104149216352E-2</v>
      </c>
      <c r="BE343" s="1">
        <v>0.38201558358719928</v>
      </c>
      <c r="BF343" s="1">
        <v>0.36848047979374476</v>
      </c>
      <c r="BG343" s="1">
        <v>-1.8753535941420058E-2</v>
      </c>
      <c r="BH343" s="1">
        <v>0.61866617849506722</v>
      </c>
      <c r="BI343" s="1">
        <v>0.59991263032293285</v>
      </c>
      <c r="BJ343" s="1">
        <v>-6.8025039034478318E-2</v>
      </c>
      <c r="BK343" s="1">
        <v>0.66796949131796979</v>
      </c>
      <c r="BL343" s="1">
        <v>0.5999444346037025</v>
      </c>
      <c r="BM343" s="1" t="str">
        <f t="shared" si="9"/>
        <v>SRIOther</v>
      </c>
    </row>
    <row r="344" spans="1:65">
      <c r="A344" s="8">
        <f t="shared" si="10"/>
        <v>54</v>
      </c>
      <c r="B344" s="1" t="s">
        <v>147</v>
      </c>
      <c r="C344" s="1" t="s">
        <v>148</v>
      </c>
      <c r="D344" s="1" t="s">
        <v>178</v>
      </c>
      <c r="E344" s="2">
        <v>48752.973162469803</v>
      </c>
      <c r="F344" s="3">
        <v>1343860.890625</v>
      </c>
      <c r="G344" s="3">
        <v>-4.5478467624207042E-3</v>
      </c>
      <c r="H344" s="3">
        <v>3.6254694061426562E-2</v>
      </c>
      <c r="I344" s="3">
        <v>3.1706847250461578E-2</v>
      </c>
      <c r="J344" s="3">
        <v>-7.5994787387116958E-3</v>
      </c>
      <c r="K344" s="3">
        <v>7.4603511618988705E-2</v>
      </c>
      <c r="L344" s="3">
        <v>6.7004032845943584E-2</v>
      </c>
      <c r="M344" s="3">
        <v>-1.802509227468363E-2</v>
      </c>
      <c r="N344" s="3">
        <v>7.9000201240887691E-2</v>
      </c>
      <c r="O344" s="3">
        <v>6.0975109992796206E-2</v>
      </c>
      <c r="P344" s="2">
        <v>3780.5628351610881</v>
      </c>
      <c r="Q344" s="3">
        <v>142281.56640625</v>
      </c>
      <c r="R344" s="3">
        <v>-3.1499685967482094E-3</v>
      </c>
      <c r="S344" s="3">
        <v>2.2287187677875409E-2</v>
      </c>
      <c r="T344" s="3">
        <v>1.9137219213291701E-2</v>
      </c>
      <c r="U344" s="3">
        <v>-5.1639688456077693E-3</v>
      </c>
      <c r="V344" s="3">
        <v>4.5372461805527564E-2</v>
      </c>
      <c r="W344" s="3">
        <v>4.0208493498084863E-2</v>
      </c>
      <c r="X344" s="3">
        <v>-1.3210865061708432E-2</v>
      </c>
      <c r="Y344" s="3">
        <v>4.8428130305524064E-2</v>
      </c>
      <c r="Z344" s="3">
        <v>3.5217265595633762E-2</v>
      </c>
      <c r="AA344" s="3">
        <v>7081.5881822688616</v>
      </c>
      <c r="AB344" s="3">
        <v>267697.505859375</v>
      </c>
      <c r="AC344" s="3">
        <v>-5.9416935177181163E-3</v>
      </c>
      <c r="AD344" s="3">
        <v>4.0582272237692507E-2</v>
      </c>
      <c r="AE344" s="3">
        <v>3.4640578370474628E-2</v>
      </c>
      <c r="AF344" s="3">
        <v>-9.8096168933365924E-3</v>
      </c>
      <c r="AG344" s="3">
        <v>8.5578503586503984E-2</v>
      </c>
      <c r="AH344" s="3">
        <v>7.5768889275991569E-2</v>
      </c>
      <c r="AI344" s="3">
        <v>-2.4267955459556845E-2</v>
      </c>
      <c r="AJ344" s="3">
        <v>9.1482834707782956E-2</v>
      </c>
      <c r="AK344" s="3">
        <v>6.721487894260747E-2</v>
      </c>
      <c r="AL344" s="1">
        <v>-7.3741184681271306E-3</v>
      </c>
      <c r="AM344" s="1">
        <v>5.8785272020107124E-2</v>
      </c>
      <c r="AN344" s="1">
        <v>5.1411153473267746E-2</v>
      </c>
      <c r="AO344" s="1">
        <v>-1.2322195413076099E-2</v>
      </c>
      <c r="AP344" s="1">
        <v>0.12096606626294912</v>
      </c>
      <c r="AQ344" s="1">
        <v>0.108643870794203</v>
      </c>
      <c r="AR344" s="1">
        <v>-2.9226834758542018E-2</v>
      </c>
      <c r="AS344" s="1">
        <v>0.12809509057559129</v>
      </c>
      <c r="AT344" s="1">
        <v>9.8868257481619898E-2</v>
      </c>
      <c r="AU344" s="1">
        <v>-6.9734788196654353E-3</v>
      </c>
      <c r="AV344" s="1">
        <v>4.9339930366929928E-2</v>
      </c>
      <c r="AW344" s="1">
        <v>4.2366451839853554E-2</v>
      </c>
      <c r="AX344" s="1">
        <v>-1.1432122659074385E-2</v>
      </c>
      <c r="AY344" s="1">
        <v>0.1004466843649035</v>
      </c>
      <c r="AZ344" s="1">
        <v>8.9014562897232336E-2</v>
      </c>
      <c r="BA344" s="1">
        <v>-2.9246541629775448E-2</v>
      </c>
      <c r="BB344" s="1">
        <v>0.10721139928512269</v>
      </c>
      <c r="BC344" s="1">
        <v>7.7964858434210957E-2</v>
      </c>
      <c r="BD344" s="1">
        <v>-1.3212195336011982E-2</v>
      </c>
      <c r="BE344" s="1">
        <v>9.0240418221626414E-2</v>
      </c>
      <c r="BF344" s="1">
        <v>7.702822210845231E-2</v>
      </c>
      <c r="BG344" s="1">
        <v>-2.1813069654252538E-2</v>
      </c>
      <c r="BH344" s="1">
        <v>0.19029589839610672</v>
      </c>
      <c r="BI344" s="1">
        <v>0.16848283448512877</v>
      </c>
      <c r="BJ344" s="1">
        <v>-5.3963228998799191E-2</v>
      </c>
      <c r="BK344" s="1">
        <v>0.2034250131628326</v>
      </c>
      <c r="BL344" s="1">
        <v>0.14946178348444716</v>
      </c>
      <c r="BM344" s="1" t="str">
        <f t="shared" si="9"/>
        <v>SRIServices</v>
      </c>
    </row>
    <row r="345" spans="1:65">
      <c r="A345" s="8">
        <f t="shared" si="10"/>
        <v>54</v>
      </c>
      <c r="B345" s="1" t="s">
        <v>147</v>
      </c>
      <c r="C345" s="1" t="s">
        <v>148</v>
      </c>
      <c r="D345" s="1" t="s">
        <v>179</v>
      </c>
      <c r="E345" s="2">
        <v>3131.6313973982765</v>
      </c>
      <c r="F345" s="3">
        <v>158101.28125</v>
      </c>
      <c r="G345" s="3">
        <v>-1.7617625026105088E-3</v>
      </c>
      <c r="H345" s="3">
        <v>8.0135059542953968E-2</v>
      </c>
      <c r="I345" s="3">
        <v>7.8373293858021498E-2</v>
      </c>
      <c r="J345" s="3">
        <v>-3.052807585845585E-3</v>
      </c>
      <c r="K345" s="3">
        <v>0.16967673785984516</v>
      </c>
      <c r="L345" s="3">
        <v>0.16662393230944872</v>
      </c>
      <c r="M345" s="3">
        <v>-4.9608636036282405E-3</v>
      </c>
      <c r="N345" s="3">
        <v>0.17098070867359638</v>
      </c>
      <c r="O345" s="3">
        <v>0.16601983876898885</v>
      </c>
      <c r="P345" s="2">
        <v>524.49156225539832</v>
      </c>
      <c r="Q345" s="3">
        <v>16739.0078125</v>
      </c>
      <c r="R345" s="3">
        <v>-2.7758498108596541E-3</v>
      </c>
      <c r="S345" s="3">
        <v>0.1271498748101294</v>
      </c>
      <c r="T345" s="3">
        <v>0.1243740264326334</v>
      </c>
      <c r="U345" s="3">
        <v>-4.8112970252986997E-3</v>
      </c>
      <c r="V345" s="3">
        <v>0.26871310267597437</v>
      </c>
      <c r="W345" s="3">
        <v>0.26390180550515652</v>
      </c>
      <c r="X345" s="3">
        <v>-7.8193987574195489E-3</v>
      </c>
      <c r="Y345" s="3">
        <v>0.27079356927424669</v>
      </c>
      <c r="Z345" s="3">
        <v>0.26297416724264622</v>
      </c>
      <c r="AA345" s="3">
        <v>3772.3844183710839</v>
      </c>
      <c r="AB345" s="3">
        <v>31493.82421875</v>
      </c>
      <c r="AC345" s="3">
        <v>-1.079374683831702E-2</v>
      </c>
      <c r="AD345" s="3">
        <v>0.85460186004638672</v>
      </c>
      <c r="AE345" s="3">
        <v>0.84380812011659145</v>
      </c>
      <c r="AF345" s="3">
        <v>-1.868740098325361E-2</v>
      </c>
      <c r="AG345" s="3">
        <v>1.8196208924055099</v>
      </c>
      <c r="AH345" s="3">
        <v>1.8009334690868855</v>
      </c>
      <c r="AI345" s="3">
        <v>-3.0434075699304231E-2</v>
      </c>
      <c r="AJ345" s="3">
        <v>1.8277626037597656</v>
      </c>
      <c r="AK345" s="3">
        <v>1.7973285764455795</v>
      </c>
      <c r="AL345" s="1">
        <v>-4.4471534700847581E-2</v>
      </c>
      <c r="AM345" s="1">
        <v>2.0228203721775069</v>
      </c>
      <c r="AN345" s="1">
        <v>1.9783487571464549</v>
      </c>
      <c r="AO345" s="1">
        <v>-7.7060919555146892E-2</v>
      </c>
      <c r="AP345" s="1">
        <v>4.2830886254416711</v>
      </c>
      <c r="AQ345" s="1">
        <v>4.2060277572666331</v>
      </c>
      <c r="AR345" s="1">
        <v>-0.12522528863454829</v>
      </c>
      <c r="AS345" s="1">
        <v>4.3160042898440549</v>
      </c>
      <c r="AT345" s="1">
        <v>4.1907788421561616</v>
      </c>
      <c r="AU345" s="1">
        <v>-4.4295252476890708E-2</v>
      </c>
      <c r="AV345" s="1">
        <v>2.0289771388515825</v>
      </c>
      <c r="AW345" s="1">
        <v>1.9846819092474011</v>
      </c>
      <c r="AX345" s="1">
        <v>-7.6775629446219434E-2</v>
      </c>
      <c r="AY345" s="1">
        <v>4.2879534333288678</v>
      </c>
      <c r="AZ345" s="1">
        <v>4.2111778015605452</v>
      </c>
      <c r="BA345" s="1">
        <v>-0.12477701092557286</v>
      </c>
      <c r="BB345" s="1">
        <v>4.3211522011006984</v>
      </c>
      <c r="BC345" s="1">
        <v>4.1963751379278209</v>
      </c>
      <c r="BD345" s="1">
        <v>-4.5055902396028844E-2</v>
      </c>
      <c r="BE345" s="1">
        <v>3.5673301005194271</v>
      </c>
      <c r="BF345" s="1">
        <v>3.5222742269613621</v>
      </c>
      <c r="BG345" s="1">
        <v>-7.8006064747411744E-2</v>
      </c>
      <c r="BH345" s="1">
        <v>7.595570153170347</v>
      </c>
      <c r="BI345" s="1">
        <v>7.5175639951892972</v>
      </c>
      <c r="BJ345" s="1">
        <v>-0.12703973557666007</v>
      </c>
      <c r="BK345" s="1">
        <v>7.6295557707328934</v>
      </c>
      <c r="BL345" s="1">
        <v>7.5025162371282823</v>
      </c>
      <c r="BM345" s="1" t="str">
        <f t="shared" si="9"/>
        <v>SRITextiles, Garments and Leather</v>
      </c>
    </row>
    <row r="346" spans="1:65">
      <c r="A346" s="8">
        <f t="shared" si="10"/>
        <v>55</v>
      </c>
      <c r="B346" s="1" t="s">
        <v>149</v>
      </c>
      <c r="C346" s="1" t="s">
        <v>150</v>
      </c>
      <c r="D346" s="1" t="s">
        <v>175</v>
      </c>
      <c r="E346" s="2">
        <v>8059.410674391951</v>
      </c>
      <c r="F346" s="3">
        <v>947618.75</v>
      </c>
      <c r="G346" s="3">
        <v>-9.5934950513765216E-4</v>
      </c>
      <c r="H346" s="3">
        <v>2.0698016742244363E-3</v>
      </c>
      <c r="I346" s="3">
        <v>1.1104521690867841E-3</v>
      </c>
      <c r="J346" s="3">
        <v>-1.3927631080150604E-3</v>
      </c>
      <c r="K346" s="3">
        <v>3.8790031103417277E-3</v>
      </c>
      <c r="L346" s="3">
        <v>2.4862400023266673E-3</v>
      </c>
      <c r="M346" s="3">
        <v>-2.8121380601078272E-3</v>
      </c>
      <c r="N346" s="3">
        <v>4.3215653859078884E-3</v>
      </c>
      <c r="O346" s="3">
        <v>1.5094273258000612E-3</v>
      </c>
      <c r="P346" s="2">
        <v>120.14977544158634</v>
      </c>
      <c r="Q346" s="3">
        <v>10274.7021484375</v>
      </c>
      <c r="R346" s="3">
        <v>-9.834490338107571E-4</v>
      </c>
      <c r="S346" s="3">
        <v>2.4816210498102009E-3</v>
      </c>
      <c r="T346" s="3">
        <v>1.4981720159994438E-3</v>
      </c>
      <c r="U346" s="3">
        <v>-1.4424857508856803E-3</v>
      </c>
      <c r="V346" s="3">
        <v>4.6314715873450041E-3</v>
      </c>
      <c r="W346" s="3">
        <v>3.1889857200440019E-3</v>
      </c>
      <c r="X346" s="3">
        <v>-3.1190883601084352E-3</v>
      </c>
      <c r="Y346" s="3">
        <v>5.1143243326805532E-3</v>
      </c>
      <c r="Z346" s="3">
        <v>1.995235972572118E-3</v>
      </c>
      <c r="AA346" s="3">
        <v>4198.9231816026113</v>
      </c>
      <c r="AB346" s="3">
        <v>443441.0625</v>
      </c>
      <c r="AC346" s="3">
        <v>-1.8503714090911672E-3</v>
      </c>
      <c r="AD346" s="3">
        <v>3.6919715930707753E-3</v>
      </c>
      <c r="AE346" s="3">
        <v>1.8416001694276929E-3</v>
      </c>
      <c r="AF346" s="3">
        <v>-2.6519708917476237E-3</v>
      </c>
      <c r="AG346" s="3">
        <v>6.9944517454132438E-3</v>
      </c>
      <c r="AH346" s="3">
        <v>4.3424808536656201E-3</v>
      </c>
      <c r="AI346" s="3">
        <v>-4.8731270944699645E-3</v>
      </c>
      <c r="AJ346" s="3">
        <v>7.7796695986762643E-3</v>
      </c>
      <c r="AK346" s="3">
        <v>2.9065425042062998E-3</v>
      </c>
      <c r="AL346" s="1">
        <v>-5.6399753513877458E-2</v>
      </c>
      <c r="AM346" s="1">
        <v>0.12168276902599665</v>
      </c>
      <c r="AN346" s="1">
        <v>6.528301551211918E-2</v>
      </c>
      <c r="AO346" s="1">
        <v>-8.1879956756740438E-2</v>
      </c>
      <c r="AP346" s="1">
        <v>0.22804495976828235</v>
      </c>
      <c r="AQ346" s="1">
        <v>0.14616500301154189</v>
      </c>
      <c r="AR346" s="1">
        <v>-0.16532441262302808</v>
      </c>
      <c r="AS346" s="1">
        <v>0.2540630096268589</v>
      </c>
      <c r="AT346" s="1">
        <v>8.8738597003830841E-2</v>
      </c>
      <c r="AU346" s="1">
        <v>-4.2050208288787153E-2</v>
      </c>
      <c r="AV346" s="1">
        <v>0.10610888663340529</v>
      </c>
      <c r="AW346" s="1">
        <v>6.4058678344618133E-2</v>
      </c>
      <c r="AX346" s="1">
        <v>-6.1677650994593838E-2</v>
      </c>
      <c r="AY346" s="1">
        <v>0.19803196529341777</v>
      </c>
      <c r="AZ346" s="1">
        <v>0.13635430932115006</v>
      </c>
      <c r="BA346" s="1">
        <v>-0.13336564550322161</v>
      </c>
      <c r="BB346" s="1">
        <v>0.21867773118074244</v>
      </c>
      <c r="BC346" s="1">
        <v>8.5312085677520813E-2</v>
      </c>
      <c r="BD346" s="1">
        <v>-9.7707273975104175E-2</v>
      </c>
      <c r="BE346" s="1">
        <v>0.19495139093704775</v>
      </c>
      <c r="BF346" s="1">
        <v>9.7244116193542188E-2</v>
      </c>
      <c r="BG346" s="1">
        <v>-0.1400350465970801</v>
      </c>
      <c r="BH346" s="1">
        <v>0.36933602066971088</v>
      </c>
      <c r="BI346" s="1">
        <v>0.22930097407263075</v>
      </c>
      <c r="BJ346" s="1">
        <v>-0.25732129333361364</v>
      </c>
      <c r="BK346" s="1">
        <v>0.41079877541287663</v>
      </c>
      <c r="BL346" s="1">
        <v>0.15347748207926301</v>
      </c>
      <c r="BM346" s="1" t="str">
        <f t="shared" si="9"/>
        <v>SWEAgriculture, Mining and Quarrying</v>
      </c>
    </row>
    <row r="347" spans="1:65">
      <c r="A347" s="8">
        <f t="shared" si="10"/>
        <v>55</v>
      </c>
      <c r="B347" s="1" t="s">
        <v>149</v>
      </c>
      <c r="C347" s="1" t="s">
        <v>150</v>
      </c>
      <c r="D347" s="1" t="s">
        <v>176</v>
      </c>
      <c r="E347" s="2">
        <v>19020.157037606885</v>
      </c>
      <c r="F347" s="3">
        <v>947618.75</v>
      </c>
      <c r="G347" s="3">
        <v>-2.9332197736948729E-3</v>
      </c>
      <c r="H347" s="3">
        <v>1.2745867017656565E-2</v>
      </c>
      <c r="I347" s="3">
        <v>9.8126470111310482E-3</v>
      </c>
      <c r="J347" s="3">
        <v>-4.9618219491094351E-3</v>
      </c>
      <c r="K347" s="3">
        <v>2.2317362949252129E-2</v>
      </c>
      <c r="L347" s="3">
        <v>1.735554076731205E-2</v>
      </c>
      <c r="M347" s="3">
        <v>-2.2168895229697227E-2</v>
      </c>
      <c r="N347" s="3">
        <v>2.6958748698234558E-2</v>
      </c>
      <c r="O347" s="3">
        <v>4.7898534685373306E-3</v>
      </c>
      <c r="P347" s="2">
        <v>171.22359194565735</v>
      </c>
      <c r="Q347" s="3">
        <v>10274.7021484375</v>
      </c>
      <c r="R347" s="3">
        <v>-2.5679730460979044E-3</v>
      </c>
      <c r="S347" s="3">
        <v>1.0786009021103382E-2</v>
      </c>
      <c r="T347" s="3">
        <v>8.2180360332131386E-3</v>
      </c>
      <c r="U347" s="3">
        <v>-4.2659251485019922E-3</v>
      </c>
      <c r="V347" s="3">
        <v>1.8662433139979839E-2</v>
      </c>
      <c r="W347" s="3">
        <v>1.4396508224308491E-2</v>
      </c>
      <c r="X347" s="3">
        <v>-1.8519208766520023E-2</v>
      </c>
      <c r="Y347" s="3">
        <v>2.2672717459499836E-2</v>
      </c>
      <c r="Z347" s="3">
        <v>4.1535086929798126E-3</v>
      </c>
      <c r="AA347" s="3">
        <v>41541.998082912818</v>
      </c>
      <c r="AB347" s="3">
        <v>443441.0625</v>
      </c>
      <c r="AC347" s="3">
        <v>-1.512378454208374E-2</v>
      </c>
      <c r="AD347" s="3">
        <v>7.8221950680017471E-2</v>
      </c>
      <c r="AE347" s="3">
        <v>6.3098166137933731E-2</v>
      </c>
      <c r="AF347" s="3">
        <v>-2.4621592834591866E-2</v>
      </c>
      <c r="AG347" s="3">
        <v>0.13478690385818481</v>
      </c>
      <c r="AH347" s="3">
        <v>0.1101653128862381</v>
      </c>
      <c r="AI347" s="3">
        <v>-0.12073258310556412</v>
      </c>
      <c r="AJ347" s="3">
        <v>0.16055171191692352</v>
      </c>
      <c r="AK347" s="3">
        <v>3.9819128811359406E-2</v>
      </c>
      <c r="AL347" s="1">
        <v>-7.3069164590165991E-2</v>
      </c>
      <c r="AM347" s="1">
        <v>0.31751110616043349</v>
      </c>
      <c r="AN347" s="1">
        <v>0.24444193577024506</v>
      </c>
      <c r="AO347" s="1">
        <v>-0.12360348444326635</v>
      </c>
      <c r="AP347" s="1">
        <v>0.55594574984854517</v>
      </c>
      <c r="AQ347" s="1">
        <v>0.43234225960525624</v>
      </c>
      <c r="AR347" s="1">
        <v>-0.55224728431460446</v>
      </c>
      <c r="AS347" s="1">
        <v>0.67156687795502945</v>
      </c>
      <c r="AT347" s="1">
        <v>0.11931959364042501</v>
      </c>
      <c r="AU347" s="1">
        <v>-7.7048841716302663E-2</v>
      </c>
      <c r="AV347" s="1">
        <v>0.32362080399574539</v>
      </c>
      <c r="AW347" s="1">
        <v>0.24657196402589127</v>
      </c>
      <c r="AX347" s="1">
        <v>-0.12799378562012906</v>
      </c>
      <c r="AY347" s="1">
        <v>0.55994312682850766</v>
      </c>
      <c r="AZ347" s="1">
        <v>0.43194934819417286</v>
      </c>
      <c r="BA347" s="1">
        <v>-0.55564585739361594</v>
      </c>
      <c r="BB347" s="1">
        <v>0.68026672689182632</v>
      </c>
      <c r="BC347" s="1">
        <v>0.12462086949821037</v>
      </c>
      <c r="BD347" s="1">
        <v>-8.0719602954117647E-2</v>
      </c>
      <c r="BE347" s="1">
        <v>0.41749105745443532</v>
      </c>
      <c r="BF347" s="1">
        <v>0.33677145450031765</v>
      </c>
      <c r="BG347" s="1">
        <v>-0.13141189575769871</v>
      </c>
      <c r="BH347" s="1">
        <v>0.71939304164065265</v>
      </c>
      <c r="BI347" s="1">
        <v>0.58798115582437938</v>
      </c>
      <c r="BJ347" s="1">
        <v>-0.64438144730164371</v>
      </c>
      <c r="BK347" s="1">
        <v>0.85690657675505177</v>
      </c>
      <c r="BL347" s="1">
        <v>0.21252512945340798</v>
      </c>
      <c r="BM347" s="1" t="str">
        <f t="shared" si="9"/>
        <v>SWEElectronics and Machinery</v>
      </c>
    </row>
    <row r="348" spans="1:65">
      <c r="A348" s="8">
        <f t="shared" si="10"/>
        <v>55</v>
      </c>
      <c r="B348" s="1" t="s">
        <v>149</v>
      </c>
      <c r="C348" s="1" t="s">
        <v>150</v>
      </c>
      <c r="D348" s="1" t="s">
        <v>177</v>
      </c>
      <c r="E348" s="2">
        <v>98599.654333160142</v>
      </c>
      <c r="F348" s="3">
        <v>5685712.5</v>
      </c>
      <c r="G348" s="3">
        <v>-1.9799604750005528E-2</v>
      </c>
      <c r="H348" s="3">
        <v>2.7805999852716923E-2</v>
      </c>
      <c r="I348" s="3">
        <v>8.0063948553288355E-3</v>
      </c>
      <c r="J348" s="3">
        <v>-2.4426821531960741E-2</v>
      </c>
      <c r="K348" s="3">
        <v>4.3864654668141156E-2</v>
      </c>
      <c r="L348" s="3">
        <v>1.9437832932453603E-2</v>
      </c>
      <c r="M348" s="3">
        <v>-0.10360931884497404</v>
      </c>
      <c r="N348" s="3">
        <v>5.3499798523262143E-2</v>
      </c>
      <c r="O348" s="3">
        <v>-5.0109519390389323E-2</v>
      </c>
      <c r="P348" s="2">
        <v>903.6833120996871</v>
      </c>
      <c r="Q348" s="3">
        <v>61648.212890625</v>
      </c>
      <c r="R348" s="3">
        <v>-1.9249611321356497E-2</v>
      </c>
      <c r="S348" s="3">
        <v>2.1133911366632674E-2</v>
      </c>
      <c r="T348" s="3">
        <v>1.8843001162167639E-3</v>
      </c>
      <c r="U348" s="3">
        <v>-2.2847940683277557E-2</v>
      </c>
      <c r="V348" s="3">
        <v>3.3380226246663369E-2</v>
      </c>
      <c r="W348" s="3">
        <v>1.0532285610679537E-2</v>
      </c>
      <c r="X348" s="3">
        <v>-8.3633647504029796E-2</v>
      </c>
      <c r="Y348" s="3">
        <v>4.1141297624562867E-2</v>
      </c>
      <c r="Z348" s="3">
        <v>-4.2492349879466929E-2</v>
      </c>
      <c r="AA348" s="3">
        <v>99550.066707192862</v>
      </c>
      <c r="AB348" s="3">
        <v>2660646.375</v>
      </c>
      <c r="AC348" s="3">
        <v>-0.10528547362991958</v>
      </c>
      <c r="AD348" s="3">
        <v>0.12985012103308691</v>
      </c>
      <c r="AE348" s="3">
        <v>2.4564647228544345E-2</v>
      </c>
      <c r="AF348" s="3">
        <v>-0.12095531260274583</v>
      </c>
      <c r="AG348" s="3">
        <v>0.20674802223220468</v>
      </c>
      <c r="AH348" s="3">
        <v>8.5792710298846941E-2</v>
      </c>
      <c r="AI348" s="3">
        <v>-0.52607052777602803</v>
      </c>
      <c r="AJ348" s="3">
        <v>0.24202498859085608</v>
      </c>
      <c r="AK348" s="3">
        <v>-0.28404552090796642</v>
      </c>
      <c r="AL348" s="1">
        <v>-9.5144735828294552E-2</v>
      </c>
      <c r="AM348" s="1">
        <v>0.13361855167475553</v>
      </c>
      <c r="AN348" s="1">
        <v>3.8473814657692396E-2</v>
      </c>
      <c r="AO348" s="1">
        <v>-0.11738029678509886</v>
      </c>
      <c r="AP348" s="1">
        <v>0.21078658050476956</v>
      </c>
      <c r="AQ348" s="1">
        <v>9.3406282740684798E-2</v>
      </c>
      <c r="AR348" s="1">
        <v>-0.49788273025257457</v>
      </c>
      <c r="AS348" s="1">
        <v>0.257087162174858</v>
      </c>
      <c r="AT348" s="1">
        <v>-0.24079556360235244</v>
      </c>
      <c r="AU348" s="1">
        <v>-0.10943215690381475</v>
      </c>
      <c r="AV348" s="1">
        <v>0.12014421829384164</v>
      </c>
      <c r="AW348" s="1">
        <v>1.0712061793317205E-2</v>
      </c>
      <c r="AX348" s="1">
        <v>-0.12988830725156109</v>
      </c>
      <c r="AY348" s="1">
        <v>0.18976332015893854</v>
      </c>
      <c r="AZ348" s="1">
        <v>5.9875013176237633E-2</v>
      </c>
      <c r="BA348" s="1">
        <v>-0.47544910301359666</v>
      </c>
      <c r="BB348" s="1">
        <v>0.23388425156838133</v>
      </c>
      <c r="BC348" s="1">
        <v>-0.24156485144521536</v>
      </c>
      <c r="BD348" s="1">
        <v>-0.23449458400561646</v>
      </c>
      <c r="BE348" s="1">
        <v>0.28920561464881656</v>
      </c>
      <c r="BF348" s="1">
        <v>5.4711030254275213E-2</v>
      </c>
      <c r="BG348" s="1">
        <v>-0.2693948626925301</v>
      </c>
      <c r="BH348" s="1">
        <v>0.46047464855158865</v>
      </c>
      <c r="BI348" s="1">
        <v>0.19107978734993744</v>
      </c>
      <c r="BJ348" s="1">
        <v>-1.171678155735614</v>
      </c>
      <c r="BK348" s="1">
        <v>0.53904443853353079</v>
      </c>
      <c r="BL348" s="1">
        <v>-0.63263367649460889</v>
      </c>
      <c r="BM348" s="1" t="str">
        <f t="shared" si="9"/>
        <v>SWEOther</v>
      </c>
    </row>
    <row r="349" spans="1:65">
      <c r="A349" s="8">
        <f t="shared" si="10"/>
        <v>55</v>
      </c>
      <c r="B349" s="1" t="s">
        <v>149</v>
      </c>
      <c r="C349" s="1" t="s">
        <v>150</v>
      </c>
      <c r="D349" s="1" t="s">
        <v>178</v>
      </c>
      <c r="E349" s="2">
        <v>347567.5958304365</v>
      </c>
      <c r="F349" s="3">
        <v>8054759.375</v>
      </c>
      <c r="G349" s="3">
        <v>-2.057517856155755E-2</v>
      </c>
      <c r="H349" s="3">
        <v>3.2577354955719784E-2</v>
      </c>
      <c r="I349" s="3">
        <v>1.2002176401438192E-2</v>
      </c>
      <c r="J349" s="3">
        <v>-2.9175137824495323E-2</v>
      </c>
      <c r="K349" s="3">
        <v>5.5536388274049386E-2</v>
      </c>
      <c r="L349" s="3">
        <v>2.6361250449554063E-2</v>
      </c>
      <c r="M349" s="3">
        <v>-9.1850733500905335E-2</v>
      </c>
      <c r="N349" s="3">
        <v>7.006026673479937E-2</v>
      </c>
      <c r="O349" s="3">
        <v>-2.1790466766105965E-2</v>
      </c>
      <c r="P349" s="2">
        <v>3930.7378600001502</v>
      </c>
      <c r="Q349" s="3">
        <v>87334.96826171875</v>
      </c>
      <c r="R349" s="3">
        <v>-2.1238466973500181E-2</v>
      </c>
      <c r="S349" s="3">
        <v>3.1849784931182512E-2</v>
      </c>
      <c r="T349" s="3">
        <v>1.0611317957227584E-2</v>
      </c>
      <c r="U349" s="3">
        <v>-2.9815705140208593E-2</v>
      </c>
      <c r="V349" s="3">
        <v>5.4866535982000642E-2</v>
      </c>
      <c r="W349" s="3">
        <v>2.5050830958207371E-2</v>
      </c>
      <c r="X349" s="3">
        <v>-9.1538368385045032E-2</v>
      </c>
      <c r="Y349" s="3">
        <v>6.9263765879441053E-2</v>
      </c>
      <c r="Z349" s="3">
        <v>-2.2274602506513475E-2</v>
      </c>
      <c r="AA349" s="3">
        <v>75031.261277002326</v>
      </c>
      <c r="AB349" s="3">
        <v>3769249.03125</v>
      </c>
      <c r="AC349" s="3">
        <v>-1.570870703676519E-2</v>
      </c>
      <c r="AD349" s="3">
        <v>2.5068163369724061E-2</v>
      </c>
      <c r="AE349" s="3">
        <v>9.3594563329588709E-3</v>
      </c>
      <c r="AF349" s="3">
        <v>-2.3395980332225008E-2</v>
      </c>
      <c r="AG349" s="3">
        <v>4.5051547400362324E-2</v>
      </c>
      <c r="AH349" s="3">
        <v>2.1655567126344977E-2</v>
      </c>
      <c r="AI349" s="3">
        <v>-6.75510124219727E-2</v>
      </c>
      <c r="AJ349" s="3">
        <v>5.6793415476022346E-2</v>
      </c>
      <c r="AK349" s="3">
        <v>-1.0757596829535032E-2</v>
      </c>
      <c r="AL349" s="1">
        <v>-2.8048392062128634E-2</v>
      </c>
      <c r="AM349" s="1">
        <v>4.4409938966575219E-2</v>
      </c>
      <c r="AN349" s="1">
        <v>1.6361546914365279E-2</v>
      </c>
      <c r="AO349" s="1">
        <v>-3.9771985536835926E-2</v>
      </c>
      <c r="AP349" s="1">
        <v>7.5708037593197025E-2</v>
      </c>
      <c r="AQ349" s="1">
        <v>3.5936052056361099E-2</v>
      </c>
      <c r="AR349" s="1">
        <v>-0.12521229775575085</v>
      </c>
      <c r="AS349" s="1">
        <v>9.5507206582716733E-2</v>
      </c>
      <c r="AT349" s="1">
        <v>-2.9705091173034135E-2</v>
      </c>
      <c r="AU349" s="1">
        <v>-2.7758010805326583E-2</v>
      </c>
      <c r="AV349" s="1">
        <v>4.1626670859539493E-2</v>
      </c>
      <c r="AW349" s="1">
        <v>1.3868660053618571E-2</v>
      </c>
      <c r="AX349" s="1">
        <v>-3.8968192312702772E-2</v>
      </c>
      <c r="AY349" s="1">
        <v>7.1708843229574201E-2</v>
      </c>
      <c r="AZ349" s="1">
        <v>3.2740651069022603E-2</v>
      </c>
      <c r="BA349" s="1">
        <v>-0.11963777903105836</v>
      </c>
      <c r="BB349" s="1">
        <v>9.0525571553636469E-2</v>
      </c>
      <c r="BC349" s="1">
        <v>-2.9112207478610572E-2</v>
      </c>
      <c r="BD349" s="1">
        <v>-4.6419890323208007E-2</v>
      </c>
      <c r="BE349" s="1">
        <v>7.4077477637298786E-2</v>
      </c>
      <c r="BF349" s="1">
        <v>2.7657587314090775E-2</v>
      </c>
      <c r="BG349" s="1">
        <v>-6.9136106395263117E-2</v>
      </c>
      <c r="BH349" s="1">
        <v>0.13312921835776204</v>
      </c>
      <c r="BI349" s="1">
        <v>6.3993112134504995E-2</v>
      </c>
      <c r="BJ349" s="1">
        <v>-0.19961608428438515</v>
      </c>
      <c r="BK349" s="1">
        <v>0.16782693262450898</v>
      </c>
      <c r="BL349" s="1">
        <v>-3.178915131586401E-2</v>
      </c>
      <c r="BM349" s="1" t="str">
        <f t="shared" si="9"/>
        <v>SWEServices</v>
      </c>
    </row>
    <row r="350" spans="1:65">
      <c r="A350" s="8">
        <f t="shared" si="10"/>
        <v>55</v>
      </c>
      <c r="B350" s="1" t="s">
        <v>149</v>
      </c>
      <c r="C350" s="1" t="s">
        <v>150</v>
      </c>
      <c r="D350" s="1" t="s">
        <v>179</v>
      </c>
      <c r="E350" s="2">
        <v>562.5426010101138</v>
      </c>
      <c r="F350" s="3">
        <v>947618.75</v>
      </c>
      <c r="G350" s="3">
        <v>-4.2437516640347894E-5</v>
      </c>
      <c r="H350" s="3">
        <v>1.7737749149091542E-3</v>
      </c>
      <c r="I350" s="3">
        <v>1.7313373973593116E-3</v>
      </c>
      <c r="J350" s="3">
        <v>-7.4688816312118433E-5</v>
      </c>
      <c r="K350" s="3">
        <v>3.4549601841717958E-3</v>
      </c>
      <c r="L350" s="3">
        <v>3.3802713733166456E-3</v>
      </c>
      <c r="M350" s="3">
        <v>-1.7026010391418822E-4</v>
      </c>
      <c r="N350" s="3">
        <v>3.5140377003699541E-3</v>
      </c>
      <c r="O350" s="3">
        <v>3.3437776146456599E-3</v>
      </c>
      <c r="P350" s="2">
        <v>11.556669850643775</v>
      </c>
      <c r="Q350" s="3">
        <v>10274.7021484375</v>
      </c>
      <c r="R350" s="3">
        <v>-7.9892259236657992E-5</v>
      </c>
      <c r="S350" s="3">
        <v>3.3234647708013654E-3</v>
      </c>
      <c r="T350" s="3">
        <v>3.2435725443065166E-3</v>
      </c>
      <c r="U350" s="3">
        <v>-1.4050678873900324E-4</v>
      </c>
      <c r="V350" s="3">
        <v>6.4637260511517525E-3</v>
      </c>
      <c r="W350" s="3">
        <v>6.3232192769646645E-3</v>
      </c>
      <c r="X350" s="3">
        <v>-3.2111955806612968E-4</v>
      </c>
      <c r="Y350" s="3">
        <v>6.5738591365516186E-3</v>
      </c>
      <c r="Z350" s="3">
        <v>6.2527395784854889E-3</v>
      </c>
      <c r="AA350" s="3">
        <v>1398.2851745753737</v>
      </c>
      <c r="AB350" s="3">
        <v>443441.0625</v>
      </c>
      <c r="AC350" s="3">
        <v>-2.3951402545208111E-4</v>
      </c>
      <c r="AD350" s="3">
        <v>1.0798828676342964E-2</v>
      </c>
      <c r="AE350" s="3">
        <v>1.0559314396232367E-2</v>
      </c>
      <c r="AF350" s="3">
        <v>-4.243144067004323E-4</v>
      </c>
      <c r="AG350" s="3">
        <v>2.1266916766762733E-2</v>
      </c>
      <c r="AH350" s="3">
        <v>2.0842602476477623E-2</v>
      </c>
      <c r="AI350" s="3">
        <v>-9.4482608255930245E-4</v>
      </c>
      <c r="AJ350" s="3">
        <v>2.1631966345012188E-2</v>
      </c>
      <c r="AK350" s="3">
        <v>2.068714052438736E-2</v>
      </c>
      <c r="AL350" s="1">
        <v>-3.5743590944887459E-2</v>
      </c>
      <c r="AM350" s="1">
        <v>1.4939866892808742</v>
      </c>
      <c r="AN350" s="1">
        <v>1.4582430975699523</v>
      </c>
      <c r="AO350" s="1">
        <v>-6.2907698417960817E-2</v>
      </c>
      <c r="AP350" s="1">
        <v>2.9099884566878211</v>
      </c>
      <c r="AQ350" s="1">
        <v>2.8470807628660681</v>
      </c>
      <c r="AR350" s="1">
        <v>-0.14340394986158847</v>
      </c>
      <c r="AS350" s="1">
        <v>2.959747319604396</v>
      </c>
      <c r="AT350" s="1">
        <v>2.8163433850635</v>
      </c>
      <c r="AU350" s="1">
        <v>-3.551495369432088E-2</v>
      </c>
      <c r="AV350" s="1">
        <v>1.4773984184134674</v>
      </c>
      <c r="AW350" s="1">
        <v>1.4418834792740465</v>
      </c>
      <c r="AX350" s="1">
        <v>-6.2460270162365848E-2</v>
      </c>
      <c r="AY350" s="1">
        <v>2.8733563625911152</v>
      </c>
      <c r="AZ350" s="1">
        <v>2.8108960988975942</v>
      </c>
      <c r="BA350" s="1">
        <v>-0.14274907661925884</v>
      </c>
      <c r="BB350" s="1">
        <v>2.9223144402016463</v>
      </c>
      <c r="BC350" s="1">
        <v>2.7795653635823871</v>
      </c>
      <c r="BD350" s="1">
        <v>-3.797878908444749E-2</v>
      </c>
      <c r="BE350" s="1">
        <v>1.7123274342026602</v>
      </c>
      <c r="BF350" s="1">
        <v>1.6743486047380216</v>
      </c>
      <c r="BG350" s="1">
        <v>-6.7281852606131676E-2</v>
      </c>
      <c r="BH350" s="1">
        <v>3.3722106454386926</v>
      </c>
      <c r="BI350" s="1">
        <v>3.3049288112920769</v>
      </c>
      <c r="BJ350" s="1">
        <v>-0.14981732465677089</v>
      </c>
      <c r="BK350" s="1">
        <v>3.4300951092463294</v>
      </c>
      <c r="BL350" s="1">
        <v>3.2802778261234695</v>
      </c>
      <c r="BM350" s="1" t="str">
        <f t="shared" si="9"/>
        <v>SWETextiles, Garments and Leather</v>
      </c>
    </row>
    <row r="351" spans="1:65">
      <c r="A351" s="8">
        <f t="shared" si="10"/>
        <v>56</v>
      </c>
      <c r="B351" s="1" t="s">
        <v>151</v>
      </c>
      <c r="C351" s="1" t="s">
        <v>152</v>
      </c>
      <c r="D351" s="1" t="s">
        <v>175</v>
      </c>
      <c r="E351" s="2">
        <v>5249.5731733603743</v>
      </c>
      <c r="F351" s="3">
        <v>1317947.75</v>
      </c>
      <c r="G351" s="3">
        <v>-1.3407247024588287E-4</v>
      </c>
      <c r="H351" s="3">
        <v>1.1071358749177307E-3</v>
      </c>
      <c r="I351" s="3">
        <v>9.7306340467184782E-4</v>
      </c>
      <c r="J351" s="3">
        <v>-2.1313012985046953E-4</v>
      </c>
      <c r="K351" s="3">
        <v>2.295973536092788E-3</v>
      </c>
      <c r="L351" s="3">
        <v>2.0828434498980641E-3</v>
      </c>
      <c r="M351" s="3">
        <v>-4.3081829790025949E-4</v>
      </c>
      <c r="N351" s="3">
        <v>2.4023079895414412E-3</v>
      </c>
      <c r="O351" s="3">
        <v>1.9714896916411817E-3</v>
      </c>
      <c r="P351" s="2">
        <v>2496.1089128557696</v>
      </c>
      <c r="Q351" s="3">
        <v>9437.7822265625</v>
      </c>
      <c r="R351" s="3">
        <v>-6.3938066596165299E-3</v>
      </c>
      <c r="S351" s="3">
        <v>7.0590680232271552E-2</v>
      </c>
      <c r="T351" s="3">
        <v>6.4196874853223562E-2</v>
      </c>
      <c r="U351" s="3">
        <v>-1.0257272166199982E-2</v>
      </c>
      <c r="V351" s="3">
        <v>0.13143627438694239</v>
      </c>
      <c r="W351" s="3">
        <v>0.12117900140583515</v>
      </c>
      <c r="X351" s="3">
        <v>-2.0982128567993641E-2</v>
      </c>
      <c r="Y351" s="3">
        <v>0.13705385476350784</v>
      </c>
      <c r="Z351" s="3">
        <v>0.11607172805815935</v>
      </c>
      <c r="AA351" s="3">
        <v>335.16761926634814</v>
      </c>
      <c r="AB351" s="3">
        <v>691486.9375</v>
      </c>
      <c r="AC351" s="3">
        <v>-1.5207885553536471E-5</v>
      </c>
      <c r="AD351" s="3">
        <v>2.8074870351701975E-4</v>
      </c>
      <c r="AE351" s="3">
        <v>2.6554081705398858E-4</v>
      </c>
      <c r="AF351" s="3">
        <v>-2.4216390556830447E-5</v>
      </c>
      <c r="AG351" s="3">
        <v>4.4921209337189794E-4</v>
      </c>
      <c r="AH351" s="3">
        <v>4.2499571281950921E-4</v>
      </c>
      <c r="AI351" s="3">
        <v>-4.9059904995374382E-5</v>
      </c>
      <c r="AJ351" s="3">
        <v>4.6149904665071517E-4</v>
      </c>
      <c r="AK351" s="3">
        <v>4.1243914165534079E-4</v>
      </c>
      <c r="AL351" s="1">
        <v>-1.6829988192685351E-2</v>
      </c>
      <c r="AM351" s="1">
        <v>0.13897770115215702</v>
      </c>
      <c r="AN351" s="1">
        <v>0.12214771295947165</v>
      </c>
      <c r="AO351" s="1">
        <v>-2.6754020137844423E-2</v>
      </c>
      <c r="AP351" s="1">
        <v>0.28821134892415584</v>
      </c>
      <c r="AQ351" s="1">
        <v>0.26145733426637519</v>
      </c>
      <c r="AR351" s="1">
        <v>-5.4080206425351683E-2</v>
      </c>
      <c r="AS351" s="1">
        <v>0.3015594105563047</v>
      </c>
      <c r="AT351" s="1">
        <v>0.24747920413095301</v>
      </c>
      <c r="AU351" s="1">
        <v>-1.2087484466411589E-2</v>
      </c>
      <c r="AV351" s="1">
        <v>0.13345160343528195</v>
      </c>
      <c r="AW351" s="1">
        <v>0.12136412138978379</v>
      </c>
      <c r="AX351" s="1">
        <v>-1.9391361762592652E-2</v>
      </c>
      <c r="AY351" s="1">
        <v>0.24848013234583205</v>
      </c>
      <c r="AZ351" s="1">
        <v>0.22908876904265812</v>
      </c>
      <c r="BA351" s="1">
        <v>-3.96666910089341E-2</v>
      </c>
      <c r="BB351" s="1">
        <v>0.25910016187681972</v>
      </c>
      <c r="BC351" s="1">
        <v>0.21943347438921423</v>
      </c>
      <c r="BD351" s="1">
        <v>-1.5687754447729876E-2</v>
      </c>
      <c r="BE351" s="1">
        <v>0.2896074346949129</v>
      </c>
      <c r="BF351" s="1">
        <v>0.27391967930899019</v>
      </c>
      <c r="BG351" s="1">
        <v>-2.498051338751282E-2</v>
      </c>
      <c r="BH351" s="1">
        <v>0.46338651030486538</v>
      </c>
      <c r="BI351" s="1">
        <v>0.43840600723747392</v>
      </c>
      <c r="BJ351" s="1">
        <v>-5.0607938893741621E-2</v>
      </c>
      <c r="BK351" s="1">
        <v>0.47606116552042821</v>
      </c>
      <c r="BL351" s="1">
        <v>0.42545322662668655</v>
      </c>
      <c r="BM351" s="1" t="str">
        <f t="shared" si="9"/>
        <v>SWIAgriculture, Mining and Quarrying</v>
      </c>
    </row>
    <row r="352" spans="1:65">
      <c r="A352" s="8">
        <f t="shared" si="10"/>
        <v>56</v>
      </c>
      <c r="B352" s="1" t="s">
        <v>151</v>
      </c>
      <c r="C352" s="1" t="s">
        <v>152</v>
      </c>
      <c r="D352" s="1" t="s">
        <v>176</v>
      </c>
      <c r="E352" s="2">
        <v>42184.008839422677</v>
      </c>
      <c r="F352" s="3">
        <v>1317947.75</v>
      </c>
      <c r="G352" s="3">
        <v>-4.9615193856880069E-3</v>
      </c>
      <c r="H352" s="3">
        <v>2.053268114104867E-2</v>
      </c>
      <c r="I352" s="3">
        <v>1.5571161638945341E-2</v>
      </c>
      <c r="J352" s="3">
        <v>-9.6208166796714067E-3</v>
      </c>
      <c r="K352" s="3">
        <v>3.9596286602318287E-2</v>
      </c>
      <c r="L352" s="3">
        <v>2.9975469224154949E-2</v>
      </c>
      <c r="M352" s="3">
        <v>-2.7589833363890648E-2</v>
      </c>
      <c r="N352" s="3">
        <v>4.7463857568800449E-2</v>
      </c>
      <c r="O352" s="3">
        <v>1.9874024204909801E-2</v>
      </c>
      <c r="P352" s="2">
        <v>82.715281434922147</v>
      </c>
      <c r="Q352" s="3">
        <v>9437.7822265625</v>
      </c>
      <c r="R352" s="3">
        <v>-1.3957548653706908E-3</v>
      </c>
      <c r="S352" s="3">
        <v>5.5886243935674429E-3</v>
      </c>
      <c r="T352" s="3">
        <v>4.1928694117814302E-3</v>
      </c>
      <c r="U352" s="3">
        <v>-2.7184049831703305E-3</v>
      </c>
      <c r="V352" s="3">
        <v>1.0880740359425545E-2</v>
      </c>
      <c r="W352" s="3">
        <v>8.1623350270092487E-3</v>
      </c>
      <c r="X352" s="3">
        <v>-7.7826686901971698E-3</v>
      </c>
      <c r="Y352" s="3">
        <v>1.3075149152427912E-2</v>
      </c>
      <c r="Z352" s="3">
        <v>5.292480462230742E-3</v>
      </c>
      <c r="AA352" s="3">
        <v>54959.604651492358</v>
      </c>
      <c r="AB352" s="3">
        <v>691486.9375</v>
      </c>
      <c r="AC352" s="3">
        <v>-1.2487222906202078E-2</v>
      </c>
      <c r="AD352" s="3">
        <v>7.9071007668972015E-2</v>
      </c>
      <c r="AE352" s="3">
        <v>6.658378429710865E-2</v>
      </c>
      <c r="AF352" s="3">
        <v>-2.398917730897665E-2</v>
      </c>
      <c r="AG352" s="3">
        <v>0.15050571411848068</v>
      </c>
      <c r="AH352" s="3">
        <v>0.12651653587818146</v>
      </c>
      <c r="AI352" s="3">
        <v>-7.3507990688085556E-2</v>
      </c>
      <c r="AJ352" s="3">
        <v>0.17153352499008179</v>
      </c>
      <c r="AK352" s="3">
        <v>9.8025534301996231E-2</v>
      </c>
      <c r="AL352" s="1">
        <v>-7.7505948785252729E-2</v>
      </c>
      <c r="AM352" s="1">
        <v>0.32074951425819431</v>
      </c>
      <c r="AN352" s="1">
        <v>0.24324356365436964</v>
      </c>
      <c r="AO352" s="1">
        <v>-0.15029076113213982</v>
      </c>
      <c r="AP352" s="1">
        <v>0.61854998900904301</v>
      </c>
      <c r="AQ352" s="1">
        <v>0.46825921696547146</v>
      </c>
      <c r="AR352" s="1">
        <v>-0.43099221135036242</v>
      </c>
      <c r="AS352" s="1">
        <v>0.74145257287306832</v>
      </c>
      <c r="AT352" s="1">
        <v>0.3104603615227059</v>
      </c>
      <c r="AU352" s="1">
        <v>-7.9627551020392193E-2</v>
      </c>
      <c r="AV352" s="1">
        <v>0.31882996439665828</v>
      </c>
      <c r="AW352" s="1">
        <v>0.23920240673479401</v>
      </c>
      <c r="AX352" s="1">
        <v>-0.15508449002181732</v>
      </c>
      <c r="AY352" s="1">
        <v>0.62074417908598434</v>
      </c>
      <c r="AZ352" s="1">
        <v>0.46565966913975071</v>
      </c>
      <c r="BA352" s="1">
        <v>-0.44399977644992655</v>
      </c>
      <c r="BB352" s="1">
        <v>0.74593478558835624</v>
      </c>
      <c r="BC352" s="1">
        <v>0.30193500913842969</v>
      </c>
      <c r="BD352" s="1">
        <v>-7.8555440115927425E-2</v>
      </c>
      <c r="BE352" s="1">
        <v>0.49742507637634148</v>
      </c>
      <c r="BF352" s="1">
        <v>0.41886963333100152</v>
      </c>
      <c r="BG352" s="1">
        <v>-0.15091268856822504</v>
      </c>
      <c r="BH352" s="1">
        <v>0.9468112086528867</v>
      </c>
      <c r="BI352" s="1">
        <v>0.79589851422583657</v>
      </c>
      <c r="BJ352" s="1">
        <v>-0.46242888462189907</v>
      </c>
      <c r="BK352" s="1">
        <v>1.0790943391856713</v>
      </c>
      <c r="BL352" s="1">
        <v>0.61666545456377231</v>
      </c>
      <c r="BM352" s="1" t="str">
        <f t="shared" si="9"/>
        <v>SWIElectronics and Machinery</v>
      </c>
    </row>
    <row r="353" spans="1:65">
      <c r="A353" s="8">
        <f t="shared" si="10"/>
        <v>56</v>
      </c>
      <c r="B353" s="1" t="s">
        <v>151</v>
      </c>
      <c r="C353" s="1" t="s">
        <v>152</v>
      </c>
      <c r="D353" s="1" t="s">
        <v>177</v>
      </c>
      <c r="E353" s="2">
        <v>126739.14640302028</v>
      </c>
      <c r="F353" s="3">
        <v>7907686.5</v>
      </c>
      <c r="G353" s="3">
        <v>-9.0308206708868966E-3</v>
      </c>
      <c r="H353" s="3">
        <v>2.2673249972285703E-2</v>
      </c>
      <c r="I353" s="3">
        <v>1.3642429665196687E-2</v>
      </c>
      <c r="J353" s="3">
        <v>-1.379265557625331E-2</v>
      </c>
      <c r="K353" s="3">
        <v>4.1268652596045285E-2</v>
      </c>
      <c r="L353" s="3">
        <v>2.7475996874272823E-2</v>
      </c>
      <c r="M353" s="3">
        <v>-3.0334237555507571E-2</v>
      </c>
      <c r="N353" s="3">
        <v>4.7692400694359094E-2</v>
      </c>
      <c r="O353" s="3">
        <v>1.7358163022436202E-2</v>
      </c>
      <c r="P353" s="2">
        <v>594.27657235832964</v>
      </c>
      <c r="Q353" s="3">
        <v>56626.693359375</v>
      </c>
      <c r="R353" s="3">
        <v>-6.5511844004504383E-3</v>
      </c>
      <c r="S353" s="3">
        <v>2.0618727328837849E-2</v>
      </c>
      <c r="T353" s="3">
        <v>1.4067542811972089E-2</v>
      </c>
      <c r="U353" s="3">
        <v>-9.6492881566518918E-3</v>
      </c>
      <c r="V353" s="3">
        <v>5.2984579349868E-2</v>
      </c>
      <c r="W353" s="3">
        <v>4.3335290713002905E-2</v>
      </c>
      <c r="X353" s="3">
        <v>-2.377316021011211E-2</v>
      </c>
      <c r="Y353" s="3">
        <v>5.8758567669428885E-2</v>
      </c>
      <c r="Z353" s="3">
        <v>3.4985407459316775E-2</v>
      </c>
      <c r="AA353" s="3">
        <v>124276.27400547019</v>
      </c>
      <c r="AB353" s="3">
        <v>4148921.625</v>
      </c>
      <c r="AC353" s="3">
        <v>-2.6287079804660607E-2</v>
      </c>
      <c r="AD353" s="3">
        <v>8.1094351490719419E-2</v>
      </c>
      <c r="AE353" s="3">
        <v>5.4807272317248135E-2</v>
      </c>
      <c r="AF353" s="3">
        <v>-3.932881242417352E-2</v>
      </c>
      <c r="AG353" s="3">
        <v>0.16411551414239511</v>
      </c>
      <c r="AH353" s="3">
        <v>0.12478670152995619</v>
      </c>
      <c r="AI353" s="3">
        <v>-8.2570432417924167E-2</v>
      </c>
      <c r="AJ353" s="3">
        <v>0.18105208673296147</v>
      </c>
      <c r="AK353" s="3">
        <v>9.8481653711132822E-2</v>
      </c>
      <c r="AL353" s="1">
        <v>-4.6955301594051944E-2</v>
      </c>
      <c r="AM353" s="1">
        <v>0.11788843222168094</v>
      </c>
      <c r="AN353" s="1">
        <v>7.0933132519177933E-2</v>
      </c>
      <c r="AO353" s="1">
        <v>-7.1714224650001102E-2</v>
      </c>
      <c r="AP353" s="1">
        <v>0.21457430056986793</v>
      </c>
      <c r="AQ353" s="1">
        <v>0.14286007516324725</v>
      </c>
      <c r="AR353" s="1">
        <v>-0.15772135500777168</v>
      </c>
      <c r="AS353" s="1">
        <v>0.24797425837136861</v>
      </c>
      <c r="AT353" s="1">
        <v>9.0252902758301265E-2</v>
      </c>
      <c r="AU353" s="1">
        <v>-5.2020099021550734E-2</v>
      </c>
      <c r="AV353" s="1">
        <v>0.16372432399716172</v>
      </c>
      <c r="AW353" s="1">
        <v>0.11170422405120765</v>
      </c>
      <c r="AX353" s="1">
        <v>-7.6620790182916412E-2</v>
      </c>
      <c r="AY353" s="1">
        <v>0.42072744345371099</v>
      </c>
      <c r="AZ353" s="1">
        <v>0.34410664945763092</v>
      </c>
      <c r="BA353" s="1">
        <v>-0.18877230018135216</v>
      </c>
      <c r="BB353" s="1">
        <v>0.46657616725275142</v>
      </c>
      <c r="BC353" s="1">
        <v>0.27780386707139931</v>
      </c>
      <c r="BD353" s="1">
        <v>-7.3132112981391703E-2</v>
      </c>
      <c r="BE353" s="1">
        <v>0.22560898051218717</v>
      </c>
      <c r="BF353" s="1">
        <v>0.1524768692867991</v>
      </c>
      <c r="BG353" s="1">
        <v>-0.10941493596860766</v>
      </c>
      <c r="BH353" s="1">
        <v>0.45657845646791451</v>
      </c>
      <c r="BI353" s="1">
        <v>0.34716351997554207</v>
      </c>
      <c r="BJ353" s="1">
        <v>-0.22971551946364863</v>
      </c>
      <c r="BK353" s="1">
        <v>0.50369694012661437</v>
      </c>
      <c r="BL353" s="1">
        <v>0.27398141898287004</v>
      </c>
      <c r="BM353" s="1" t="str">
        <f t="shared" si="9"/>
        <v>SWIOther</v>
      </c>
    </row>
    <row r="354" spans="1:65">
      <c r="A354" s="8">
        <f t="shared" si="10"/>
        <v>56</v>
      </c>
      <c r="B354" s="1" t="s">
        <v>151</v>
      </c>
      <c r="C354" s="1" t="s">
        <v>152</v>
      </c>
      <c r="D354" s="1" t="s">
        <v>178</v>
      </c>
      <c r="E354" s="2">
        <v>483580.65702130354</v>
      </c>
      <c r="F354" s="3">
        <v>11202555.875</v>
      </c>
      <c r="G354" s="3">
        <v>-1.2822699531099602E-2</v>
      </c>
      <c r="H354" s="3">
        <v>2.6654408345166303E-2</v>
      </c>
      <c r="I354" s="3">
        <v>1.3831708932301012E-2</v>
      </c>
      <c r="J354" s="3">
        <v>-2.1728299823720931E-2</v>
      </c>
      <c r="K354" s="3">
        <v>5.3690527705953173E-2</v>
      </c>
      <c r="L354" s="3">
        <v>3.1962227951353839E-2</v>
      </c>
      <c r="M354" s="3">
        <v>-4.762052181342824E-2</v>
      </c>
      <c r="N354" s="3">
        <v>6.6416896413983295E-2</v>
      </c>
      <c r="O354" s="3">
        <v>1.8796374600555055E-2</v>
      </c>
      <c r="P354" s="2">
        <v>1522.9400965907794</v>
      </c>
      <c r="Q354" s="3">
        <v>80221.14892578125</v>
      </c>
      <c r="R354" s="3">
        <v>-5.7953402866184334E-3</v>
      </c>
      <c r="S354" s="3">
        <v>1.2697375487299212E-2</v>
      </c>
      <c r="T354" s="3">
        <v>6.9020351060933294E-3</v>
      </c>
      <c r="U354" s="3">
        <v>-9.7919988205408259E-3</v>
      </c>
      <c r="V354" s="3">
        <v>2.6070287627160127E-2</v>
      </c>
      <c r="W354" s="3">
        <v>1.6278288842999089E-2</v>
      </c>
      <c r="X354" s="3">
        <v>-2.141412754544092E-2</v>
      </c>
      <c r="Y354" s="3">
        <v>3.174370722336306E-2</v>
      </c>
      <c r="Z354" s="3">
        <v>1.032957967792214E-2</v>
      </c>
      <c r="AA354" s="3">
        <v>163288.60599680178</v>
      </c>
      <c r="AB354" s="3">
        <v>5877638.96875</v>
      </c>
      <c r="AC354" s="3">
        <v>-1.4083788175203837E-2</v>
      </c>
      <c r="AD354" s="3">
        <v>2.8859573337932098E-2</v>
      </c>
      <c r="AE354" s="3">
        <v>1.4775785190922597E-2</v>
      </c>
      <c r="AF354" s="3">
        <v>-2.390555859577026E-2</v>
      </c>
      <c r="AG354" s="3">
        <v>6.1891974255601001E-2</v>
      </c>
      <c r="AH354" s="3">
        <v>3.798641660752422E-2</v>
      </c>
      <c r="AI354" s="3">
        <v>-5.1534871374288915E-2</v>
      </c>
      <c r="AJ354" s="3">
        <v>7.6018600602486996E-2</v>
      </c>
      <c r="AK354" s="3">
        <v>2.4483729228198081E-2</v>
      </c>
      <c r="AL354" s="1">
        <v>-1.7473453096180928E-2</v>
      </c>
      <c r="AM354" s="1">
        <v>3.6321880029717681E-2</v>
      </c>
      <c r="AN354" s="1">
        <v>1.8848427094654285E-2</v>
      </c>
      <c r="AO354" s="1">
        <v>-2.9609087143367373E-2</v>
      </c>
      <c r="AP354" s="1">
        <v>7.3163916482937685E-2</v>
      </c>
      <c r="AQ354" s="1">
        <v>4.3554829433762092E-2</v>
      </c>
      <c r="AR354" s="1">
        <v>-6.4892338177656994E-2</v>
      </c>
      <c r="AS354" s="1">
        <v>9.0506099863678538E-2</v>
      </c>
      <c r="AT354" s="1">
        <v>2.5613761686021537E-2</v>
      </c>
      <c r="AU354" s="1">
        <v>-1.7957095026958903E-2</v>
      </c>
      <c r="AV354" s="1">
        <v>3.9343328767921688E-2</v>
      </c>
      <c r="AW354" s="1">
        <v>2.1386233447879769E-2</v>
      </c>
      <c r="AX354" s="1">
        <v>-3.0340902281498446E-2</v>
      </c>
      <c r="AY354" s="1">
        <v>8.077983503091718E-2</v>
      </c>
      <c r="AZ354" s="1">
        <v>5.043893286214296E-2</v>
      </c>
      <c r="BA354" s="1">
        <v>-6.6352535698516554E-2</v>
      </c>
      <c r="BB354" s="1">
        <v>9.8359153893705212E-2</v>
      </c>
      <c r="BC354" s="1">
        <v>3.2006618195188657E-2</v>
      </c>
      <c r="BD354" s="1">
        <v>-2.982068429155214E-2</v>
      </c>
      <c r="BE354" s="1">
        <v>6.1106586849593324E-2</v>
      </c>
      <c r="BF354" s="1">
        <v>3.1285902617739204E-2</v>
      </c>
      <c r="BG354" s="1">
        <v>-5.0617071687628377E-2</v>
      </c>
      <c r="BH354" s="1">
        <v>0.13104862140050169</v>
      </c>
      <c r="BI354" s="1">
        <v>8.0431551719497368E-2</v>
      </c>
      <c r="BJ354" s="1">
        <v>-0.10911873354955334</v>
      </c>
      <c r="BK354" s="1">
        <v>0.16096001023670256</v>
      </c>
      <c r="BL354" s="1">
        <v>5.1841276687149225E-2</v>
      </c>
      <c r="BM354" s="1" t="str">
        <f t="shared" si="9"/>
        <v>SWIServices</v>
      </c>
    </row>
    <row r="355" spans="1:65">
      <c r="A355" s="8">
        <f t="shared" si="10"/>
        <v>56</v>
      </c>
      <c r="B355" s="1" t="s">
        <v>151</v>
      </c>
      <c r="C355" s="1" t="s">
        <v>152</v>
      </c>
      <c r="D355" s="1" t="s">
        <v>179</v>
      </c>
      <c r="E355" s="2">
        <v>1220.4841594067425</v>
      </c>
      <c r="F355" s="3">
        <v>1317947.75</v>
      </c>
      <c r="G355" s="3">
        <v>-6.3466583014815114E-5</v>
      </c>
      <c r="H355" s="3">
        <v>2.3142050486057997E-3</v>
      </c>
      <c r="I355" s="3">
        <v>2.2507384419441223E-3</v>
      </c>
      <c r="J355" s="3">
        <v>-1.1513353092595935E-4</v>
      </c>
      <c r="K355" s="3">
        <v>6.2539689242839813E-3</v>
      </c>
      <c r="L355" s="3">
        <v>6.1388353351503611E-3</v>
      </c>
      <c r="M355" s="3">
        <v>-2.6892586902249604E-4</v>
      </c>
      <c r="N355" s="3">
        <v>6.3322179485112429E-3</v>
      </c>
      <c r="O355" s="3">
        <v>6.063292152248323E-3</v>
      </c>
      <c r="P355" s="2">
        <v>22.85029453962245</v>
      </c>
      <c r="Q355" s="3">
        <v>9437.7822265625</v>
      </c>
      <c r="R355" s="3">
        <v>-1.835675720940344E-4</v>
      </c>
      <c r="S355" s="3">
        <v>6.8011132534593344E-3</v>
      </c>
      <c r="T355" s="3">
        <v>6.6175458487123251E-3</v>
      </c>
      <c r="U355" s="3">
        <v>-3.3562527096364647E-4</v>
      </c>
      <c r="V355" s="3">
        <v>1.7122990451753139E-2</v>
      </c>
      <c r="W355" s="3">
        <v>1.6787365544587374E-2</v>
      </c>
      <c r="X355" s="3">
        <v>-7.491320138797164E-4</v>
      </c>
      <c r="Y355" s="3">
        <v>1.7366196494549513E-2</v>
      </c>
      <c r="Z355" s="3">
        <v>1.6617064364254475E-2</v>
      </c>
      <c r="AA355" s="3">
        <v>2883.830038879225</v>
      </c>
      <c r="AB355" s="3">
        <v>691486.9375</v>
      </c>
      <c r="AC355" s="3">
        <v>-3.2328990346286446E-4</v>
      </c>
      <c r="AD355" s="3">
        <v>1.3166185002774E-2</v>
      </c>
      <c r="AE355" s="3">
        <v>1.2842894997447729E-2</v>
      </c>
      <c r="AF355" s="3">
        <v>-5.9203818091191351E-4</v>
      </c>
      <c r="AG355" s="3">
        <v>3.35683673620224E-2</v>
      </c>
      <c r="AH355" s="3">
        <v>3.2976328395307064E-2</v>
      </c>
      <c r="AI355" s="3">
        <v>-1.3089532731100917E-3</v>
      </c>
      <c r="AJ355" s="3">
        <v>3.4002088010311127E-2</v>
      </c>
      <c r="AK355" s="3">
        <v>3.2693134620785713E-2</v>
      </c>
      <c r="AL355" s="1">
        <v>-3.4267400749937199E-2</v>
      </c>
      <c r="AM355" s="1">
        <v>1.2495046692460388</v>
      </c>
      <c r="AN355" s="1">
        <v>1.2152372557284929</v>
      </c>
      <c r="AO355" s="1">
        <v>-6.2163845232918444E-2</v>
      </c>
      <c r="AP355" s="1">
        <v>3.3766944622820914</v>
      </c>
      <c r="AQ355" s="1">
        <v>3.3145305856212128</v>
      </c>
      <c r="AR355" s="1">
        <v>-0.14520067235489625</v>
      </c>
      <c r="AS355" s="1">
        <v>3.4189433205649014</v>
      </c>
      <c r="AT355" s="1">
        <v>3.2737426874949551</v>
      </c>
      <c r="AU355" s="1">
        <v>-3.7909156545335644E-2</v>
      </c>
      <c r="AV355" s="1">
        <v>1.4045207662052297</v>
      </c>
      <c r="AW355" s="1">
        <v>1.3666116442192908</v>
      </c>
      <c r="AX355" s="1">
        <v>-6.9311103221509837E-2</v>
      </c>
      <c r="AY355" s="1">
        <v>3.5361263329629904</v>
      </c>
      <c r="AZ355" s="1">
        <v>3.4668153048706047</v>
      </c>
      <c r="BA355" s="1">
        <v>-0.15470577108652425</v>
      </c>
      <c r="BB355" s="1">
        <v>3.5863516306229521</v>
      </c>
      <c r="BC355" s="1">
        <v>3.4316458354951087</v>
      </c>
      <c r="BD355" s="1">
        <v>-3.8759349723318806E-2</v>
      </c>
      <c r="BE355" s="1">
        <v>1.5784989372643707</v>
      </c>
      <c r="BF355" s="1">
        <v>1.5397395753286094</v>
      </c>
      <c r="BG355" s="1">
        <v>-7.0979683119482911E-2</v>
      </c>
      <c r="BH355" s="1">
        <v>4.0245243550419749</v>
      </c>
      <c r="BI355" s="1">
        <v>3.9535445777122202</v>
      </c>
      <c r="BJ355" s="1">
        <v>-0.15693090672033494</v>
      </c>
      <c r="BK355" s="1">
        <v>4.0765232888446761</v>
      </c>
      <c r="BL355" s="1">
        <v>3.919592368167264</v>
      </c>
      <c r="BM355" s="1" t="str">
        <f t="shared" si="9"/>
        <v>SWITextiles, Garments and Leather</v>
      </c>
    </row>
    <row r="356" spans="1:65">
      <c r="A356" s="8">
        <f t="shared" si="10"/>
        <v>57</v>
      </c>
      <c r="B356" s="1" t="s">
        <v>153</v>
      </c>
      <c r="C356" s="1" t="s">
        <v>154</v>
      </c>
      <c r="D356" s="1" t="s">
        <v>175</v>
      </c>
      <c r="E356" s="2">
        <v>10289.973382134804</v>
      </c>
      <c r="F356" s="3">
        <v>1112595.25</v>
      </c>
      <c r="G356" s="3">
        <v>-1.0709598718676716E-3</v>
      </c>
      <c r="H356" s="3">
        <v>6.1388032045215368E-3</v>
      </c>
      <c r="I356" s="3">
        <v>5.067843128927052E-3</v>
      </c>
      <c r="J356" s="3">
        <v>-1.6345477779395878E-3</v>
      </c>
      <c r="K356" s="3">
        <v>1.0590618825517595E-2</v>
      </c>
      <c r="L356" s="3">
        <v>8.9560707565397024E-3</v>
      </c>
      <c r="M356" s="3">
        <v>-2.1834811777807772E-3</v>
      </c>
      <c r="N356" s="3">
        <v>1.0832024272531271E-2</v>
      </c>
      <c r="O356" s="3">
        <v>8.6485430947504938E-3</v>
      </c>
      <c r="P356" s="2">
        <v>617.29281691699543</v>
      </c>
      <c r="Q356" s="3">
        <v>24089.470703125</v>
      </c>
      <c r="R356" s="3">
        <v>-2.2588436040678062E-3</v>
      </c>
      <c r="S356" s="3">
        <v>1.4762902777874842E-2</v>
      </c>
      <c r="T356" s="3">
        <v>1.2504059413913637E-2</v>
      </c>
      <c r="U356" s="3">
        <v>-3.4971466229762882E-3</v>
      </c>
      <c r="V356" s="3">
        <v>2.6658564456738532E-2</v>
      </c>
      <c r="W356" s="3">
        <v>2.3161417135270312E-2</v>
      </c>
      <c r="X356" s="3">
        <v>-4.4991584727540612E-3</v>
      </c>
      <c r="Y356" s="3">
        <v>2.7158953947946429E-2</v>
      </c>
      <c r="Z356" s="3">
        <v>2.2659796406514943E-2</v>
      </c>
      <c r="AA356" s="3">
        <v>1894.8486789595454</v>
      </c>
      <c r="AB356" s="3">
        <v>747146.6875</v>
      </c>
      <c r="AC356" s="3">
        <v>-2.4888696862035431E-4</v>
      </c>
      <c r="AD356" s="3">
        <v>5.5332652991637588E-3</v>
      </c>
      <c r="AE356" s="3">
        <v>5.2843784214928746E-3</v>
      </c>
      <c r="AF356" s="3">
        <v>-3.8299740481306799E-4</v>
      </c>
      <c r="AG356" s="3">
        <v>6.5183152910321951E-3</v>
      </c>
      <c r="AH356" s="3">
        <v>6.1353180790320039E-3</v>
      </c>
      <c r="AI356" s="3">
        <v>-5.0071794248651713E-4</v>
      </c>
      <c r="AJ356" s="3">
        <v>6.5729974303394556E-3</v>
      </c>
      <c r="AK356" s="3">
        <v>6.0722792986780405E-3</v>
      </c>
      <c r="AL356" s="1">
        <v>-5.7898345104162564E-2</v>
      </c>
      <c r="AM356" s="1">
        <v>0.33187662376377408</v>
      </c>
      <c r="AN356" s="1">
        <v>0.27397826764571115</v>
      </c>
      <c r="AO356" s="1">
        <v>-8.8367093690772586E-2</v>
      </c>
      <c r="AP356" s="1">
        <v>0.57255114755805081</v>
      </c>
      <c r="AQ356" s="1">
        <v>0.48418403813313493</v>
      </c>
      <c r="AR356" s="1">
        <v>-0.11804358882198648</v>
      </c>
      <c r="AS356" s="1">
        <v>0.58560203419570589</v>
      </c>
      <c r="AT356" s="1">
        <v>0.46755844537371938</v>
      </c>
      <c r="AU356" s="1">
        <v>-4.4074987778554058E-2</v>
      </c>
      <c r="AV356" s="1">
        <v>0.28805657830363163</v>
      </c>
      <c r="AW356" s="1">
        <v>0.24398159521008339</v>
      </c>
      <c r="AX356" s="1">
        <v>-6.8236992764756546E-2</v>
      </c>
      <c r="AY356" s="1">
        <v>0.52016700072046063</v>
      </c>
      <c r="AZ356" s="1">
        <v>0.4519299943265962</v>
      </c>
      <c r="BA356" s="1">
        <v>-8.77884393338728E-2</v>
      </c>
      <c r="BB356" s="1">
        <v>0.52993069603331378</v>
      </c>
      <c r="BC356" s="1">
        <v>0.44214227487158486</v>
      </c>
      <c r="BD356" s="1">
        <v>-4.906858254176414E-2</v>
      </c>
      <c r="BE356" s="1">
        <v>1.0908947405424412</v>
      </c>
      <c r="BF356" s="1">
        <v>1.0418261759315539</v>
      </c>
      <c r="BG356" s="1">
        <v>-7.5508733444449819E-2</v>
      </c>
      <c r="BH356" s="1">
        <v>1.2850993913592119</v>
      </c>
      <c r="BI356" s="1">
        <v>1.2095906959282212</v>
      </c>
      <c r="BJ356" s="1">
        <v>-9.8717581829363188E-2</v>
      </c>
      <c r="BK356" s="1">
        <v>1.295880088641324</v>
      </c>
      <c r="BL356" s="1">
        <v>1.197162469515737</v>
      </c>
      <c r="BM356" s="1" t="str">
        <f t="shared" si="9"/>
        <v>TAPAgriculture, Mining and Quarrying</v>
      </c>
    </row>
    <row r="357" spans="1:65">
      <c r="A357" s="8">
        <f t="shared" si="10"/>
        <v>57</v>
      </c>
      <c r="B357" s="1" t="s">
        <v>153</v>
      </c>
      <c r="C357" s="1" t="s">
        <v>154</v>
      </c>
      <c r="D357" s="1" t="s">
        <v>176</v>
      </c>
      <c r="E357" s="2">
        <v>103206.05886641194</v>
      </c>
      <c r="F357" s="3">
        <v>1112595.25</v>
      </c>
      <c r="G357" s="3">
        <v>-0.10738868289627135</v>
      </c>
      <c r="H357" s="3">
        <v>0.16974902898073196</v>
      </c>
      <c r="I357" s="3">
        <v>6.236034631729126E-2</v>
      </c>
      <c r="J357" s="3">
        <v>-0.23892411915585399</v>
      </c>
      <c r="K357" s="3">
        <v>0.6798337996006012</v>
      </c>
      <c r="L357" s="3">
        <v>0.44090967997908592</v>
      </c>
      <c r="M357" s="3">
        <v>-0.37800341285765171</v>
      </c>
      <c r="N357" s="3">
        <v>0.71114090085029602</v>
      </c>
      <c r="O357" s="3">
        <v>0.33313748985528946</v>
      </c>
      <c r="P357" s="2">
        <v>1337.9632632686155</v>
      </c>
      <c r="Q357" s="3">
        <v>24089.470703125</v>
      </c>
      <c r="R357" s="3">
        <v>-6.1363400891423225E-2</v>
      </c>
      <c r="S357" s="3">
        <v>0.10107231326401234</v>
      </c>
      <c r="T357" s="3">
        <v>3.9708912372589111E-2</v>
      </c>
      <c r="U357" s="3">
        <v>-0.13614759407937527</v>
      </c>
      <c r="V357" s="3">
        <v>0.39558674022555351</v>
      </c>
      <c r="W357" s="3">
        <v>0.25943914800882339</v>
      </c>
      <c r="X357" s="3">
        <v>-0.21637368854135275</v>
      </c>
      <c r="Y357" s="3">
        <v>0.41371876001358032</v>
      </c>
      <c r="Z357" s="3">
        <v>0.197345070540905</v>
      </c>
      <c r="AA357" s="3">
        <v>181859.6825970207</v>
      </c>
      <c r="AB357" s="3">
        <v>747146.6875</v>
      </c>
      <c r="AC357" s="3">
        <v>-0.28266134578734636</v>
      </c>
      <c r="AD357" s="3">
        <v>0.56647299230098724</v>
      </c>
      <c r="AE357" s="3">
        <v>0.28381164371967316</v>
      </c>
      <c r="AF357" s="3">
        <v>-0.62630616780370474</v>
      </c>
      <c r="AG357" s="3">
        <v>2.2759915590286255</v>
      </c>
      <c r="AH357" s="3">
        <v>1.6496854573488235</v>
      </c>
      <c r="AI357" s="3">
        <v>-1.033301766961813</v>
      </c>
      <c r="AJ357" s="3">
        <v>2.3565370291471481</v>
      </c>
      <c r="AK357" s="3">
        <v>1.3232352584600449</v>
      </c>
      <c r="AL357" s="1">
        <v>-0.57884265306212168</v>
      </c>
      <c r="AM357" s="1">
        <v>0.91497516907656851</v>
      </c>
      <c r="AN357" s="1">
        <v>0.33613251726944221</v>
      </c>
      <c r="AO357" s="1">
        <v>-1.2878402759282461</v>
      </c>
      <c r="AP357" s="1">
        <v>3.6644159290250324</v>
      </c>
      <c r="AQ357" s="1">
        <v>2.3765756505867954</v>
      </c>
      <c r="AR357" s="1">
        <v>-2.0375005304460885</v>
      </c>
      <c r="AS357" s="1">
        <v>3.8331663509345932</v>
      </c>
      <c r="AT357" s="1">
        <v>1.7956658305284683</v>
      </c>
      <c r="AU357" s="1">
        <v>-0.55241122304117141</v>
      </c>
      <c r="AV357" s="1">
        <v>0.90988242787529927</v>
      </c>
      <c r="AW357" s="1">
        <v>0.35747120483412786</v>
      </c>
      <c r="AX357" s="1">
        <v>-1.2256403306683852</v>
      </c>
      <c r="AY357" s="1">
        <v>3.5611871541072246</v>
      </c>
      <c r="AZ357" s="1">
        <v>2.3355468402069142</v>
      </c>
      <c r="BA357" s="1">
        <v>-1.9478590199482331</v>
      </c>
      <c r="BB357" s="1">
        <v>3.724416881954832</v>
      </c>
      <c r="BC357" s="1">
        <v>1.776557853622561</v>
      </c>
      <c r="BD357" s="1">
        <v>-0.58063857005079877</v>
      </c>
      <c r="BE357" s="1">
        <v>1.1636400700840599</v>
      </c>
      <c r="BF357" s="1">
        <v>0.58300149429393577</v>
      </c>
      <c r="BG357" s="1">
        <v>-1.2865484549172421</v>
      </c>
      <c r="BH357" s="1">
        <v>4.675306701738732</v>
      </c>
      <c r="BI357" s="1">
        <v>3.3887583826521888</v>
      </c>
      <c r="BJ357" s="1">
        <v>-2.1225925275649393</v>
      </c>
      <c r="BK357" s="1">
        <v>4.8407619622145415</v>
      </c>
      <c r="BL357" s="1">
        <v>2.7181694269971679</v>
      </c>
      <c r="BM357" s="1" t="str">
        <f t="shared" si="9"/>
        <v>TAPElectronics and Machinery</v>
      </c>
    </row>
    <row r="358" spans="1:65">
      <c r="A358" s="8">
        <f t="shared" si="10"/>
        <v>57</v>
      </c>
      <c r="B358" s="1" t="s">
        <v>153</v>
      </c>
      <c r="C358" s="1" t="s">
        <v>154</v>
      </c>
      <c r="D358" s="1" t="s">
        <v>177</v>
      </c>
      <c r="E358" s="2">
        <v>94720.589971342313</v>
      </c>
      <c r="F358" s="3">
        <v>6675571.5</v>
      </c>
      <c r="G358" s="3">
        <v>-6.7607428696646821E-2</v>
      </c>
      <c r="H358" s="3">
        <v>0.13310998989618383</v>
      </c>
      <c r="I358" s="3">
        <v>6.5502560406457633E-2</v>
      </c>
      <c r="J358" s="3">
        <v>-9.7674654076399747E-2</v>
      </c>
      <c r="K358" s="3">
        <v>0.24580936296842992</v>
      </c>
      <c r="L358" s="3">
        <v>0.14813470828812569</v>
      </c>
      <c r="M358" s="3">
        <v>-0.17893593655026052</v>
      </c>
      <c r="N358" s="3">
        <v>0.26636610750574619</v>
      </c>
      <c r="O358" s="3">
        <v>8.7430171493906528E-2</v>
      </c>
      <c r="P358" s="2">
        <v>2582.0664136370938</v>
      </c>
      <c r="Q358" s="3">
        <v>144536.82421875</v>
      </c>
      <c r="R358" s="3">
        <v>-6.86834553926019E-2</v>
      </c>
      <c r="S358" s="3">
        <v>0.1206129829515703</v>
      </c>
      <c r="T358" s="3">
        <v>5.19295270787552E-2</v>
      </c>
      <c r="U358" s="3">
        <v>-9.4345909368712455E-2</v>
      </c>
      <c r="V358" s="3">
        <v>0.31800552143249661</v>
      </c>
      <c r="W358" s="3">
        <v>0.22365960956085473</v>
      </c>
      <c r="X358" s="3">
        <v>-0.18007354825385846</v>
      </c>
      <c r="Y358" s="3">
        <v>0.33967400423716754</v>
      </c>
      <c r="Z358" s="3">
        <v>0.15960045688552782</v>
      </c>
      <c r="AA358" s="3">
        <v>101878.67986408893</v>
      </c>
      <c r="AB358" s="3">
        <v>4482880.125</v>
      </c>
      <c r="AC358" s="3">
        <v>-0.23228489341363456</v>
      </c>
      <c r="AD358" s="3">
        <v>0.51608258360238324</v>
      </c>
      <c r="AE358" s="3">
        <v>0.28379769928005771</v>
      </c>
      <c r="AF358" s="3">
        <v>-0.29963922624460793</v>
      </c>
      <c r="AG358" s="3">
        <v>0.845940363898535</v>
      </c>
      <c r="AH358" s="3">
        <v>0.5463011423523767</v>
      </c>
      <c r="AI358" s="3">
        <v>-0.53153628009931708</v>
      </c>
      <c r="AJ358" s="3">
        <v>0.89050874204440333</v>
      </c>
      <c r="AK358" s="3">
        <v>0.35897246149397688</v>
      </c>
      <c r="AL358" s="1">
        <v>-0.39706099619677943</v>
      </c>
      <c r="AM358" s="1">
        <v>0.78176002564853331</v>
      </c>
      <c r="AN358" s="1">
        <v>0.38469902479396845</v>
      </c>
      <c r="AO358" s="1">
        <v>-0.57364695268575783</v>
      </c>
      <c r="AP358" s="1">
        <v>1.4436477235759944</v>
      </c>
      <c r="AQ358" s="1">
        <v>0.87000076734348242</v>
      </c>
      <c r="AR358" s="1">
        <v>-1.0508975506352012</v>
      </c>
      <c r="AS358" s="1">
        <v>1.5643782649070881</v>
      </c>
      <c r="AT358" s="1">
        <v>0.51348071743405299</v>
      </c>
      <c r="AU358" s="1">
        <v>-0.32039223985111825</v>
      </c>
      <c r="AV358" s="1">
        <v>0.56263132863785337</v>
      </c>
      <c r="AW358" s="1">
        <v>0.24223908654665305</v>
      </c>
      <c r="AX358" s="1">
        <v>-0.4401015797858111</v>
      </c>
      <c r="AY358" s="1">
        <v>1.4834213088783368</v>
      </c>
      <c r="AZ358" s="1">
        <v>1.043319717416946</v>
      </c>
      <c r="BA358" s="1">
        <v>-0.84000094539807524</v>
      </c>
      <c r="BB358" s="1">
        <v>1.5844997083310199</v>
      </c>
      <c r="BC358" s="1">
        <v>0.74449876714158381</v>
      </c>
      <c r="BD358" s="1">
        <v>-0.85175275200124123</v>
      </c>
      <c r="BE358" s="1">
        <v>1.8923949568277807</v>
      </c>
      <c r="BF358" s="1">
        <v>1.0406422381629625</v>
      </c>
      <c r="BG358" s="1">
        <v>-1.0987306656524338</v>
      </c>
      <c r="BH358" s="1">
        <v>3.1019323830777159</v>
      </c>
      <c r="BI358" s="1">
        <v>2.0032017346537696</v>
      </c>
      <c r="BJ358" s="1">
        <v>-1.9490612700193848</v>
      </c>
      <c r="BK358" s="1">
        <v>3.2653577276195023</v>
      </c>
      <c r="BL358" s="1">
        <v>1.3162964559459696</v>
      </c>
      <c r="BM358" s="1" t="str">
        <f t="shared" si="9"/>
        <v>TAPOther</v>
      </c>
    </row>
    <row r="359" spans="1:65">
      <c r="A359" s="8">
        <f t="shared" si="10"/>
        <v>57</v>
      </c>
      <c r="B359" s="1" t="s">
        <v>153</v>
      </c>
      <c r="C359" s="1" t="s">
        <v>154</v>
      </c>
      <c r="D359" s="1" t="s">
        <v>178</v>
      </c>
      <c r="E359" s="2">
        <v>343042.32031256345</v>
      </c>
      <c r="F359" s="3">
        <v>9457059.625</v>
      </c>
      <c r="G359" s="3">
        <v>-4.2168346289713554E-2</v>
      </c>
      <c r="H359" s="3">
        <v>6.907495927907803E-2</v>
      </c>
      <c r="I359" s="3">
        <v>2.690661298993291E-2</v>
      </c>
      <c r="J359" s="3">
        <v>-7.3650921993930751E-2</v>
      </c>
      <c r="K359" s="3">
        <v>0.16542978653478713</v>
      </c>
      <c r="L359" s="3">
        <v>9.1778864053594589E-2</v>
      </c>
      <c r="M359" s="3">
        <v>-0.13014749246804058</v>
      </c>
      <c r="N359" s="3">
        <v>0.1843786392655602</v>
      </c>
      <c r="O359" s="3">
        <v>5.4231146797519614E-2</v>
      </c>
      <c r="P359" s="2">
        <v>7284.622923835791</v>
      </c>
      <c r="Q359" s="3">
        <v>204760.5009765625</v>
      </c>
      <c r="R359" s="3">
        <v>-4.3256803651274822E-2</v>
      </c>
      <c r="S359" s="3">
        <v>6.8784057956690958E-2</v>
      </c>
      <c r="T359" s="3">
        <v>2.5527254305416136E-2</v>
      </c>
      <c r="U359" s="3">
        <v>-7.464716122194659E-2</v>
      </c>
      <c r="V359" s="3">
        <v>0.16529189041102654</v>
      </c>
      <c r="W359" s="3">
        <v>9.0644729278210434E-2</v>
      </c>
      <c r="X359" s="3">
        <v>-0.13162849714353797</v>
      </c>
      <c r="Y359" s="3">
        <v>0.18488698972578277</v>
      </c>
      <c r="Z359" s="3">
        <v>5.3258492582244799E-2</v>
      </c>
      <c r="AA359" s="3">
        <v>78298.420226394141</v>
      </c>
      <c r="AB359" s="3">
        <v>6350746.84375</v>
      </c>
      <c r="AC359" s="3">
        <v>-2.7859279553670291E-2</v>
      </c>
      <c r="AD359" s="3">
        <v>3.9466910649805342E-2</v>
      </c>
      <c r="AE359" s="3">
        <v>1.1607631110686967E-2</v>
      </c>
      <c r="AF359" s="3">
        <v>-4.9784000632285164E-2</v>
      </c>
      <c r="AG359" s="3">
        <v>9.8436821221618231E-2</v>
      </c>
      <c r="AH359" s="3">
        <v>4.8652820764157667E-2</v>
      </c>
      <c r="AI359" s="3">
        <v>-8.685162201048513E-2</v>
      </c>
      <c r="AJ359" s="3">
        <v>0.11318140017657896</v>
      </c>
      <c r="AK359" s="3">
        <v>2.6329778573547458E-2</v>
      </c>
      <c r="AL359" s="1">
        <v>-6.838267285453449E-2</v>
      </c>
      <c r="AM359" s="1">
        <v>0.11201602050905494</v>
      </c>
      <c r="AN359" s="1">
        <v>4.3633347655442259E-2</v>
      </c>
      <c r="AO359" s="1">
        <v>-0.11943667104096004</v>
      </c>
      <c r="AP359" s="1">
        <v>0.26827068093403927</v>
      </c>
      <c r="AQ359" s="1">
        <v>0.14883400910290681</v>
      </c>
      <c r="AR359" s="1">
        <v>-0.21105483575605655</v>
      </c>
      <c r="AS359" s="1">
        <v>0.29899925606844746</v>
      </c>
      <c r="AT359" s="1">
        <v>8.7944420312390928E-2</v>
      </c>
      <c r="AU359" s="1">
        <v>-7.1522816845979914E-2</v>
      </c>
      <c r="AV359" s="1">
        <v>0.11373076981878869</v>
      </c>
      <c r="AW359" s="1">
        <v>4.2207952972808764E-2</v>
      </c>
      <c r="AX359" s="1">
        <v>-0.12342509823867383</v>
      </c>
      <c r="AY359" s="1">
        <v>0.27330132155164966</v>
      </c>
      <c r="AZ359" s="1">
        <v>0.14987622346034832</v>
      </c>
      <c r="BA359" s="1">
        <v>-0.21764069691338375</v>
      </c>
      <c r="BB359" s="1">
        <v>0.30570077276091151</v>
      </c>
      <c r="BC359" s="1">
        <v>8.8060075847527716E-2</v>
      </c>
      <c r="BD359" s="1">
        <v>-0.13292074578588611</v>
      </c>
      <c r="BE359" s="1">
        <v>0.18830247161743033</v>
      </c>
      <c r="BF359" s="1">
        <v>5.5381725900973559E-2</v>
      </c>
      <c r="BG359" s="1">
        <v>-0.23752683480203554</v>
      </c>
      <c r="BH359" s="1">
        <v>0.4696566422101055</v>
      </c>
      <c r="BI359" s="1">
        <v>0.23212980824218399</v>
      </c>
      <c r="BJ359" s="1">
        <v>-0.41438194222171343</v>
      </c>
      <c r="BK359" s="1">
        <v>0.54000521052884587</v>
      </c>
      <c r="BL359" s="1">
        <v>0.12562327025115402</v>
      </c>
      <c r="BM359" s="1" t="str">
        <f t="shared" si="9"/>
        <v>TAPServices</v>
      </c>
    </row>
    <row r="360" spans="1:65">
      <c r="A360" s="8">
        <f t="shared" si="10"/>
        <v>57</v>
      </c>
      <c r="B360" s="1" t="s">
        <v>153</v>
      </c>
      <c r="C360" s="1" t="s">
        <v>154</v>
      </c>
      <c r="D360" s="1" t="s">
        <v>179</v>
      </c>
      <c r="E360" s="2">
        <v>5038.6794806920316</v>
      </c>
      <c r="F360" s="3">
        <v>1112595.25</v>
      </c>
      <c r="G360" s="3">
        <v>-4.184304183581844E-3</v>
      </c>
      <c r="H360" s="3">
        <v>3.4352850168943405E-2</v>
      </c>
      <c r="I360" s="3">
        <v>3.0168545432388783E-2</v>
      </c>
      <c r="J360" s="3">
        <v>-8.8558645220473409E-3</v>
      </c>
      <c r="K360" s="3">
        <v>7.6719086617231369E-2</v>
      </c>
      <c r="L360" s="3">
        <v>6.786322221159935E-2</v>
      </c>
      <c r="M360" s="3">
        <v>-1.0639735730364919E-2</v>
      </c>
      <c r="N360" s="3">
        <v>7.7507052570581436E-2</v>
      </c>
      <c r="O360" s="3">
        <v>6.6867318004369736E-2</v>
      </c>
      <c r="P360" s="2">
        <v>222.78991169769836</v>
      </c>
      <c r="Q360" s="3">
        <v>24089.470703125</v>
      </c>
      <c r="R360" s="3">
        <v>-8.6387773044407368E-3</v>
      </c>
      <c r="S360" s="3">
        <v>9.387752041220665E-2</v>
      </c>
      <c r="T360" s="3">
        <v>8.52387435734272E-2</v>
      </c>
      <c r="U360" s="3">
        <v>-1.8198027508333325E-2</v>
      </c>
      <c r="V360" s="3">
        <v>0.21044375002384186</v>
      </c>
      <c r="W360" s="3">
        <v>0.192245714366436</v>
      </c>
      <c r="X360" s="3">
        <v>-2.1995911374688148E-2</v>
      </c>
      <c r="Y360" s="3">
        <v>0.21235857158899307</v>
      </c>
      <c r="Z360" s="3">
        <v>0.19036266207695007</v>
      </c>
      <c r="AA360" s="3">
        <v>9641.7193118709056</v>
      </c>
      <c r="AB360" s="3">
        <v>747146.6875</v>
      </c>
      <c r="AC360" s="3">
        <v>-1.186685950960964E-2</v>
      </c>
      <c r="AD360" s="3">
        <v>0.1534765437245369</v>
      </c>
      <c r="AE360" s="3">
        <v>0.14160968363285065</v>
      </c>
      <c r="AF360" s="3">
        <v>-2.5166952167637646E-2</v>
      </c>
      <c r="AG360" s="3">
        <v>0.34905585646629333</v>
      </c>
      <c r="AH360" s="3">
        <v>0.32388889789581299</v>
      </c>
      <c r="AI360" s="3">
        <v>-3.0177217442542315E-2</v>
      </c>
      <c r="AJ360" s="3">
        <v>0.35128980875015259</v>
      </c>
      <c r="AK360" s="3">
        <v>0.32111258804798126</v>
      </c>
      <c r="AL360" s="1">
        <v>-0.46196994193139945</v>
      </c>
      <c r="AM360" s="1">
        <v>3.792741517214421</v>
      </c>
      <c r="AN360" s="1">
        <v>3.3307715142318188</v>
      </c>
      <c r="AO360" s="1">
        <v>-0.97773561373840046</v>
      </c>
      <c r="AP360" s="1">
        <v>8.4702044676047983</v>
      </c>
      <c r="AQ360" s="1">
        <v>7.4924688667192827</v>
      </c>
      <c r="AR360" s="1">
        <v>-1.1746846983085681</v>
      </c>
      <c r="AS360" s="1">
        <v>8.5572001949090808</v>
      </c>
      <c r="AT360" s="1">
        <v>7.3825156251293595</v>
      </c>
      <c r="AU360" s="1">
        <v>-0.46703993645109371</v>
      </c>
      <c r="AV360" s="1">
        <v>5.0753190668504784</v>
      </c>
      <c r="AW360" s="1">
        <v>4.6082791555745235</v>
      </c>
      <c r="AX360" s="1">
        <v>-0.98384358243130787</v>
      </c>
      <c r="AY360" s="1">
        <v>11.377262334004319</v>
      </c>
      <c r="AZ360" s="1">
        <v>10.393418311008082</v>
      </c>
      <c r="BA360" s="1">
        <v>-1.1891693336437155</v>
      </c>
      <c r="BB360" s="1">
        <v>11.48078371331383</v>
      </c>
      <c r="BC360" s="1">
        <v>10.29161448037067</v>
      </c>
      <c r="BD360" s="1">
        <v>-0.45978754676832717</v>
      </c>
      <c r="BE360" s="1">
        <v>5.9465272567221961</v>
      </c>
      <c r="BF360" s="1">
        <v>5.4867396874010135</v>
      </c>
      <c r="BG360" s="1">
        <v>-0.97510644559527537</v>
      </c>
      <c r="BH360" s="1">
        <v>13.524347852925219</v>
      </c>
      <c r="BI360" s="1">
        <v>12.549241159248526</v>
      </c>
      <c r="BJ360" s="1">
        <v>-1.1692317386048945</v>
      </c>
      <c r="BK360" s="1">
        <v>13.610903477803173</v>
      </c>
      <c r="BL360" s="1">
        <v>12.441671612902283</v>
      </c>
      <c r="BM360" s="1" t="str">
        <f t="shared" si="9"/>
        <v>TAPTextiles, Garments and Leather</v>
      </c>
    </row>
    <row r="361" spans="1:65">
      <c r="A361" s="8">
        <f t="shared" si="10"/>
        <v>58</v>
      </c>
      <c r="B361" s="1" t="s">
        <v>155</v>
      </c>
      <c r="C361" s="1" t="s">
        <v>156</v>
      </c>
      <c r="D361" s="1" t="s">
        <v>175</v>
      </c>
      <c r="E361" s="2">
        <v>36358.353435663907</v>
      </c>
      <c r="F361" s="3">
        <v>890002.5</v>
      </c>
      <c r="G361" s="3">
        <v>-6.7942681489512324E-3</v>
      </c>
      <c r="H361" s="3">
        <v>1.7563297180458903E-2</v>
      </c>
      <c r="I361" s="3">
        <v>1.0769029147922993E-2</v>
      </c>
      <c r="J361" s="3">
        <v>-1.1474242201074958E-2</v>
      </c>
      <c r="K361" s="3">
        <v>2.7920627035200596E-2</v>
      </c>
      <c r="L361" s="3">
        <v>1.6446384834125638E-2</v>
      </c>
      <c r="M361" s="3">
        <v>-1.8605073913931847E-2</v>
      </c>
      <c r="N361" s="3">
        <v>2.9618700500577688E-2</v>
      </c>
      <c r="O361" s="3">
        <v>1.1013626586645842E-2</v>
      </c>
      <c r="P361" s="2">
        <v>17739.6805108099</v>
      </c>
      <c r="Q361" s="3">
        <v>87884.015625</v>
      </c>
      <c r="R361" s="3">
        <v>-3.0366216436959803E-2</v>
      </c>
      <c r="S361" s="3">
        <v>7.5198498438112438E-2</v>
      </c>
      <c r="T361" s="3">
        <v>4.4832280138507485E-2</v>
      </c>
      <c r="U361" s="3">
        <v>-5.3008155868155882E-2</v>
      </c>
      <c r="V361" s="3">
        <v>0.12235107843298465</v>
      </c>
      <c r="W361" s="3">
        <v>6.9342922535724938E-2</v>
      </c>
      <c r="X361" s="3">
        <v>-8.672515966463834E-2</v>
      </c>
      <c r="Y361" s="3">
        <v>0.13022922852542251</v>
      </c>
      <c r="Z361" s="3">
        <v>4.3504068860784173E-2</v>
      </c>
      <c r="AA361" s="3">
        <v>10886.128135662553</v>
      </c>
      <c r="AB361" s="3">
        <v>534641.1875</v>
      </c>
      <c r="AC361" s="3">
        <v>-3.349510399857536E-3</v>
      </c>
      <c r="AD361" s="3">
        <v>1.0989737696945667E-2</v>
      </c>
      <c r="AE361" s="3">
        <v>7.6402272097766399E-3</v>
      </c>
      <c r="AF361" s="3">
        <v>-5.6765659246593714E-3</v>
      </c>
      <c r="AG361" s="3">
        <v>1.7315549543127418E-2</v>
      </c>
      <c r="AH361" s="3">
        <v>1.1638984084129333E-2</v>
      </c>
      <c r="AI361" s="3">
        <v>-9.2132731806486845E-3</v>
      </c>
      <c r="AJ361" s="3">
        <v>1.8154244869947433E-2</v>
      </c>
      <c r="AK361" s="3">
        <v>8.940971689298749E-3</v>
      </c>
      <c r="AL361" s="1">
        <v>-8.3157171333682112E-2</v>
      </c>
      <c r="AM361" s="1">
        <v>0.21496268336792726</v>
      </c>
      <c r="AN361" s="1">
        <v>0.13180551345908867</v>
      </c>
      <c r="AO361" s="1">
        <v>-0.14043683642163013</v>
      </c>
      <c r="AP361" s="1">
        <v>0.34172928050659984</v>
      </c>
      <c r="AQ361" s="1">
        <v>0.20129244408496974</v>
      </c>
      <c r="AR361" s="1">
        <v>-0.22771331440244502</v>
      </c>
      <c r="AS361" s="1">
        <v>0.36251253235975772</v>
      </c>
      <c r="AT361" s="1">
        <v>0.13479921795731273</v>
      </c>
      <c r="AU361" s="1">
        <v>-7.5218520113196186E-2</v>
      </c>
      <c r="AV361" s="1">
        <v>0.18627015252268322</v>
      </c>
      <c r="AW361" s="1">
        <v>0.11105162779562899</v>
      </c>
      <c r="AX361" s="1">
        <v>-0.13130364945562875</v>
      </c>
      <c r="AY361" s="1">
        <v>0.30306927019005636</v>
      </c>
      <c r="AZ361" s="1">
        <v>0.17176562066233605</v>
      </c>
      <c r="BA361" s="1">
        <v>-0.21482222456318145</v>
      </c>
      <c r="BB361" s="1">
        <v>0.32258381170078476</v>
      </c>
      <c r="BC361" s="1">
        <v>0.10776158713760334</v>
      </c>
      <c r="BD361" s="1">
        <v>-8.2250835604788519E-2</v>
      </c>
      <c r="BE361" s="1">
        <v>0.26986484612487588</v>
      </c>
      <c r="BF361" s="1">
        <v>0.18761400837605963</v>
      </c>
      <c r="BG361" s="1">
        <v>-0.13939419047296017</v>
      </c>
      <c r="BH361" s="1">
        <v>0.42520196949945882</v>
      </c>
      <c r="BI361" s="1">
        <v>0.28580779046131316</v>
      </c>
      <c r="BJ361" s="1">
        <v>-0.22624184650860416</v>
      </c>
      <c r="BK361" s="1">
        <v>0.4457970366029112</v>
      </c>
      <c r="BL361" s="1">
        <v>0.21955519009430707</v>
      </c>
      <c r="BM361" s="1" t="str">
        <f t="shared" si="9"/>
        <v>THAAgriculture, Mining and Quarrying</v>
      </c>
    </row>
    <row r="362" spans="1:65">
      <c r="A362" s="8">
        <f t="shared" si="10"/>
        <v>58</v>
      </c>
      <c r="B362" s="1" t="s">
        <v>155</v>
      </c>
      <c r="C362" s="1" t="s">
        <v>156</v>
      </c>
      <c r="D362" s="1" t="s">
        <v>176</v>
      </c>
      <c r="E362" s="2">
        <v>5551.4344334705147</v>
      </c>
      <c r="F362" s="3">
        <v>890002.5</v>
      </c>
      <c r="G362" s="3">
        <v>-9.2244993429630995E-3</v>
      </c>
      <c r="H362" s="3">
        <v>4.7130286693572998E-2</v>
      </c>
      <c r="I362" s="3">
        <v>3.7905787117779255E-2</v>
      </c>
      <c r="J362" s="3">
        <v>-9.9974538898095489E-3</v>
      </c>
      <c r="K362" s="3">
        <v>8.0704949796199799E-2</v>
      </c>
      <c r="L362" s="3">
        <v>7.0707496255636215E-2</v>
      </c>
      <c r="M362" s="3">
        <v>-2.8924241662025452E-2</v>
      </c>
      <c r="N362" s="3">
        <v>8.4032416343688965E-2</v>
      </c>
      <c r="O362" s="3">
        <v>5.5108174681663513E-2</v>
      </c>
      <c r="P362" s="2">
        <v>1166.1429284132039</v>
      </c>
      <c r="Q362" s="3">
        <v>87884.015625</v>
      </c>
      <c r="R362" s="3">
        <v>-1.2427106499671936E-2</v>
      </c>
      <c r="S362" s="3">
        <v>0.1271619526669383</v>
      </c>
      <c r="T362" s="3">
        <v>0.11473484616726637</v>
      </c>
      <c r="U362" s="3">
        <v>-1.3978299219161272E-2</v>
      </c>
      <c r="V362" s="3">
        <v>0.21955388411879539</v>
      </c>
      <c r="W362" s="3">
        <v>0.20557558536529541</v>
      </c>
      <c r="X362" s="3">
        <v>-6.1002915725111961E-2</v>
      </c>
      <c r="Y362" s="3">
        <v>0.22693884931504726</v>
      </c>
      <c r="Z362" s="3">
        <v>0.1659359373152256</v>
      </c>
      <c r="AA362" s="3">
        <v>5647.5858906477652</v>
      </c>
      <c r="AB362" s="3">
        <v>534641.1875</v>
      </c>
      <c r="AC362" s="3">
        <v>-4.6366209513507783E-2</v>
      </c>
      <c r="AD362" s="3">
        <v>0.2972547709941864</v>
      </c>
      <c r="AE362" s="3">
        <v>0.25088856741786003</v>
      </c>
      <c r="AF362" s="3">
        <v>-4.7702280804514885E-2</v>
      </c>
      <c r="AG362" s="3">
        <v>0.51019126176834106</v>
      </c>
      <c r="AH362" s="3">
        <v>0.46248897537589073</v>
      </c>
      <c r="AI362" s="3">
        <v>-0.16268961131572723</v>
      </c>
      <c r="AJ362" s="3">
        <v>0.52701714634895325</v>
      </c>
      <c r="AK362" s="3">
        <v>0.36432754993438721</v>
      </c>
      <c r="AL362" s="1">
        <v>-0.73943298743079255</v>
      </c>
      <c r="AM362" s="1">
        <v>3.7779490672177745</v>
      </c>
      <c r="AN362" s="1">
        <v>3.0385160611233504</v>
      </c>
      <c r="AO362" s="1">
        <v>-0.80139278258855262</v>
      </c>
      <c r="AP362" s="1">
        <v>6.46928357946926</v>
      </c>
      <c r="AQ362" s="1">
        <v>5.6678908248761548</v>
      </c>
      <c r="AR362" s="1">
        <v>-2.3185581814407237</v>
      </c>
      <c r="AS362" s="1">
        <v>6.7360122590764497</v>
      </c>
      <c r="AT362" s="1">
        <v>4.4174540776357265</v>
      </c>
      <c r="AU362" s="1">
        <v>-0.4682719379466469</v>
      </c>
      <c r="AV362" s="1">
        <v>4.7916523456203546</v>
      </c>
      <c r="AW362" s="1">
        <v>4.3233804076737075</v>
      </c>
      <c r="AX362" s="1">
        <v>-0.52672319696685221</v>
      </c>
      <c r="AY362" s="1">
        <v>8.2731183484052355</v>
      </c>
      <c r="AZ362" s="1">
        <v>7.7463951689851962</v>
      </c>
      <c r="BA362" s="1">
        <v>-2.2986809976842375</v>
      </c>
      <c r="BB362" s="1">
        <v>8.5513948695092186</v>
      </c>
      <c r="BC362" s="1">
        <v>6.252714012199486</v>
      </c>
      <c r="BD362" s="1">
        <v>-2.1946798628702324</v>
      </c>
      <c r="BE362" s="1">
        <v>14.070140019813069</v>
      </c>
      <c r="BF362" s="1">
        <v>11.875460437971039</v>
      </c>
      <c r="BG362" s="1">
        <v>-2.2579209340834843</v>
      </c>
      <c r="BH362" s="1">
        <v>24.149191839568672</v>
      </c>
      <c r="BI362" s="1">
        <v>21.891270640988058</v>
      </c>
      <c r="BJ362" s="1">
        <v>-7.7006858572036698</v>
      </c>
      <c r="BK362" s="1">
        <v>24.945621620038224</v>
      </c>
      <c r="BL362" s="1">
        <v>17.24493646816024</v>
      </c>
      <c r="BM362" s="1" t="str">
        <f t="shared" si="9"/>
        <v>THAElectronics and Machinery</v>
      </c>
    </row>
    <row r="363" spans="1:65">
      <c r="A363" s="8">
        <f t="shared" si="10"/>
        <v>58</v>
      </c>
      <c r="B363" s="1" t="s">
        <v>155</v>
      </c>
      <c r="C363" s="1" t="s">
        <v>156</v>
      </c>
      <c r="D363" s="1" t="s">
        <v>177</v>
      </c>
      <c r="E363" s="2">
        <v>116378.18110496923</v>
      </c>
      <c r="F363" s="3">
        <v>5340015</v>
      </c>
      <c r="G363" s="3">
        <v>-4.1162649942634744E-2</v>
      </c>
      <c r="H363" s="3">
        <v>0.11422185153060127</v>
      </c>
      <c r="I363" s="3">
        <v>7.30592031031847E-2</v>
      </c>
      <c r="J363" s="3">
        <v>-5.6187224199675256E-2</v>
      </c>
      <c r="K363" s="3">
        <v>0.17873265374510083</v>
      </c>
      <c r="L363" s="3">
        <v>0.12254542937444057</v>
      </c>
      <c r="M363" s="3">
        <v>-0.14074211364641087</v>
      </c>
      <c r="N363" s="3">
        <v>0.20517237392778043</v>
      </c>
      <c r="O363" s="3">
        <v>6.4430259582877625E-2</v>
      </c>
      <c r="P363" s="2">
        <v>6393.3660325295095</v>
      </c>
      <c r="Q363" s="3">
        <v>527304.09375</v>
      </c>
      <c r="R363" s="3">
        <v>-2.1792936433485011E-2</v>
      </c>
      <c r="S363" s="3">
        <v>8.0184786427707877E-2</v>
      </c>
      <c r="T363" s="3">
        <v>5.8391849204781465E-2</v>
      </c>
      <c r="U363" s="3">
        <v>-2.8147418313892558E-2</v>
      </c>
      <c r="V363" s="3">
        <v>0.11283693405857775</v>
      </c>
      <c r="W363" s="3">
        <v>8.4689516123034991E-2</v>
      </c>
      <c r="X363" s="3">
        <v>-5.8664855634560809E-2</v>
      </c>
      <c r="Y363" s="3">
        <v>0.12091916444478557</v>
      </c>
      <c r="Z363" s="3">
        <v>6.2254308693809435E-2</v>
      </c>
      <c r="AA363" s="3">
        <v>145548.31748324275</v>
      </c>
      <c r="AB363" s="3">
        <v>3207847.125</v>
      </c>
      <c r="AC363" s="3">
        <v>-0.17693643613861809</v>
      </c>
      <c r="AD363" s="3">
        <v>0.55018343278584325</v>
      </c>
      <c r="AE363" s="3">
        <v>0.37324700101282815</v>
      </c>
      <c r="AF363" s="3">
        <v>-0.21620074516539489</v>
      </c>
      <c r="AG363" s="3">
        <v>0.76695279776572534</v>
      </c>
      <c r="AH363" s="3">
        <v>0.55075205179264231</v>
      </c>
      <c r="AI363" s="3">
        <v>-0.47525655108245246</v>
      </c>
      <c r="AJ363" s="3">
        <v>0.8383774154490311</v>
      </c>
      <c r="AK363" s="3">
        <v>0.36312086262034882</v>
      </c>
      <c r="AL363" s="1">
        <v>-0.15739574674498788</v>
      </c>
      <c r="AM363" s="1">
        <v>0.43675598245761005</v>
      </c>
      <c r="AN363" s="1">
        <v>0.27936024150644001</v>
      </c>
      <c r="AO363" s="1">
        <v>-0.21484598593046453</v>
      </c>
      <c r="AP363" s="1">
        <v>0.6834292627692482</v>
      </c>
      <c r="AQ363" s="1">
        <v>0.46858327618497947</v>
      </c>
      <c r="AR363" s="1">
        <v>-0.53816287597413281</v>
      </c>
      <c r="AS363" s="1">
        <v>0.7845281839436854</v>
      </c>
      <c r="AT363" s="1">
        <v>0.24636530529869297</v>
      </c>
      <c r="AU363" s="1">
        <v>-0.14978422553007109</v>
      </c>
      <c r="AV363" s="1">
        <v>0.55111509048015594</v>
      </c>
      <c r="AW363" s="1">
        <v>0.40133085952420439</v>
      </c>
      <c r="AX363" s="1">
        <v>-0.19345897996285438</v>
      </c>
      <c r="AY363" s="1">
        <v>0.77553535893322578</v>
      </c>
      <c r="AZ363" s="1">
        <v>0.58207638157079333</v>
      </c>
      <c r="BA363" s="1">
        <v>-0.40320724992134238</v>
      </c>
      <c r="BB363" s="1">
        <v>0.83108503773161202</v>
      </c>
      <c r="BC363" s="1">
        <v>0.4278777870101399</v>
      </c>
      <c r="BD363" s="1">
        <v>-0.32496943556621422</v>
      </c>
      <c r="BE363" s="1">
        <v>1.0104916969743034</v>
      </c>
      <c r="BF363" s="1">
        <v>0.68552226942615246</v>
      </c>
      <c r="BG363" s="1">
        <v>-0.39708403570619155</v>
      </c>
      <c r="BH363" s="1">
        <v>1.4086200854672828</v>
      </c>
      <c r="BI363" s="1">
        <v>1.0115360482776548</v>
      </c>
      <c r="BJ363" s="1">
        <v>-0.87287760805475711</v>
      </c>
      <c r="BK363" s="1">
        <v>1.5398017583924251</v>
      </c>
      <c r="BL363" s="1">
        <v>0.66692414713046344</v>
      </c>
      <c r="BM363" s="1" t="str">
        <f t="shared" si="9"/>
        <v>THAOther</v>
      </c>
    </row>
    <row r="364" spans="1:65">
      <c r="A364" s="8">
        <f t="shared" si="10"/>
        <v>58</v>
      </c>
      <c r="B364" s="1" t="s">
        <v>155</v>
      </c>
      <c r="C364" s="1" t="s">
        <v>156</v>
      </c>
      <c r="D364" s="1" t="s">
        <v>178</v>
      </c>
      <c r="E364" s="2">
        <v>280289.34318830911</v>
      </c>
      <c r="F364" s="3">
        <v>7565021.25</v>
      </c>
      <c r="G364" s="3">
        <v>-3.9327454564045183E-2</v>
      </c>
      <c r="H364" s="3">
        <v>0.13172787502116989</v>
      </c>
      <c r="I364" s="3">
        <v>9.2400422407081351E-2</v>
      </c>
      <c r="J364" s="3">
        <v>-5.5594654935703147E-2</v>
      </c>
      <c r="K364" s="3">
        <v>0.2230989365343703</v>
      </c>
      <c r="L364" s="3">
        <v>0.16750428151863161</v>
      </c>
      <c r="M364" s="3">
        <v>-0.11772470187133877</v>
      </c>
      <c r="N364" s="3">
        <v>0.2415194285204052</v>
      </c>
      <c r="O364" s="3">
        <v>0.12379472851171158</v>
      </c>
      <c r="P364" s="2">
        <v>18204.425962319932</v>
      </c>
      <c r="Q364" s="3">
        <v>747014.1328125</v>
      </c>
      <c r="R364" s="3">
        <v>-2.7589428533246974E-2</v>
      </c>
      <c r="S364" s="3">
        <v>9.209454654410365E-2</v>
      </c>
      <c r="T364" s="3">
        <v>6.4505117139560753E-2</v>
      </c>
      <c r="U364" s="3">
        <v>-3.9125983172198175E-2</v>
      </c>
      <c r="V364" s="3">
        <v>0.15528488286508946</v>
      </c>
      <c r="W364" s="3">
        <v>0.11615889806853374</v>
      </c>
      <c r="X364" s="3">
        <v>-8.2541708103235578E-2</v>
      </c>
      <c r="Y364" s="3">
        <v>0.16832506479113363</v>
      </c>
      <c r="Z364" s="3">
        <v>8.5783356687898049E-2</v>
      </c>
      <c r="AA364" s="3">
        <v>97273.358714691436</v>
      </c>
      <c r="AB364" s="3">
        <v>4544450.09375</v>
      </c>
      <c r="AC364" s="3">
        <v>-2.4281934467481392E-2</v>
      </c>
      <c r="AD364" s="3">
        <v>8.0935730815653528E-2</v>
      </c>
      <c r="AE364" s="3">
        <v>5.6653797075767898E-2</v>
      </c>
      <c r="AF364" s="3">
        <v>-3.4966804871999102E-2</v>
      </c>
      <c r="AG364" s="3">
        <v>0.13981728034379159</v>
      </c>
      <c r="AH364" s="3">
        <v>0.10485047413301629</v>
      </c>
      <c r="AI364" s="3">
        <v>-7.3518226469523995E-2</v>
      </c>
      <c r="AJ364" s="3">
        <v>0.15152326870085631</v>
      </c>
      <c r="AK364" s="3">
        <v>7.8005042231332311E-2</v>
      </c>
      <c r="AL364" s="1">
        <v>-6.2438215743153738E-2</v>
      </c>
      <c r="AM364" s="1">
        <v>0.20913770217609015</v>
      </c>
      <c r="AN364" s="1">
        <v>0.1466994895287842</v>
      </c>
      <c r="AO364" s="1">
        <v>-8.8264829176490006E-2</v>
      </c>
      <c r="AP364" s="1">
        <v>0.3542029273396321</v>
      </c>
      <c r="AQ364" s="1">
        <v>0.26593809803607366</v>
      </c>
      <c r="AR364" s="1">
        <v>-0.18690557055429824</v>
      </c>
      <c r="AS364" s="1">
        <v>0.38344821324660738</v>
      </c>
      <c r="AT364" s="1">
        <v>0.19654264564953688</v>
      </c>
      <c r="AU364" s="1">
        <v>-6.6595611554895559E-2</v>
      </c>
      <c r="AV364" s="1">
        <v>0.22229864749045519</v>
      </c>
      <c r="AW364" s="1">
        <v>0.15570303383241768</v>
      </c>
      <c r="AX364" s="1">
        <v>-9.4442651245898679E-2</v>
      </c>
      <c r="AY364" s="1">
        <v>0.37482805151868426</v>
      </c>
      <c r="AZ364" s="1">
        <v>0.28038539635189669</v>
      </c>
      <c r="BA364" s="1">
        <v>-0.19923991985903322</v>
      </c>
      <c r="BB364" s="1">
        <v>0.40630456032369666</v>
      </c>
      <c r="BC364" s="1">
        <v>0.20706464046466341</v>
      </c>
      <c r="BD364" s="1">
        <v>-6.6730103897706256E-2</v>
      </c>
      <c r="BE364" s="1">
        <v>0.2224225476597928</v>
      </c>
      <c r="BF364" s="1">
        <v>0.15569244576162003</v>
      </c>
      <c r="BG364" s="1">
        <v>-9.6093600993946815E-2</v>
      </c>
      <c r="BH364" s="1">
        <v>0.38423716432192806</v>
      </c>
      <c r="BI364" s="1">
        <v>0.28814355964883964</v>
      </c>
      <c r="BJ364" s="1">
        <v>-0.20203822299481269</v>
      </c>
      <c r="BK364" s="1">
        <v>0.41640683434300402</v>
      </c>
      <c r="BL364" s="1">
        <v>0.2143686113481913</v>
      </c>
      <c r="BM364" s="1" t="str">
        <f t="shared" si="9"/>
        <v>THAServices</v>
      </c>
    </row>
    <row r="365" spans="1:65">
      <c r="A365" s="8">
        <f t="shared" si="10"/>
        <v>58</v>
      </c>
      <c r="B365" s="1" t="s">
        <v>155</v>
      </c>
      <c r="C365" s="1" t="s">
        <v>156</v>
      </c>
      <c r="D365" s="1" t="s">
        <v>179</v>
      </c>
      <c r="E365" s="2">
        <v>6423.9388592702708</v>
      </c>
      <c r="F365" s="3">
        <v>890002.5</v>
      </c>
      <c r="G365" s="3">
        <v>-1.0797180002555251E-3</v>
      </c>
      <c r="H365" s="3">
        <v>2.1823680959641933E-2</v>
      </c>
      <c r="I365" s="3">
        <v>2.0743962377309799E-2</v>
      </c>
      <c r="J365" s="3">
        <v>-1.8028243212029338E-3</v>
      </c>
      <c r="K365" s="3">
        <v>5.0944799557328224E-2</v>
      </c>
      <c r="L365" s="3">
        <v>4.9141975119709969E-2</v>
      </c>
      <c r="M365" s="3">
        <v>-3.4822251182049513E-3</v>
      </c>
      <c r="N365" s="3">
        <v>5.1555933430790901E-2</v>
      </c>
      <c r="O365" s="3">
        <v>4.8073709011077881E-2</v>
      </c>
      <c r="P365" s="2">
        <v>438.39222678114589</v>
      </c>
      <c r="Q365" s="3">
        <v>87884.015625</v>
      </c>
      <c r="R365" s="3">
        <v>-7.4650352325988933E-4</v>
      </c>
      <c r="S365" s="3">
        <v>1.5057215001434088E-2</v>
      </c>
      <c r="T365" s="3">
        <v>1.4310711529105902E-2</v>
      </c>
      <c r="U365" s="3">
        <v>-1.2464816245483235E-3</v>
      </c>
      <c r="V365" s="3">
        <v>3.5169875249266624E-2</v>
      </c>
      <c r="W365" s="3">
        <v>3.3923394046723843E-2</v>
      </c>
      <c r="X365" s="3">
        <v>-2.4074429675238207E-3</v>
      </c>
      <c r="Y365" s="3">
        <v>3.5592014901340008E-2</v>
      </c>
      <c r="Z365" s="3">
        <v>3.3184572122991085E-2</v>
      </c>
      <c r="AA365" s="3">
        <v>7965.21152612684</v>
      </c>
      <c r="AB365" s="3">
        <v>534641.1875</v>
      </c>
      <c r="AC365" s="3">
        <v>-2.3323645873460919E-3</v>
      </c>
      <c r="AD365" s="3">
        <v>9.6682734787464142E-2</v>
      </c>
      <c r="AE365" s="3">
        <v>9.4350371509790421E-2</v>
      </c>
      <c r="AF365" s="3">
        <v>-3.9049836050253361E-3</v>
      </c>
      <c r="AG365" s="3">
        <v>0.23704630881547928</v>
      </c>
      <c r="AH365" s="3">
        <v>0.23314131796360016</v>
      </c>
      <c r="AI365" s="3">
        <v>-7.5209321221336722E-3</v>
      </c>
      <c r="AJ365" s="3">
        <v>0.23848400264978409</v>
      </c>
      <c r="AK365" s="3">
        <v>0.2309630811214447</v>
      </c>
      <c r="AL365" s="1">
        <v>-7.4794588085310379E-2</v>
      </c>
      <c r="AM365" s="1">
        <v>1.5117773599174531</v>
      </c>
      <c r="AN365" s="1">
        <v>1.4369827315103363</v>
      </c>
      <c r="AO365" s="1">
        <v>-0.12488585210456921</v>
      </c>
      <c r="AP365" s="1">
        <v>3.529065271744384</v>
      </c>
      <c r="AQ365" s="1">
        <v>3.4041794115754533</v>
      </c>
      <c r="AR365" s="1">
        <v>-0.24122186837194745</v>
      </c>
      <c r="AS365" s="1">
        <v>3.5713999427601522</v>
      </c>
      <c r="AT365" s="1">
        <v>3.3301781227743725</v>
      </c>
      <c r="AU365" s="1">
        <v>-7.4825376760879858E-2</v>
      </c>
      <c r="AV365" s="1">
        <v>1.509251799016144</v>
      </c>
      <c r="AW365" s="1">
        <v>1.434426427360376</v>
      </c>
      <c r="AX365" s="1">
        <v>-0.12494041123215331</v>
      </c>
      <c r="AY365" s="1">
        <v>3.5252334170743738</v>
      </c>
      <c r="AZ365" s="1">
        <v>3.4002930481417173</v>
      </c>
      <c r="BA365" s="1">
        <v>-0.24130874331129845</v>
      </c>
      <c r="BB365" s="1">
        <v>3.5675463567027923</v>
      </c>
      <c r="BC365" s="1">
        <v>3.3262376323533376</v>
      </c>
      <c r="BD365" s="1">
        <v>-7.827652824353698E-2</v>
      </c>
      <c r="BE365" s="1">
        <v>3.2447709338893094</v>
      </c>
      <c r="BF365" s="1">
        <v>3.1664944495997096</v>
      </c>
      <c r="BG365" s="1">
        <v>-0.13105522228714814</v>
      </c>
      <c r="BH365" s="1">
        <v>7.9555152687917721</v>
      </c>
      <c r="BI365" s="1">
        <v>7.8244598032928394</v>
      </c>
      <c r="BJ365" s="1">
        <v>-0.25241013299116938</v>
      </c>
      <c r="BK365" s="1">
        <v>8.0037657364232384</v>
      </c>
      <c r="BL365" s="1">
        <v>7.7513559589705823</v>
      </c>
      <c r="BM365" s="1" t="str">
        <f t="shared" si="9"/>
        <v>THATextiles, Garments and Leather</v>
      </c>
    </row>
    <row r="366" spans="1:65">
      <c r="A366" s="8">
        <f t="shared" si="10"/>
        <v>59</v>
      </c>
      <c r="B366" s="1" t="s">
        <v>157</v>
      </c>
      <c r="C366" s="1" t="s">
        <v>158</v>
      </c>
      <c r="D366" s="1" t="s">
        <v>175</v>
      </c>
      <c r="E366" s="2">
        <v>61331.297415323534</v>
      </c>
      <c r="F366" s="3">
        <v>1382618.5</v>
      </c>
      <c r="G366" s="3">
        <v>-3.4443230833858252E-3</v>
      </c>
      <c r="H366" s="3">
        <v>4.5429407618939877E-3</v>
      </c>
      <c r="I366" s="3">
        <v>1.0986176785081625E-3</v>
      </c>
      <c r="J366" s="3">
        <v>-4.9836640246212482E-3</v>
      </c>
      <c r="K366" s="3">
        <v>7.9112001694738865E-3</v>
      </c>
      <c r="L366" s="3">
        <v>2.9275361448526382E-3</v>
      </c>
      <c r="M366" s="3">
        <v>-7.3045410681515932E-3</v>
      </c>
      <c r="N366" s="3">
        <v>8.7974360212683678E-3</v>
      </c>
      <c r="O366" s="3">
        <v>1.4928949531167746E-3</v>
      </c>
      <c r="P366" s="2">
        <v>5845.0466699870258</v>
      </c>
      <c r="Q366" s="3">
        <v>56366.65625</v>
      </c>
      <c r="R366" s="3">
        <v>-3.2999264658428729E-3</v>
      </c>
      <c r="S366" s="3">
        <v>7.1380244335159659E-3</v>
      </c>
      <c r="T366" s="3">
        <v>3.8380979676730931E-3</v>
      </c>
      <c r="U366" s="3">
        <v>-4.6148240799084306E-3</v>
      </c>
      <c r="V366" s="3">
        <v>1.2619070126675069E-2</v>
      </c>
      <c r="W366" s="3">
        <v>8.0042462795972824E-3</v>
      </c>
      <c r="X366" s="3">
        <v>-7.0959124714136124E-3</v>
      </c>
      <c r="Y366" s="3">
        <v>1.3573356322012842E-2</v>
      </c>
      <c r="Z366" s="3">
        <v>6.4774438505992293E-3</v>
      </c>
      <c r="AA366" s="3">
        <v>13047.703033693226</v>
      </c>
      <c r="AB366" s="3">
        <v>496913</v>
      </c>
      <c r="AC366" s="3">
        <v>-3.1900554022286087E-3</v>
      </c>
      <c r="AD366" s="3">
        <v>6.4951941603794694E-3</v>
      </c>
      <c r="AE366" s="3">
        <v>3.3051387872546911E-3</v>
      </c>
      <c r="AF366" s="3">
        <v>-4.6544629149138927E-3</v>
      </c>
      <c r="AG366" s="3">
        <v>1.084047113545239E-2</v>
      </c>
      <c r="AH366" s="3">
        <v>6.186008220538497E-3</v>
      </c>
      <c r="AI366" s="3">
        <v>-6.7415710655041039E-3</v>
      </c>
      <c r="AJ366" s="3">
        <v>1.1634689755737782E-2</v>
      </c>
      <c r="AK366" s="3">
        <v>4.8931187484413385E-3</v>
      </c>
      <c r="AL366" s="1">
        <v>-3.882344638103611E-2</v>
      </c>
      <c r="AM366" s="1">
        <v>5.120675755778329E-2</v>
      </c>
      <c r="AN366" s="1">
        <v>1.2383311176747184E-2</v>
      </c>
      <c r="AO366" s="1">
        <v>-5.6174466900121553E-2</v>
      </c>
      <c r="AP366" s="1">
        <v>8.9172835460978178E-2</v>
      </c>
      <c r="AQ366" s="1">
        <v>3.2998368560856625E-2</v>
      </c>
      <c r="AR366" s="1">
        <v>-8.2334743760068094E-2</v>
      </c>
      <c r="AS366" s="1">
        <v>9.916223809253169E-2</v>
      </c>
      <c r="AT366" s="1">
        <v>1.6827494332463597E-2</v>
      </c>
      <c r="AU366" s="1">
        <v>-1.591140610525452E-2</v>
      </c>
      <c r="AV366" s="1">
        <v>3.4417738312205723E-2</v>
      </c>
      <c r="AW366" s="1">
        <v>1.8506332206951203E-2</v>
      </c>
      <c r="AX366" s="1">
        <v>-2.2251507965337456E-2</v>
      </c>
      <c r="AY366" s="1">
        <v>6.0845946579275438E-2</v>
      </c>
      <c r="AZ366" s="1">
        <v>3.8594439736588118E-2</v>
      </c>
      <c r="BA366" s="1">
        <v>-3.4214685141828939E-2</v>
      </c>
      <c r="BB366" s="1">
        <v>6.5447271897225878E-2</v>
      </c>
      <c r="BC366" s="1">
        <v>3.1232586755396932E-2</v>
      </c>
      <c r="BD366" s="1">
        <v>-6.0745556893611191E-2</v>
      </c>
      <c r="BE366" s="1">
        <v>0.12368254987946047</v>
      </c>
      <c r="BF366" s="1">
        <v>6.2936993540049169E-2</v>
      </c>
      <c r="BG366" s="1">
        <v>-8.8631044341606527E-2</v>
      </c>
      <c r="BH366" s="1">
        <v>0.20642602496876078</v>
      </c>
      <c r="BI366" s="1">
        <v>0.11779498062715427</v>
      </c>
      <c r="BJ366" s="1">
        <v>-0.1283740992165236</v>
      </c>
      <c r="BK366" s="1">
        <v>0.22154966587819669</v>
      </c>
      <c r="BL366" s="1">
        <v>9.3175567770072895E-2</v>
      </c>
      <c r="BM366" s="1" t="str">
        <f t="shared" si="9"/>
        <v>TURAgriculture, Mining and Quarrying</v>
      </c>
    </row>
    <row r="367" spans="1:65">
      <c r="A367" s="8">
        <f t="shared" si="10"/>
        <v>59</v>
      </c>
      <c r="B367" s="1" t="s">
        <v>157</v>
      </c>
      <c r="C367" s="1" t="s">
        <v>158</v>
      </c>
      <c r="D367" s="1" t="s">
        <v>176</v>
      </c>
      <c r="E367" s="2">
        <v>15287.180065978442</v>
      </c>
      <c r="F367" s="3">
        <v>1382618.5</v>
      </c>
      <c r="G367" s="3">
        <v>-1.0643680288922042E-3</v>
      </c>
      <c r="H367" s="3">
        <v>5.0067490665242076E-3</v>
      </c>
      <c r="I367" s="3">
        <v>3.9423808921128511E-3</v>
      </c>
      <c r="J367" s="3">
        <v>-1.8099851440638304E-3</v>
      </c>
      <c r="K367" s="3">
        <v>8.8222187478095293E-3</v>
      </c>
      <c r="L367" s="3">
        <v>7.0122333709150553E-3</v>
      </c>
      <c r="M367" s="3">
        <v>-1.2161020189523697E-2</v>
      </c>
      <c r="N367" s="3">
        <v>1.1141716036945581E-2</v>
      </c>
      <c r="O367" s="3">
        <v>-1.0193041525781155E-3</v>
      </c>
      <c r="P367" s="2">
        <v>701.20823873141842</v>
      </c>
      <c r="Q367" s="3">
        <v>56366.65625</v>
      </c>
      <c r="R367" s="3">
        <v>-1.2198116164654493E-3</v>
      </c>
      <c r="S367" s="3">
        <v>5.7533727958798409E-3</v>
      </c>
      <c r="T367" s="3">
        <v>4.5335611794143915E-3</v>
      </c>
      <c r="U367" s="3">
        <v>-2.072086906991899E-3</v>
      </c>
      <c r="V367" s="3">
        <v>1.01603998336941E-2</v>
      </c>
      <c r="W367" s="3">
        <v>8.088313159532845E-3</v>
      </c>
      <c r="X367" s="3">
        <v>-1.3587699271738529E-2</v>
      </c>
      <c r="Y367" s="3">
        <v>1.2787032872438431E-2</v>
      </c>
      <c r="Z367" s="3">
        <v>-8.0066639930009842E-4</v>
      </c>
      <c r="AA367" s="3">
        <v>30661.215954326392</v>
      </c>
      <c r="AB367" s="3">
        <v>496913</v>
      </c>
      <c r="AC367" s="3">
        <v>-6.0226157074794173E-3</v>
      </c>
      <c r="AD367" s="3">
        <v>3.6352909170091152E-2</v>
      </c>
      <c r="AE367" s="3">
        <v>3.03302938118577E-2</v>
      </c>
      <c r="AF367" s="3">
        <v>-1.0172273498028517E-2</v>
      </c>
      <c r="AG367" s="3">
        <v>6.2858244404196739E-2</v>
      </c>
      <c r="AH367" s="3">
        <v>5.2685972303152084E-2</v>
      </c>
      <c r="AI367" s="3">
        <v>-9.2285722494125366E-2</v>
      </c>
      <c r="AJ367" s="3">
        <v>7.8553752973675728E-2</v>
      </c>
      <c r="AK367" s="3">
        <v>-1.3731969520449638E-2</v>
      </c>
      <c r="AL367" s="1">
        <v>-4.8132319937858568E-2</v>
      </c>
      <c r="AM367" s="1">
        <v>0.22641270817701742</v>
      </c>
      <c r="AN367" s="1">
        <v>0.17828038165856436</v>
      </c>
      <c r="AO367" s="1">
        <v>-8.1850245095697466E-2</v>
      </c>
      <c r="AP367" s="1">
        <v>0.39895397438168245</v>
      </c>
      <c r="AQ367" s="1">
        <v>0.31710371875703375</v>
      </c>
      <c r="AR367" s="1">
        <v>-0.54993958728930714</v>
      </c>
      <c r="AS367" s="1">
        <v>0.50384512348157606</v>
      </c>
      <c r="AT367" s="1">
        <v>-4.6094463807730968E-2</v>
      </c>
      <c r="AU367" s="1">
        <v>-4.9027306682252463E-2</v>
      </c>
      <c r="AV367" s="1">
        <v>0.23124256951927369</v>
      </c>
      <c r="AW367" s="1">
        <v>0.18221526283702125</v>
      </c>
      <c r="AX367" s="1">
        <v>-8.3282401061024192E-2</v>
      </c>
      <c r="AY367" s="1">
        <v>0.40837210593570139</v>
      </c>
      <c r="AZ367" s="1">
        <v>0.32508971423272826</v>
      </c>
      <c r="BA367" s="1">
        <v>-0.54612391807847027</v>
      </c>
      <c r="BB367" s="1">
        <v>0.51394311525712522</v>
      </c>
      <c r="BC367" s="1">
        <v>-3.2180802821345E-2</v>
      </c>
      <c r="BD367" s="1">
        <v>-4.8802956707941089E-2</v>
      </c>
      <c r="BE367" s="1">
        <v>0.29457789415857999</v>
      </c>
      <c r="BF367" s="1">
        <v>0.24577494028067765</v>
      </c>
      <c r="BG367" s="1">
        <v>-8.2428806229343635E-2</v>
      </c>
      <c r="BH367" s="1">
        <v>0.50935811437968592</v>
      </c>
      <c r="BI367" s="1">
        <v>0.42692931947049717</v>
      </c>
      <c r="BJ367" s="1">
        <v>-0.74781728378395917</v>
      </c>
      <c r="BK367" s="1">
        <v>0.63654325492819053</v>
      </c>
      <c r="BL367" s="1">
        <v>-0.11127402885576866</v>
      </c>
      <c r="BM367" s="1" t="str">
        <f t="shared" si="9"/>
        <v>TURElectronics and Machinery</v>
      </c>
    </row>
    <row r="368" spans="1:65">
      <c r="A368" s="8">
        <f t="shared" si="10"/>
        <v>59</v>
      </c>
      <c r="B368" s="1" t="s">
        <v>157</v>
      </c>
      <c r="C368" s="1" t="s">
        <v>158</v>
      </c>
      <c r="D368" s="1" t="s">
        <v>177</v>
      </c>
      <c r="E368" s="2">
        <v>132714.90643641513</v>
      </c>
      <c r="F368" s="3">
        <v>8295711</v>
      </c>
      <c r="G368" s="3">
        <v>-2.330716977303382E-2</v>
      </c>
      <c r="H368" s="3">
        <v>1.4552528518834151E-2</v>
      </c>
      <c r="I368" s="3">
        <v>-8.7546413124073297E-3</v>
      </c>
      <c r="J368" s="3">
        <v>-2.6932784196105786E-2</v>
      </c>
      <c r="K368" s="3">
        <v>2.3585940405610017E-2</v>
      </c>
      <c r="L368" s="3">
        <v>-3.3468439942225814E-3</v>
      </c>
      <c r="M368" s="3">
        <v>-5.8998943961341865E-2</v>
      </c>
      <c r="N368" s="3">
        <v>3.2504942617379129E-2</v>
      </c>
      <c r="O368" s="3">
        <v>-2.6494002740946598E-2</v>
      </c>
      <c r="P368" s="2">
        <v>5541.4540230784578</v>
      </c>
      <c r="Q368" s="3">
        <v>338199.9375</v>
      </c>
      <c r="R368" s="3">
        <v>-2.7624666792689823E-2</v>
      </c>
      <c r="S368" s="3">
        <v>1.4829444578936091E-2</v>
      </c>
      <c r="T368" s="3">
        <v>-1.2795221777196275E-2</v>
      </c>
      <c r="U368" s="3">
        <v>-3.1382218141516205E-2</v>
      </c>
      <c r="V368" s="3">
        <v>2.3654247896047309E-2</v>
      </c>
      <c r="W368" s="3">
        <v>-7.7279693286982365E-3</v>
      </c>
      <c r="X368" s="3">
        <v>-7.0968311621982139E-2</v>
      </c>
      <c r="Y368" s="3">
        <v>3.4179198293713853E-2</v>
      </c>
      <c r="Z368" s="3">
        <v>-3.6789113823033404E-2</v>
      </c>
      <c r="AA368" s="3">
        <v>132079.91888666959</v>
      </c>
      <c r="AB368" s="3">
        <v>2981478</v>
      </c>
      <c r="AC368" s="3">
        <v>-0.19398560220270156</v>
      </c>
      <c r="AD368" s="3">
        <v>9.2108498283778317E-2</v>
      </c>
      <c r="AE368" s="3">
        <v>-0.10187710039735975</v>
      </c>
      <c r="AF368" s="3">
        <v>-0.2128374059102498</v>
      </c>
      <c r="AG368" s="3">
        <v>0.14634331234447018</v>
      </c>
      <c r="AH368" s="3">
        <v>-6.6494086173406686E-2</v>
      </c>
      <c r="AI368" s="3">
        <v>-0.46063877258347929</v>
      </c>
      <c r="AJ368" s="3">
        <v>0.20584182276434149</v>
      </c>
      <c r="AK368" s="3">
        <v>-0.25479694900423056</v>
      </c>
      <c r="AL368" s="1">
        <v>-0.12140656998246312</v>
      </c>
      <c r="AM368" s="1">
        <v>7.5803822997323689E-2</v>
      </c>
      <c r="AN368" s="1">
        <v>-4.560274728834194E-2</v>
      </c>
      <c r="AO368" s="1">
        <v>-0.14029232125430524</v>
      </c>
      <c r="AP368" s="1">
        <v>0.12285868049791812</v>
      </c>
      <c r="AQ368" s="1">
        <v>-1.7433641817595928E-2</v>
      </c>
      <c r="AR368" s="1">
        <v>-0.30732429070909473</v>
      </c>
      <c r="AS368" s="1">
        <v>0.16931758034468156</v>
      </c>
      <c r="AT368" s="1">
        <v>-0.13800671764127348</v>
      </c>
      <c r="AU368" s="1">
        <v>-0.14049652903605078</v>
      </c>
      <c r="AV368" s="1">
        <v>7.542119897802145E-2</v>
      </c>
      <c r="AW368" s="1">
        <v>-6.5075327837738048E-2</v>
      </c>
      <c r="AX368" s="1">
        <v>-0.15960709156868338</v>
      </c>
      <c r="AY368" s="1">
        <v>0.12030334162193018</v>
      </c>
      <c r="AZ368" s="1">
        <v>-3.9303745284141461E-2</v>
      </c>
      <c r="BA368" s="1">
        <v>-0.36093834286811521</v>
      </c>
      <c r="BB368" s="1">
        <v>0.17383227683935182</v>
      </c>
      <c r="BC368" s="1">
        <v>-0.18710606854509351</v>
      </c>
      <c r="BD368" s="1">
        <v>-0.36490772696236695</v>
      </c>
      <c r="BE368" s="1">
        <v>0.17326596593250948</v>
      </c>
      <c r="BF368" s="1">
        <v>-0.19164175440541881</v>
      </c>
      <c r="BG368" s="1">
        <v>-0.40036999200652157</v>
      </c>
      <c r="BH368" s="1">
        <v>0.27528746905640505</v>
      </c>
      <c r="BI368" s="1">
        <v>-0.12508250904427001</v>
      </c>
      <c r="BJ368" s="1">
        <v>-0.86651094486140778</v>
      </c>
      <c r="BK368" s="1">
        <v>0.38721054967903273</v>
      </c>
      <c r="BL368" s="1">
        <v>-0.47930039364944704</v>
      </c>
      <c r="BM368" s="1" t="str">
        <f t="shared" si="9"/>
        <v>TUROther</v>
      </c>
    </row>
    <row r="369" spans="1:65">
      <c r="A369" s="8">
        <f t="shared" si="10"/>
        <v>59</v>
      </c>
      <c r="B369" s="1" t="s">
        <v>157</v>
      </c>
      <c r="C369" s="1" t="s">
        <v>158</v>
      </c>
      <c r="D369" s="1" t="s">
        <v>178</v>
      </c>
      <c r="E369" s="2">
        <v>447223.23071314208</v>
      </c>
      <c r="F369" s="3">
        <v>11752257.25</v>
      </c>
      <c r="G369" s="3">
        <v>-1.843076156819734E-2</v>
      </c>
      <c r="H369" s="3">
        <v>2.0098032458918169E-2</v>
      </c>
      <c r="I369" s="3">
        <v>1.6672708907208289E-3</v>
      </c>
      <c r="J369" s="3">
        <v>-2.3249717759881605E-2</v>
      </c>
      <c r="K369" s="3">
        <v>3.573915648212278E-2</v>
      </c>
      <c r="L369" s="3">
        <v>1.2489438722695922E-2</v>
      </c>
      <c r="M369" s="3">
        <v>-5.9072491791539505E-2</v>
      </c>
      <c r="N369" s="3">
        <v>4.581899791082833E-2</v>
      </c>
      <c r="O369" s="3">
        <v>-1.3253493880256428E-2</v>
      </c>
      <c r="P369" s="2">
        <v>14487.803687507349</v>
      </c>
      <c r="Q369" s="3">
        <v>479116.578125</v>
      </c>
      <c r="R369" s="3">
        <v>-1.3111524825944798E-2</v>
      </c>
      <c r="S369" s="3">
        <v>1.429650155841955E-2</v>
      </c>
      <c r="T369" s="3">
        <v>1.1849767324747518E-3</v>
      </c>
      <c r="U369" s="3">
        <v>-1.6454578604225389E-2</v>
      </c>
      <c r="V369" s="3">
        <v>2.613290277440683E-2</v>
      </c>
      <c r="W369" s="3">
        <v>9.6783241988305235E-3</v>
      </c>
      <c r="X369" s="3">
        <v>-4.205473017100303E-2</v>
      </c>
      <c r="Y369" s="3">
        <v>3.3294047389063053E-2</v>
      </c>
      <c r="Z369" s="3">
        <v>-8.7606827819399768E-3</v>
      </c>
      <c r="AA369" s="3">
        <v>27759.421772200538</v>
      </c>
      <c r="AB369" s="3">
        <v>4223760.5</v>
      </c>
      <c r="AC369" s="3">
        <v>-4.9286182189085537E-3</v>
      </c>
      <c r="AD369" s="3">
        <v>5.6352827858319188E-3</v>
      </c>
      <c r="AE369" s="3">
        <v>7.0666456237589159E-4</v>
      </c>
      <c r="AF369" s="3">
        <v>-6.2510477125776731E-3</v>
      </c>
      <c r="AG369" s="3">
        <v>1.167275360640474E-2</v>
      </c>
      <c r="AH369" s="3">
        <v>5.4217059447552174E-3</v>
      </c>
      <c r="AI369" s="3">
        <v>-1.5518280695982156E-2</v>
      </c>
      <c r="AJ369" s="3">
        <v>1.4359450451401301E-2</v>
      </c>
      <c r="AK369" s="3">
        <v>-1.1588303446217196E-3</v>
      </c>
      <c r="AL369" s="1">
        <v>-2.8489923381663326E-2</v>
      </c>
      <c r="AM369" s="1">
        <v>3.1067159257530601E-2</v>
      </c>
      <c r="AN369" s="1">
        <v>2.5772358758672752E-3</v>
      </c>
      <c r="AO369" s="1">
        <v>-3.5938974912858676E-2</v>
      </c>
      <c r="AP369" s="1">
        <v>5.5244913571986597E-2</v>
      </c>
      <c r="AQ369" s="1">
        <v>1.9305938659830862E-2</v>
      </c>
      <c r="AR369" s="1">
        <v>-9.1313142914772299E-2</v>
      </c>
      <c r="AS369" s="1">
        <v>7.0826142211971907E-2</v>
      </c>
      <c r="AT369" s="1">
        <v>-2.0487000702097437E-2</v>
      </c>
      <c r="AU369" s="1">
        <v>-2.5506033758853044E-2</v>
      </c>
      <c r="AV369" s="1">
        <v>2.7811185672393237E-2</v>
      </c>
      <c r="AW369" s="1">
        <v>2.3051519135401928E-3</v>
      </c>
      <c r="AX369" s="1">
        <v>-3.2009323319633909E-2</v>
      </c>
      <c r="AY369" s="1">
        <v>5.0836703528326241E-2</v>
      </c>
      <c r="AZ369" s="1">
        <v>1.8827380264423793E-2</v>
      </c>
      <c r="BA369" s="1">
        <v>-8.180965842649543E-2</v>
      </c>
      <c r="BB369" s="1">
        <v>6.4767378924068295E-2</v>
      </c>
      <c r="BC369" s="1">
        <v>-1.7042279502427142E-2</v>
      </c>
      <c r="BD369" s="1">
        <v>-4.4112850128764841E-2</v>
      </c>
      <c r="BE369" s="1">
        <v>5.0437744195910128E-2</v>
      </c>
      <c r="BF369" s="1">
        <v>6.3248940264438213E-3</v>
      </c>
      <c r="BG369" s="1">
        <v>-5.5949054815157211E-2</v>
      </c>
      <c r="BH369" s="1">
        <v>0.10447521142008047</v>
      </c>
      <c r="BI369" s="1">
        <v>4.8526157060747949E-2</v>
      </c>
      <c r="BJ369" s="1">
        <v>-0.13889401860579917</v>
      </c>
      <c r="BK369" s="1">
        <v>0.12852208419469852</v>
      </c>
      <c r="BL369" s="1">
        <v>-1.0371935306501228E-2</v>
      </c>
      <c r="BM369" s="1" t="str">
        <f t="shared" si="9"/>
        <v>TURServices</v>
      </c>
    </row>
    <row r="370" spans="1:65">
      <c r="A370" s="8">
        <f t="shared" si="10"/>
        <v>59</v>
      </c>
      <c r="B370" s="1" t="s">
        <v>157</v>
      </c>
      <c r="C370" s="1" t="s">
        <v>158</v>
      </c>
      <c r="D370" s="1" t="s">
        <v>179</v>
      </c>
      <c r="E370" s="2">
        <v>34752.614799075578</v>
      </c>
      <c r="F370" s="3">
        <v>1382618.5</v>
      </c>
      <c r="G370" s="3">
        <v>-1.2502374011091888E-3</v>
      </c>
      <c r="H370" s="3">
        <v>7.7741860877722502E-3</v>
      </c>
      <c r="I370" s="3">
        <v>6.5239486866630614E-3</v>
      </c>
      <c r="J370" s="3">
        <v>-2.0582292345352471E-3</v>
      </c>
      <c r="K370" s="3">
        <v>1.6453254269436002E-2</v>
      </c>
      <c r="L370" s="3">
        <v>1.4395025325939059E-2</v>
      </c>
      <c r="M370" s="3">
        <v>-4.5433734194375575E-3</v>
      </c>
      <c r="N370" s="3">
        <v>1.742311439011246E-2</v>
      </c>
      <c r="O370" s="3">
        <v>1.2879741378128529E-2</v>
      </c>
      <c r="P370" s="2">
        <v>1607.8157769466075</v>
      </c>
      <c r="Q370" s="3">
        <v>56366.65625</v>
      </c>
      <c r="R370" s="3">
        <v>-1.4236401912057772E-3</v>
      </c>
      <c r="S370" s="3">
        <v>8.8352467864751816E-3</v>
      </c>
      <c r="T370" s="3">
        <v>7.4116067262366414E-3</v>
      </c>
      <c r="U370" s="3">
        <v>-2.3454550537280738E-3</v>
      </c>
      <c r="V370" s="3">
        <v>1.8708534073084593E-2</v>
      </c>
      <c r="W370" s="3">
        <v>1.6363079193979502E-2</v>
      </c>
      <c r="X370" s="3">
        <v>-5.1644407794810832E-3</v>
      </c>
      <c r="Y370" s="3">
        <v>1.9813683349639177E-2</v>
      </c>
      <c r="Z370" s="3">
        <v>1.4649242628365755E-2</v>
      </c>
      <c r="AA370" s="3">
        <v>44908.236252975476</v>
      </c>
      <c r="AB370" s="3">
        <v>496913</v>
      </c>
      <c r="AC370" s="3">
        <v>-4.4318809232208878E-3</v>
      </c>
      <c r="AD370" s="3">
        <v>4.9835661426186562E-2</v>
      </c>
      <c r="AE370" s="3">
        <v>4.5403780415654182E-2</v>
      </c>
      <c r="AF370" s="3">
        <v>-7.2727744118310511E-3</v>
      </c>
      <c r="AG370" s="3">
        <v>0.10744297690689564</v>
      </c>
      <c r="AH370" s="3">
        <v>0.1001702044159174</v>
      </c>
      <c r="AI370" s="3">
        <v>-1.6238820157013834E-2</v>
      </c>
      <c r="AJ370" s="3">
        <v>0.11123226955533028</v>
      </c>
      <c r="AK370" s="3">
        <v>9.4993449747562408E-2</v>
      </c>
      <c r="AL370" s="1">
        <v>-2.4870089901501972E-2</v>
      </c>
      <c r="AM370" s="1">
        <v>0.15464639495056678</v>
      </c>
      <c r="AN370" s="1">
        <v>0.12977630504906479</v>
      </c>
      <c r="AO370" s="1">
        <v>-4.0942900968550272E-2</v>
      </c>
      <c r="AP370" s="1">
        <v>0.32729297051113243</v>
      </c>
      <c r="AQ370" s="1">
        <v>0.28635007533200163</v>
      </c>
      <c r="AR370" s="1">
        <v>-9.0378119625328823E-2</v>
      </c>
      <c r="AS370" s="1">
        <v>0.34658571313081865</v>
      </c>
      <c r="AT370" s="1">
        <v>0.25620760161067718</v>
      </c>
      <c r="AU370" s="1">
        <v>-2.4954923071504469E-2</v>
      </c>
      <c r="AV370" s="1">
        <v>0.15487263230992609</v>
      </c>
      <c r="AW370" s="1">
        <v>0.12991771153414025</v>
      </c>
      <c r="AX370" s="1">
        <v>-4.1113373164803603E-2</v>
      </c>
      <c r="AY370" s="1">
        <v>0.32794102853967783</v>
      </c>
      <c r="AZ370" s="1">
        <v>0.28682765843583241</v>
      </c>
      <c r="BA370" s="1">
        <v>-9.0527243579808819E-2</v>
      </c>
      <c r="BB370" s="1">
        <v>0.34731313909774658</v>
      </c>
      <c r="BC370" s="1">
        <v>0.25678589653825717</v>
      </c>
      <c r="BD370" s="1">
        <v>-2.4519546887258659E-2</v>
      </c>
      <c r="BE370" s="1">
        <v>0.27571765987540875</v>
      </c>
      <c r="BF370" s="1">
        <v>0.25119811250509599</v>
      </c>
      <c r="BG370" s="1">
        <v>-4.0236896315740352E-2</v>
      </c>
      <c r="BH370" s="1">
        <v>0.59443228633965128</v>
      </c>
      <c r="BI370" s="1">
        <v>0.55419540065110096</v>
      </c>
      <c r="BJ370" s="1">
        <v>-8.984187958377976E-2</v>
      </c>
      <c r="BK370" s="1">
        <v>0.61539668957441007</v>
      </c>
      <c r="BL370" s="1">
        <v>0.5255548119228467</v>
      </c>
      <c r="BM370" s="1" t="str">
        <f t="shared" si="9"/>
        <v>TURTextiles, Garments and Leather</v>
      </c>
    </row>
    <row r="371" spans="1:65">
      <c r="A371" s="8">
        <f t="shared" si="10"/>
        <v>60</v>
      </c>
      <c r="B371" s="1" t="s">
        <v>159</v>
      </c>
      <c r="C371" s="1" t="s">
        <v>160</v>
      </c>
      <c r="D371" s="1" t="s">
        <v>175</v>
      </c>
      <c r="E371" s="2">
        <v>49870.554968688717</v>
      </c>
      <c r="F371" s="3">
        <v>4705617</v>
      </c>
      <c r="G371" s="3">
        <v>-1.5755103886476718E-3</v>
      </c>
      <c r="H371" s="3">
        <v>3.10268544126302E-3</v>
      </c>
      <c r="I371" s="3">
        <v>1.5271750453393906E-3</v>
      </c>
      <c r="J371" s="3">
        <v>-2.4373294727411121E-3</v>
      </c>
      <c r="K371" s="3">
        <v>5.5873019155114889E-3</v>
      </c>
      <c r="L371" s="3">
        <v>3.1499724136665463E-3</v>
      </c>
      <c r="M371" s="3">
        <v>-4.8600253066979349E-3</v>
      </c>
      <c r="N371" s="3">
        <v>6.3994694501161575E-3</v>
      </c>
      <c r="O371" s="3">
        <v>1.5394441434182227E-3</v>
      </c>
      <c r="P371" s="2">
        <v>606.59855358086213</v>
      </c>
      <c r="Q371" s="3">
        <v>70744.3984375</v>
      </c>
      <c r="R371" s="3">
        <v>-6.0506339650601149E-4</v>
      </c>
      <c r="S371" s="3">
        <v>1.9779564463533461E-3</v>
      </c>
      <c r="T371" s="3">
        <v>1.3728930789511651E-3</v>
      </c>
      <c r="U371" s="3">
        <v>-9.1124468599446118E-4</v>
      </c>
      <c r="V371" s="3">
        <v>3.0032416107133031E-3</v>
      </c>
      <c r="W371" s="3">
        <v>2.0919969538226724E-3</v>
      </c>
      <c r="X371" s="3">
        <v>-1.9238528911955655E-3</v>
      </c>
      <c r="Y371" s="3">
        <v>3.3490848727524281E-3</v>
      </c>
      <c r="Z371" s="3">
        <v>1.4252319233492017E-3</v>
      </c>
      <c r="AA371" s="3">
        <v>30437.411836310086</v>
      </c>
      <c r="AB371" s="3">
        <v>1408266.125</v>
      </c>
      <c r="AC371" s="3">
        <v>-3.7720369000453502E-3</v>
      </c>
      <c r="AD371" s="3">
        <v>7.5045831617899239E-3</v>
      </c>
      <c r="AE371" s="3">
        <v>3.7325462326407433E-3</v>
      </c>
      <c r="AF371" s="3">
        <v>-5.8560499746818095E-3</v>
      </c>
      <c r="AG371" s="3">
        <v>1.4484467217698693E-2</v>
      </c>
      <c r="AH371" s="3">
        <v>8.6284172721207142E-3</v>
      </c>
      <c r="AI371" s="3">
        <v>-1.158772234339267E-2</v>
      </c>
      <c r="AJ371" s="3">
        <v>1.639986434020102E-2</v>
      </c>
      <c r="AK371" s="3">
        <v>4.8121419968083501E-3</v>
      </c>
      <c r="AL371" s="1">
        <v>-7.4329916517554509E-2</v>
      </c>
      <c r="AM371" s="1">
        <v>0.14637945359869389</v>
      </c>
      <c r="AN371" s="1">
        <v>7.2049536737872011E-2</v>
      </c>
      <c r="AO371" s="1">
        <v>-0.11498908388038305</v>
      </c>
      <c r="AP371" s="1">
        <v>0.26359945826495906</v>
      </c>
      <c r="AQ371" s="1">
        <v>0.14861037301150651</v>
      </c>
      <c r="AR371" s="1">
        <v>-0.22928777742311945</v>
      </c>
      <c r="AS371" s="1">
        <v>0.30191614946573864</v>
      </c>
      <c r="AT371" s="1">
        <v>7.2628372042619224E-2</v>
      </c>
      <c r="AU371" s="1">
        <v>-3.5282680127874513E-2</v>
      </c>
      <c r="AV371" s="1">
        <v>0.11533932643512526</v>
      </c>
      <c r="AW371" s="1">
        <v>8.0056648004364059E-2</v>
      </c>
      <c r="AX371" s="1">
        <v>-5.3136836503129288E-2</v>
      </c>
      <c r="AY371" s="1">
        <v>0.17512613340917466</v>
      </c>
      <c r="AZ371" s="1">
        <v>0.12198929860315864</v>
      </c>
      <c r="BA371" s="1">
        <v>-0.11218441995518286</v>
      </c>
      <c r="BB371" s="1">
        <v>0.1952930733684751</v>
      </c>
      <c r="BC371" s="1">
        <v>8.310865001906563E-2</v>
      </c>
      <c r="BD371" s="1">
        <v>-8.726155304046726E-2</v>
      </c>
      <c r="BE371" s="1">
        <v>0.17360953749186697</v>
      </c>
      <c r="BF371" s="1">
        <v>8.634798377811749E-2</v>
      </c>
      <c r="BG371" s="1">
        <v>-0.13547269791214928</v>
      </c>
      <c r="BH371" s="1">
        <v>0.33508079000100127</v>
      </c>
      <c r="BI371" s="1">
        <v>0.19960809276213423</v>
      </c>
      <c r="BJ371" s="1">
        <v>-0.26806806897196844</v>
      </c>
      <c r="BK371" s="1">
        <v>0.3793912068998353</v>
      </c>
      <c r="BL371" s="1">
        <v>0.11132313792786686</v>
      </c>
      <c r="BM371" s="1" t="str">
        <f t="shared" si="9"/>
        <v>UKGAgriculture, Mining and Quarrying</v>
      </c>
    </row>
    <row r="372" spans="1:65">
      <c r="A372" s="8">
        <f t="shared" si="10"/>
        <v>60</v>
      </c>
      <c r="B372" s="1" t="s">
        <v>159</v>
      </c>
      <c r="C372" s="1" t="s">
        <v>160</v>
      </c>
      <c r="D372" s="1" t="s">
        <v>176</v>
      </c>
      <c r="E372" s="2">
        <v>50271.031585511882</v>
      </c>
      <c r="F372" s="3">
        <v>4705617</v>
      </c>
      <c r="G372" s="3">
        <v>-1.8608719110488892E-3</v>
      </c>
      <c r="H372" s="3">
        <v>9.6630295738577843E-3</v>
      </c>
      <c r="I372" s="3">
        <v>7.8021574299782515E-3</v>
      </c>
      <c r="J372" s="3">
        <v>-3.0588301597163081E-3</v>
      </c>
      <c r="K372" s="3">
        <v>1.8772858660668135E-2</v>
      </c>
      <c r="L372" s="3">
        <v>1.5714028384536505E-2</v>
      </c>
      <c r="M372" s="3">
        <v>-1.940018218010664E-2</v>
      </c>
      <c r="N372" s="3">
        <v>2.5894162245094776E-2</v>
      </c>
      <c r="O372" s="3">
        <v>6.4939800649881363E-3</v>
      </c>
      <c r="P372" s="2">
        <v>623.37025674593269</v>
      </c>
      <c r="Q372" s="3">
        <v>70744.3984375</v>
      </c>
      <c r="R372" s="3">
        <v>-1.6591613530181348E-3</v>
      </c>
      <c r="S372" s="3">
        <v>8.5368352010846138E-3</v>
      </c>
      <c r="T372" s="3">
        <v>6.8776740226894617E-3</v>
      </c>
      <c r="U372" s="3">
        <v>-2.6511387550272048E-3</v>
      </c>
      <c r="V372" s="3">
        <v>1.6412112396210432E-2</v>
      </c>
      <c r="W372" s="3">
        <v>1.3760974165052176E-2</v>
      </c>
      <c r="X372" s="3">
        <v>-1.4608310535550117E-2</v>
      </c>
      <c r="Y372" s="3">
        <v>2.4140550754964352E-2</v>
      </c>
      <c r="Z372" s="3">
        <v>9.5322402194142342E-3</v>
      </c>
      <c r="AA372" s="3">
        <v>65287.942461299914</v>
      </c>
      <c r="AB372" s="3">
        <v>1408266.125</v>
      </c>
      <c r="AC372" s="3">
        <v>-9.8983002826571465E-3</v>
      </c>
      <c r="AD372" s="3">
        <v>6.9549983367323875E-2</v>
      </c>
      <c r="AE372" s="3">
        <v>5.9651684015989304E-2</v>
      </c>
      <c r="AF372" s="3">
        <v>-1.510997349396348E-2</v>
      </c>
      <c r="AG372" s="3">
        <v>0.13831569999456406</v>
      </c>
      <c r="AH372" s="3">
        <v>0.12320572137832642</v>
      </c>
      <c r="AI372" s="3">
        <v>-0.10807948932051659</v>
      </c>
      <c r="AJ372" s="3">
        <v>0.15698272734880447</v>
      </c>
      <c r="AK372" s="3">
        <v>4.8903238028287888E-2</v>
      </c>
      <c r="AL372" s="1">
        <v>-8.709340263033441E-2</v>
      </c>
      <c r="AM372" s="1">
        <v>0.45225365609955431</v>
      </c>
      <c r="AN372" s="1">
        <v>0.36516024257217061</v>
      </c>
      <c r="AO372" s="1">
        <v>-0.14316080816536303</v>
      </c>
      <c r="AP372" s="1">
        <v>0.87861616275048138</v>
      </c>
      <c r="AQ372" s="1">
        <v>0.73545534913659383</v>
      </c>
      <c r="AR372" s="1">
        <v>-0.90797645323234522</v>
      </c>
      <c r="AS372" s="1">
        <v>1.2119107633346367</v>
      </c>
      <c r="AT372" s="1">
        <v>0.30393431010229155</v>
      </c>
      <c r="AU372" s="1">
        <v>-9.4146591920022699E-2</v>
      </c>
      <c r="AV372" s="1">
        <v>0.48440975225404337</v>
      </c>
      <c r="AW372" s="1">
        <v>0.39026317024273666</v>
      </c>
      <c r="AX372" s="1">
        <v>-0.1504348435062513</v>
      </c>
      <c r="AY372" s="1">
        <v>0.93128039988445943</v>
      </c>
      <c r="AZ372" s="1">
        <v>0.78084558610435628</v>
      </c>
      <c r="BA372" s="1">
        <v>-0.82892640196180656</v>
      </c>
      <c r="BB372" s="1">
        <v>1.3698189006861368</v>
      </c>
      <c r="BC372" s="1">
        <v>0.54089249872433032</v>
      </c>
      <c r="BD372" s="1">
        <v>-0.10675356050756843</v>
      </c>
      <c r="BE372" s="1">
        <v>0.75009932470050944</v>
      </c>
      <c r="BF372" s="1">
        <v>0.64334577423729189</v>
      </c>
      <c r="BG372" s="1">
        <v>-0.16296166246661617</v>
      </c>
      <c r="BH372" s="1">
        <v>1.4917403015533293</v>
      </c>
      <c r="BI372" s="1">
        <v>1.3287785838427837</v>
      </c>
      <c r="BJ372" s="1">
        <v>-1.1656415721212676</v>
      </c>
      <c r="BK372" s="1">
        <v>1.693064930757485</v>
      </c>
      <c r="BL372" s="1">
        <v>0.52742335863621737</v>
      </c>
      <c r="BM372" s="1" t="str">
        <f t="shared" si="9"/>
        <v>UKGElectronics and Machinery</v>
      </c>
    </row>
    <row r="373" spans="1:65">
      <c r="A373" s="8">
        <f t="shared" si="10"/>
        <v>60</v>
      </c>
      <c r="B373" s="1" t="s">
        <v>159</v>
      </c>
      <c r="C373" s="1" t="s">
        <v>160</v>
      </c>
      <c r="D373" s="1" t="s">
        <v>177</v>
      </c>
      <c r="E373" s="2">
        <v>404999.47715405526</v>
      </c>
      <c r="F373" s="3">
        <v>28233702</v>
      </c>
      <c r="G373" s="3">
        <v>-8.9205718359153252E-3</v>
      </c>
      <c r="H373" s="3">
        <v>3.1259898823918775E-2</v>
      </c>
      <c r="I373" s="3">
        <v>2.2339326962537598E-2</v>
      </c>
      <c r="J373" s="3">
        <v>-1.2478293992899125E-2</v>
      </c>
      <c r="K373" s="3">
        <v>3.6252913982025348E-2</v>
      </c>
      <c r="L373" s="3">
        <v>2.3774620334734209E-2</v>
      </c>
      <c r="M373" s="3">
        <v>-7.9518053418723866E-2</v>
      </c>
      <c r="N373" s="3">
        <v>4.7030075249494985E-2</v>
      </c>
      <c r="O373" s="3">
        <v>-3.2487976277479902E-2</v>
      </c>
      <c r="P373" s="2">
        <v>5444.5052733424509</v>
      </c>
      <c r="Q373" s="3">
        <v>424466.390625</v>
      </c>
      <c r="R373" s="3">
        <v>-8.003092953003943E-3</v>
      </c>
      <c r="S373" s="3">
        <v>2.6473311547306366E-2</v>
      </c>
      <c r="T373" s="3">
        <v>1.8470218383299652E-2</v>
      </c>
      <c r="U373" s="3">
        <v>-1.1025393203453859E-2</v>
      </c>
      <c r="V373" s="3">
        <v>3.2407508930191398E-2</v>
      </c>
      <c r="W373" s="3">
        <v>2.1382115621236153E-2</v>
      </c>
      <c r="X373" s="3">
        <v>-7.4949476140318438E-2</v>
      </c>
      <c r="Y373" s="3">
        <v>4.2275195854017511E-2</v>
      </c>
      <c r="Z373" s="3">
        <v>-3.2674281363142654E-2</v>
      </c>
      <c r="AA373" s="3">
        <v>232015.13548844573</v>
      </c>
      <c r="AB373" s="3">
        <v>8449596.75</v>
      </c>
      <c r="AC373" s="3">
        <v>-4.5549306114480714E-2</v>
      </c>
      <c r="AD373" s="3">
        <v>0.21590365971496794</v>
      </c>
      <c r="AE373" s="3">
        <v>0.1703543553740019</v>
      </c>
      <c r="AF373" s="3">
        <v>-5.8207906406096299E-2</v>
      </c>
      <c r="AG373" s="3">
        <v>0.23791208375041606</v>
      </c>
      <c r="AH373" s="3">
        <v>0.1797041721183632</v>
      </c>
      <c r="AI373" s="3">
        <v>-0.58563547483936418</v>
      </c>
      <c r="AJ373" s="3">
        <v>0.29480105846596416</v>
      </c>
      <c r="AK373" s="3">
        <v>-0.29083442184492014</v>
      </c>
      <c r="AL373" s="1">
        <v>-5.1823269311939174E-2</v>
      </c>
      <c r="AM373" s="1">
        <v>0.1816016041587864</v>
      </c>
      <c r="AN373" s="1">
        <v>0.1297783346989056</v>
      </c>
      <c r="AO373" s="1">
        <v>-7.2491540009128885E-2</v>
      </c>
      <c r="AP373" s="1">
        <v>0.21060808199189732</v>
      </c>
      <c r="AQ373" s="1">
        <v>0.13811654399054732</v>
      </c>
      <c r="AR373" s="1">
        <v>-0.46195306458813523</v>
      </c>
      <c r="AS373" s="1">
        <v>0.27321704261184965</v>
      </c>
      <c r="AT373" s="1">
        <v>-0.18873601098633799</v>
      </c>
      <c r="AU373" s="1">
        <v>-5.1994989540327032E-2</v>
      </c>
      <c r="AV373" s="1">
        <v>0.17199344866828703</v>
      </c>
      <c r="AW373" s="1">
        <v>0.11999845775710415</v>
      </c>
      <c r="AX373" s="1">
        <v>-7.1630456831868028E-2</v>
      </c>
      <c r="AY373" s="1">
        <v>0.21054710944234192</v>
      </c>
      <c r="AZ373" s="1">
        <v>0.13891665192504599</v>
      </c>
      <c r="BA373" s="1">
        <v>-0.48693639457306542</v>
      </c>
      <c r="BB373" s="1">
        <v>0.27465610847614436</v>
      </c>
      <c r="BC373" s="1">
        <v>-0.21228029309301308</v>
      </c>
      <c r="BD373" s="1">
        <v>-0.13823568679468254</v>
      </c>
      <c r="BE373" s="1">
        <v>0.6552369998166826</v>
      </c>
      <c r="BF373" s="1">
        <v>0.5170013184043657</v>
      </c>
      <c r="BG373" s="1">
        <v>-0.17665274414288532</v>
      </c>
      <c r="BH373" s="1">
        <v>0.72202944675675951</v>
      </c>
      <c r="BI373" s="1">
        <v>0.54537668675383688</v>
      </c>
      <c r="BJ373" s="1">
        <v>-1.7773206439694293</v>
      </c>
      <c r="BK373" s="1">
        <v>0.89467942019617985</v>
      </c>
      <c r="BL373" s="1">
        <v>-0.88264124037853742</v>
      </c>
      <c r="BM373" s="1" t="str">
        <f t="shared" si="9"/>
        <v>UKGOther</v>
      </c>
    </row>
    <row r="374" spans="1:65">
      <c r="A374" s="8">
        <f t="shared" si="10"/>
        <v>60</v>
      </c>
      <c r="B374" s="1" t="s">
        <v>159</v>
      </c>
      <c r="C374" s="1" t="s">
        <v>160</v>
      </c>
      <c r="D374" s="1" t="s">
        <v>178</v>
      </c>
      <c r="E374" s="2">
        <v>1839076.6319539032</v>
      </c>
      <c r="F374" s="3">
        <v>39997744.5</v>
      </c>
      <c r="G374" s="3">
        <v>-1.2264474824632998E-2</v>
      </c>
      <c r="H374" s="3">
        <v>2.5991874450255636E-2</v>
      </c>
      <c r="I374" s="3">
        <v>1.3727399569233967E-2</v>
      </c>
      <c r="J374" s="3">
        <v>-1.9701056047551901E-2</v>
      </c>
      <c r="K374" s="3">
        <v>4.2226857570767606E-2</v>
      </c>
      <c r="L374" s="3">
        <v>2.2525801581423366E-2</v>
      </c>
      <c r="M374" s="3">
        <v>-6.9044966978253797E-2</v>
      </c>
      <c r="N374" s="3">
        <v>5.7164445011039788E-2</v>
      </c>
      <c r="O374" s="3">
        <v>-1.1880521967214008E-2</v>
      </c>
      <c r="P374" s="2">
        <v>28578.472404120785</v>
      </c>
      <c r="Q374" s="3">
        <v>601327.38671875</v>
      </c>
      <c r="R374" s="3">
        <v>-1.2678181141609457E-2</v>
      </c>
      <c r="S374" s="3">
        <v>2.7484043112053769E-2</v>
      </c>
      <c r="T374" s="3">
        <v>1.4805861970444312E-2</v>
      </c>
      <c r="U374" s="3">
        <v>-2.0334406554411544E-2</v>
      </c>
      <c r="V374" s="3">
        <v>4.3957501741715532E-2</v>
      </c>
      <c r="W374" s="3">
        <v>2.3623095056336751E-2</v>
      </c>
      <c r="X374" s="3">
        <v>-7.3441934233414941E-2</v>
      </c>
      <c r="Y374" s="3">
        <v>5.9682247566342994E-2</v>
      </c>
      <c r="Z374" s="3">
        <v>-1.3759686667071946E-2</v>
      </c>
      <c r="AA374" s="3">
        <v>368911.96361403028</v>
      </c>
      <c r="AB374" s="3">
        <v>11970262.0625</v>
      </c>
      <c r="AC374" s="3">
        <v>-1.5827357569731859E-2</v>
      </c>
      <c r="AD374" s="3">
        <v>3.3529282762142287E-2</v>
      </c>
      <c r="AE374" s="3">
        <v>1.7701925192410428E-2</v>
      </c>
      <c r="AF374" s="3">
        <v>-2.553759348375273E-2</v>
      </c>
      <c r="AG374" s="3">
        <v>5.9252196371680554E-2</v>
      </c>
      <c r="AH374" s="3">
        <v>3.3714603528210318E-2</v>
      </c>
      <c r="AI374" s="3">
        <v>-8.5261737032595875E-2</v>
      </c>
      <c r="AJ374" s="3">
        <v>7.8052506339552963E-2</v>
      </c>
      <c r="AK374" s="3">
        <v>-7.2092304602122681E-3</v>
      </c>
      <c r="AL374" s="1">
        <v>-1.5690461044527485E-2</v>
      </c>
      <c r="AM374" s="1">
        <v>3.3252503622648109E-2</v>
      </c>
      <c r="AN374" s="1">
        <v>1.7562042505980213E-2</v>
      </c>
      <c r="AO374" s="1">
        <v>-2.520439373639595E-2</v>
      </c>
      <c r="AP374" s="1">
        <v>5.4022603757659562E-2</v>
      </c>
      <c r="AQ374" s="1">
        <v>2.8818210095731132E-2</v>
      </c>
      <c r="AR374" s="1">
        <v>-8.8332144684833316E-2</v>
      </c>
      <c r="AS374" s="1">
        <v>7.3132890759926461E-2</v>
      </c>
      <c r="AT374" s="1">
        <v>-1.5199253924906857E-2</v>
      </c>
      <c r="AU374" s="1">
        <v>-1.5692061391214301E-2</v>
      </c>
      <c r="AV374" s="1">
        <v>3.4017599762609048E-2</v>
      </c>
      <c r="AW374" s="1">
        <v>1.8325538371394744E-2</v>
      </c>
      <c r="AX374" s="1">
        <v>-2.5168338615899368E-2</v>
      </c>
      <c r="AY374" s="1">
        <v>5.4407158900069461E-2</v>
      </c>
      <c r="AZ374" s="1">
        <v>2.9238820122069083E-2</v>
      </c>
      <c r="BA374" s="1">
        <v>-9.0900684239156551E-2</v>
      </c>
      <c r="BB374" s="1">
        <v>7.3870019864522476E-2</v>
      </c>
      <c r="BC374" s="1">
        <v>-1.7030664374634089E-2</v>
      </c>
      <c r="BD374" s="1">
        <v>-3.0209281821258111E-2</v>
      </c>
      <c r="BE374" s="1">
        <v>6.3996504012979599E-2</v>
      </c>
      <c r="BF374" s="1">
        <v>3.3787222191721485E-2</v>
      </c>
      <c r="BG374" s="1">
        <v>-4.8742966423073041E-2</v>
      </c>
      <c r="BH374" s="1">
        <v>0.11309318632844598</v>
      </c>
      <c r="BI374" s="1">
        <v>6.4350221127464136E-2</v>
      </c>
      <c r="BJ374" s="1">
        <v>-0.16273694653322501</v>
      </c>
      <c r="BK374" s="1">
        <v>0.14897686808923452</v>
      </c>
      <c r="BL374" s="1">
        <v>-1.376007799959247E-2</v>
      </c>
      <c r="BM374" s="1" t="str">
        <f t="shared" si="9"/>
        <v>UKGServices</v>
      </c>
    </row>
    <row r="375" spans="1:65">
      <c r="A375" s="8">
        <f t="shared" si="10"/>
        <v>60</v>
      </c>
      <c r="B375" s="1" t="s">
        <v>159</v>
      </c>
      <c r="C375" s="1" t="s">
        <v>160</v>
      </c>
      <c r="D375" s="1" t="s">
        <v>179</v>
      </c>
      <c r="E375" s="2">
        <v>8590.7746701222022</v>
      </c>
      <c r="F375" s="3">
        <v>4705617</v>
      </c>
      <c r="G375" s="3">
        <v>-1.2101912943762727E-4</v>
      </c>
      <c r="H375" s="3">
        <v>2.9883700190111995E-3</v>
      </c>
      <c r="I375" s="3">
        <v>2.8673508204519749E-3</v>
      </c>
      <c r="J375" s="3">
        <v>-2.1387601736932993E-4</v>
      </c>
      <c r="K375" s="3">
        <v>7.9570990055799484E-3</v>
      </c>
      <c r="L375" s="3">
        <v>7.7432228717952967E-3</v>
      </c>
      <c r="M375" s="3">
        <v>-8.9037156431004405E-4</v>
      </c>
      <c r="N375" s="3">
        <v>8.1280842423439026E-3</v>
      </c>
      <c r="O375" s="3">
        <v>7.2377126198261976E-3</v>
      </c>
      <c r="P375" s="2">
        <v>119.25228611524945</v>
      </c>
      <c r="Q375" s="3">
        <v>70744.3984375</v>
      </c>
      <c r="R375" s="3">
        <v>-1.0256194036628585E-4</v>
      </c>
      <c r="S375" s="3">
        <v>2.3326256778091192E-3</v>
      </c>
      <c r="T375" s="3">
        <v>2.2300636628642678E-3</v>
      </c>
      <c r="U375" s="3">
        <v>-1.804283274395857E-4</v>
      </c>
      <c r="V375" s="3">
        <v>6.1009468045085669E-3</v>
      </c>
      <c r="W375" s="3">
        <v>5.920518422499299E-3</v>
      </c>
      <c r="X375" s="3">
        <v>-7.8100983228068799E-4</v>
      </c>
      <c r="Y375" s="3">
        <v>6.2439823523163795E-3</v>
      </c>
      <c r="Z375" s="3">
        <v>5.4629724472761154E-3</v>
      </c>
      <c r="AA375" s="3">
        <v>7480.5913579822718</v>
      </c>
      <c r="AB375" s="3">
        <v>1408266.125</v>
      </c>
      <c r="AC375" s="3">
        <v>-3.8592489727307111E-4</v>
      </c>
      <c r="AD375" s="3">
        <v>1.8059991765767336E-2</v>
      </c>
      <c r="AE375" s="3">
        <v>1.7674066592007875E-2</v>
      </c>
      <c r="AF375" s="3">
        <v>-6.8509177071973681E-4</v>
      </c>
      <c r="AG375" s="3">
        <v>4.9504851922392845E-2</v>
      </c>
      <c r="AH375" s="3">
        <v>4.8819759860634804E-2</v>
      </c>
      <c r="AI375" s="3">
        <v>-2.7459031553007662E-3</v>
      </c>
      <c r="AJ375" s="3">
        <v>5.0067808479070663E-2</v>
      </c>
      <c r="AK375" s="3">
        <v>4.7321906313300133E-2</v>
      </c>
      <c r="AL375" s="1">
        <v>-3.3144255756511171E-2</v>
      </c>
      <c r="AM375" s="1">
        <v>0.81844333755719068</v>
      </c>
      <c r="AN375" s="1">
        <v>0.78529906286992113</v>
      </c>
      <c r="AO375" s="1">
        <v>-5.8575544649960586E-2</v>
      </c>
      <c r="AP375" s="1">
        <v>2.1792598058371331</v>
      </c>
      <c r="AQ375" s="1">
        <v>2.12068422930379</v>
      </c>
      <c r="AR375" s="1">
        <v>-0.24385155456788107</v>
      </c>
      <c r="AS375" s="1">
        <v>2.2260885877348984</v>
      </c>
      <c r="AT375" s="1">
        <v>1.9822370172253261</v>
      </c>
      <c r="AU375" s="1">
        <v>-3.042156640726883E-2</v>
      </c>
      <c r="AV375" s="1">
        <v>0.69189532400946308</v>
      </c>
      <c r="AW375" s="1">
        <v>0.66147373548095934</v>
      </c>
      <c r="AX375" s="1">
        <v>-5.3518023599718433E-2</v>
      </c>
      <c r="AY375" s="1">
        <v>1.809641643846887</v>
      </c>
      <c r="AZ375" s="1">
        <v>1.756123604060899</v>
      </c>
      <c r="BA375" s="1">
        <v>-0.2316604228878949</v>
      </c>
      <c r="BB375" s="1">
        <v>1.8520683510707865</v>
      </c>
      <c r="BC375" s="1">
        <v>1.6204079066011989</v>
      </c>
      <c r="BD375" s="1">
        <v>-3.632633570805411E-2</v>
      </c>
      <c r="BE375" s="1">
        <v>1.6999507634868909</v>
      </c>
      <c r="BF375" s="1">
        <v>1.6636244017537281</v>
      </c>
      <c r="BG375" s="1">
        <v>-6.4486312828843081E-2</v>
      </c>
      <c r="BH375" s="1">
        <v>4.6597923140415984</v>
      </c>
      <c r="BI375" s="1">
        <v>4.5953059738179043</v>
      </c>
      <c r="BJ375" s="1">
        <v>-0.25846635069693619</v>
      </c>
      <c r="BK375" s="1">
        <v>4.7127822843996361</v>
      </c>
      <c r="BL375" s="1">
        <v>4.454316026845194</v>
      </c>
      <c r="BM375" s="1" t="str">
        <f t="shared" si="9"/>
        <v>UKGTextiles, Garments and Leather</v>
      </c>
    </row>
    <row r="376" spans="1:65">
      <c r="A376" s="8">
        <f t="shared" si="10"/>
        <v>61</v>
      </c>
      <c r="B376" s="1" t="s">
        <v>161</v>
      </c>
      <c r="C376" s="1" t="s">
        <v>162</v>
      </c>
      <c r="D376" s="1" t="s">
        <v>175</v>
      </c>
      <c r="E376" s="2">
        <v>498459.24592129077</v>
      </c>
      <c r="F376" s="3">
        <v>38781296</v>
      </c>
      <c r="G376" s="3">
        <v>-3.7221770733594894E-2</v>
      </c>
      <c r="H376" s="3">
        <v>1.6287096659652889E-3</v>
      </c>
      <c r="I376" s="3">
        <v>-3.5593060776591301E-2</v>
      </c>
      <c r="J376" s="3">
        <v>-4.6537026762962341E-2</v>
      </c>
      <c r="K376" s="3">
        <v>2.4271695292554796E-3</v>
      </c>
      <c r="L376" s="3">
        <v>-4.4109858572483063E-2</v>
      </c>
      <c r="M376" s="3">
        <v>-5.0327485427260399E-2</v>
      </c>
      <c r="N376" s="3">
        <v>5.0648135365918279E-3</v>
      </c>
      <c r="O376" s="3">
        <v>-4.5262672007083893E-2</v>
      </c>
      <c r="P376" s="2">
        <v>3436.3867858772178</v>
      </c>
      <c r="Q376" s="3">
        <v>323166.34375</v>
      </c>
      <c r="R376" s="3">
        <v>-4.2596489191055298E-2</v>
      </c>
      <c r="S376" s="3">
        <v>1.3248745817691088E-3</v>
      </c>
      <c r="T376" s="3">
        <v>-4.1271614376455545E-2</v>
      </c>
      <c r="U376" s="3">
        <v>-4.8388399183750153E-2</v>
      </c>
      <c r="V376" s="3">
        <v>1.9760985742323101E-3</v>
      </c>
      <c r="W376" s="3">
        <v>-4.6412299387156963E-2</v>
      </c>
      <c r="X376" s="3">
        <v>-5.0802921876311302E-2</v>
      </c>
      <c r="Y376" s="3">
        <v>3.6528755445033312E-3</v>
      </c>
      <c r="Z376" s="3">
        <v>-4.7150047495961189E-2</v>
      </c>
      <c r="AA376" s="3">
        <v>73014.626091385275</v>
      </c>
      <c r="AB376" s="3">
        <v>3758751.75</v>
      </c>
      <c r="AC376" s="3">
        <v>-0.52872975170612335</v>
      </c>
      <c r="AD376" s="3">
        <v>2.0702934707514942E-3</v>
      </c>
      <c r="AE376" s="3">
        <v>-0.52665945142507553</v>
      </c>
      <c r="AF376" s="3">
        <v>-0.61055894196033478</v>
      </c>
      <c r="AG376" s="3">
        <v>3.0429105972871184E-3</v>
      </c>
      <c r="AH376" s="3">
        <v>-0.60751603543758392</v>
      </c>
      <c r="AI376" s="3">
        <v>-0.61457720398902893</v>
      </c>
      <c r="AJ376" s="3">
        <v>5.8347182348370552E-3</v>
      </c>
      <c r="AK376" s="3">
        <v>-0.60874247550964355</v>
      </c>
      <c r="AL376" s="1">
        <v>-1.4479705125937432</v>
      </c>
      <c r="AM376" s="1">
        <v>6.3358715166272686E-2</v>
      </c>
      <c r="AN376" s="1">
        <v>-1.3846117861057392</v>
      </c>
      <c r="AO376" s="1">
        <v>-1.8103448914034868</v>
      </c>
      <c r="AP376" s="1">
        <v>9.4419739796418378E-2</v>
      </c>
      <c r="AQ376" s="1">
        <v>-1.7159252036870318</v>
      </c>
      <c r="AR376" s="1">
        <v>-1.957798176589497</v>
      </c>
      <c r="AS376" s="1">
        <v>0.19702718350665382</v>
      </c>
      <c r="AT376" s="1">
        <v>-1.7607709976115355</v>
      </c>
      <c r="AU376" s="1">
        <v>-2.0029398788332511</v>
      </c>
      <c r="AV376" s="1">
        <v>6.2297249953526763E-2</v>
      </c>
      <c r="AW376" s="1">
        <v>-1.940642617931738</v>
      </c>
      <c r="AX376" s="1">
        <v>-2.2752826873438021</v>
      </c>
      <c r="AY376" s="1">
        <v>9.2918611697852149E-2</v>
      </c>
      <c r="AZ376" s="1">
        <v>-2.1823640181690216</v>
      </c>
      <c r="BA376" s="1">
        <v>-2.3888165461458111</v>
      </c>
      <c r="BB376" s="1">
        <v>0.17176274945299516</v>
      </c>
      <c r="BC376" s="1">
        <v>-2.2170538514327474</v>
      </c>
      <c r="BD376" s="1">
        <v>-13.609354547958036</v>
      </c>
      <c r="BE376" s="1">
        <v>5.3288769491148281E-2</v>
      </c>
      <c r="BF376" s="1">
        <v>-13.556065603171781</v>
      </c>
      <c r="BG376" s="1">
        <v>-15.715614804636113</v>
      </c>
      <c r="BH376" s="1">
        <v>7.832365975735113E-2</v>
      </c>
      <c r="BI376" s="1">
        <v>-15.637291249756174</v>
      </c>
      <c r="BJ376" s="1">
        <v>-15.819043734895159</v>
      </c>
      <c r="BK376" s="1">
        <v>0.15018400021769332</v>
      </c>
      <c r="BL376" s="1">
        <v>-15.668859470985684</v>
      </c>
      <c r="BM376" s="1" t="str">
        <f t="shared" si="9"/>
        <v>USAAgriculture, Mining and Quarrying</v>
      </c>
    </row>
    <row r="377" spans="1:65">
      <c r="A377" s="8">
        <f t="shared" si="10"/>
        <v>61</v>
      </c>
      <c r="B377" s="1" t="s">
        <v>161</v>
      </c>
      <c r="C377" s="1" t="s">
        <v>162</v>
      </c>
      <c r="D377" s="1" t="s">
        <v>176</v>
      </c>
      <c r="E377" s="2">
        <v>525247.83003920701</v>
      </c>
      <c r="F377" s="3">
        <v>38781296</v>
      </c>
      <c r="G377" s="3">
        <v>-1.7524596769362688E-2</v>
      </c>
      <c r="H377" s="3">
        <v>1.1589291971176863E-2</v>
      </c>
      <c r="I377" s="3">
        <v>-5.9353047981858253E-3</v>
      </c>
      <c r="J377" s="3">
        <v>-5.4355138912796974E-2</v>
      </c>
      <c r="K377" s="3">
        <v>1.8455068347975612E-2</v>
      </c>
      <c r="L377" s="3">
        <v>-3.5900071263313293E-2</v>
      </c>
      <c r="M377" s="3">
        <v>-0.18713089823722839</v>
      </c>
      <c r="N377" s="3">
        <v>0.11645896546542645</v>
      </c>
      <c r="O377" s="3">
        <v>-7.0671930909156799E-2</v>
      </c>
      <c r="P377" s="2">
        <v>2991.4072950594782</v>
      </c>
      <c r="Q377" s="3">
        <v>323166.34375</v>
      </c>
      <c r="R377" s="3">
        <v>-1.1640007607638836E-2</v>
      </c>
      <c r="S377" s="3">
        <v>7.4918714817613363E-3</v>
      </c>
      <c r="T377" s="3">
        <v>-4.1481361258774996E-3</v>
      </c>
      <c r="U377" s="3">
        <v>-4.0952404029667377E-2</v>
      </c>
      <c r="V377" s="3">
        <v>1.169683551415801E-2</v>
      </c>
      <c r="W377" s="3">
        <v>-2.925556804984808E-2</v>
      </c>
      <c r="X377" s="3">
        <v>-0.12525714933872223</v>
      </c>
      <c r="Y377" s="3">
        <v>7.1973208338022232E-2</v>
      </c>
      <c r="Z377" s="3">
        <v>-5.3283941000699997E-2</v>
      </c>
      <c r="AA377" s="3">
        <v>244805.60155009391</v>
      </c>
      <c r="AB377" s="3">
        <v>3758751.75</v>
      </c>
      <c r="AC377" s="3">
        <v>-0.25625787675380707</v>
      </c>
      <c r="AD377" s="3">
        <v>2.1421049721539021E-2</v>
      </c>
      <c r="AE377" s="3">
        <v>-0.23483682423830032</v>
      </c>
      <c r="AF377" s="3">
        <v>-0.98911464214324951</v>
      </c>
      <c r="AG377" s="3">
        <v>3.6078012548387051E-2</v>
      </c>
      <c r="AH377" s="3">
        <v>-0.9530366063117981</v>
      </c>
      <c r="AI377" s="3">
        <v>-3.0051807165145874</v>
      </c>
      <c r="AJ377" s="3">
        <v>0.81607548892498016</v>
      </c>
      <c r="AK377" s="3">
        <v>-2.1891051530838013</v>
      </c>
      <c r="AL377" s="1">
        <v>-0.64695803508319583</v>
      </c>
      <c r="AM377" s="1">
        <v>0.42784354244235834</v>
      </c>
      <c r="AN377" s="1">
        <v>-0.21911449264083754</v>
      </c>
      <c r="AO377" s="1">
        <v>-2.0066364054193384</v>
      </c>
      <c r="AP377" s="1">
        <v>0.6813083868843044</v>
      </c>
      <c r="AQ377" s="1">
        <v>-1.32532804432136</v>
      </c>
      <c r="AR377" s="1">
        <v>-6.90833802456235</v>
      </c>
      <c r="AS377" s="1">
        <v>4.2993322161371523</v>
      </c>
      <c r="AT377" s="1">
        <v>-2.6090057396616615</v>
      </c>
      <c r="AU377" s="1">
        <v>-0.62874401440138972</v>
      </c>
      <c r="AV377" s="1">
        <v>0.40467923300416331</v>
      </c>
      <c r="AW377" s="1">
        <v>-0.22406478139722635</v>
      </c>
      <c r="AX377" s="1">
        <v>-2.2120757800968303</v>
      </c>
      <c r="AY377" s="1">
        <v>0.63181361772806144</v>
      </c>
      <c r="AZ377" s="1">
        <v>-1.580262137215714</v>
      </c>
      <c r="BA377" s="1">
        <v>-6.7658618071709231</v>
      </c>
      <c r="BB377" s="1">
        <v>3.8876885192152506</v>
      </c>
      <c r="BC377" s="1">
        <v>-2.8781732879556734</v>
      </c>
      <c r="BD377" s="1">
        <v>-1.9672951327509591</v>
      </c>
      <c r="BE377" s="1">
        <v>0.16444968400361154</v>
      </c>
      <c r="BF377" s="1">
        <v>-1.8028454272980203</v>
      </c>
      <c r="BG377" s="1">
        <v>-7.5934462810310972</v>
      </c>
      <c r="BH377" s="1">
        <v>0.27697138283073447</v>
      </c>
      <c r="BI377" s="1">
        <v>-7.3164747194559672</v>
      </c>
      <c r="BJ377" s="1">
        <v>-23.070812384495245</v>
      </c>
      <c r="BK377" s="1">
        <v>6.2650223971920171</v>
      </c>
      <c r="BL377" s="1">
        <v>-16.805789415321161</v>
      </c>
      <c r="BM377" s="1" t="str">
        <f t="shared" si="9"/>
        <v>USAElectronics and Machinery</v>
      </c>
    </row>
    <row r="378" spans="1:65">
      <c r="A378" s="8">
        <f t="shared" si="10"/>
        <v>61</v>
      </c>
      <c r="B378" s="1" t="s">
        <v>161</v>
      </c>
      <c r="C378" s="1" t="s">
        <v>162</v>
      </c>
      <c r="D378" s="1" t="s">
        <v>177</v>
      </c>
      <c r="E378" s="2">
        <v>3068164.1945472639</v>
      </c>
      <c r="F378" s="3">
        <v>232687776</v>
      </c>
      <c r="G378" s="3">
        <v>-6.2812476302497089E-2</v>
      </c>
      <c r="H378" s="3">
        <v>1.6477209544973448E-2</v>
      </c>
      <c r="I378" s="3">
        <v>-4.6335266728419811E-2</v>
      </c>
      <c r="J378" s="3">
        <v>-0.10139671160141006</v>
      </c>
      <c r="K378" s="3">
        <v>2.1335326950065792E-2</v>
      </c>
      <c r="L378" s="3">
        <v>-8.0061383720021695E-2</v>
      </c>
      <c r="M378" s="3">
        <v>-0.21617872104980052</v>
      </c>
      <c r="N378" s="3">
        <v>0.14533431566087529</v>
      </c>
      <c r="O378" s="3">
        <v>-7.0844404748640954E-2</v>
      </c>
      <c r="P378" s="2">
        <v>19896.252933044736</v>
      </c>
      <c r="Q378" s="3">
        <v>1938998.0625</v>
      </c>
      <c r="R378" s="3">
        <v>-4.519349112524651E-2</v>
      </c>
      <c r="S378" s="3">
        <v>9.3490410290542059E-3</v>
      </c>
      <c r="T378" s="3">
        <v>-3.5844450787408277E-2</v>
      </c>
      <c r="U378" s="3">
        <v>-6.599460868164897E-2</v>
      </c>
      <c r="V378" s="3">
        <v>1.2908131480799057E-2</v>
      </c>
      <c r="W378" s="3">
        <v>-5.3086477768374607E-2</v>
      </c>
      <c r="X378" s="3">
        <v>-0.15531101968372241</v>
      </c>
      <c r="Y378" s="3">
        <v>0.10847124227439053</v>
      </c>
      <c r="Z378" s="3">
        <v>-4.6839777322020382E-2</v>
      </c>
      <c r="AA378" s="3">
        <v>778270.76419757388</v>
      </c>
      <c r="AB378" s="3">
        <v>22552510.5</v>
      </c>
      <c r="AC378" s="3">
        <v>-1.228431486365821</v>
      </c>
      <c r="AD378" s="3">
        <v>3.9800560737347723E-2</v>
      </c>
      <c r="AE378" s="3">
        <v>-1.1886309233619841</v>
      </c>
      <c r="AF378" s="3">
        <v>-1.7832477731103609</v>
      </c>
      <c r="AG378" s="3">
        <v>5.526278613700697E-2</v>
      </c>
      <c r="AH378" s="3">
        <v>-1.7279850332120077</v>
      </c>
      <c r="AI378" s="3">
        <v>-3.7023955852014296</v>
      </c>
      <c r="AJ378" s="3">
        <v>0.88239964035392404</v>
      </c>
      <c r="AK378" s="3">
        <v>-2.8199959256389775</v>
      </c>
      <c r="AL378" s="1">
        <v>-0.39697180490427636</v>
      </c>
      <c r="AM378" s="1">
        <v>0.10413516546224821</v>
      </c>
      <c r="AN378" s="1">
        <v>-0.29283663925809333</v>
      </c>
      <c r="AO378" s="1">
        <v>-0.64082230131993601</v>
      </c>
      <c r="AP378" s="1">
        <v>0.13483823192708236</v>
      </c>
      <c r="AQ378" s="1">
        <v>-0.50598406350694014</v>
      </c>
      <c r="AR378" s="1">
        <v>-1.3662390360754773</v>
      </c>
      <c r="AS378" s="1">
        <v>0.91850582875574216</v>
      </c>
      <c r="AT378" s="1">
        <v>-0.44773320327316973</v>
      </c>
      <c r="AU378" s="1">
        <v>-0.36702930874382889</v>
      </c>
      <c r="AV378" s="1">
        <v>7.5926244706388424E-2</v>
      </c>
      <c r="AW378" s="1">
        <v>-0.29110306965100374</v>
      </c>
      <c r="AX378" s="1">
        <v>-0.53596115285977464</v>
      </c>
      <c r="AY378" s="1">
        <v>0.10483063947068091</v>
      </c>
      <c r="AZ378" s="1">
        <v>-0.43113051799812457</v>
      </c>
      <c r="BA378" s="1">
        <v>-1.2613253540612572</v>
      </c>
      <c r="BB378" s="1">
        <v>0.88092608203736766</v>
      </c>
      <c r="BC378" s="1">
        <v>-0.380399271314808</v>
      </c>
      <c r="BD378" s="1">
        <v>-2.9664283840912229</v>
      </c>
      <c r="BE378" s="1">
        <v>9.6110783860888144E-2</v>
      </c>
      <c r="BF378" s="1">
        <v>-2.8703175947571942</v>
      </c>
      <c r="BG378" s="1">
        <v>-4.3062041869925984</v>
      </c>
      <c r="BH378" s="1">
        <v>0.13344911718744559</v>
      </c>
      <c r="BI378" s="1">
        <v>-4.1727551814627066</v>
      </c>
      <c r="BJ378" s="1">
        <v>-8.9405811190717905</v>
      </c>
      <c r="BK378" s="1">
        <v>2.1308272934305639</v>
      </c>
      <c r="BL378" s="1">
        <v>-6.8097537792562841</v>
      </c>
      <c r="BM378" s="1" t="str">
        <f t="shared" si="9"/>
        <v>USAOther</v>
      </c>
    </row>
    <row r="379" spans="1:65">
      <c r="A379" s="8">
        <f t="shared" si="10"/>
        <v>61</v>
      </c>
      <c r="B379" s="1" t="s">
        <v>161</v>
      </c>
      <c r="C379" s="1" t="s">
        <v>162</v>
      </c>
      <c r="D379" s="1" t="s">
        <v>178</v>
      </c>
      <c r="E379" s="2">
        <v>15270434.177264396</v>
      </c>
      <c r="F379" s="3">
        <v>329641016</v>
      </c>
      <c r="G379" s="3">
        <v>-5.220370751885639E-2</v>
      </c>
      <c r="H379" s="3">
        <v>1.3728554023600736E-2</v>
      </c>
      <c r="I379" s="3">
        <v>-3.8475153098261217E-2</v>
      </c>
      <c r="J379" s="3">
        <v>-9.5341229207406286E-2</v>
      </c>
      <c r="K379" s="3">
        <v>2.1701634150304017E-2</v>
      </c>
      <c r="L379" s="3">
        <v>-7.3639593676489312E-2</v>
      </c>
      <c r="M379" s="3">
        <v>-0.19224916810344439</v>
      </c>
      <c r="N379" s="3">
        <v>0.11300285910692764</v>
      </c>
      <c r="O379" s="3">
        <v>-7.9246308996516746E-2</v>
      </c>
      <c r="P379" s="2">
        <v>134744.97021454186</v>
      </c>
      <c r="Q379" s="3">
        <v>2746913.921875</v>
      </c>
      <c r="R379" s="3">
        <v>-4.7011497539642733E-2</v>
      </c>
      <c r="S379" s="3">
        <v>1.2425559079929371E-2</v>
      </c>
      <c r="T379" s="3">
        <v>-3.4585938781674486E-2</v>
      </c>
      <c r="U379" s="3">
        <v>-8.9522383641451597E-2</v>
      </c>
      <c r="V379" s="3">
        <v>1.9816704352706438E-2</v>
      </c>
      <c r="W379" s="3">
        <v>-6.970567928510718E-2</v>
      </c>
      <c r="X379" s="3">
        <v>-0.17635340997367166</v>
      </c>
      <c r="Y379" s="3">
        <v>0.1016692023986252</v>
      </c>
      <c r="Z379" s="3">
        <v>-7.468420710938517E-2</v>
      </c>
      <c r="AA379" s="3">
        <v>769526.92522430001</v>
      </c>
      <c r="AB379" s="3">
        <v>31949389.875</v>
      </c>
      <c r="AC379" s="3">
        <v>-5.663869705526281E-2</v>
      </c>
      <c r="AD379" s="3">
        <v>1.4641000476821375E-2</v>
      </c>
      <c r="AE379" s="3">
        <v>-4.1997697108286047E-2</v>
      </c>
      <c r="AF379" s="3">
        <v>-0.20942716557021868</v>
      </c>
      <c r="AG379" s="3">
        <v>2.2750344483597473E-2</v>
      </c>
      <c r="AH379" s="3">
        <v>-0.18667682539120278</v>
      </c>
      <c r="AI379" s="3">
        <v>-0.3105934676476636</v>
      </c>
      <c r="AJ379" s="3">
        <v>0.11687255108665795</v>
      </c>
      <c r="AK379" s="3">
        <v>-0.1937209184236508</v>
      </c>
      <c r="AL379" s="1">
        <v>-6.6289128060158867E-2</v>
      </c>
      <c r="AM379" s="1">
        <v>1.7432744128806556E-2</v>
      </c>
      <c r="AN379" s="1">
        <v>-4.8856383427242231E-2</v>
      </c>
      <c r="AO379" s="1">
        <v>-0.12106586395343374</v>
      </c>
      <c r="AP379" s="1">
        <v>2.7557092660221355E-2</v>
      </c>
      <c r="AQ379" s="1">
        <v>-9.35087695400873E-2</v>
      </c>
      <c r="AR379" s="1">
        <v>-0.24412116168693557</v>
      </c>
      <c r="AS379" s="1">
        <v>0.14349289264172393</v>
      </c>
      <c r="AT379" s="1">
        <v>-0.10062826904521162</v>
      </c>
      <c r="AU379" s="1">
        <v>-5.6375144869389375E-2</v>
      </c>
      <c r="AV379" s="1">
        <v>1.4900454779673424E-2</v>
      </c>
      <c r="AW379" s="1">
        <v>-4.1474690475804599E-2</v>
      </c>
      <c r="AX379" s="1">
        <v>-0.10735325635147255</v>
      </c>
      <c r="AY379" s="1">
        <v>2.3763752213501056E-2</v>
      </c>
      <c r="AZ379" s="1">
        <v>-8.3589504133608925E-2</v>
      </c>
      <c r="BA379" s="1">
        <v>-0.21147909672719845</v>
      </c>
      <c r="BB379" s="1">
        <v>0.12191945192012967</v>
      </c>
      <c r="BC379" s="1">
        <v>-8.9559644248658116E-2</v>
      </c>
      <c r="BD379" s="1">
        <v>-0.1383257644351007</v>
      </c>
      <c r="BE379" s="1">
        <v>3.5756959258348771E-2</v>
      </c>
      <c r="BF379" s="1">
        <v>-0.10256880647076408</v>
      </c>
      <c r="BG379" s="1">
        <v>-0.51147314958025003</v>
      </c>
      <c r="BH379" s="1">
        <v>5.556199127930124E-2</v>
      </c>
      <c r="BI379" s="1">
        <v>-0.45591116881380606</v>
      </c>
      <c r="BJ379" s="1">
        <v>-0.75854638391473561</v>
      </c>
      <c r="BK379" s="1">
        <v>0.28543179506351563</v>
      </c>
      <c r="BL379" s="1">
        <v>-0.47311459340026196</v>
      </c>
      <c r="BM379" s="1" t="str">
        <f t="shared" si="9"/>
        <v>USAServices</v>
      </c>
    </row>
    <row r="380" spans="1:65">
      <c r="A380" s="8">
        <f t="shared" si="10"/>
        <v>61</v>
      </c>
      <c r="B380" s="1" t="s">
        <v>161</v>
      </c>
      <c r="C380" s="1" t="s">
        <v>162</v>
      </c>
      <c r="D380" s="1" t="s">
        <v>179</v>
      </c>
      <c r="E380" s="2">
        <v>28343.508439789046</v>
      </c>
      <c r="F380" s="3">
        <v>38781296</v>
      </c>
      <c r="G380" s="3">
        <v>-3.0383713310584426E-3</v>
      </c>
      <c r="H380" s="3">
        <v>6.3706770015414804E-4</v>
      </c>
      <c r="I380" s="3">
        <v>-2.4013036163523793E-3</v>
      </c>
      <c r="J380" s="3">
        <v>-5.6075716856867075E-3</v>
      </c>
      <c r="K380" s="3">
        <v>1.3118042261339724E-3</v>
      </c>
      <c r="L380" s="3">
        <v>-4.2957672849297523E-3</v>
      </c>
      <c r="M380" s="3">
        <v>-6.9586595054715872E-3</v>
      </c>
      <c r="N380" s="3">
        <v>2.1880751010030508E-3</v>
      </c>
      <c r="O380" s="3">
        <v>-4.7705844044685364E-3</v>
      </c>
      <c r="P380" s="2">
        <v>514.1616493832679</v>
      </c>
      <c r="Q380" s="3">
        <v>323166.34375</v>
      </c>
      <c r="R380" s="3">
        <v>-7.2433622553944588E-3</v>
      </c>
      <c r="S380" s="3">
        <v>1.4922673581168056E-3</v>
      </c>
      <c r="T380" s="3">
        <v>-5.7510947808623314E-3</v>
      </c>
      <c r="U380" s="3">
        <v>-1.3533388264477253E-2</v>
      </c>
      <c r="V380" s="3">
        <v>3.032654756680131E-3</v>
      </c>
      <c r="W380" s="3">
        <v>-1.0500733740627766E-2</v>
      </c>
      <c r="X380" s="3">
        <v>-1.6777741722762585E-2</v>
      </c>
      <c r="Y380" s="3">
        <v>5.0614128122106194E-3</v>
      </c>
      <c r="Z380" s="3">
        <v>-1.1716329026967287E-2</v>
      </c>
      <c r="AA380" s="3">
        <v>13757.946424189868</v>
      </c>
      <c r="AB380" s="3">
        <v>3758751.75</v>
      </c>
      <c r="AC380" s="3">
        <v>-0.11570457369089127</v>
      </c>
      <c r="AD380" s="3">
        <v>1.1993168200206128E-3</v>
      </c>
      <c r="AE380" s="3">
        <v>-0.11450525745749474</v>
      </c>
      <c r="AF380" s="3">
        <v>-0.22722671926021576</v>
      </c>
      <c r="AG380" s="3">
        <v>2.2613100081798621E-3</v>
      </c>
      <c r="AH380" s="3">
        <v>-0.2249654158949852</v>
      </c>
      <c r="AI380" s="3">
        <v>-0.25965403020381927</v>
      </c>
      <c r="AJ380" s="3">
        <v>1.6836045775562525E-2</v>
      </c>
      <c r="AK380" s="3">
        <v>-0.24281798303127289</v>
      </c>
      <c r="AL380" s="1">
        <v>-2.0786414640350421</v>
      </c>
      <c r="AM380" s="1">
        <v>0.43583722746506665</v>
      </c>
      <c r="AN380" s="1">
        <v>-1.6428042266145715</v>
      </c>
      <c r="AO380" s="1">
        <v>-3.8363089130243853</v>
      </c>
      <c r="AP380" s="1">
        <v>0.8974448347590821</v>
      </c>
      <c r="AQ380" s="1">
        <v>-2.9388639588004541</v>
      </c>
      <c r="AR380" s="1">
        <v>-4.7606288389826172</v>
      </c>
      <c r="AS380" s="1">
        <v>1.4969281683497166</v>
      </c>
      <c r="AT380" s="1">
        <v>-3.2637006706329013</v>
      </c>
      <c r="AU380" s="1">
        <v>-2.2763376078219171</v>
      </c>
      <c r="AV380" s="1">
        <v>0.46896788928049443</v>
      </c>
      <c r="AW380" s="1">
        <v>-1.8073696819561236</v>
      </c>
      <c r="AX380" s="1">
        <v>-4.2530746884490442</v>
      </c>
      <c r="AY380" s="1">
        <v>0.95305823880750595</v>
      </c>
      <c r="AZ380" s="1">
        <v>-3.300016522812137</v>
      </c>
      <c r="BA380" s="1">
        <v>-5.2726624889434728</v>
      </c>
      <c r="BB380" s="1">
        <v>1.590626552546941</v>
      </c>
      <c r="BC380" s="1">
        <v>-3.6820359729818306</v>
      </c>
      <c r="BD380" s="1">
        <v>-15.805584379035071</v>
      </c>
      <c r="BE380" s="1">
        <v>0.16383019781632105</v>
      </c>
      <c r="BF380" s="1">
        <v>-15.64175426135332</v>
      </c>
      <c r="BG380" s="1">
        <v>-31.039836800516966</v>
      </c>
      <c r="BH380" s="1">
        <v>0.30890158445185989</v>
      </c>
      <c r="BI380" s="1">
        <v>-30.730936123511476</v>
      </c>
      <c r="BJ380" s="1">
        <v>-35.469502655157953</v>
      </c>
      <c r="BK380" s="1">
        <v>2.2998532696369907</v>
      </c>
      <c r="BL380" s="1">
        <v>-33.169649194688859</v>
      </c>
      <c r="BM380" s="1" t="str">
        <f t="shared" si="9"/>
        <v>USATextiles, Garments and Leather</v>
      </c>
    </row>
    <row r="381" spans="1:65">
      <c r="A381" s="8">
        <f t="shared" si="10"/>
        <v>62</v>
      </c>
      <c r="B381" s="1" t="s">
        <v>163</v>
      </c>
      <c r="C381" s="1" t="s">
        <v>164</v>
      </c>
      <c r="D381" s="1" t="s">
        <v>175</v>
      </c>
      <c r="E381" s="2">
        <v>33467.041097591493</v>
      </c>
      <c r="F381" s="3">
        <v>406025.40625</v>
      </c>
      <c r="G381" s="3">
        <v>-2.6547502726316452E-2</v>
      </c>
      <c r="H381" s="3">
        <v>4.1105512529611588E-2</v>
      </c>
      <c r="I381" s="3">
        <v>1.4558009803295135E-2</v>
      </c>
      <c r="J381" s="3">
        <v>-3.7851837463676929E-2</v>
      </c>
      <c r="K381" s="3">
        <v>0.11146838217973709</v>
      </c>
      <c r="L381" s="3">
        <v>7.3616545647382736E-2</v>
      </c>
      <c r="M381" s="3">
        <v>-4.7653062269091606E-2</v>
      </c>
      <c r="N381" s="3">
        <v>0.11438131704926491</v>
      </c>
      <c r="O381" s="3">
        <v>6.6728252917528152E-2</v>
      </c>
      <c r="P381" s="2">
        <v>24910.813415747027</v>
      </c>
      <c r="Q381" s="3">
        <v>100274.0546875</v>
      </c>
      <c r="R381" s="3">
        <v>-4.0231798542663455E-2</v>
      </c>
      <c r="S381" s="3">
        <v>9.3119962373748422E-2</v>
      </c>
      <c r="T381" s="3">
        <v>5.2888163831084967E-2</v>
      </c>
      <c r="U381" s="3">
        <v>-5.5106435203924775E-2</v>
      </c>
      <c r="V381" s="3">
        <v>0.28898787684738636</v>
      </c>
      <c r="W381" s="3">
        <v>0.23388143791817129</v>
      </c>
      <c r="X381" s="3">
        <v>-7.1046232711523771E-2</v>
      </c>
      <c r="Y381" s="3">
        <v>0.29409260768443346</v>
      </c>
      <c r="Z381" s="3">
        <v>0.22304637497290969</v>
      </c>
      <c r="AA381" s="3">
        <v>19987.442880278904</v>
      </c>
      <c r="AB381" s="3">
        <v>332999.9375</v>
      </c>
      <c r="AC381" s="3">
        <v>-2.9602878261357546E-2</v>
      </c>
      <c r="AD381" s="3">
        <v>4.0204755030572414E-2</v>
      </c>
      <c r="AE381" s="3">
        <v>1.0601876769214869E-2</v>
      </c>
      <c r="AF381" s="3">
        <v>-4.2790866922587156E-2</v>
      </c>
      <c r="AG381" s="3">
        <v>0.10070402547717094</v>
      </c>
      <c r="AH381" s="3">
        <v>5.7913158088922501E-2</v>
      </c>
      <c r="AI381" s="3">
        <v>-5.3439608309417963E-2</v>
      </c>
      <c r="AJ381" s="3">
        <v>0.10377205535769463</v>
      </c>
      <c r="AK381" s="3">
        <v>5.033244751393795E-2</v>
      </c>
      <c r="AL381" s="1">
        <v>-0.16103845136212017</v>
      </c>
      <c r="AM381" s="1">
        <v>0.24934805162117643</v>
      </c>
      <c r="AN381" s="1">
        <v>8.8309600259056251E-2</v>
      </c>
      <c r="AO381" s="1">
        <v>-0.22961109936410951</v>
      </c>
      <c r="AP381" s="1">
        <v>0.67617266404012266</v>
      </c>
      <c r="AQ381" s="1">
        <v>0.44656157032546145</v>
      </c>
      <c r="AR381" s="1">
        <v>-0.28906580892333822</v>
      </c>
      <c r="AS381" s="1">
        <v>0.69384266958239404</v>
      </c>
      <c r="AT381" s="1">
        <v>0.40477684936015923</v>
      </c>
      <c r="AU381" s="1">
        <v>-8.0972978485716066E-2</v>
      </c>
      <c r="AV381" s="1">
        <v>0.1874189318651584</v>
      </c>
      <c r="AW381" s="1">
        <v>0.10644595337944232</v>
      </c>
      <c r="AX381" s="1">
        <v>-0.1109105820228265</v>
      </c>
      <c r="AY381" s="1">
        <v>0.58163467660491575</v>
      </c>
      <c r="AZ381" s="1">
        <v>0.4707240870843421</v>
      </c>
      <c r="BA381" s="1">
        <v>-0.14299199342880131</v>
      </c>
      <c r="BB381" s="1">
        <v>0.59190877011344378</v>
      </c>
      <c r="BC381" s="1">
        <v>0.44891677668464247</v>
      </c>
      <c r="BD381" s="1">
        <v>-0.24659874853561603</v>
      </c>
      <c r="BE381" s="1">
        <v>0.33491480754633579</v>
      </c>
      <c r="BF381" s="1">
        <v>8.8316059010719788E-2</v>
      </c>
      <c r="BG381" s="1">
        <v>-0.35645771126378889</v>
      </c>
      <c r="BH381" s="1">
        <v>0.83888757153677929</v>
      </c>
      <c r="BI381" s="1">
        <v>0.48242985639392544</v>
      </c>
      <c r="BJ381" s="1">
        <v>-0.44516416326105063</v>
      </c>
      <c r="BK381" s="1">
        <v>0.86444496235288171</v>
      </c>
      <c r="BL381" s="1">
        <v>0.41928080297089615</v>
      </c>
      <c r="BM381" s="1" t="str">
        <f t="shared" si="9"/>
        <v>VIEAgriculture, Mining and Quarrying</v>
      </c>
    </row>
    <row r="382" spans="1:65">
      <c r="A382" s="8">
        <f t="shared" si="10"/>
        <v>62</v>
      </c>
      <c r="B382" s="1" t="s">
        <v>163</v>
      </c>
      <c r="C382" s="1" t="s">
        <v>164</v>
      </c>
      <c r="D382" s="1" t="s">
        <v>176</v>
      </c>
      <c r="E382" s="2">
        <v>8996.5913544348132</v>
      </c>
      <c r="F382" s="3">
        <v>406025.40625</v>
      </c>
      <c r="G382" s="3">
        <v>-3.5110378637909889E-2</v>
      </c>
      <c r="H382" s="3">
        <v>6.1997847631573677E-2</v>
      </c>
      <c r="I382" s="3">
        <v>2.6887467131018639E-2</v>
      </c>
      <c r="J382" s="3">
        <v>-4.8633698374032974E-2</v>
      </c>
      <c r="K382" s="3">
        <v>0.74332492239773273</v>
      </c>
      <c r="L382" s="3">
        <v>0.6946912445127964</v>
      </c>
      <c r="M382" s="3">
        <v>-9.0535413473844528E-2</v>
      </c>
      <c r="N382" s="3">
        <v>0.74812746420502663</v>
      </c>
      <c r="O382" s="3">
        <v>0.65759206563234329</v>
      </c>
      <c r="P382" s="2">
        <v>1422.650794663107</v>
      </c>
      <c r="Q382" s="3">
        <v>100274.0546875</v>
      </c>
      <c r="R382" s="3">
        <v>-2.8613876551389694E-2</v>
      </c>
      <c r="S382" s="3">
        <v>3.9368088357150555E-2</v>
      </c>
      <c r="T382" s="3">
        <v>1.075421180576086E-2</v>
      </c>
      <c r="U382" s="3">
        <v>-3.6213904619216919E-2</v>
      </c>
      <c r="V382" s="3">
        <v>0.41660423763096333</v>
      </c>
      <c r="W382" s="3">
        <v>0.38039034232497215</v>
      </c>
      <c r="X382" s="3">
        <v>-6.0647351667284966E-2</v>
      </c>
      <c r="Y382" s="3">
        <v>0.41935264877974987</v>
      </c>
      <c r="Z382" s="3">
        <v>0.3587053045630455</v>
      </c>
      <c r="AA382" s="3">
        <v>22619.430750508502</v>
      </c>
      <c r="AB382" s="3">
        <v>332999.9375</v>
      </c>
      <c r="AC382" s="3">
        <v>-0.15262357518076897</v>
      </c>
      <c r="AD382" s="3">
        <v>0.31794808059930801</v>
      </c>
      <c r="AE382" s="3">
        <v>0.16532450169324875</v>
      </c>
      <c r="AF382" s="3">
        <v>-0.20075640082359314</v>
      </c>
      <c r="AG382" s="3">
        <v>4.4270569421350956</v>
      </c>
      <c r="AH382" s="3">
        <v>4.2263005040585995</v>
      </c>
      <c r="AI382" s="3">
        <v>-0.41112362593412399</v>
      </c>
      <c r="AJ382" s="3">
        <v>4.4372374676167965</v>
      </c>
      <c r="AK382" s="3">
        <v>4.0261139012873173</v>
      </c>
      <c r="AL382" s="1">
        <v>-0.79228374755737163</v>
      </c>
      <c r="AM382" s="1">
        <v>1.3990133108105438</v>
      </c>
      <c r="AN382" s="1">
        <v>0.60672952122162671</v>
      </c>
      <c r="AO382" s="1">
        <v>-1.0974444110309223</v>
      </c>
      <c r="AP382" s="1">
        <v>16.773509088112945</v>
      </c>
      <c r="AQ382" s="1">
        <v>15.676065139429022</v>
      </c>
      <c r="AR382" s="1">
        <v>-2.0429781579246376</v>
      </c>
      <c r="AS382" s="1">
        <v>16.881880913439129</v>
      </c>
      <c r="AT382" s="1">
        <v>14.838903091766856</v>
      </c>
      <c r="AU382" s="1">
        <v>-1.0084095821531325</v>
      </c>
      <c r="AV382" s="1">
        <v>1.3874092683353565</v>
      </c>
      <c r="AW382" s="1">
        <v>0.37899968618222407</v>
      </c>
      <c r="AX382" s="1">
        <v>-1.2762495972753587</v>
      </c>
      <c r="AY382" s="1">
        <v>14.681957002161619</v>
      </c>
      <c r="AZ382" s="1">
        <v>13.405707733102746</v>
      </c>
      <c r="BA382" s="1">
        <v>-2.1373325786061894</v>
      </c>
      <c r="BB382" s="1">
        <v>14.778816444927273</v>
      </c>
      <c r="BC382" s="1">
        <v>12.641484128894273</v>
      </c>
      <c r="BD382" s="1">
        <v>-1.1234509510706339</v>
      </c>
      <c r="BE382" s="1">
        <v>2.3403925187658907</v>
      </c>
      <c r="BF382" s="1">
        <v>1.2169415402736679</v>
      </c>
      <c r="BG382" s="1">
        <v>-1.4777531529558994</v>
      </c>
      <c r="BH382" s="1">
        <v>32.587241690510545</v>
      </c>
      <c r="BI382" s="1">
        <v>31.109488263338761</v>
      </c>
      <c r="BJ382" s="1">
        <v>-3.0262508791072866</v>
      </c>
      <c r="BK382" s="1">
        <v>32.662179792447091</v>
      </c>
      <c r="BL382" s="1">
        <v>29.635929352085221</v>
      </c>
      <c r="BM382" s="1" t="str">
        <f t="shared" si="9"/>
        <v>VIEElectronics and Machinery</v>
      </c>
    </row>
    <row r="383" spans="1:65">
      <c r="A383" s="8">
        <f t="shared" si="10"/>
        <v>62</v>
      </c>
      <c r="B383" s="1" t="s">
        <v>163</v>
      </c>
      <c r="C383" s="1" t="s">
        <v>164</v>
      </c>
      <c r="D383" s="1" t="s">
        <v>177</v>
      </c>
      <c r="E383" s="2">
        <v>57506.657706427097</v>
      </c>
      <c r="F383" s="3">
        <v>2436152.4375</v>
      </c>
      <c r="G383" s="3">
        <v>-8.9064415500615723E-2</v>
      </c>
      <c r="H383" s="3">
        <v>0.21528221399057657</v>
      </c>
      <c r="I383" s="3">
        <v>0.12621779716573656</v>
      </c>
      <c r="J383" s="3">
        <v>-0.10069795610615984</v>
      </c>
      <c r="K383" s="3">
        <v>0.59228818211704493</v>
      </c>
      <c r="L383" s="3">
        <v>0.4915902204811573</v>
      </c>
      <c r="M383" s="3">
        <v>-0.13766119373030961</v>
      </c>
      <c r="N383" s="3">
        <v>0.59891409100964665</v>
      </c>
      <c r="O383" s="3">
        <v>0.46125290403142571</v>
      </c>
      <c r="P383" s="2">
        <v>9567.4264497801978</v>
      </c>
      <c r="Q383" s="3">
        <v>601644.328125</v>
      </c>
      <c r="R383" s="3">
        <v>-5.1147019934433047E-2</v>
      </c>
      <c r="S383" s="3">
        <v>0.19228194165043533</v>
      </c>
      <c r="T383" s="3">
        <v>0.14113492349133594</v>
      </c>
      <c r="U383" s="3">
        <v>-5.7865794471581466E-2</v>
      </c>
      <c r="V383" s="3">
        <v>0.39677489182213321</v>
      </c>
      <c r="W383" s="3">
        <v>0.33890909748151898</v>
      </c>
      <c r="X383" s="3">
        <v>-8.2897259009769186E-2</v>
      </c>
      <c r="Y383" s="3">
        <v>0.40100477525265887</v>
      </c>
      <c r="Z383" s="3">
        <v>0.31810752139426768</v>
      </c>
      <c r="AA383" s="3">
        <v>59512.113790891875</v>
      </c>
      <c r="AB383" s="3">
        <v>1997999.625</v>
      </c>
      <c r="AC383" s="3">
        <v>-0.31291327588996865</v>
      </c>
      <c r="AD383" s="3">
        <v>0.73745259063161939</v>
      </c>
      <c r="AE383" s="3">
        <v>0.42453931251884569</v>
      </c>
      <c r="AF383" s="3">
        <v>-0.3285493516546012</v>
      </c>
      <c r="AG383" s="3">
        <v>1.5689567147892376</v>
      </c>
      <c r="AH383" s="3">
        <v>1.2404073829111439</v>
      </c>
      <c r="AI383" s="3">
        <v>-0.41213887443109343</v>
      </c>
      <c r="AJ383" s="3">
        <v>1.5773185900343378</v>
      </c>
      <c r="AK383" s="3">
        <v>1.1651797099348187</v>
      </c>
      <c r="AL383" s="1">
        <v>-0.31441939193127355</v>
      </c>
      <c r="AM383" s="1">
        <v>0.75999940533003829</v>
      </c>
      <c r="AN383" s="1">
        <v>0.44558000872392584</v>
      </c>
      <c r="AO383" s="1">
        <v>-0.35548866457672945</v>
      </c>
      <c r="AP383" s="1">
        <v>2.0909236199729309</v>
      </c>
      <c r="AQ383" s="1">
        <v>1.7354349358748964</v>
      </c>
      <c r="AR383" s="1">
        <v>-0.48597802592571848</v>
      </c>
      <c r="AS383" s="1">
        <v>2.1143147154322559</v>
      </c>
      <c r="AT383" s="1">
        <v>1.6283367133430784</v>
      </c>
      <c r="AU383" s="1">
        <v>-0.26803022932828308</v>
      </c>
      <c r="AV383" s="1">
        <v>1.0076319789954742</v>
      </c>
      <c r="AW383" s="1">
        <v>0.73960175897062819</v>
      </c>
      <c r="AX383" s="1">
        <v>-0.30323921476488269</v>
      </c>
      <c r="AY383" s="1">
        <v>2.0792543804726349</v>
      </c>
      <c r="AZ383" s="1">
        <v>1.7760151663940711</v>
      </c>
      <c r="BA383" s="1">
        <v>-0.43441380106910837</v>
      </c>
      <c r="BB383" s="1">
        <v>2.1014206108291456</v>
      </c>
      <c r="BC383" s="1">
        <v>1.6670068367552566</v>
      </c>
      <c r="BD383" s="1">
        <v>-0.87545288421993395</v>
      </c>
      <c r="BE383" s="1">
        <v>2.0632074353755794</v>
      </c>
      <c r="BF383" s="1">
        <v>1.1877545449367946</v>
      </c>
      <c r="BG383" s="1">
        <v>-0.91919870352752497</v>
      </c>
      <c r="BH383" s="1">
        <v>4.3895474785207194</v>
      </c>
      <c r="BI383" s="1">
        <v>3.4703488303229038</v>
      </c>
      <c r="BJ383" s="1">
        <v>-1.1530612285262414</v>
      </c>
      <c r="BK383" s="1">
        <v>4.4129419087505974</v>
      </c>
      <c r="BL383" s="1">
        <v>3.259880664365522</v>
      </c>
      <c r="BM383" s="1" t="str">
        <f t="shared" si="9"/>
        <v>VIEOther</v>
      </c>
    </row>
    <row r="384" spans="1:65">
      <c r="A384" s="8">
        <f t="shared" si="10"/>
        <v>62</v>
      </c>
      <c r="B384" s="1" t="s">
        <v>163</v>
      </c>
      <c r="C384" s="1" t="s">
        <v>164</v>
      </c>
      <c r="D384" s="1" t="s">
        <v>178</v>
      </c>
      <c r="E384" s="2">
        <v>85685.72746033821</v>
      </c>
      <c r="F384" s="3">
        <v>3451215.953125</v>
      </c>
      <c r="G384" s="3">
        <v>-3.3247627174205263E-2</v>
      </c>
      <c r="H384" s="3">
        <v>0.12930654363299254</v>
      </c>
      <c r="I384" s="3">
        <v>9.6058916555193719E-2</v>
      </c>
      <c r="J384" s="3">
        <v>-4.4236514553631423E-2</v>
      </c>
      <c r="K384" s="3">
        <v>0.43841170310042799</v>
      </c>
      <c r="L384" s="3">
        <v>0.39417519170092419</v>
      </c>
      <c r="M384" s="3">
        <v>-7.1147781927720644E-2</v>
      </c>
      <c r="N384" s="3">
        <v>0.44443901558406651</v>
      </c>
      <c r="O384" s="3">
        <v>0.37329123582458124</v>
      </c>
      <c r="P384" s="2">
        <v>13113.458481735825</v>
      </c>
      <c r="Q384" s="3">
        <v>852329.46484375</v>
      </c>
      <c r="R384" s="3">
        <v>-1.7117877967393724E-2</v>
      </c>
      <c r="S384" s="3">
        <v>6.2818370231980225E-2</v>
      </c>
      <c r="T384" s="3">
        <v>4.5700492442847462E-2</v>
      </c>
      <c r="U384" s="3">
        <v>-2.2063709338908666E-2</v>
      </c>
      <c r="V384" s="3">
        <v>0.19303628915804438</v>
      </c>
      <c r="W384" s="3">
        <v>0.17097258121793857</v>
      </c>
      <c r="X384" s="3">
        <v>-3.360363669344224E-2</v>
      </c>
      <c r="Y384" s="3">
        <v>0.19551954488269985</v>
      </c>
      <c r="Z384" s="3">
        <v>0.16191591128881555</v>
      </c>
      <c r="AA384" s="3">
        <v>28510.383724108546</v>
      </c>
      <c r="AB384" s="3">
        <v>2830499.46875</v>
      </c>
      <c r="AC384" s="3">
        <v>-1.6395197523120242E-2</v>
      </c>
      <c r="AD384" s="3">
        <v>6.408262147385213E-2</v>
      </c>
      <c r="AE384" s="3">
        <v>4.7687422768836418E-2</v>
      </c>
      <c r="AF384" s="3">
        <v>-2.2366727774410233E-2</v>
      </c>
      <c r="AG384" s="3">
        <v>0.22934144681807744</v>
      </c>
      <c r="AH384" s="3">
        <v>0.2069747168358731</v>
      </c>
      <c r="AI384" s="3">
        <v>-3.6967403788018882E-2</v>
      </c>
      <c r="AJ384" s="3">
        <v>0.23267564351158576</v>
      </c>
      <c r="AK384" s="3">
        <v>0.19570824221829675</v>
      </c>
      <c r="AL384" s="1">
        <v>-7.8772639166861017E-2</v>
      </c>
      <c r="AM384" s="1">
        <v>0.30636224504521109</v>
      </c>
      <c r="AN384" s="1">
        <v>0.22758960610676304</v>
      </c>
      <c r="AO384" s="1">
        <v>-0.10480829145113568</v>
      </c>
      <c r="AP384" s="1">
        <v>1.0387161379640477</v>
      </c>
      <c r="AQ384" s="1">
        <v>0.93390785398589515</v>
      </c>
      <c r="AR384" s="1">
        <v>-0.16856837704385202</v>
      </c>
      <c r="AS384" s="1">
        <v>1.0529964746909926</v>
      </c>
      <c r="AT384" s="1">
        <v>0.88442810278427775</v>
      </c>
      <c r="AU384" s="1">
        <v>-6.5447227849288636E-2</v>
      </c>
      <c r="AV384" s="1">
        <v>0.24017510800839897</v>
      </c>
      <c r="AW384" s="1">
        <v>0.1747278808406601</v>
      </c>
      <c r="AX384" s="1">
        <v>-8.4356753509669397E-2</v>
      </c>
      <c r="AY384" s="1">
        <v>0.73804066273707836</v>
      </c>
      <c r="AZ384" s="1">
        <v>0.65368391457548825</v>
      </c>
      <c r="BA384" s="1">
        <v>-0.12847765776982453</v>
      </c>
      <c r="BB384" s="1">
        <v>0.74753495890679933</v>
      </c>
      <c r="BC384" s="1">
        <v>0.61905731298759525</v>
      </c>
      <c r="BD384" s="1">
        <v>-9.5747568830851115E-2</v>
      </c>
      <c r="BE384" s="1">
        <v>0.37424100574430358</v>
      </c>
      <c r="BF384" s="1">
        <v>0.27849343001121063</v>
      </c>
      <c r="BG384" s="1">
        <v>-0.13062116537975588</v>
      </c>
      <c r="BH384" s="1">
        <v>1.3393486680483588</v>
      </c>
      <c r="BI384" s="1">
        <v>1.2087274897751372</v>
      </c>
      <c r="BJ384" s="1">
        <v>-0.21588877070250623</v>
      </c>
      <c r="BK384" s="1">
        <v>1.3588202985033806</v>
      </c>
      <c r="BL384" s="1">
        <v>1.1429315423700384</v>
      </c>
      <c r="BM384" s="1" t="str">
        <f t="shared" si="9"/>
        <v>VIEServices</v>
      </c>
    </row>
    <row r="385" spans="1:65">
      <c r="A385" s="8">
        <f t="shared" si="10"/>
        <v>62</v>
      </c>
      <c r="B385" s="1" t="s">
        <v>163</v>
      </c>
      <c r="C385" s="1" t="s">
        <v>164</v>
      </c>
      <c r="D385" s="1" t="s">
        <v>179</v>
      </c>
      <c r="E385" s="2">
        <v>17356.692299342765</v>
      </c>
      <c r="F385" s="3">
        <v>406025.40625</v>
      </c>
      <c r="G385" s="3">
        <v>-5.8264711406081915E-3</v>
      </c>
      <c r="H385" s="3">
        <v>0.32477132976055145</v>
      </c>
      <c r="I385" s="3">
        <v>0.31894485652446747</v>
      </c>
      <c r="J385" s="3">
        <v>-1.1852403171360493E-2</v>
      </c>
      <c r="K385" s="3">
        <v>0.76265650987625122</v>
      </c>
      <c r="L385" s="3">
        <v>0.75080409646034241</v>
      </c>
      <c r="M385" s="3">
        <v>-1.6310534439980984E-2</v>
      </c>
      <c r="N385" s="3">
        <v>0.76424694061279297</v>
      </c>
      <c r="O385" s="3">
        <v>0.74793639779090881</v>
      </c>
      <c r="P385" s="2">
        <v>1122.6775842330562</v>
      </c>
      <c r="Q385" s="3">
        <v>100274.0546875</v>
      </c>
      <c r="R385" s="3">
        <v>-1.2413807999109849E-3</v>
      </c>
      <c r="S385" s="3">
        <v>7.4219961185008287E-2</v>
      </c>
      <c r="T385" s="3">
        <v>7.2978577576577663E-2</v>
      </c>
      <c r="U385" s="3">
        <v>-2.4822766426950693E-3</v>
      </c>
      <c r="V385" s="3">
        <v>0.15913289785385132</v>
      </c>
      <c r="W385" s="3">
        <v>0.15665062237530947</v>
      </c>
      <c r="X385" s="3">
        <v>-3.7698861269745976E-3</v>
      </c>
      <c r="Y385" s="3">
        <v>0.15953777637332678</v>
      </c>
      <c r="Z385" s="3">
        <v>0.15576789248734713</v>
      </c>
      <c r="AA385" s="3">
        <v>35870.600822743829</v>
      </c>
      <c r="AB385" s="3">
        <v>332999.9375</v>
      </c>
      <c r="AC385" s="3">
        <v>-1.4722163788974285E-2</v>
      </c>
      <c r="AD385" s="3">
        <v>1.117216944694519</v>
      </c>
      <c r="AE385" s="3">
        <v>1.1024947762489319</v>
      </c>
      <c r="AF385" s="3">
        <v>-2.9954585246741772E-2</v>
      </c>
      <c r="AG385" s="3">
        <v>2.6241254806518555</v>
      </c>
      <c r="AH385" s="3">
        <v>2.5941709280014038</v>
      </c>
      <c r="AI385" s="3">
        <v>-4.1207490488886833E-2</v>
      </c>
      <c r="AJ385" s="3">
        <v>2.6280771493911743</v>
      </c>
      <c r="AK385" s="3">
        <v>2.5868695974349976</v>
      </c>
      <c r="AL385" s="1">
        <v>-6.8149372882496895E-2</v>
      </c>
      <c r="AM385" s="1">
        <v>3.7986908231876786</v>
      </c>
      <c r="AN385" s="1">
        <v>3.7305414257954292</v>
      </c>
      <c r="AO385" s="1">
        <v>-0.13863174188732363</v>
      </c>
      <c r="AP385" s="1">
        <v>8.9204188296030935</v>
      </c>
      <c r="AQ385" s="1">
        <v>8.7817869678903158</v>
      </c>
      <c r="AR385" s="1">
        <v>-0.19077631496635941</v>
      </c>
      <c r="AS385" s="1">
        <v>8.9390213172311448</v>
      </c>
      <c r="AT385" s="1">
        <v>8.7482449042257784</v>
      </c>
      <c r="AU385" s="1">
        <v>-5.5438126864353385E-2</v>
      </c>
      <c r="AV385" s="1">
        <v>3.3145474977032983</v>
      </c>
      <c r="AW385" s="1">
        <v>3.2591092454148463</v>
      </c>
      <c r="AX385" s="1">
        <v>-0.11085459630116576</v>
      </c>
      <c r="AY385" s="1">
        <v>7.1066265727217592</v>
      </c>
      <c r="AZ385" s="1">
        <v>6.9957720284098563</v>
      </c>
      <c r="BA385" s="1">
        <v>-0.16835722397701811</v>
      </c>
      <c r="BB385" s="1">
        <v>7.1247078147781373</v>
      </c>
      <c r="BC385" s="1">
        <v>6.9563506908804529</v>
      </c>
      <c r="BD385" s="1">
        <v>-6.8335623099631398E-2</v>
      </c>
      <c r="BE385" s="1">
        <v>5.1857673333551135</v>
      </c>
      <c r="BF385" s="1">
        <v>5.1174316886409601</v>
      </c>
      <c r="BG385" s="1">
        <v>-0.13903970074427083</v>
      </c>
      <c r="BH385" s="1">
        <v>12.180359652448743</v>
      </c>
      <c r="BI385" s="1">
        <v>12.041320103006131</v>
      </c>
      <c r="BJ385" s="1">
        <v>-0.19127212407724525</v>
      </c>
      <c r="BK385" s="1">
        <v>12.198702047592242</v>
      </c>
      <c r="BL385" s="1">
        <v>12.007429638203298</v>
      </c>
      <c r="BM385" s="1" t="str">
        <f t="shared" si="9"/>
        <v>VIETextiles, Garments and Leather</v>
      </c>
    </row>
    <row r="386" spans="1:65">
      <c r="A386" s="8">
        <f t="shared" si="10"/>
        <v>63</v>
      </c>
      <c r="B386" s="1" t="s">
        <v>165</v>
      </c>
      <c r="C386" s="1" t="s">
        <v>387</v>
      </c>
      <c r="D386" s="1" t="s">
        <v>175</v>
      </c>
      <c r="E386" s="2">
        <v>395566.14955727616</v>
      </c>
      <c r="F386" s="3">
        <v>4734351.5</v>
      </c>
      <c r="G386" s="3">
        <v>-1.4907724224030972E-2</v>
      </c>
      <c r="H386" s="3">
        <v>2.9349862597882748E-2</v>
      </c>
      <c r="I386" s="3">
        <v>1.4442138373851776E-2</v>
      </c>
      <c r="J386" s="3">
        <v>-2.2336444351822138E-2</v>
      </c>
      <c r="K386" s="3">
        <v>5.0570700317621231E-2</v>
      </c>
      <c r="L386" s="3">
        <v>2.8234256431460381E-2</v>
      </c>
      <c r="M386" s="3">
        <v>-3.3485750667750835E-2</v>
      </c>
      <c r="N386" s="3">
        <v>5.3786139935255051E-2</v>
      </c>
      <c r="O386" s="3">
        <v>2.0300389267504215E-2</v>
      </c>
      <c r="P386" s="2">
        <v>99268.265627362751</v>
      </c>
      <c r="Q386" s="3">
        <v>569622.25</v>
      </c>
      <c r="R386" s="3">
        <v>-1.7606252455152571E-2</v>
      </c>
      <c r="S386" s="3">
        <v>4.1634924011304975E-2</v>
      </c>
      <c r="T386" s="3">
        <v>2.4028671556152403E-2</v>
      </c>
      <c r="U386" s="3">
        <v>-2.7102437918074429E-2</v>
      </c>
      <c r="V386" s="3">
        <v>9.3737560790032148E-2</v>
      </c>
      <c r="W386" s="3">
        <v>6.6635126597248018E-2</v>
      </c>
      <c r="X386" s="3">
        <v>-4.1071793995797634E-2</v>
      </c>
      <c r="Y386" s="3">
        <v>9.755994426086545E-2</v>
      </c>
      <c r="Z386" s="3">
        <v>5.6488150265067816E-2</v>
      </c>
      <c r="AA386" s="3">
        <v>94976.058017793985</v>
      </c>
      <c r="AB386" s="3">
        <v>1822452.75</v>
      </c>
      <c r="AC386" s="3">
        <v>-1.6233974136412144E-2</v>
      </c>
      <c r="AD386" s="3">
        <v>3.1127682887017727E-2</v>
      </c>
      <c r="AE386" s="3">
        <v>1.4893708750605583E-2</v>
      </c>
      <c r="AF386" s="3">
        <v>-2.4233182659372687E-2</v>
      </c>
      <c r="AG386" s="3">
        <v>5.5319579318165779E-2</v>
      </c>
      <c r="AH386" s="3">
        <v>3.1086396425962448E-2</v>
      </c>
      <c r="AI386" s="3">
        <v>-3.4880158025771379E-2</v>
      </c>
      <c r="AJ386" s="3">
        <v>5.8414620347321033E-2</v>
      </c>
      <c r="AK386" s="3">
        <v>2.3534461855888367E-2</v>
      </c>
      <c r="AL386" s="1">
        <v>-8.9211885025998541E-2</v>
      </c>
      <c r="AM386" s="1">
        <v>0.17563757742381825</v>
      </c>
      <c r="AN386" s="1">
        <v>8.6425692397819706E-2</v>
      </c>
      <c r="AO386" s="1">
        <v>-0.13366737105266641</v>
      </c>
      <c r="AP386" s="1">
        <v>0.30262885431884956</v>
      </c>
      <c r="AQ386" s="1">
        <v>0.16896148605282721</v>
      </c>
      <c r="AR386" s="1">
        <v>-0.20038785891713279</v>
      </c>
      <c r="AS386" s="1">
        <v>0.32187092139532414</v>
      </c>
      <c r="AT386" s="1">
        <v>0.12148306247819134</v>
      </c>
      <c r="AU386" s="1">
        <v>-5.0514194459916319E-2</v>
      </c>
      <c r="AV386" s="1">
        <v>0.11945498641395423</v>
      </c>
      <c r="AW386" s="1">
        <v>6.8940791954037905E-2</v>
      </c>
      <c r="AX386" s="1">
        <v>-7.775975170291044E-2</v>
      </c>
      <c r="AY386" s="1">
        <v>0.26894294433226551</v>
      </c>
      <c r="AZ386" s="1">
        <v>0.19118320331760572</v>
      </c>
      <c r="BA386" s="1">
        <v>-0.1178393070306208</v>
      </c>
      <c r="BB386" s="1">
        <v>0.27990976549070778</v>
      </c>
      <c r="BC386" s="1">
        <v>0.16207045846008697</v>
      </c>
      <c r="BD386" s="1">
        <v>-0.15575320859330991</v>
      </c>
      <c r="BE386" s="1">
        <v>0.2986475428006059</v>
      </c>
      <c r="BF386" s="1">
        <v>0.142894334207296</v>
      </c>
      <c r="BG386" s="1">
        <v>-0.23249981316400142</v>
      </c>
      <c r="BH386" s="1">
        <v>0.53075124454649936</v>
      </c>
      <c r="BI386" s="1">
        <v>0.29825142914865671</v>
      </c>
      <c r="BJ386" s="1">
        <v>-0.33464982037702429</v>
      </c>
      <c r="BK386" s="1">
        <v>0.56044591862742099</v>
      </c>
      <c r="BL386" s="1">
        <v>0.2257960937827144</v>
      </c>
      <c r="BM386" s="1" t="str">
        <f t="shared" si="9"/>
        <v>ASEAN-5Agriculture, Mining and Quarrying</v>
      </c>
    </row>
    <row r="387" spans="1:65">
      <c r="A387" s="8">
        <f t="shared" si="10"/>
        <v>63</v>
      </c>
      <c r="B387" s="1" t="s">
        <v>165</v>
      </c>
      <c r="C387" s="1" t="s">
        <v>387</v>
      </c>
      <c r="D387" s="1" t="s">
        <v>176</v>
      </c>
      <c r="E387" s="2">
        <v>59400.993282962969</v>
      </c>
      <c r="F387" s="3">
        <v>4734351.5</v>
      </c>
      <c r="G387" s="3">
        <v>-7.995325606316328E-3</v>
      </c>
      <c r="H387" s="3">
        <v>3.7487614434212446E-2</v>
      </c>
      <c r="I387" s="3">
        <v>2.9492289293557405E-2</v>
      </c>
      <c r="J387" s="3">
        <v>-1.2785230996087193E-2</v>
      </c>
      <c r="K387" s="3">
        <v>0.1267486410215497</v>
      </c>
      <c r="L387" s="3">
        <v>0.11396341025829315</v>
      </c>
      <c r="M387" s="3">
        <v>-3.0782933812588453E-2</v>
      </c>
      <c r="N387" s="3">
        <v>0.13146629929542542</v>
      </c>
      <c r="O387" s="3">
        <v>0.10068336315453053</v>
      </c>
      <c r="P387" s="2">
        <v>4140.5042609180819</v>
      </c>
      <c r="Q387" s="3">
        <v>569622.25</v>
      </c>
      <c r="R387" s="3">
        <v>-7.923501543700695E-3</v>
      </c>
      <c r="S387" s="3">
        <v>3.4504406154155731E-2</v>
      </c>
      <c r="T387" s="3">
        <v>2.6580904144793749E-2</v>
      </c>
      <c r="U387" s="3">
        <v>-1.0507937986403704E-2</v>
      </c>
      <c r="V387" s="3">
        <v>0.12140135653316975</v>
      </c>
      <c r="W387" s="3">
        <v>0.11089342087507248</v>
      </c>
      <c r="X387" s="3">
        <v>-2.5896057486534119E-2</v>
      </c>
      <c r="Y387" s="3">
        <v>0.1241809306666255</v>
      </c>
      <c r="Z387" s="3">
        <v>9.8284869454801083E-2</v>
      </c>
      <c r="AA387" s="3">
        <v>105273.76193556334</v>
      </c>
      <c r="AB387" s="3">
        <v>1822452.75</v>
      </c>
      <c r="AC387" s="3">
        <v>-5.8544425293803215E-2</v>
      </c>
      <c r="AD387" s="3">
        <v>0.34602393209934235</v>
      </c>
      <c r="AE387" s="3">
        <v>0.28747949376702309</v>
      </c>
      <c r="AF387" s="3">
        <v>-8.5392650216817856E-2</v>
      </c>
      <c r="AG387" s="3">
        <v>1.353442095220089</v>
      </c>
      <c r="AH387" s="3">
        <v>1.268049493432045</v>
      </c>
      <c r="AI387" s="3">
        <v>-0.23218122869729996</v>
      </c>
      <c r="AJ387" s="3">
        <v>1.3777373433113098</v>
      </c>
      <c r="AK387" s="3">
        <v>1.1455560699105263</v>
      </c>
      <c r="AL387" s="1">
        <v>-0.31861992675542095</v>
      </c>
      <c r="AM387" s="1">
        <v>1.4939105113903306</v>
      </c>
      <c r="AN387" s="1">
        <v>1.1752906031918731</v>
      </c>
      <c r="AO387" s="1">
        <v>-0.50950137168976095</v>
      </c>
      <c r="AP387" s="1">
        <v>5.0510316536366373</v>
      </c>
      <c r="AQ387" s="1">
        <v>4.5415302912253583</v>
      </c>
      <c r="AR387" s="1">
        <v>-1.2267237883264583</v>
      </c>
      <c r="AS387" s="1">
        <v>5.2390339949661637</v>
      </c>
      <c r="AT387" s="1">
        <v>4.0123101138548876</v>
      </c>
      <c r="AU387" s="1">
        <v>-0.54503055752500917</v>
      </c>
      <c r="AV387" s="1">
        <v>2.3734400276882486</v>
      </c>
      <c r="AW387" s="1">
        <v>1.8284094381319926</v>
      </c>
      <c r="AX387" s="1">
        <v>-0.72280509665843418</v>
      </c>
      <c r="AY387" s="1">
        <v>8.350783888995398</v>
      </c>
      <c r="AZ387" s="1">
        <v>7.627978952493196</v>
      </c>
      <c r="BA387" s="1">
        <v>-1.7813011800075105</v>
      </c>
      <c r="BB387" s="1">
        <v>8.5419812821282228</v>
      </c>
      <c r="BC387" s="1">
        <v>6.7606798458707393</v>
      </c>
      <c r="BD387" s="1">
        <v>-0.50674759594758856</v>
      </c>
      <c r="BE387" s="1">
        <v>2.9951066194894111</v>
      </c>
      <c r="BF387" s="1">
        <v>2.4883589106833122</v>
      </c>
      <c r="BG387" s="1">
        <v>-0.73913989234336308</v>
      </c>
      <c r="BH387" s="1">
        <v>11.715095409428219</v>
      </c>
      <c r="BI387" s="1">
        <v>10.975955936273609</v>
      </c>
      <c r="BJ387" s="1">
        <v>-2.0097093596197237</v>
      </c>
      <c r="BK387" s="1">
        <v>11.925389703058931</v>
      </c>
      <c r="BL387" s="1">
        <v>9.9156799564957421</v>
      </c>
      <c r="BM387" s="1" t="str">
        <f t="shared" si="9"/>
        <v>ASEAN-5Electronics and Machinery</v>
      </c>
    </row>
    <row r="388" spans="1:65">
      <c r="A388" s="8">
        <f t="shared" si="10"/>
        <v>63</v>
      </c>
      <c r="B388" s="1" t="s">
        <v>165</v>
      </c>
      <c r="C388" s="1" t="s">
        <v>387</v>
      </c>
      <c r="D388" s="1" t="s">
        <v>177</v>
      </c>
      <c r="E388" s="2">
        <v>659544.11763290968</v>
      </c>
      <c r="F388" s="3">
        <v>28406109</v>
      </c>
      <c r="G388" s="3">
        <v>-3.37347611784935E-2</v>
      </c>
      <c r="H388" s="3">
        <v>8.5835587000474334E-2</v>
      </c>
      <c r="I388" s="3">
        <v>5.2100826753303409E-2</v>
      </c>
      <c r="J388" s="3">
        <v>-4.2663796804845333E-2</v>
      </c>
      <c r="K388" s="3">
        <v>0.15867086686193943</v>
      </c>
      <c r="L388" s="3">
        <v>0.11600706889294088</v>
      </c>
      <c r="M388" s="3">
        <v>-7.4428515450563282E-2</v>
      </c>
      <c r="N388" s="3">
        <v>0.16836188756860793</v>
      </c>
      <c r="O388" s="3">
        <v>9.3933371128514409E-2</v>
      </c>
      <c r="P388" s="2">
        <v>46934.240877715107</v>
      </c>
      <c r="Q388" s="3">
        <v>3417733.5</v>
      </c>
      <c r="R388" s="3">
        <v>-1.9825104463961907E-2</v>
      </c>
      <c r="S388" s="3">
        <v>6.4640735916327685E-2</v>
      </c>
      <c r="T388" s="3">
        <v>4.4815631408710033E-2</v>
      </c>
      <c r="U388" s="3">
        <v>-2.4657268542796373E-2</v>
      </c>
      <c r="V388" s="3">
        <v>0.1231079762801528</v>
      </c>
      <c r="W388" s="3">
        <v>9.8450707388110459E-2</v>
      </c>
      <c r="X388" s="3">
        <v>-4.0996260358951986E-2</v>
      </c>
      <c r="Y388" s="3">
        <v>0.127243657479994</v>
      </c>
      <c r="Z388" s="3">
        <v>8.6247399100102484E-2</v>
      </c>
      <c r="AA388" s="3">
        <v>434157.40003025008</v>
      </c>
      <c r="AB388" s="3">
        <v>10934716.5</v>
      </c>
      <c r="AC388" s="3">
        <v>-0.213134148849349</v>
      </c>
      <c r="AD388" s="3">
        <v>0.57371633985894732</v>
      </c>
      <c r="AE388" s="3">
        <v>0.36058218465768732</v>
      </c>
      <c r="AF388" s="3">
        <v>-0.24005199852399528</v>
      </c>
      <c r="AG388" s="3">
        <v>0.91559750254964456</v>
      </c>
      <c r="AH388" s="3">
        <v>0.67554550216300413</v>
      </c>
      <c r="AI388" s="3">
        <v>-0.3677147529378999</v>
      </c>
      <c r="AJ388" s="3">
        <v>0.94889880751725286</v>
      </c>
      <c r="AK388" s="3">
        <v>0.58118405946879648</v>
      </c>
      <c r="AL388" s="1">
        <v>-0.1210777311991597</v>
      </c>
      <c r="AM388" s="1">
        <v>0.30807326825811637</v>
      </c>
      <c r="AN388" s="1">
        <v>0.18699554040157482</v>
      </c>
      <c r="AO388" s="1">
        <v>-0.15312501233196263</v>
      </c>
      <c r="AP388" s="1">
        <v>0.56948701860961248</v>
      </c>
      <c r="AQ388" s="1">
        <v>0.41636200209937707</v>
      </c>
      <c r="AR388" s="1">
        <v>-0.26713204636589755</v>
      </c>
      <c r="AS388" s="1">
        <v>0.60426914716712954</v>
      </c>
      <c r="AT388" s="1">
        <v>0.33713709724970026</v>
      </c>
      <c r="AU388" s="1">
        <v>-0.12030470916003796</v>
      </c>
      <c r="AV388" s="1">
        <v>0.3922594682131893</v>
      </c>
      <c r="AW388" s="1">
        <v>0.27195475878823511</v>
      </c>
      <c r="AX388" s="1">
        <v>-0.14962773720130298</v>
      </c>
      <c r="AY388" s="1">
        <v>0.74705630472652085</v>
      </c>
      <c r="AZ388" s="1">
        <v>0.59742856540588807</v>
      </c>
      <c r="BA388" s="1">
        <v>-0.24877766410252136</v>
      </c>
      <c r="BB388" s="1">
        <v>0.77215286473859868</v>
      </c>
      <c r="BC388" s="1">
        <v>0.52337521264561282</v>
      </c>
      <c r="BD388" s="1">
        <v>-0.4473342218985879</v>
      </c>
      <c r="BE388" s="1">
        <v>1.2041381161435216</v>
      </c>
      <c r="BF388" s="1">
        <v>0.75680388091329642</v>
      </c>
      <c r="BG388" s="1">
        <v>-0.50383044929526977</v>
      </c>
      <c r="BH388" s="1">
        <v>1.921691566492427</v>
      </c>
      <c r="BI388" s="1">
        <v>1.4178611132877654</v>
      </c>
      <c r="BJ388" s="1">
        <v>-0.77177399198649987</v>
      </c>
      <c r="BK388" s="1">
        <v>1.991585637556667</v>
      </c>
      <c r="BL388" s="1">
        <v>1.2198116558323209</v>
      </c>
      <c r="BM388" s="1" t="str">
        <f t="shared" si="9"/>
        <v>ASEAN-5Other</v>
      </c>
    </row>
    <row r="389" spans="1:65">
      <c r="A389" s="8">
        <f t="shared" si="10"/>
        <v>63</v>
      </c>
      <c r="B389" s="1" t="s">
        <v>165</v>
      </c>
      <c r="C389" s="1" t="s">
        <v>387</v>
      </c>
      <c r="D389" s="1" t="s">
        <v>178</v>
      </c>
      <c r="E389" s="2">
        <v>1209419.0748840419</v>
      </c>
      <c r="F389" s="3">
        <v>40241987.75</v>
      </c>
      <c r="G389" s="3">
        <v>-2.2037821869162144E-2</v>
      </c>
      <c r="H389" s="3">
        <v>6.9732349278638139E-2</v>
      </c>
      <c r="I389" s="3">
        <v>4.7694528115243884E-2</v>
      </c>
      <c r="J389" s="3">
        <v>-3.1987480848329142E-2</v>
      </c>
      <c r="K389" s="3">
        <v>0.14104181653237902</v>
      </c>
      <c r="L389" s="3">
        <v>0.10905433652806096</v>
      </c>
      <c r="M389" s="3">
        <v>-5.9907614901021589E-2</v>
      </c>
      <c r="N389" s="3">
        <v>0.14958005049265921</v>
      </c>
      <c r="O389" s="3">
        <v>8.9672435540705919E-2</v>
      </c>
      <c r="P389" s="2">
        <v>129011.40369906971</v>
      </c>
      <c r="Q389" s="3">
        <v>4841789.125</v>
      </c>
      <c r="R389" s="3">
        <v>-1.6045567026594654E-2</v>
      </c>
      <c r="S389" s="3">
        <v>5.0958033563802019E-2</v>
      </c>
      <c r="T389" s="3">
        <v>3.4912466366222361E-2</v>
      </c>
      <c r="U389" s="3">
        <v>-2.3691054528171662E-2</v>
      </c>
      <c r="V389" s="3">
        <v>0.10700596735114232</v>
      </c>
      <c r="W389" s="3">
        <v>8.3314912269997876E-2</v>
      </c>
      <c r="X389" s="3">
        <v>-4.4752340167178772E-2</v>
      </c>
      <c r="Y389" s="3">
        <v>0.11335279991908465</v>
      </c>
      <c r="Z389" s="3">
        <v>6.8600460908783134E-2</v>
      </c>
      <c r="AA389" s="3">
        <v>208578.23991873211</v>
      </c>
      <c r="AB389" s="3">
        <v>15490848.375</v>
      </c>
      <c r="AC389" s="3">
        <v>-1.7228673951990459E-2</v>
      </c>
      <c r="AD389" s="3">
        <v>5.2529209548538347E-2</v>
      </c>
      <c r="AE389" s="3">
        <v>3.5300535858482363E-2</v>
      </c>
      <c r="AF389" s="3">
        <v>-2.4771381023356298E-2</v>
      </c>
      <c r="AG389" s="3">
        <v>0.11368203658457787</v>
      </c>
      <c r="AH389" s="3">
        <v>8.8910656436155477E-2</v>
      </c>
      <c r="AI389" s="3">
        <v>-4.5339666535255674E-2</v>
      </c>
      <c r="AJ389" s="3">
        <v>0.12014386408873179</v>
      </c>
      <c r="AK389" s="3">
        <v>7.4804196039622184E-2</v>
      </c>
      <c r="AL389" s="1">
        <v>-4.3134258836427165E-2</v>
      </c>
      <c r="AM389" s="1">
        <v>0.13648595677533162</v>
      </c>
      <c r="AN389" s="1">
        <v>9.3351699320292109E-2</v>
      </c>
      <c r="AO389" s="1">
        <v>-6.2608559349860232E-2</v>
      </c>
      <c r="AP389" s="1">
        <v>0.27605878009117452</v>
      </c>
      <c r="AQ389" s="1">
        <v>0.21345022239328298</v>
      </c>
      <c r="AR389" s="1">
        <v>-0.11725616908763542</v>
      </c>
      <c r="AS389" s="1">
        <v>0.29277052210611715</v>
      </c>
      <c r="AT389" s="1">
        <v>0.17551435291879394</v>
      </c>
      <c r="AU389" s="1">
        <v>-3.5422883391130908E-2</v>
      </c>
      <c r="AV389" s="1">
        <v>0.11249714502329969</v>
      </c>
      <c r="AW389" s="1">
        <v>7.7074261254694923E-2</v>
      </c>
      <c r="AX389" s="1">
        <v>-5.2301390195398603E-2</v>
      </c>
      <c r="AY389" s="1">
        <v>0.23623097253915645</v>
      </c>
      <c r="AZ389" s="1">
        <v>0.18392958112299138</v>
      </c>
      <c r="BA389" s="1">
        <v>-9.8797189566110111E-2</v>
      </c>
      <c r="BB389" s="1">
        <v>0.25024251289697746</v>
      </c>
      <c r="BC389" s="1">
        <v>0.15144532588483933</v>
      </c>
      <c r="BD389" s="1">
        <v>-7.5267786859584102E-2</v>
      </c>
      <c r="BE389" s="1">
        <v>0.22948703766867848</v>
      </c>
      <c r="BF389" s="1">
        <v>0.15421925195342087</v>
      </c>
      <c r="BG389" s="1">
        <v>-0.10821999605304043</v>
      </c>
      <c r="BH389" s="1">
        <v>0.49664851301123442</v>
      </c>
      <c r="BI389" s="1">
        <v>0.38842852078056234</v>
      </c>
      <c r="BJ389" s="1">
        <v>-0.19807771431335119</v>
      </c>
      <c r="BK389" s="1">
        <v>0.52487862849553524</v>
      </c>
      <c r="BL389" s="1">
        <v>0.32680090756853303</v>
      </c>
      <c r="BM389" s="1" t="str">
        <f t="shared" ref="BM389:BM435" si="11">$C389&amp;$D389</f>
        <v>ASEAN-5Services</v>
      </c>
    </row>
    <row r="390" spans="1:65">
      <c r="A390" s="8">
        <f t="shared" si="10"/>
        <v>63</v>
      </c>
      <c r="B390" s="1" t="s">
        <v>165</v>
      </c>
      <c r="C390" s="1" t="s">
        <v>387</v>
      </c>
      <c r="D390" s="1" t="s">
        <v>179</v>
      </c>
      <c r="E390" s="2">
        <v>43245.319636155407</v>
      </c>
      <c r="F390" s="3">
        <v>4734351.5</v>
      </c>
      <c r="G390" s="3">
        <v>-9.8617558251135051E-4</v>
      </c>
      <c r="H390" s="3">
        <v>4.5801393687725067E-2</v>
      </c>
      <c r="I390" s="3">
        <v>4.4815218076109886E-2</v>
      </c>
      <c r="J390" s="3">
        <v>-1.9037566962651908E-3</v>
      </c>
      <c r="K390" s="3">
        <v>0.10384945571422577</v>
      </c>
      <c r="L390" s="3">
        <v>0.10194569826126099</v>
      </c>
      <c r="M390" s="3">
        <v>-2.959670964628458E-3</v>
      </c>
      <c r="N390" s="3">
        <v>0.10424187779426575</v>
      </c>
      <c r="O390" s="3">
        <v>0.10128220543265343</v>
      </c>
      <c r="P390" s="2">
        <v>5456.7051285147081</v>
      </c>
      <c r="Q390" s="3">
        <v>569622.25</v>
      </c>
      <c r="R390" s="3">
        <v>-7.8509596642106771E-4</v>
      </c>
      <c r="S390" s="3">
        <v>3.4294819459319115E-2</v>
      </c>
      <c r="T390" s="3">
        <v>3.3509722910821438E-2</v>
      </c>
      <c r="U390" s="3">
        <v>-1.5214503218885511E-3</v>
      </c>
      <c r="V390" s="3">
        <v>7.4931014329195023E-2</v>
      </c>
      <c r="W390" s="3">
        <v>7.3409562930464745E-2</v>
      </c>
      <c r="X390" s="3">
        <v>-2.5008412776514888E-3</v>
      </c>
      <c r="Y390" s="3">
        <v>7.5270866975188255E-2</v>
      </c>
      <c r="Z390" s="3">
        <v>7.2770025581121445E-2</v>
      </c>
      <c r="AA390" s="3">
        <v>68240.937990956969</v>
      </c>
      <c r="AB390" s="3">
        <v>1822452.75</v>
      </c>
      <c r="AC390" s="3">
        <v>-4.6322171110659838E-3</v>
      </c>
      <c r="AD390" s="3">
        <v>0.31654919683933258</v>
      </c>
      <c r="AE390" s="3">
        <v>0.31191697716712952</v>
      </c>
      <c r="AF390" s="3">
        <v>-9.0741310268640518E-3</v>
      </c>
      <c r="AG390" s="3">
        <v>0.72388038039207458</v>
      </c>
      <c r="AH390" s="3">
        <v>0.71480622887611389</v>
      </c>
      <c r="AI390" s="3">
        <v>-1.3670835178345442E-2</v>
      </c>
      <c r="AJ390" s="3">
        <v>0.72566697001457214</v>
      </c>
      <c r="AK390" s="3">
        <v>0.71199613809585571</v>
      </c>
      <c r="AL390" s="1">
        <v>-5.3981583443264071E-2</v>
      </c>
      <c r="AM390" s="1">
        <v>2.5070908254243482</v>
      </c>
      <c r="AN390" s="1">
        <v>2.4531092403879891</v>
      </c>
      <c r="AO390" s="1">
        <v>-0.10420842168228123</v>
      </c>
      <c r="AP390" s="1">
        <v>5.6845435626170682</v>
      </c>
      <c r="AQ390" s="1">
        <v>5.5803350995143317</v>
      </c>
      <c r="AR390" s="1">
        <v>-0.16200738283829705</v>
      </c>
      <c r="AS390" s="1">
        <v>5.7060240835651861</v>
      </c>
      <c r="AT390" s="1">
        <v>5.5440166242583553</v>
      </c>
      <c r="AU390" s="1">
        <v>-4.0977853103389597E-2</v>
      </c>
      <c r="AV390" s="1">
        <v>1.7900080170040398</v>
      </c>
      <c r="AW390" s="1">
        <v>1.749030133519333</v>
      </c>
      <c r="AX390" s="1">
        <v>-7.9411652155930434E-2</v>
      </c>
      <c r="AY390" s="1">
        <v>3.9110022588282383</v>
      </c>
      <c r="AZ390" s="1">
        <v>3.8315905504668706</v>
      </c>
      <c r="BA390" s="1">
        <v>-0.1305306750939714</v>
      </c>
      <c r="BB390" s="1">
        <v>3.9287407677493755</v>
      </c>
      <c r="BC390" s="1">
        <v>3.7982100865791408</v>
      </c>
      <c r="BD390" s="1">
        <v>-6.1854344864598683E-2</v>
      </c>
      <c r="BE390" s="1">
        <v>4.2269053281498712</v>
      </c>
      <c r="BF390" s="1">
        <v>4.1650509490862149</v>
      </c>
      <c r="BG390" s="1">
        <v>-0.12116755679291583</v>
      </c>
      <c r="BH390" s="1">
        <v>9.6660293798673944</v>
      </c>
      <c r="BI390" s="1">
        <v>9.5448615494820235</v>
      </c>
      <c r="BJ390" s="1">
        <v>-0.18254769442658392</v>
      </c>
      <c r="BK390" s="1">
        <v>9.6898858460026887</v>
      </c>
      <c r="BL390" s="1">
        <v>9.5073381951021769</v>
      </c>
      <c r="BM390" s="1" t="str">
        <f t="shared" si="11"/>
        <v>ASEAN-5Textiles, Garments and Leather</v>
      </c>
    </row>
    <row r="391" spans="1:65">
      <c r="A391" s="8">
        <f t="shared" si="10"/>
        <v>64</v>
      </c>
      <c r="B391" s="1" t="s">
        <v>166</v>
      </c>
      <c r="C391" s="1" t="s">
        <v>389</v>
      </c>
      <c r="D391" s="1" t="s">
        <v>175</v>
      </c>
      <c r="E391" s="2">
        <v>2701611.296509135</v>
      </c>
      <c r="F391" s="3">
        <v>41118996</v>
      </c>
      <c r="G391" s="3">
        <v>-6.1990080401301384E-2</v>
      </c>
      <c r="H391" s="3">
        <v>8.8790114969015121E-3</v>
      </c>
      <c r="I391" s="3">
        <v>-5.3111068904399872E-2</v>
      </c>
      <c r="J391" s="3">
        <v>-0.10986757650971413</v>
      </c>
      <c r="K391" s="3">
        <v>1.6951696947216988E-2</v>
      </c>
      <c r="L391" s="3">
        <v>-9.291587769985199E-2</v>
      </c>
      <c r="M391" s="3">
        <v>-0.11479626968502998</v>
      </c>
      <c r="N391" s="3">
        <v>1.8641432747244835E-2</v>
      </c>
      <c r="O391" s="3">
        <v>-9.6154838800430298E-2</v>
      </c>
      <c r="P391" s="2">
        <v>691725.80298804992</v>
      </c>
      <c r="Q391" s="3">
        <v>3960959.75</v>
      </c>
      <c r="R391" s="3">
        <v>-7.2583663277328014E-2</v>
      </c>
      <c r="S391" s="3">
        <v>1.9415504648350179E-2</v>
      </c>
      <c r="T391" s="3">
        <v>-5.3168158512562513E-2</v>
      </c>
      <c r="U391" s="3">
        <v>-0.129850166849792</v>
      </c>
      <c r="V391" s="3">
        <v>4.0557409403845668E-2</v>
      </c>
      <c r="W391" s="3">
        <v>-8.9292757213115692E-2</v>
      </c>
      <c r="X391" s="3">
        <v>-0.1352757103741169</v>
      </c>
      <c r="Y391" s="3">
        <v>4.2440493125468493E-2</v>
      </c>
      <c r="Z391" s="3">
        <v>-9.2835220973938704E-2</v>
      </c>
      <c r="AA391" s="3">
        <v>181044.73107256077</v>
      </c>
      <c r="AB391" s="3">
        <v>10863852</v>
      </c>
      <c r="AC391" s="3">
        <v>-1.9368782639503479E-2</v>
      </c>
      <c r="AD391" s="3">
        <v>1.0809700470417738E-2</v>
      </c>
      <c r="AE391" s="3">
        <v>-8.559082169085741E-3</v>
      </c>
      <c r="AF391" s="3">
        <v>-2.7264818549156189E-2</v>
      </c>
      <c r="AG391" s="3">
        <v>1.6096157021820545E-2</v>
      </c>
      <c r="AH391" s="3">
        <v>-1.1168661527335644E-2</v>
      </c>
      <c r="AI391" s="3">
        <v>-2.9946663416922092E-2</v>
      </c>
      <c r="AJ391" s="3">
        <v>1.6946771182119846E-2</v>
      </c>
      <c r="AK391" s="3">
        <v>-1.2999892234802246E-2</v>
      </c>
      <c r="AL391" s="1">
        <v>-0.47174994241999224</v>
      </c>
      <c r="AM391" s="1">
        <v>6.7570055326493864E-2</v>
      </c>
      <c r="AN391" s="1">
        <v>-0.40417988709349834</v>
      </c>
      <c r="AO391" s="1">
        <v>-0.83610188205520763</v>
      </c>
      <c r="AP391" s="1">
        <v>0.12900389880124899</v>
      </c>
      <c r="AQ391" s="1">
        <v>-0.70709796907906586</v>
      </c>
      <c r="AR391" s="1">
        <v>-0.87360966889157143</v>
      </c>
      <c r="AS391" s="1">
        <v>0.14186293626672392</v>
      </c>
      <c r="AT391" s="1">
        <v>-0.73174674679974028</v>
      </c>
      <c r="AU391" s="1">
        <v>-0.20781425412918836</v>
      </c>
      <c r="AV391" s="1">
        <v>5.5588522745434153E-2</v>
      </c>
      <c r="AW391" s="1">
        <v>-0.15222573105044554</v>
      </c>
      <c r="AX391" s="1">
        <v>-0.37177395510249805</v>
      </c>
      <c r="AY391" s="1">
        <v>0.11611990087175698</v>
      </c>
      <c r="AZ391" s="1">
        <v>-0.2556540535641238</v>
      </c>
      <c r="BA391" s="1">
        <v>-0.38730782636007088</v>
      </c>
      <c r="BB391" s="1">
        <v>0.12151135703974704</v>
      </c>
      <c r="BC391" s="1">
        <v>-0.26579647998620082</v>
      </c>
      <c r="BD391" s="1">
        <v>-0.58112597154168488</v>
      </c>
      <c r="BE391" s="1">
        <v>0.32432589104150078</v>
      </c>
      <c r="BF391" s="1">
        <v>-0.25680008050018421</v>
      </c>
      <c r="BG391" s="1">
        <v>-0.81803252497506029</v>
      </c>
      <c r="BH391" s="1">
        <v>0.48293664405708703</v>
      </c>
      <c r="BI391" s="1">
        <v>-0.33509588091797327</v>
      </c>
      <c r="BJ391" s="1">
        <v>-0.89849652383918777</v>
      </c>
      <c r="BK391" s="1">
        <v>0.50845781332783258</v>
      </c>
      <c r="BL391" s="1">
        <v>-0.39003871051135525</v>
      </c>
      <c r="BM391" s="1" t="str">
        <f t="shared" si="11"/>
        <v>ASIAincPRCAgriculture, Mining and Quarrying</v>
      </c>
    </row>
    <row r="392" spans="1:65">
      <c r="A392" s="8">
        <f t="shared" si="10"/>
        <v>64</v>
      </c>
      <c r="B392" s="1" t="s">
        <v>166</v>
      </c>
      <c r="C392" s="1" t="s">
        <v>389</v>
      </c>
      <c r="D392" s="1" t="s">
        <v>176</v>
      </c>
      <c r="E392" s="2">
        <v>1212977.4560268235</v>
      </c>
      <c r="F392" s="3">
        <v>41118996</v>
      </c>
      <c r="G392" s="3">
        <v>-7.5092166662216187E-2</v>
      </c>
      <c r="H392" s="3">
        <v>1.7740582348778844E-2</v>
      </c>
      <c r="I392" s="3">
        <v>-5.7351585477590561E-2</v>
      </c>
      <c r="J392" s="3">
        <v>-0.16179269552230835</v>
      </c>
      <c r="K392" s="3">
        <v>5.8514395263046026E-2</v>
      </c>
      <c r="L392" s="3">
        <v>-0.10327829793095589</v>
      </c>
      <c r="M392" s="3">
        <v>-0.18211957812309265</v>
      </c>
      <c r="N392" s="3">
        <v>6.3668530434370041E-2</v>
      </c>
      <c r="O392" s="3">
        <v>-0.11845105141401291</v>
      </c>
      <c r="P392" s="2">
        <v>44062.710574586141</v>
      </c>
      <c r="Q392" s="3">
        <v>3960959.75</v>
      </c>
      <c r="R392" s="3">
        <v>-2.9307384043931961E-2</v>
      </c>
      <c r="S392" s="3">
        <v>9.9134893389418721E-3</v>
      </c>
      <c r="T392" s="3">
        <v>-1.9393894821405411E-2</v>
      </c>
      <c r="U392" s="3">
        <v>-6.1881871894001961E-2</v>
      </c>
      <c r="V392" s="3">
        <v>2.7785716112703085E-2</v>
      </c>
      <c r="W392" s="3">
        <v>-3.4096155315637589E-2</v>
      </c>
      <c r="X392" s="3">
        <v>-6.8527292460203171E-2</v>
      </c>
      <c r="Y392" s="3">
        <v>2.9998252633959055E-2</v>
      </c>
      <c r="Z392" s="3">
        <v>-3.8529040291905403E-2</v>
      </c>
      <c r="AA392" s="3">
        <v>1588438.1994435056</v>
      </c>
      <c r="AB392" s="3">
        <v>10863852</v>
      </c>
      <c r="AC392" s="3">
        <v>-0.94796249270439148</v>
      </c>
      <c r="AD392" s="3">
        <v>0.17252146638929844</v>
      </c>
      <c r="AE392" s="3">
        <v>-0.77544102072715759</v>
      </c>
      <c r="AF392" s="3">
        <v>-2.1110787391662598</v>
      </c>
      <c r="AG392" s="3">
        <v>0.61645077168941498</v>
      </c>
      <c r="AH392" s="3">
        <v>-1.4946278929710388</v>
      </c>
      <c r="AI392" s="3">
        <v>-2.2664563953876495</v>
      </c>
      <c r="AJ392" s="3">
        <v>0.6494746133685112</v>
      </c>
      <c r="AK392" s="3">
        <v>-1.6169817745685577</v>
      </c>
      <c r="AL392" s="1">
        <v>-1.2727831754271477</v>
      </c>
      <c r="AM392" s="1">
        <v>0.30069600784560913</v>
      </c>
      <c r="AN392" s="1">
        <v>-0.97208718731348542</v>
      </c>
      <c r="AO392" s="1">
        <v>-2.74232359939904</v>
      </c>
      <c r="AP392" s="1">
        <v>0.99179636334255394</v>
      </c>
      <c r="AQ392" s="1">
        <v>-1.750527196592593</v>
      </c>
      <c r="AR392" s="1">
        <v>-3.0868563960026947</v>
      </c>
      <c r="AS392" s="1">
        <v>1.0791569606129392</v>
      </c>
      <c r="AT392" s="1">
        <v>-2.0076994985319851</v>
      </c>
      <c r="AU392" s="1">
        <v>-1.3172744594119943</v>
      </c>
      <c r="AV392" s="1">
        <v>0.44558007259419735</v>
      </c>
      <c r="AW392" s="1">
        <v>-0.87169439205029842</v>
      </c>
      <c r="AX392" s="1">
        <v>-2.7813949284720052</v>
      </c>
      <c r="AY392" s="1">
        <v>1.2488802861719195</v>
      </c>
      <c r="AZ392" s="1">
        <v>-1.5325146213700795</v>
      </c>
      <c r="BA392" s="1">
        <v>-3.0800856192134911</v>
      </c>
      <c r="BB392" s="1">
        <v>1.3483268231128445</v>
      </c>
      <c r="BC392" s="1">
        <v>-1.7317588170306528</v>
      </c>
      <c r="BD392" s="1">
        <v>-3.241713887961883</v>
      </c>
      <c r="BE392" s="1">
        <v>0.58996557128567406</v>
      </c>
      <c r="BF392" s="1">
        <v>-2.6517482975673432</v>
      </c>
      <c r="BG392" s="1">
        <v>-7.2191814760654012</v>
      </c>
      <c r="BH392" s="1">
        <v>2.1080549528171635</v>
      </c>
      <c r="BI392" s="1">
        <v>-5.1111262684633623</v>
      </c>
      <c r="BJ392" s="1">
        <v>-7.7505209646298656</v>
      </c>
      <c r="BK392" s="1">
        <v>2.2209854189789335</v>
      </c>
      <c r="BL392" s="1">
        <v>-5.5295355201724439</v>
      </c>
      <c r="BM392" s="1" t="str">
        <f t="shared" si="11"/>
        <v>ASIAincPRCElectronics and Machinery</v>
      </c>
    </row>
    <row r="393" spans="1:65">
      <c r="A393" s="8">
        <f t="shared" si="10"/>
        <v>64</v>
      </c>
      <c r="B393" s="1" t="s">
        <v>166</v>
      </c>
      <c r="C393" s="1" t="s">
        <v>389</v>
      </c>
      <c r="D393" s="1" t="s">
        <v>177</v>
      </c>
      <c r="E393" s="2">
        <v>5271136.3616625285</v>
      </c>
      <c r="F393" s="3">
        <v>246713976</v>
      </c>
      <c r="G393" s="3">
        <v>-0.13552688586059958</v>
      </c>
      <c r="H393" s="3">
        <v>2.9119117389200255E-2</v>
      </c>
      <c r="I393" s="3">
        <v>-0.10640776809304953</v>
      </c>
      <c r="J393" s="3">
        <v>-0.23175955866463482</v>
      </c>
      <c r="K393" s="3">
        <v>5.5109594948589802E-2</v>
      </c>
      <c r="L393" s="3">
        <v>-0.1766499635996297</v>
      </c>
      <c r="M393" s="3">
        <v>-0.26111179613508284</v>
      </c>
      <c r="N393" s="3">
        <v>6.2214355159085244E-2</v>
      </c>
      <c r="O393" s="3">
        <v>-0.19889744278043509</v>
      </c>
      <c r="P393" s="2">
        <v>385041.93120016868</v>
      </c>
      <c r="Q393" s="3">
        <v>23765758.5</v>
      </c>
      <c r="R393" s="3">
        <v>-5.2516052557621151E-2</v>
      </c>
      <c r="S393" s="3">
        <v>1.7649950983468443E-2</v>
      </c>
      <c r="T393" s="3">
        <v>-3.4866102039813995E-2</v>
      </c>
      <c r="U393" s="3">
        <v>-9.637926344294101E-2</v>
      </c>
      <c r="V393" s="3">
        <v>3.5721045918762684E-2</v>
      </c>
      <c r="W393" s="3">
        <v>-6.0658218048047274E-2</v>
      </c>
      <c r="X393" s="3">
        <v>-0.10628644796088338</v>
      </c>
      <c r="Y393" s="3">
        <v>3.8758230162784457E-2</v>
      </c>
      <c r="Z393" s="3">
        <v>-6.7528218380175531E-2</v>
      </c>
      <c r="AA393" s="3">
        <v>1889576.770153506</v>
      </c>
      <c r="AB393" s="3">
        <v>65183112</v>
      </c>
      <c r="AC393" s="3">
        <v>-0.84807750591426156</v>
      </c>
      <c r="AD393" s="3">
        <v>0.22448760829138337</v>
      </c>
      <c r="AE393" s="3">
        <v>-0.62358988889172906</v>
      </c>
      <c r="AF393" s="3">
        <v>-1.2011178253305843</v>
      </c>
      <c r="AG393" s="3">
        <v>0.36399779953353573</v>
      </c>
      <c r="AH393" s="3">
        <v>-0.83712003930122592</v>
      </c>
      <c r="AI393" s="3">
        <v>-1.3812398099980783</v>
      </c>
      <c r="AJ393" s="3">
        <v>0.38871220088913105</v>
      </c>
      <c r="AK393" s="3">
        <v>-0.99252760069794022</v>
      </c>
      <c r="AL393" s="1">
        <v>-0.52860799532820291</v>
      </c>
      <c r="AM393" s="1">
        <v>0.11357597550543809</v>
      </c>
      <c r="AN393" s="1">
        <v>-0.41503201834705233</v>
      </c>
      <c r="AO393" s="1">
        <v>-0.90395315236471308</v>
      </c>
      <c r="AP393" s="1">
        <v>0.21494902892616674</v>
      </c>
      <c r="AQ393" s="1">
        <v>-0.68900412298448099</v>
      </c>
      <c r="AR393" s="1">
        <v>-1.0184383875940548</v>
      </c>
      <c r="AS393" s="1">
        <v>0.24266037954349404</v>
      </c>
      <c r="AT393" s="1">
        <v>-0.77577801508857458</v>
      </c>
      <c r="AU393" s="1">
        <v>-0.27011858948721967</v>
      </c>
      <c r="AV393" s="1">
        <v>9.0783286861517709E-2</v>
      </c>
      <c r="AW393" s="1">
        <v>-0.17933530502085096</v>
      </c>
      <c r="AX393" s="1">
        <v>-0.49573091329474545</v>
      </c>
      <c r="AY393" s="1">
        <v>0.18373274586846547</v>
      </c>
      <c r="AZ393" s="1">
        <v>-0.31199817012082259</v>
      </c>
      <c r="BA393" s="1">
        <v>-0.54668894569521864</v>
      </c>
      <c r="BB393" s="1">
        <v>0.19935463449209759</v>
      </c>
      <c r="BC393" s="1">
        <v>-0.34733431419705724</v>
      </c>
      <c r="BD393" s="1">
        <v>-2.4379503288649649</v>
      </c>
      <c r="BE393" s="1">
        <v>0.64532974243915031</v>
      </c>
      <c r="BF393" s="1">
        <v>-1.7926205613265658</v>
      </c>
      <c r="BG393" s="1">
        <v>-3.4528278097807594</v>
      </c>
      <c r="BH393" s="1">
        <v>1.0463767154421162</v>
      </c>
      <c r="BI393" s="1">
        <v>-2.4064511331588143</v>
      </c>
      <c r="BJ393" s="1">
        <v>-3.9706206396737409</v>
      </c>
      <c r="BK393" s="1">
        <v>1.1174226782136671</v>
      </c>
      <c r="BL393" s="1">
        <v>-2.8531979372811316</v>
      </c>
      <c r="BM393" s="1" t="str">
        <f t="shared" si="11"/>
        <v>ASIAincPRCOther</v>
      </c>
    </row>
    <row r="394" spans="1:65">
      <c r="A394" s="8">
        <f t="shared" si="10"/>
        <v>64</v>
      </c>
      <c r="B394" s="1" t="s">
        <v>166</v>
      </c>
      <c r="C394" s="1" t="s">
        <v>389</v>
      </c>
      <c r="D394" s="1" t="s">
        <v>178</v>
      </c>
      <c r="E394" s="2">
        <v>10926344.554809287</v>
      </c>
      <c r="F394" s="3">
        <v>349511466</v>
      </c>
      <c r="G394" s="3">
        <v>-0.12869752185724792</v>
      </c>
      <c r="H394" s="3">
        <v>2.6556993718259037E-2</v>
      </c>
      <c r="I394" s="3">
        <v>-0.10214052805895335</v>
      </c>
      <c r="J394" s="3">
        <v>-0.24990399576199707</v>
      </c>
      <c r="K394" s="3">
        <v>6.0574100010853726E-2</v>
      </c>
      <c r="L394" s="3">
        <v>-0.18932989511085907</v>
      </c>
      <c r="M394" s="3">
        <v>-0.27448048378937528</v>
      </c>
      <c r="N394" s="3">
        <v>6.8327178378240205E-2</v>
      </c>
      <c r="O394" s="3">
        <v>-0.20615330517830444</v>
      </c>
      <c r="P394" s="2">
        <v>791018.06838132371</v>
      </c>
      <c r="Q394" s="3">
        <v>33668157.875</v>
      </c>
      <c r="R394" s="3">
        <v>-9.2509226369656972E-2</v>
      </c>
      <c r="S394" s="3">
        <v>1.8998741777977557E-2</v>
      </c>
      <c r="T394" s="3">
        <v>-7.3510484726284631E-2</v>
      </c>
      <c r="U394" s="3">
        <v>-0.19792121087448322</v>
      </c>
      <c r="V394" s="3">
        <v>5.2416409926081542E-2</v>
      </c>
      <c r="W394" s="3">
        <v>-0.14550479848185205</v>
      </c>
      <c r="X394" s="3">
        <v>-0.21243321402653237</v>
      </c>
      <c r="Y394" s="3">
        <v>5.7388011962757446E-2</v>
      </c>
      <c r="Z394" s="3">
        <v>-0.15504519907335634</v>
      </c>
      <c r="AA394" s="3">
        <v>1300767.2361827258</v>
      </c>
      <c r="AB394" s="3">
        <v>92342742</v>
      </c>
      <c r="AC394" s="3">
        <v>-5.7186235957033205E-2</v>
      </c>
      <c r="AD394" s="3">
        <v>2.5445749415666796E-2</v>
      </c>
      <c r="AE394" s="3">
        <v>-3.1740486541366408E-2</v>
      </c>
      <c r="AF394" s="3">
        <v>-0.14581961332169158</v>
      </c>
      <c r="AG394" s="3">
        <v>5.7832516722555738E-2</v>
      </c>
      <c r="AH394" s="3">
        <v>-8.7987097997029196E-2</v>
      </c>
      <c r="AI394" s="3">
        <v>-0.16630066947618616</v>
      </c>
      <c r="AJ394" s="3">
        <v>6.5295253333715664E-2</v>
      </c>
      <c r="AK394" s="3">
        <v>-0.10100541497740778</v>
      </c>
      <c r="AL394" s="1">
        <v>-0.24216301362666229</v>
      </c>
      <c r="AM394" s="1">
        <v>4.9970827245697756E-2</v>
      </c>
      <c r="AN394" s="1">
        <v>-0.19219218623036607</v>
      </c>
      <c r="AO394" s="1">
        <v>-0.47023053635948203</v>
      </c>
      <c r="AP394" s="1">
        <v>0.11397893599398055</v>
      </c>
      <c r="AQ394" s="1">
        <v>-0.35625159916071392</v>
      </c>
      <c r="AR394" s="1">
        <v>-0.51647475551135458</v>
      </c>
      <c r="AS394" s="1">
        <v>0.12856747503681104</v>
      </c>
      <c r="AT394" s="1">
        <v>-0.38790728003643904</v>
      </c>
      <c r="AU394" s="1">
        <v>-0.23161627418087136</v>
      </c>
      <c r="AV394" s="1">
        <v>4.7567339577092846E-2</v>
      </c>
      <c r="AW394" s="1">
        <v>-0.18404893494079094</v>
      </c>
      <c r="AX394" s="1">
        <v>-0.49553731279662361</v>
      </c>
      <c r="AY394" s="1">
        <v>0.13123548914466257</v>
      </c>
      <c r="AZ394" s="1">
        <v>-0.36430181747643603</v>
      </c>
      <c r="BA394" s="1">
        <v>-0.53187116005578916</v>
      </c>
      <c r="BB394" s="1">
        <v>0.14368293882761224</v>
      </c>
      <c r="BC394" s="1">
        <v>-0.38818821374103601</v>
      </c>
      <c r="BD394" s="1">
        <v>-0.23880629595028305</v>
      </c>
      <c r="BE394" s="1">
        <v>0.10625992538134728</v>
      </c>
      <c r="BF394" s="1">
        <v>-0.13254637056893576</v>
      </c>
      <c r="BG394" s="1">
        <v>-0.60893397076211941</v>
      </c>
      <c r="BH394" s="1">
        <v>0.24150512571544383</v>
      </c>
      <c r="BI394" s="1">
        <v>-0.36742885088419441</v>
      </c>
      <c r="BJ394" s="1">
        <v>-0.69446163446566245</v>
      </c>
      <c r="BK394" s="1">
        <v>0.27266906679215125</v>
      </c>
      <c r="BL394" s="1">
        <v>-0.42179256280827904</v>
      </c>
      <c r="BM394" s="1" t="str">
        <f t="shared" si="11"/>
        <v>ASIAincPRCServices</v>
      </c>
    </row>
    <row r="395" spans="1:65">
      <c r="A395" s="8">
        <f t="shared" si="10"/>
        <v>64</v>
      </c>
      <c r="B395" s="1" t="s">
        <v>166</v>
      </c>
      <c r="C395" s="1" t="s">
        <v>389</v>
      </c>
      <c r="D395" s="1" t="s">
        <v>179</v>
      </c>
      <c r="E395" s="2">
        <v>447428.96881993453</v>
      </c>
      <c r="F395" s="3">
        <v>41118996</v>
      </c>
      <c r="G395" s="3">
        <v>-3.2107271254062653E-2</v>
      </c>
      <c r="H395" s="3">
        <v>1.0526704136282206E-2</v>
      </c>
      <c r="I395" s="3">
        <v>-2.1580567117780447E-2</v>
      </c>
      <c r="J395" s="3">
        <v>-7.01619703322649E-2</v>
      </c>
      <c r="K395" s="3">
        <v>2.3643876425921917E-2</v>
      </c>
      <c r="L395" s="3">
        <v>-4.6518092043697834E-2</v>
      </c>
      <c r="M395" s="3">
        <v>-7.1196591481566429E-2</v>
      </c>
      <c r="N395" s="3">
        <v>2.3953619413077831E-2</v>
      </c>
      <c r="O395" s="3">
        <v>-4.7242973931133747E-2</v>
      </c>
      <c r="P395" s="2">
        <v>68631.326522176678</v>
      </c>
      <c r="Q395" s="3">
        <v>3960959.75</v>
      </c>
      <c r="R395" s="3">
        <v>-3.4367220476269722E-2</v>
      </c>
      <c r="S395" s="3">
        <v>1.4292145380750299E-2</v>
      </c>
      <c r="T395" s="3">
        <v>-2.0075075328350067E-2</v>
      </c>
      <c r="U395" s="3">
        <v>-7.4383653700351715E-2</v>
      </c>
      <c r="V395" s="3">
        <v>3.257673466578126E-2</v>
      </c>
      <c r="W395" s="3">
        <v>-4.1806919500231743E-2</v>
      </c>
      <c r="X395" s="3">
        <v>-7.5467430055141449E-2</v>
      </c>
      <c r="Y395" s="3">
        <v>3.2968755811452866E-2</v>
      </c>
      <c r="Z395" s="3">
        <v>-4.2498674243688583E-2</v>
      </c>
      <c r="AA395" s="3">
        <v>472099.1266094849</v>
      </c>
      <c r="AB395" s="3">
        <v>10863852</v>
      </c>
      <c r="AC395" s="3">
        <v>-0.36903148889541626</v>
      </c>
      <c r="AD395" s="3">
        <v>0.10673406347632408</v>
      </c>
      <c r="AE395" s="3">
        <v>-0.26229742169380188</v>
      </c>
      <c r="AF395" s="3">
        <v>-0.80065476894378662</v>
      </c>
      <c r="AG395" s="3">
        <v>0.24264039844274521</v>
      </c>
      <c r="AH395" s="3">
        <v>-0.5580143928527832</v>
      </c>
      <c r="AI395" s="3">
        <v>-0.80513507127761841</v>
      </c>
      <c r="AJ395" s="3">
        <v>0.24409981817007065</v>
      </c>
      <c r="AK395" s="3">
        <v>-0.56103524565696716</v>
      </c>
      <c r="AL395" s="1">
        <v>-1.4753389825278009</v>
      </c>
      <c r="AM395" s="1">
        <v>0.48370529052133809</v>
      </c>
      <c r="AN395" s="1">
        <v>-0.9916336920064629</v>
      </c>
      <c r="AO395" s="1">
        <v>-3.2239641015600671</v>
      </c>
      <c r="AP395" s="1">
        <v>1.0864433888887042</v>
      </c>
      <c r="AQ395" s="1">
        <v>-2.1375206270822456</v>
      </c>
      <c r="AR395" s="1">
        <v>-3.2715052613688163</v>
      </c>
      <c r="AS395" s="1">
        <v>1.1006761743502809</v>
      </c>
      <c r="AT395" s="1">
        <v>-2.1708291726076525</v>
      </c>
      <c r="AU395" s="1">
        <v>-0.99172769561179763</v>
      </c>
      <c r="AV395" s="1">
        <v>0.41242545097841893</v>
      </c>
      <c r="AW395" s="1">
        <v>-0.57930225135212399</v>
      </c>
      <c r="AX395" s="1">
        <v>-2.1464735423212997</v>
      </c>
      <c r="AY395" s="1">
        <v>0.94006002094234242</v>
      </c>
      <c r="AZ395" s="1">
        <v>-1.2064135348164478</v>
      </c>
      <c r="BA395" s="1">
        <v>-2.1777478499900362</v>
      </c>
      <c r="BB395" s="1">
        <v>0.95137249317722827</v>
      </c>
      <c r="BC395" s="1">
        <v>-1.2263753568128084</v>
      </c>
      <c r="BD395" s="1">
        <v>-4.2460399729297951</v>
      </c>
      <c r="BE395" s="1">
        <v>1.2280716243218326</v>
      </c>
      <c r="BF395" s="1">
        <v>-3.0179683057451392</v>
      </c>
      <c r="BG395" s="1">
        <v>-9.21225493149079</v>
      </c>
      <c r="BH395" s="1">
        <v>2.7917965318333176</v>
      </c>
      <c r="BI395" s="1">
        <v>-6.4204586568344126</v>
      </c>
      <c r="BJ395" s="1">
        <v>-9.2638048489712794</v>
      </c>
      <c r="BK395" s="1">
        <v>2.8085884715077727</v>
      </c>
      <c r="BL395" s="1">
        <v>-6.4552162917378588</v>
      </c>
      <c r="BM395" s="1" t="str">
        <f t="shared" si="11"/>
        <v>ASIAincPRCTextiles, Garments and Leather</v>
      </c>
    </row>
    <row r="396" spans="1:65">
      <c r="A396" s="8">
        <f t="shared" ref="A396:A435" si="12">IFERROR(INDEX($A$4:$A$75,MATCH(B396,$B$4:$B$75,0)),"")</f>
        <v>65</v>
      </c>
      <c r="B396" s="1" t="s">
        <v>167</v>
      </c>
      <c r="C396" s="1" t="s">
        <v>388</v>
      </c>
      <c r="D396" s="1" t="s">
        <v>175</v>
      </c>
      <c r="E396" s="2">
        <v>1033719.8397543626</v>
      </c>
      <c r="F396" s="3">
        <v>16532296</v>
      </c>
      <c r="G396" s="3">
        <v>-6.4548016525804996E-3</v>
      </c>
      <c r="H396" s="3">
        <v>1.5593162272125483E-2</v>
      </c>
      <c r="I396" s="3">
        <v>9.1383606195449829E-3</v>
      </c>
      <c r="J396" s="3">
        <v>-1.0018186876550317E-2</v>
      </c>
      <c r="K396" s="3">
        <v>2.7539771050214767E-2</v>
      </c>
      <c r="L396" s="3">
        <v>1.7521584406495094E-2</v>
      </c>
      <c r="M396" s="3">
        <v>-1.4898442663252354E-2</v>
      </c>
      <c r="N396" s="3">
        <v>2.9020946472883224E-2</v>
      </c>
      <c r="O396" s="3">
        <v>1.4122503809630871E-2</v>
      </c>
      <c r="P396" s="2">
        <v>464308.81879360421</v>
      </c>
      <c r="Q396" s="3">
        <v>2157073</v>
      </c>
      <c r="R396" s="3">
        <v>-8.4904689574614167E-3</v>
      </c>
      <c r="S396" s="3">
        <v>3.1219692551530898E-2</v>
      </c>
      <c r="T396" s="3">
        <v>2.2729223594069481E-2</v>
      </c>
      <c r="U396" s="3">
        <v>-1.3641056371852756E-2</v>
      </c>
      <c r="V396" s="3">
        <v>6.4912407193332911E-2</v>
      </c>
      <c r="W396" s="3">
        <v>5.127134989015758E-2</v>
      </c>
      <c r="X396" s="3">
        <v>-1.9657336408272386E-2</v>
      </c>
      <c r="Y396" s="3">
        <v>6.6946936305612326E-2</v>
      </c>
      <c r="Z396" s="3">
        <v>4.7289598034694791E-2</v>
      </c>
      <c r="AA396" s="3">
        <v>156863.8408044079</v>
      </c>
      <c r="AB396" s="3">
        <v>6192050</v>
      </c>
      <c r="AC396" s="3">
        <v>-7.4512477149255574E-3</v>
      </c>
      <c r="AD396" s="3">
        <v>1.8665358424186707E-2</v>
      </c>
      <c r="AE396" s="3">
        <v>1.121411076746881E-2</v>
      </c>
      <c r="AF396" s="3">
        <v>-1.1761422385461628E-2</v>
      </c>
      <c r="AG396" s="3">
        <v>2.7624068781733513E-2</v>
      </c>
      <c r="AH396" s="3">
        <v>1.5862646512687206E-2</v>
      </c>
      <c r="AI396" s="3">
        <v>-1.6147654037922621E-2</v>
      </c>
      <c r="AJ396" s="3">
        <v>2.8998414985835552E-2</v>
      </c>
      <c r="AK396" s="3">
        <v>1.2850760947912931E-2</v>
      </c>
      <c r="AL396" s="1">
        <v>-5.1615866799116387E-2</v>
      </c>
      <c r="AM396" s="1">
        <v>0.12469083174589435</v>
      </c>
      <c r="AN396" s="1">
        <v>7.3074964946777968E-2</v>
      </c>
      <c r="AO396" s="1">
        <v>-8.0110501797053951E-2</v>
      </c>
      <c r="AP396" s="1">
        <v>0.22022197283750219</v>
      </c>
      <c r="AQ396" s="1">
        <v>0.1401114729022801</v>
      </c>
      <c r="AR396" s="1">
        <v>-0.11913550150890805</v>
      </c>
      <c r="AS396" s="1">
        <v>0.23206620251914017</v>
      </c>
      <c r="AT396" s="1">
        <v>0.11293070101023214</v>
      </c>
      <c r="AU396" s="1">
        <v>-1.9722391163534525E-2</v>
      </c>
      <c r="AV396" s="1">
        <v>7.2519785608011353E-2</v>
      </c>
      <c r="AW396" s="1">
        <v>5.2797394444476835E-2</v>
      </c>
      <c r="AX396" s="1">
        <v>-3.1686618371424356E-2</v>
      </c>
      <c r="AY396" s="1">
        <v>0.15078411951656459</v>
      </c>
      <c r="AZ396" s="1">
        <v>0.11909749898178412</v>
      </c>
      <c r="BA396" s="1">
        <v>-4.5661750819598189E-2</v>
      </c>
      <c r="BB396" s="1">
        <v>0.15551009863350265</v>
      </c>
      <c r="BC396" s="1">
        <v>0.10984834348719218</v>
      </c>
      <c r="BD396" s="1">
        <v>-0.14706543555021184</v>
      </c>
      <c r="BE396" s="1">
        <v>0.36839857851662611</v>
      </c>
      <c r="BF396" s="1">
        <v>0.22133314411526012</v>
      </c>
      <c r="BG396" s="1">
        <v>-0.23213544522794149</v>
      </c>
      <c r="BH396" s="1">
        <v>0.54521683649262986</v>
      </c>
      <c r="BI396" s="1">
        <v>0.31308139356237996</v>
      </c>
      <c r="BJ396" s="1">
        <v>-0.31870659318497141</v>
      </c>
      <c r="BK396" s="1">
        <v>0.5723423369236762</v>
      </c>
      <c r="BL396" s="1">
        <v>0.25363574373870484</v>
      </c>
      <c r="BM396" s="1" t="str">
        <f t="shared" si="11"/>
        <v>ASIAexcPRCAgriculture, Mining and Quarrying</v>
      </c>
    </row>
    <row r="397" spans="1:65">
      <c r="A397" s="8">
        <f t="shared" si="12"/>
        <v>65</v>
      </c>
      <c r="B397" s="1" t="s">
        <v>167</v>
      </c>
      <c r="C397" s="1" t="s">
        <v>388</v>
      </c>
      <c r="D397" s="1" t="s">
        <v>176</v>
      </c>
      <c r="E397" s="2">
        <v>408612.0325529665</v>
      </c>
      <c r="F397" s="3">
        <v>16532296</v>
      </c>
      <c r="G397" s="3">
        <v>-1.6993350116536021E-2</v>
      </c>
      <c r="H397" s="3">
        <v>3.695327416062355E-2</v>
      </c>
      <c r="I397" s="3">
        <v>1.995992474257946E-2</v>
      </c>
      <c r="J397" s="3">
        <v>-3.5533602116629481E-2</v>
      </c>
      <c r="K397" s="3">
        <v>0.12860759068280458</v>
      </c>
      <c r="L397" s="3">
        <v>9.307398833334446E-2</v>
      </c>
      <c r="M397" s="3">
        <v>-7.209338340908289E-2</v>
      </c>
      <c r="N397" s="3">
        <v>0.13584919273853302</v>
      </c>
      <c r="O397" s="3">
        <v>6.375580932945013E-2</v>
      </c>
      <c r="P397" s="2">
        <v>12804.39388705823</v>
      </c>
      <c r="Q397" s="3">
        <v>2157073</v>
      </c>
      <c r="R397" s="3">
        <v>-3.4363993909209967E-3</v>
      </c>
      <c r="S397" s="3">
        <v>1.6095769358798862E-2</v>
      </c>
      <c r="T397" s="3">
        <v>1.265937031712383E-2</v>
      </c>
      <c r="U397" s="3">
        <v>-5.6251983623951674E-3</v>
      </c>
      <c r="V397" s="3">
        <v>4.6051242388784885E-2</v>
      </c>
      <c r="W397" s="3">
        <v>4.0426044492051005E-2</v>
      </c>
      <c r="X397" s="3">
        <v>-1.373153948225081E-2</v>
      </c>
      <c r="Y397" s="3">
        <v>4.8469539266079664E-2</v>
      </c>
      <c r="Z397" s="3">
        <v>3.4737997921183705E-2</v>
      </c>
      <c r="AA397" s="3">
        <v>658158.3398723834</v>
      </c>
      <c r="AB397" s="3">
        <v>6192050</v>
      </c>
      <c r="AC397" s="3">
        <v>-8.8653776794672012E-2</v>
      </c>
      <c r="AD397" s="3">
        <v>0.28065946698188782</v>
      </c>
      <c r="AE397" s="3">
        <v>0.1920056976377964</v>
      </c>
      <c r="AF397" s="3">
        <v>-0.17897983267903328</v>
      </c>
      <c r="AG397" s="3">
        <v>1.0319169387221336</v>
      </c>
      <c r="AH397" s="3">
        <v>0.85293708741664886</v>
      </c>
      <c r="AI397" s="3">
        <v>-0.40642066299915314</v>
      </c>
      <c r="AJ397" s="3">
        <v>1.0674810409545898</v>
      </c>
      <c r="AK397" s="3">
        <v>0.66106037795543671</v>
      </c>
      <c r="AL397" s="1">
        <v>-0.34377241814620879</v>
      </c>
      <c r="AM397" s="1">
        <v>0.74755809357777758</v>
      </c>
      <c r="AN397" s="1">
        <v>0.403785689561935</v>
      </c>
      <c r="AO397" s="1">
        <v>-0.71883838332691297</v>
      </c>
      <c r="AP397" s="1">
        <v>2.6017084411133067</v>
      </c>
      <c r="AQ397" s="1">
        <v>1.8828700530762721</v>
      </c>
      <c r="AR397" s="1">
        <v>-1.4584361869155786</v>
      </c>
      <c r="AS397" s="1">
        <v>2.7482047489559762</v>
      </c>
      <c r="AT397" s="1">
        <v>1.289768562040398</v>
      </c>
      <c r="AU397" s="1">
        <v>-0.28945391642529428</v>
      </c>
      <c r="AV397" s="1">
        <v>1.3557747365139399</v>
      </c>
      <c r="AW397" s="1">
        <v>1.0663208495062428</v>
      </c>
      <c r="AX397" s="1">
        <v>-0.47382027274427091</v>
      </c>
      <c r="AY397" s="1">
        <v>3.8789764952530108</v>
      </c>
      <c r="AZ397" s="1">
        <v>3.4051562617322029</v>
      </c>
      <c r="BA397" s="1">
        <v>-1.1566315289739357</v>
      </c>
      <c r="BB397" s="1">
        <v>4.0826738606004156</v>
      </c>
      <c r="BC397" s="1">
        <v>2.9260421747326286</v>
      </c>
      <c r="BD397" s="1">
        <v>-0.41703385195791204</v>
      </c>
      <c r="BE397" s="1">
        <v>1.3202426657467043</v>
      </c>
      <c r="BF397" s="1">
        <v>0.90320884883686858</v>
      </c>
      <c r="BG397" s="1">
        <v>-0.84193422709776355</v>
      </c>
      <c r="BH397" s="1">
        <v>4.8542127748557604</v>
      </c>
      <c r="BI397" s="1">
        <v>4.0122784601378063</v>
      </c>
      <c r="BJ397" s="1">
        <v>-1.9118325325087731</v>
      </c>
      <c r="BK397" s="1">
        <v>5.0215089136291464</v>
      </c>
      <c r="BL397" s="1">
        <v>3.1096763811203734</v>
      </c>
      <c r="BM397" s="1" t="str">
        <f t="shared" si="11"/>
        <v>ASIAexcPRCElectronics and Machinery</v>
      </c>
    </row>
    <row r="398" spans="1:65">
      <c r="A398" s="8">
        <f t="shared" si="12"/>
        <v>65</v>
      </c>
      <c r="B398" s="1" t="s">
        <v>167</v>
      </c>
      <c r="C398" s="1" t="s">
        <v>388</v>
      </c>
      <c r="D398" s="1" t="s">
        <v>177</v>
      </c>
      <c r="E398" s="2">
        <v>1766114.1702761855</v>
      </c>
      <c r="F398" s="3">
        <v>99193776</v>
      </c>
      <c r="G398" s="3">
        <v>-2.4973213628982194E-2</v>
      </c>
      <c r="H398" s="3">
        <v>5.8785426605027169E-2</v>
      </c>
      <c r="I398" s="3">
        <v>3.3812213165219873E-2</v>
      </c>
      <c r="J398" s="3">
        <v>-3.5187682660762221E-2</v>
      </c>
      <c r="K398" s="3">
        <v>0.10708910028915852</v>
      </c>
      <c r="L398" s="3">
        <v>7.1901417919434607E-2</v>
      </c>
      <c r="M398" s="3">
        <v>-8.6780889483634382E-2</v>
      </c>
      <c r="N398" s="3">
        <v>0.11629867821466178</v>
      </c>
      <c r="O398" s="3">
        <v>2.9517788323573768E-2</v>
      </c>
      <c r="P398" s="2">
        <v>175662.11419623083</v>
      </c>
      <c r="Q398" s="3">
        <v>12942438</v>
      </c>
      <c r="R398" s="3">
        <v>-8.7963691184995696E-3</v>
      </c>
      <c r="S398" s="3">
        <v>2.8515737853012979E-2</v>
      </c>
      <c r="T398" s="3">
        <v>1.9719368778169155E-2</v>
      </c>
      <c r="U398" s="3">
        <v>-1.1522040629643016E-2</v>
      </c>
      <c r="V398" s="3">
        <v>5.6899506773333997E-2</v>
      </c>
      <c r="W398" s="3">
        <v>4.5377466594800353E-2</v>
      </c>
      <c r="X398" s="3">
        <v>-2.3423022736096755E-2</v>
      </c>
      <c r="Y398" s="3">
        <v>6.0078689886722714E-2</v>
      </c>
      <c r="Z398" s="3">
        <v>3.665566656854935E-2</v>
      </c>
      <c r="AA398" s="3">
        <v>1172471.1184864314</v>
      </c>
      <c r="AB398" s="3">
        <v>37152300</v>
      </c>
      <c r="AC398" s="3">
        <v>-0.1425523427024018</v>
      </c>
      <c r="AD398" s="3">
        <v>0.38128594337467803</v>
      </c>
      <c r="AE398" s="3">
        <v>0.23873359831486596</v>
      </c>
      <c r="AF398" s="3">
        <v>-0.17610424424492521</v>
      </c>
      <c r="AG398" s="3">
        <v>0.61519982211757451</v>
      </c>
      <c r="AH398" s="3">
        <v>0.43909557850565761</v>
      </c>
      <c r="AI398" s="3">
        <v>-0.47534295502555324</v>
      </c>
      <c r="AJ398" s="3">
        <v>0.64924465183867142</v>
      </c>
      <c r="AK398" s="3">
        <v>0.17390170437283814</v>
      </c>
      <c r="AL398" s="1">
        <v>-0.11688501374210535</v>
      </c>
      <c r="AM398" s="1">
        <v>0.2751402161790647</v>
      </c>
      <c r="AN398" s="1">
        <v>0.15825520332237647</v>
      </c>
      <c r="AO398" s="1">
        <v>-0.16469297193625376</v>
      </c>
      <c r="AP398" s="1">
        <v>0.50122147453227617</v>
      </c>
      <c r="AQ398" s="1">
        <v>0.33652850395820261</v>
      </c>
      <c r="AR398" s="1">
        <v>-0.4061706118621039</v>
      </c>
      <c r="AS398" s="1">
        <v>0.54432612491384225</v>
      </c>
      <c r="AT398" s="1">
        <v>0.13815551114468613</v>
      </c>
      <c r="AU398" s="1">
        <v>-5.4008257035704263E-2</v>
      </c>
      <c r="AV398" s="1">
        <v>0.17508193196319446</v>
      </c>
      <c r="AW398" s="1">
        <v>0.12107367519552928</v>
      </c>
      <c r="AX398" s="1">
        <v>-7.0743431013242125E-2</v>
      </c>
      <c r="AY398" s="1">
        <v>0.34935359642379343</v>
      </c>
      <c r="AZ398" s="1">
        <v>0.2786101681802885</v>
      </c>
      <c r="BA398" s="1">
        <v>-0.14381350025702885</v>
      </c>
      <c r="BB398" s="1">
        <v>0.36887325691534362</v>
      </c>
      <c r="BC398" s="1">
        <v>0.22505975308446033</v>
      </c>
      <c r="BD398" s="1">
        <v>-0.37642344211528572</v>
      </c>
      <c r="BE398" s="1">
        <v>1.0068229291390807</v>
      </c>
      <c r="BF398" s="1">
        <v>0.63039948079882191</v>
      </c>
      <c r="BG398" s="1">
        <v>-0.46502052883252171</v>
      </c>
      <c r="BH398" s="1">
        <v>1.6244954677009822</v>
      </c>
      <c r="BI398" s="1">
        <v>1.1594749405399809</v>
      </c>
      <c r="BJ398" s="1">
        <v>-1.2551896933010243</v>
      </c>
      <c r="BK398" s="1">
        <v>1.7143941796190161</v>
      </c>
      <c r="BL398" s="1">
        <v>0.4592045062801739</v>
      </c>
      <c r="BM398" s="1" t="str">
        <f t="shared" si="11"/>
        <v>ASIAexcPRCOther</v>
      </c>
    </row>
    <row r="399" spans="1:65">
      <c r="A399" s="8">
        <f t="shared" si="12"/>
        <v>65</v>
      </c>
      <c r="B399" s="1" t="s">
        <v>167</v>
      </c>
      <c r="C399" s="1" t="s">
        <v>388</v>
      </c>
      <c r="D399" s="1" t="s">
        <v>178</v>
      </c>
      <c r="E399" s="2">
        <v>4906796.9242402362</v>
      </c>
      <c r="F399" s="3">
        <v>140524516</v>
      </c>
      <c r="G399" s="3">
        <v>-2.1549433506152127E-2</v>
      </c>
      <c r="H399" s="3">
        <v>5.0636048617889173E-2</v>
      </c>
      <c r="I399" s="3">
        <v>2.9086615053529385E-2</v>
      </c>
      <c r="J399" s="3">
        <v>-3.6249525102903135E-2</v>
      </c>
      <c r="K399" s="3">
        <v>0.10812345989688765</v>
      </c>
      <c r="L399" s="3">
        <v>7.1873934735776857E-2</v>
      </c>
      <c r="M399" s="3">
        <v>-7.509937189752236E-2</v>
      </c>
      <c r="N399" s="3">
        <v>0.11799305213207845</v>
      </c>
      <c r="O399" s="3">
        <v>4.2893680234556086E-2</v>
      </c>
      <c r="P399" s="2">
        <v>384910.82888400531</v>
      </c>
      <c r="Q399" s="3">
        <v>18335120.5</v>
      </c>
      <c r="R399" s="3">
        <v>-9.1703693542513065E-3</v>
      </c>
      <c r="S399" s="3">
        <v>2.69425155929639E-2</v>
      </c>
      <c r="T399" s="3">
        <v>1.7772146329662064E-2</v>
      </c>
      <c r="U399" s="3">
        <v>-1.4455395052209496E-2</v>
      </c>
      <c r="V399" s="3">
        <v>5.6980831512191799E-2</v>
      </c>
      <c r="W399" s="3">
        <v>4.2525436452706344E-2</v>
      </c>
      <c r="X399" s="3">
        <v>-2.9568475516498438E-2</v>
      </c>
      <c r="Y399" s="3">
        <v>6.1227969912579283E-2</v>
      </c>
      <c r="Z399" s="3">
        <v>3.1659494394261856E-2</v>
      </c>
      <c r="AA399" s="3">
        <v>923949.83760095655</v>
      </c>
      <c r="AB399" s="3">
        <v>52632425</v>
      </c>
      <c r="AC399" s="3">
        <v>-2.1792381293835206E-2</v>
      </c>
      <c r="AD399" s="3">
        <v>4.0497770862202742E-2</v>
      </c>
      <c r="AE399" s="3">
        <v>1.870538971024871E-2</v>
      </c>
      <c r="AF399" s="3">
        <v>-3.8056333331041969E-2</v>
      </c>
      <c r="AG399" s="3">
        <v>9.2106393627545913E-2</v>
      </c>
      <c r="AH399" s="3">
        <v>5.4050059015935403E-2</v>
      </c>
      <c r="AI399" s="3">
        <v>-6.8121052612696076E-2</v>
      </c>
      <c r="AJ399" s="3">
        <v>0.10259856234733888</v>
      </c>
      <c r="AK399" s="3">
        <v>3.4477509618227486E-2</v>
      </c>
      <c r="AL399" s="1">
        <v>-3.6302869002358427E-2</v>
      </c>
      <c r="AM399" s="1">
        <v>8.530311663401674E-2</v>
      </c>
      <c r="AN399" s="1">
        <v>4.9000247533599821E-2</v>
      </c>
      <c r="AO399" s="1">
        <v>-6.1067116257729162E-2</v>
      </c>
      <c r="AP399" s="1">
        <v>0.1821482592383632</v>
      </c>
      <c r="AQ399" s="1">
        <v>0.12108114288257556</v>
      </c>
      <c r="AR399" s="1">
        <v>-0.12651481809843479</v>
      </c>
      <c r="AS399" s="1">
        <v>0.19877489185580699</v>
      </c>
      <c r="AT399" s="1">
        <v>7.2260073757372201E-2</v>
      </c>
      <c r="AU399" s="1">
        <v>-2.5695763160622428E-2</v>
      </c>
      <c r="AV399" s="1">
        <v>7.5494069310003173E-2</v>
      </c>
      <c r="AW399" s="1">
        <v>4.9798306404225001E-2</v>
      </c>
      <c r="AX399" s="1">
        <v>-4.0504628909260994E-2</v>
      </c>
      <c r="AY399" s="1">
        <v>0.15966270219572307</v>
      </c>
      <c r="AZ399" s="1">
        <v>0.11915807326607454</v>
      </c>
      <c r="BA399" s="1">
        <v>-8.2852120186454326E-2</v>
      </c>
      <c r="BB399" s="1">
        <v>0.1715633637973355</v>
      </c>
      <c r="BC399" s="1">
        <v>8.8711243605784265E-2</v>
      </c>
      <c r="BD399" s="1">
        <v>-7.3023181724730477E-2</v>
      </c>
      <c r="BE399" s="1">
        <v>0.13570229160563113</v>
      </c>
      <c r="BF399" s="1">
        <v>6.2679110356324355E-2</v>
      </c>
      <c r="BG399" s="1">
        <v>-0.12752138039158384</v>
      </c>
      <c r="BH399" s="1">
        <v>0.30863547352562692</v>
      </c>
      <c r="BI399" s="1">
        <v>0.18111408884303937</v>
      </c>
      <c r="BJ399" s="1">
        <v>-0.22826399451922369</v>
      </c>
      <c r="BK399" s="1">
        <v>0.34379324416029894</v>
      </c>
      <c r="BL399" s="1">
        <v>0.11552924925098401</v>
      </c>
      <c r="BM399" s="1" t="str">
        <f t="shared" si="11"/>
        <v>ASIAexcPRCServices</v>
      </c>
    </row>
    <row r="400" spans="1:65">
      <c r="A400" s="8">
        <f t="shared" si="12"/>
        <v>65</v>
      </c>
      <c r="B400" s="1" t="s">
        <v>167</v>
      </c>
      <c r="C400" s="1" t="s">
        <v>388</v>
      </c>
      <c r="D400" s="1" t="s">
        <v>179</v>
      </c>
      <c r="E400" s="2">
        <v>150904.99994364657</v>
      </c>
      <c r="F400" s="3">
        <v>16532296</v>
      </c>
      <c r="G400" s="3">
        <v>-1.3337604759726673E-3</v>
      </c>
      <c r="H400" s="3">
        <v>2.4099601432681084E-2</v>
      </c>
      <c r="I400" s="3">
        <v>2.2765841335058212E-2</v>
      </c>
      <c r="J400" s="3">
        <v>-2.6882108068093657E-3</v>
      </c>
      <c r="K400" s="3">
        <v>5.4459471255540848E-2</v>
      </c>
      <c r="L400" s="3">
        <v>5.1771260797977448E-2</v>
      </c>
      <c r="M400" s="3">
        <v>-4.0974454022943974E-3</v>
      </c>
      <c r="N400" s="3">
        <v>5.4905138909816742E-2</v>
      </c>
      <c r="O400" s="3">
        <v>5.0807692110538483E-2</v>
      </c>
      <c r="P400" s="2">
        <v>40850.282073755443</v>
      </c>
      <c r="Q400" s="3">
        <v>2157073</v>
      </c>
      <c r="R400" s="3">
        <v>-1.2787730083800852E-3</v>
      </c>
      <c r="S400" s="3">
        <v>2.475018659606576E-2</v>
      </c>
      <c r="T400" s="3">
        <v>2.3471412714570761E-2</v>
      </c>
      <c r="U400" s="3">
        <v>-2.5460543110966682E-3</v>
      </c>
      <c r="V400" s="3">
        <v>5.6731734424829483E-2</v>
      </c>
      <c r="W400" s="3">
        <v>5.4185681045055389E-2</v>
      </c>
      <c r="X400" s="3">
        <v>-3.7458803271874785E-3</v>
      </c>
      <c r="Y400" s="3">
        <v>5.7235822081565857E-2</v>
      </c>
      <c r="Z400" s="3">
        <v>5.3489942103624344E-2</v>
      </c>
      <c r="AA400" s="3">
        <v>184581.84490022744</v>
      </c>
      <c r="AB400" s="3">
        <v>6192050</v>
      </c>
      <c r="AC400" s="3">
        <v>-5.1583988824859262E-3</v>
      </c>
      <c r="AD400" s="3">
        <v>0.18211213499307632</v>
      </c>
      <c r="AE400" s="3">
        <v>0.17695374041795731</v>
      </c>
      <c r="AF400" s="3">
        <v>-1.0454999515786767E-2</v>
      </c>
      <c r="AG400" s="3">
        <v>0.415938600897789</v>
      </c>
      <c r="AH400" s="3">
        <v>0.40548360347747803</v>
      </c>
      <c r="AI400" s="3">
        <v>-1.5624561114236712E-2</v>
      </c>
      <c r="AJ400" s="3">
        <v>0.41764762997627258</v>
      </c>
      <c r="AK400" s="3">
        <v>0.4020230770111084</v>
      </c>
      <c r="AL400" s="1">
        <v>-7.3059616651093964E-2</v>
      </c>
      <c r="AM400" s="1">
        <v>1.320107825831178</v>
      </c>
      <c r="AN400" s="1">
        <v>1.247048229905013</v>
      </c>
      <c r="AO400" s="1">
        <v>-0.14725256488020649</v>
      </c>
      <c r="AP400" s="1">
        <v>2.9831354014666593</v>
      </c>
      <c r="AQ400" s="1">
        <v>2.8358828557171565</v>
      </c>
      <c r="AR400" s="1">
        <v>-0.2244464397718072</v>
      </c>
      <c r="AS400" s="1">
        <v>3.0075478117620267</v>
      </c>
      <c r="AT400" s="1">
        <v>2.783101295467405</v>
      </c>
      <c r="AU400" s="1">
        <v>-3.3762393189040882E-2</v>
      </c>
      <c r="AV400" s="1">
        <v>0.65345884365908624</v>
      </c>
      <c r="AW400" s="1">
        <v>0.61969642741790965</v>
      </c>
      <c r="AX400" s="1">
        <v>-6.7221380314236717E-2</v>
      </c>
      <c r="AY400" s="1">
        <v>1.4978413771602157</v>
      </c>
      <c r="AZ400" s="1">
        <v>1.4306200214349238</v>
      </c>
      <c r="BA400" s="1">
        <v>-9.8899400923237624E-2</v>
      </c>
      <c r="BB400" s="1">
        <v>1.5111503894375669</v>
      </c>
      <c r="BC400" s="1">
        <v>1.4122509977351836</v>
      </c>
      <c r="BD400" s="1">
        <v>-8.6522766170198245E-2</v>
      </c>
      <c r="BE400" s="1">
        <v>3.0546000865229739</v>
      </c>
      <c r="BF400" s="1">
        <v>2.9680773926010269</v>
      </c>
      <c r="BG400" s="1">
        <v>-0.17536361553684529</v>
      </c>
      <c r="BH400" s="1">
        <v>6.9766140863646164</v>
      </c>
      <c r="BI400" s="1">
        <v>6.8012505059755686</v>
      </c>
      <c r="BJ400" s="1">
        <v>-0.26207361597976686</v>
      </c>
      <c r="BK400" s="1">
        <v>7.0052799430973627</v>
      </c>
      <c r="BL400" s="1">
        <v>6.7432064638034772</v>
      </c>
      <c r="BM400" s="1" t="str">
        <f t="shared" si="11"/>
        <v>ASIAexcPRCTextiles, Garments and Leather</v>
      </c>
    </row>
    <row r="401" spans="1:65">
      <c r="A401" s="8">
        <f t="shared" si="12"/>
        <v>66</v>
      </c>
      <c r="B401" s="1" t="s">
        <v>168</v>
      </c>
      <c r="C401" s="1" t="s">
        <v>390</v>
      </c>
      <c r="D401" s="1" t="s">
        <v>175</v>
      </c>
      <c r="E401" s="2">
        <v>595008.77273766045</v>
      </c>
      <c r="F401" s="3">
        <v>6643433</v>
      </c>
      <c r="G401" s="3">
        <v>-4.6821444993838668E-3</v>
      </c>
      <c r="H401" s="3">
        <v>1.3267956674098969E-2</v>
      </c>
      <c r="I401" s="3">
        <v>8.5858120582997799E-3</v>
      </c>
      <c r="J401" s="3">
        <v>-7.7761192806065083E-3</v>
      </c>
      <c r="K401" s="3">
        <v>2.5873036123812199E-2</v>
      </c>
      <c r="L401" s="3">
        <v>1.809691684320569E-2</v>
      </c>
      <c r="M401" s="3">
        <v>-1.0632352903485298E-2</v>
      </c>
      <c r="N401" s="3">
        <v>2.7022986672818661E-2</v>
      </c>
      <c r="O401" s="3">
        <v>1.6390633769333363E-2</v>
      </c>
      <c r="P401" s="2">
        <v>363034.15757351572</v>
      </c>
      <c r="Q401" s="3">
        <v>1490075.75</v>
      </c>
      <c r="R401" s="3">
        <v>-5.4340534552466124E-3</v>
      </c>
      <c r="S401" s="3">
        <v>2.8650546504650265E-2</v>
      </c>
      <c r="T401" s="3">
        <v>2.3216492583742365E-2</v>
      </c>
      <c r="U401" s="3">
        <v>-9.178333159070462E-3</v>
      </c>
      <c r="V401" s="3">
        <v>5.6972950114868581E-2</v>
      </c>
      <c r="W401" s="3">
        <v>4.7794618818443269E-2</v>
      </c>
      <c r="X401" s="3">
        <v>-1.2324334180448204E-2</v>
      </c>
      <c r="Y401" s="3">
        <v>5.8418058673851192E-2</v>
      </c>
      <c r="Z401" s="3">
        <v>4.6093725424725562E-2</v>
      </c>
      <c r="AA401" s="3">
        <v>58888.866053057449</v>
      </c>
      <c r="AB401" s="3">
        <v>1069605.25</v>
      </c>
      <c r="AC401" s="3">
        <v>-1.5125152043765411E-2</v>
      </c>
      <c r="AD401" s="3">
        <v>3.1784341670572758E-2</v>
      </c>
      <c r="AE401" s="3">
        <v>1.6659189946949482E-2</v>
      </c>
      <c r="AF401" s="3">
        <v>-2.6241501967888325E-2</v>
      </c>
      <c r="AG401" s="3">
        <v>4.8679487779736519E-2</v>
      </c>
      <c r="AH401" s="3">
        <v>2.2437985986471176E-2</v>
      </c>
      <c r="AI401" s="3">
        <v>-3.3077455591410398E-2</v>
      </c>
      <c r="AJ401" s="3">
        <v>5.1259346306324005E-2</v>
      </c>
      <c r="AK401" s="3">
        <v>1.8181890249252319E-2</v>
      </c>
      <c r="AL401" s="1">
        <v>-2.6138702092796423E-2</v>
      </c>
      <c r="AM401" s="1">
        <v>7.4070154590495887E-2</v>
      </c>
      <c r="AN401" s="1">
        <v>4.7931451847795251E-2</v>
      </c>
      <c r="AO401" s="1">
        <v>-4.3411232895646655E-2</v>
      </c>
      <c r="AP401" s="1">
        <v>0.14443970782308863</v>
      </c>
      <c r="AQ401" s="1">
        <v>0.10102847492744199</v>
      </c>
      <c r="AR401" s="1">
        <v>-5.9356541671503907E-2</v>
      </c>
      <c r="AS401" s="1">
        <v>0.15085946159742925</v>
      </c>
      <c r="AT401" s="1">
        <v>9.1502919925925325E-2</v>
      </c>
      <c r="AU401" s="1">
        <v>-1.1152051142732423E-2</v>
      </c>
      <c r="AV401" s="1">
        <v>5.8798162829738494E-2</v>
      </c>
      <c r="AW401" s="1">
        <v>4.7646110731351415E-2</v>
      </c>
      <c r="AX401" s="1">
        <v>-1.8836259458611709E-2</v>
      </c>
      <c r="AY401" s="1">
        <v>0.11692289350225445</v>
      </c>
      <c r="AZ401" s="1">
        <v>9.8086637866261372E-2</v>
      </c>
      <c r="BA401" s="1">
        <v>-2.5292648703663916E-2</v>
      </c>
      <c r="BB401" s="1">
        <v>0.11988862151529311</v>
      </c>
      <c r="BC401" s="1">
        <v>9.4595974722938514E-2</v>
      </c>
      <c r="BD401" s="1">
        <v>-0.13735993177331005</v>
      </c>
      <c r="BE401" s="1">
        <v>0.2886513134345034</v>
      </c>
      <c r="BF401" s="1">
        <v>0.15129138456858243</v>
      </c>
      <c r="BG401" s="1">
        <v>-0.2383136982364491</v>
      </c>
      <c r="BH401" s="1">
        <v>0.44208554736086175</v>
      </c>
      <c r="BI401" s="1">
        <v>0.20377185071026124</v>
      </c>
      <c r="BJ401" s="1">
        <v>-0.30039480132985924</v>
      </c>
      <c r="BK401" s="1">
        <v>0.46551467985298239</v>
      </c>
      <c r="BL401" s="1">
        <v>0.16511987429419359</v>
      </c>
      <c r="BM401" s="1" t="str">
        <f t="shared" si="11"/>
        <v>Rest of Dev AsiaAgriculture, Mining and Quarrying</v>
      </c>
    </row>
    <row r="402" spans="1:65">
      <c r="A402" s="8">
        <f t="shared" si="12"/>
        <v>66</v>
      </c>
      <c r="B402" s="1" t="s">
        <v>168</v>
      </c>
      <c r="C402" s="1" t="s">
        <v>390</v>
      </c>
      <c r="D402" s="1" t="s">
        <v>176</v>
      </c>
      <c r="E402" s="2">
        <v>48598.423566478479</v>
      </c>
      <c r="F402" s="3">
        <v>6643433</v>
      </c>
      <c r="G402" s="3">
        <v>-3.8010867137927562E-4</v>
      </c>
      <c r="H402" s="3">
        <v>4.2582567548379302E-3</v>
      </c>
      <c r="I402" s="3">
        <v>3.8781480398029089E-3</v>
      </c>
      <c r="J402" s="3">
        <v>-6.3587675685994327E-4</v>
      </c>
      <c r="K402" s="3">
        <v>6.5005032811313868E-3</v>
      </c>
      <c r="L402" s="3">
        <v>5.8646263787522912E-3</v>
      </c>
      <c r="M402" s="3">
        <v>-5.1713353022933006E-3</v>
      </c>
      <c r="N402" s="3">
        <v>7.507378701120615E-3</v>
      </c>
      <c r="O402" s="3">
        <v>2.3360433988273144E-3</v>
      </c>
      <c r="P402" s="2">
        <v>5250.5941466330369</v>
      </c>
      <c r="Q402" s="3">
        <v>1490075.75</v>
      </c>
      <c r="R402" s="3">
        <v>-1.3406131984083913E-4</v>
      </c>
      <c r="S402" s="3">
        <v>6.9495269272010773E-3</v>
      </c>
      <c r="T402" s="3">
        <v>6.8154654582031071E-3</v>
      </c>
      <c r="U402" s="3">
        <v>-2.2441484179580584E-4</v>
      </c>
      <c r="V402" s="3">
        <v>8.8555525289848447E-3</v>
      </c>
      <c r="W402" s="3">
        <v>8.6311379563994706E-3</v>
      </c>
      <c r="X402" s="3">
        <v>-2.384120220085606E-3</v>
      </c>
      <c r="Y402" s="3">
        <v>1.0619621025398374E-2</v>
      </c>
      <c r="Z402" s="3">
        <v>8.2355010090395808E-3</v>
      </c>
      <c r="AA402" s="3">
        <v>22074.470198499745</v>
      </c>
      <c r="AB402" s="3">
        <v>1069605.25</v>
      </c>
      <c r="AC402" s="3">
        <v>-1.6456412267871201E-3</v>
      </c>
      <c r="AD402" s="3">
        <v>8.1646176055073738E-2</v>
      </c>
      <c r="AE402" s="3">
        <v>8.0000536516308784E-2</v>
      </c>
      <c r="AF402" s="3">
        <v>-2.3729662643745542E-3</v>
      </c>
      <c r="AG402" s="3">
        <v>0.12077951431274414</v>
      </c>
      <c r="AH402" s="3">
        <v>0.11840654909610748</v>
      </c>
      <c r="AI402" s="3">
        <v>-9.200846403837204E-2</v>
      </c>
      <c r="AJ402" s="3">
        <v>0.12976524606347084</v>
      </c>
      <c r="AK402" s="3">
        <v>3.7756782025098801E-2</v>
      </c>
      <c r="AL402" s="1">
        <v>-2.5980539829908399E-2</v>
      </c>
      <c r="AM402" s="1">
        <v>0.29105310548060076</v>
      </c>
      <c r="AN402" s="1">
        <v>0.26507256266680923</v>
      </c>
      <c r="AO402" s="1">
        <v>-4.3462363930204889E-2</v>
      </c>
      <c r="AP402" s="1">
        <v>0.44431131706902777</v>
      </c>
      <c r="AQ402" s="1">
        <v>0.40084894319254588</v>
      </c>
      <c r="AR402" s="1">
        <v>-0.35346229357915082</v>
      </c>
      <c r="AS402" s="1">
        <v>0.51313154907758418</v>
      </c>
      <c r="AT402" s="1">
        <v>0.15966925549843342</v>
      </c>
      <c r="AU402" s="1">
        <v>-1.9022753318032742E-2</v>
      </c>
      <c r="AV402" s="1">
        <v>0.98610946520683385</v>
      </c>
      <c r="AW402" s="1">
        <v>0.96708669072401388</v>
      </c>
      <c r="AX402" s="1">
        <v>-3.1843548768990232E-2</v>
      </c>
      <c r="AY402" s="1">
        <v>1.256566707337776</v>
      </c>
      <c r="AZ402" s="1">
        <v>1.2247231967686456</v>
      </c>
      <c r="BA402" s="1">
        <v>-0.33829691428568687</v>
      </c>
      <c r="BB402" s="1">
        <v>1.5068808164576004</v>
      </c>
      <c r="BC402" s="1">
        <v>1.1685839310799158</v>
      </c>
      <c r="BD402" s="1">
        <v>-3.9869278727464159E-2</v>
      </c>
      <c r="BE402" s="1">
        <v>1.9780582165692386</v>
      </c>
      <c r="BF402" s="1">
        <v>1.938188978737825</v>
      </c>
      <c r="BG402" s="1">
        <v>-5.7490327700362741E-2</v>
      </c>
      <c r="BH402" s="1">
        <v>2.926149419642281</v>
      </c>
      <c r="BI402" s="1">
        <v>2.8686591173256737</v>
      </c>
      <c r="BJ402" s="1">
        <v>-2.2291074374659243</v>
      </c>
      <c r="BK402" s="1">
        <v>3.1438485377176031</v>
      </c>
      <c r="BL402" s="1">
        <v>0.91474110025167887</v>
      </c>
      <c r="BM402" s="1" t="str">
        <f t="shared" si="11"/>
        <v>Rest of Dev AsiaElectronics and Machinery</v>
      </c>
    </row>
    <row r="403" spans="1:65">
      <c r="A403" s="8">
        <f t="shared" si="12"/>
        <v>66</v>
      </c>
      <c r="B403" s="1" t="s">
        <v>168</v>
      </c>
      <c r="C403" s="1" t="s">
        <v>390</v>
      </c>
      <c r="D403" s="1" t="s">
        <v>177</v>
      </c>
      <c r="E403" s="2">
        <v>585052.35372988984</v>
      </c>
      <c r="F403" s="3">
        <v>39860598</v>
      </c>
      <c r="G403" s="3">
        <v>-5.3718222079623956E-3</v>
      </c>
      <c r="H403" s="3">
        <v>1.2149126545409672E-2</v>
      </c>
      <c r="I403" s="3">
        <v>6.7773044138448313E-3</v>
      </c>
      <c r="J403" s="3">
        <v>-7.4948343171854503E-3</v>
      </c>
      <c r="K403" s="3">
        <v>2.3758108960464597E-2</v>
      </c>
      <c r="L403" s="3">
        <v>1.6263274563243613E-2</v>
      </c>
      <c r="M403" s="3">
        <v>-1.4898360022925772E-2</v>
      </c>
      <c r="N403" s="3">
        <v>2.6983461517374963E-2</v>
      </c>
      <c r="O403" s="3">
        <v>1.2085101625416428E-2</v>
      </c>
      <c r="P403" s="2">
        <v>119873.9326241641</v>
      </c>
      <c r="Q403" s="3">
        <v>8940454.5</v>
      </c>
      <c r="R403" s="3">
        <v>-3.2185787094931584E-3</v>
      </c>
      <c r="S403" s="3">
        <v>1.2162453065684531E-2</v>
      </c>
      <c r="T403" s="3">
        <v>8.9438743780192453E-3</v>
      </c>
      <c r="U403" s="3">
        <v>-4.3477679319039453E-3</v>
      </c>
      <c r="V403" s="3">
        <v>2.5835941531113349E-2</v>
      </c>
      <c r="W403" s="3">
        <v>2.1488173733814619E-2</v>
      </c>
      <c r="X403" s="3">
        <v>-9.1254302133165766E-3</v>
      </c>
      <c r="Y403" s="3">
        <v>2.8012160022626631E-2</v>
      </c>
      <c r="Z403" s="3">
        <v>1.8886729725636542E-2</v>
      </c>
      <c r="AA403" s="3">
        <v>210374.53664273268</v>
      </c>
      <c r="AB403" s="3">
        <v>6417631.5</v>
      </c>
      <c r="AC403" s="3">
        <v>-7.1790086481996696E-2</v>
      </c>
      <c r="AD403" s="3">
        <v>0.14942114764198777</v>
      </c>
      <c r="AE403" s="3">
        <v>7.7631062251384719E-2</v>
      </c>
      <c r="AF403" s="3">
        <v>-8.0634889531211229E-2</v>
      </c>
      <c r="AG403" s="3">
        <v>0.29061943756823894</v>
      </c>
      <c r="AH403" s="3">
        <v>0.20998455001608818</v>
      </c>
      <c r="AI403" s="3">
        <v>-0.12455487629631534</v>
      </c>
      <c r="AJ403" s="3">
        <v>0.31080340298649389</v>
      </c>
      <c r="AK403" s="3">
        <v>0.18624852584616747</v>
      </c>
      <c r="AL403" s="1">
        <v>-3.0499272115923497E-2</v>
      </c>
      <c r="AM403" s="1">
        <v>6.8978365652162907E-2</v>
      </c>
      <c r="AN403" s="1">
        <v>3.8479093969997213E-2</v>
      </c>
      <c r="AO403" s="1">
        <v>-4.2552970380288678E-2</v>
      </c>
      <c r="AP403" s="1">
        <v>0.13488998743683711</v>
      </c>
      <c r="AQ403" s="1">
        <v>9.2337016602135488E-2</v>
      </c>
      <c r="AR403" s="1">
        <v>-8.4587523344813995E-2</v>
      </c>
      <c r="AS403" s="1">
        <v>0.15320237781289767</v>
      </c>
      <c r="AT403" s="1">
        <v>6.8614855211668477E-2</v>
      </c>
      <c r="AU403" s="1">
        <v>-2.0004040099556239E-2</v>
      </c>
      <c r="AV403" s="1">
        <v>7.5591812658587151E-2</v>
      </c>
      <c r="AW403" s="1">
        <v>5.5587772694695031E-2</v>
      </c>
      <c r="AX403" s="1">
        <v>-2.7022152292515214E-2</v>
      </c>
      <c r="AY403" s="1">
        <v>0.16057497953174737</v>
      </c>
      <c r="AZ403" s="1">
        <v>0.13355282807582755</v>
      </c>
      <c r="BA403" s="1">
        <v>-5.6716174556946893E-2</v>
      </c>
      <c r="BB403" s="1">
        <v>0.17410056517028619</v>
      </c>
      <c r="BC403" s="1">
        <v>0.11738439009329353</v>
      </c>
      <c r="BD403" s="1">
        <v>-0.18250081709323807</v>
      </c>
      <c r="BE403" s="1">
        <v>0.37985023938522056</v>
      </c>
      <c r="BF403" s="1">
        <v>0.1973494250664635</v>
      </c>
      <c r="BG403" s="1">
        <v>-0.20498558988864646</v>
      </c>
      <c r="BH403" s="1">
        <v>0.73879678126145842</v>
      </c>
      <c r="BI403" s="1">
        <v>0.53381119640387076</v>
      </c>
      <c r="BJ403" s="1">
        <v>-0.31663656935035511</v>
      </c>
      <c r="BK403" s="1">
        <v>0.79010735019268474</v>
      </c>
      <c r="BL403" s="1">
        <v>0.47347077869673093</v>
      </c>
      <c r="BM403" s="1" t="str">
        <f t="shared" si="11"/>
        <v>Rest of Dev AsiaOther</v>
      </c>
    </row>
    <row r="404" spans="1:65">
      <c r="A404" s="8">
        <f t="shared" si="12"/>
        <v>66</v>
      </c>
      <c r="B404" s="1" t="s">
        <v>168</v>
      </c>
      <c r="C404" s="1" t="s">
        <v>390</v>
      </c>
      <c r="D404" s="1" t="s">
        <v>178</v>
      </c>
      <c r="E404" s="2">
        <v>2009023.2696842507</v>
      </c>
      <c r="F404" s="3">
        <v>56469180.5</v>
      </c>
      <c r="G404" s="3">
        <v>-7.9950968593038851E-3</v>
      </c>
      <c r="H404" s="3">
        <v>2.5699136739604E-2</v>
      </c>
      <c r="I404" s="3">
        <v>1.7704039913041925E-2</v>
      </c>
      <c r="J404" s="3">
        <v>-1.2206348315885407E-2</v>
      </c>
      <c r="K404" s="3">
        <v>5.2359693919243E-2</v>
      </c>
      <c r="L404" s="3">
        <v>4.0153344944883429E-2</v>
      </c>
      <c r="M404" s="3">
        <v>-2.4991269936208482E-2</v>
      </c>
      <c r="N404" s="3">
        <v>5.7108393433736637E-2</v>
      </c>
      <c r="O404" s="3">
        <v>3.2117123369971523E-2</v>
      </c>
      <c r="P404" s="2">
        <v>222168.24938185967</v>
      </c>
      <c r="Q404" s="3">
        <v>12665643.875</v>
      </c>
      <c r="R404" s="3">
        <v>-3.9907742857394624E-3</v>
      </c>
      <c r="S404" s="3">
        <v>1.4104830522114753E-2</v>
      </c>
      <c r="T404" s="3">
        <v>1.0114056136330873E-2</v>
      </c>
      <c r="U404" s="3">
        <v>-6.0712367384780919E-3</v>
      </c>
      <c r="V404" s="3">
        <v>2.9288700744473317E-2</v>
      </c>
      <c r="W404" s="3">
        <v>2.3217464184199343E-2</v>
      </c>
      <c r="X404" s="3">
        <v>-1.2448465559430133E-2</v>
      </c>
      <c r="Y404" s="3">
        <v>3.1574781232393434E-2</v>
      </c>
      <c r="Z404" s="3">
        <v>1.9126315949506534E-2</v>
      </c>
      <c r="AA404" s="3">
        <v>161690.09474211227</v>
      </c>
      <c r="AB404" s="3">
        <v>9091644.625</v>
      </c>
      <c r="AC404" s="3">
        <v>-8.1700106547941687E-3</v>
      </c>
      <c r="AD404" s="3">
        <v>1.9986077692465187E-2</v>
      </c>
      <c r="AE404" s="3">
        <v>1.1816067000381736E-2</v>
      </c>
      <c r="AF404" s="3">
        <v>-1.3366370552830631E-2</v>
      </c>
      <c r="AG404" s="3">
        <v>4.2465875931156916E-2</v>
      </c>
      <c r="AH404" s="3">
        <v>2.9099505298290751E-2</v>
      </c>
      <c r="AI404" s="3">
        <v>-2.631169919459353E-2</v>
      </c>
      <c r="AJ404" s="3">
        <v>4.8275506576828775E-2</v>
      </c>
      <c r="AK404" s="3">
        <v>2.1963807513202482E-2</v>
      </c>
      <c r="AL404" s="1">
        <v>-1.3219083255368268E-2</v>
      </c>
      <c r="AM404" s="1">
        <v>4.2490920889418374E-2</v>
      </c>
      <c r="AN404" s="1">
        <v>2.9271837688185375E-2</v>
      </c>
      <c r="AO404" s="1">
        <v>-2.018196120337714E-2</v>
      </c>
      <c r="AP404" s="1">
        <v>8.6571453144888663E-2</v>
      </c>
      <c r="AQ404" s="1">
        <v>6.6389490852791153E-2</v>
      </c>
      <c r="AR404" s="1">
        <v>-4.1320534792481024E-2</v>
      </c>
      <c r="AS404" s="1">
        <v>9.4422947046900477E-2</v>
      </c>
      <c r="AT404" s="1">
        <v>5.3102412043517476E-2</v>
      </c>
      <c r="AU404" s="1">
        <v>-1.338300091792302E-2</v>
      </c>
      <c r="AV404" s="1">
        <v>4.7300334799474521E-2</v>
      </c>
      <c r="AW404" s="1">
        <v>3.3917333546054064E-2</v>
      </c>
      <c r="AX404" s="1">
        <v>-2.0359800135608258E-2</v>
      </c>
      <c r="AY404" s="1">
        <v>9.8219212835142747E-2</v>
      </c>
      <c r="AZ404" s="1">
        <v>7.7859413297139274E-2</v>
      </c>
      <c r="BA404" s="1">
        <v>-4.1745740069515647E-2</v>
      </c>
      <c r="BB404" s="1">
        <v>0.10588554900895414</v>
      </c>
      <c r="BC404" s="1">
        <v>6.4139809866822037E-2</v>
      </c>
      <c r="BD404" s="1">
        <v>-2.7022947441520857E-2</v>
      </c>
      <c r="BE404" s="1">
        <v>6.6105510735009657E-2</v>
      </c>
      <c r="BF404" s="1">
        <v>3.9082563170151588E-2</v>
      </c>
      <c r="BG404" s="1">
        <v>-4.421031308216012E-2</v>
      </c>
      <c r="BH404" s="1">
        <v>0.14045919666853968</v>
      </c>
      <c r="BI404" s="1">
        <v>9.6248883321655793E-2</v>
      </c>
      <c r="BJ404" s="1">
        <v>-8.7027997205288907E-2</v>
      </c>
      <c r="BK404" s="1">
        <v>0.15967500313759436</v>
      </c>
      <c r="BL404" s="1">
        <v>7.2647006365489805E-2</v>
      </c>
      <c r="BM404" s="1" t="str">
        <f t="shared" si="11"/>
        <v>Rest of Dev AsiaServices</v>
      </c>
    </row>
    <row r="405" spans="1:65">
      <c r="A405" s="8">
        <f t="shared" si="12"/>
        <v>66</v>
      </c>
      <c r="B405" s="1" t="s">
        <v>168</v>
      </c>
      <c r="C405" s="1" t="s">
        <v>390</v>
      </c>
      <c r="D405" s="1" t="s">
        <v>179</v>
      </c>
      <c r="E405" s="2">
        <v>84033.768745990223</v>
      </c>
      <c r="F405" s="3">
        <v>6643433</v>
      </c>
      <c r="G405" s="3">
        <v>-9.0938093489967287E-4</v>
      </c>
      <c r="H405" s="3">
        <v>1.5079015400260687E-2</v>
      </c>
      <c r="I405" s="3">
        <v>1.4169634669087827E-2</v>
      </c>
      <c r="J405" s="3">
        <v>-1.8458698177710176E-3</v>
      </c>
      <c r="K405" s="3">
        <v>3.4399715717881918E-2</v>
      </c>
      <c r="L405" s="3">
        <v>3.2553845085203648E-2</v>
      </c>
      <c r="M405" s="3">
        <v>-2.4744832771830261E-3</v>
      </c>
      <c r="N405" s="3">
        <v>3.4722418058663607E-2</v>
      </c>
      <c r="O405" s="3">
        <v>3.2247934956103563E-2</v>
      </c>
      <c r="P405" s="2">
        <v>34710.914201088672</v>
      </c>
      <c r="Q405" s="3">
        <v>1490075.75</v>
      </c>
      <c r="R405" s="3">
        <v>-1.2997894664295018E-3</v>
      </c>
      <c r="S405" s="3">
        <v>2.0434048725292087E-2</v>
      </c>
      <c r="T405" s="3">
        <v>1.9134258618578315E-2</v>
      </c>
      <c r="U405" s="3">
        <v>-2.5875796854961663E-3</v>
      </c>
      <c r="V405" s="3">
        <v>4.8374185338616371E-2</v>
      </c>
      <c r="W405" s="3">
        <v>4.5786605216562748E-2</v>
      </c>
      <c r="X405" s="3">
        <v>-3.6871720221824944E-3</v>
      </c>
      <c r="Y405" s="3">
        <v>4.8900946509093046E-2</v>
      </c>
      <c r="Z405" s="3">
        <v>4.5213774312287569E-2</v>
      </c>
      <c r="AA405" s="3">
        <v>81774.631362254237</v>
      </c>
      <c r="AB405" s="3">
        <v>1069605.25</v>
      </c>
      <c r="AC405" s="3">
        <v>-5.4343881784006953E-3</v>
      </c>
      <c r="AD405" s="3">
        <v>0.28166792541742325</v>
      </c>
      <c r="AE405" s="3">
        <v>0.27623354643583298</v>
      </c>
      <c r="AF405" s="3">
        <v>-1.1058963602408767E-2</v>
      </c>
      <c r="AG405" s="3">
        <v>0.66099588572978973</v>
      </c>
      <c r="AH405" s="3">
        <v>0.64993689954280853</v>
      </c>
      <c r="AI405" s="3">
        <v>-1.4687138376757503E-2</v>
      </c>
      <c r="AJ405" s="3">
        <v>0.66304054111242294</v>
      </c>
      <c r="AK405" s="3">
        <v>0.64835342019796371</v>
      </c>
      <c r="AL405" s="1">
        <v>-3.5946331835004418E-2</v>
      </c>
      <c r="AM405" s="1">
        <v>0.59604866400977774</v>
      </c>
      <c r="AN405" s="1">
        <v>0.56010234022775895</v>
      </c>
      <c r="AO405" s="1">
        <v>-7.2964196243168897E-2</v>
      </c>
      <c r="AP405" s="1">
        <v>1.3597641524794248</v>
      </c>
      <c r="AQ405" s="1">
        <v>1.2867999240243133</v>
      </c>
      <c r="AR405" s="1">
        <v>-9.7812251816785115E-2</v>
      </c>
      <c r="AS405" s="1">
        <v>1.3725200449558281</v>
      </c>
      <c r="AT405" s="1">
        <v>1.2747078000416021</v>
      </c>
      <c r="AU405" s="1">
        <v>-2.7898785414207993E-2</v>
      </c>
      <c r="AV405" s="1">
        <v>0.43859806165102105</v>
      </c>
      <c r="AW405" s="1">
        <v>0.41069926249370009</v>
      </c>
      <c r="AX405" s="1">
        <v>-5.554001802009282E-2</v>
      </c>
      <c r="AY405" s="1">
        <v>1.0383073960865827</v>
      </c>
      <c r="AZ405" s="1">
        <v>0.98276736869618564</v>
      </c>
      <c r="BA405" s="1">
        <v>-7.9141756175879985E-2</v>
      </c>
      <c r="BB405" s="1">
        <v>1.0496138401217352</v>
      </c>
      <c r="BC405" s="1">
        <v>0.97047208019773346</v>
      </c>
      <c r="BD405" s="1">
        <v>-3.5540666749098546E-2</v>
      </c>
      <c r="BE405" s="1">
        <v>1.8420962107489081</v>
      </c>
      <c r="BF405" s="1">
        <v>1.8065556041465574</v>
      </c>
      <c r="BG405" s="1">
        <v>-7.2325149967349275E-2</v>
      </c>
      <c r="BH405" s="1">
        <v>4.3228848816172141</v>
      </c>
      <c r="BI405" s="1">
        <v>4.2505595839477248</v>
      </c>
      <c r="BJ405" s="1">
        <v>-9.6053258142456244E-2</v>
      </c>
      <c r="BK405" s="1">
        <v>4.3362568405545128</v>
      </c>
      <c r="BL405" s="1">
        <v>4.2402036966147429</v>
      </c>
      <c r="BM405" s="1" t="str">
        <f t="shared" si="11"/>
        <v>Rest of Dev AsiaTextiles, Garments and Leather</v>
      </c>
    </row>
    <row r="406" spans="1:65">
      <c r="A406" s="8">
        <f t="shared" si="12"/>
        <v>67</v>
      </c>
      <c r="B406" s="31" t="s">
        <v>392</v>
      </c>
      <c r="C406" s="1" t="s">
        <v>391</v>
      </c>
      <c r="D406" s="1" t="s">
        <v>175</v>
      </c>
      <c r="E406" s="2">
        <v>209655.02906131884</v>
      </c>
      <c r="F406" s="3">
        <v>22395040</v>
      </c>
      <c r="G406" s="3">
        <v>-5.0666627066675574E-4</v>
      </c>
      <c r="H406" s="3">
        <v>2.1596553560812026E-3</v>
      </c>
      <c r="I406" s="3">
        <v>1.6529890563106164E-3</v>
      </c>
      <c r="J406" s="3">
        <v>-7.6605266076512635E-4</v>
      </c>
      <c r="K406" s="3">
        <v>3.251895250286907E-3</v>
      </c>
      <c r="L406" s="3">
        <v>2.4858425604179502E-3</v>
      </c>
      <c r="M406" s="3">
        <v>-1.5761698596179485E-3</v>
      </c>
      <c r="N406" s="3">
        <v>3.5004420205950737E-3</v>
      </c>
      <c r="O406" s="3">
        <v>1.9242721609771252E-3</v>
      </c>
      <c r="P406" s="2">
        <v>5896.710746817449</v>
      </c>
      <c r="Q406" s="3">
        <v>306668.96875</v>
      </c>
      <c r="R406" s="3">
        <v>-7.1459838363807648E-4</v>
      </c>
      <c r="S406" s="3">
        <v>3.8916769262868911E-3</v>
      </c>
      <c r="T406" s="3">
        <v>3.1770784844411537E-3</v>
      </c>
      <c r="U406" s="3">
        <v>-1.0771168454084545E-3</v>
      </c>
      <c r="V406" s="3">
        <v>5.5252654710784554E-3</v>
      </c>
      <c r="W406" s="3">
        <v>4.4481488002929837E-3</v>
      </c>
      <c r="X406" s="3">
        <v>-2.2373587999027222E-3</v>
      </c>
      <c r="Y406" s="3">
        <v>5.8907175553031266E-3</v>
      </c>
      <c r="Z406" s="3">
        <v>3.6533588718157262E-3</v>
      </c>
      <c r="AA406" s="3">
        <v>133370.01966246052</v>
      </c>
      <c r="AB406" s="3">
        <v>10775011</v>
      </c>
      <c r="AC406" s="3">
        <v>-1.1378059862181544E-3</v>
      </c>
      <c r="AD406" s="3">
        <v>4.4675883837044239E-3</v>
      </c>
      <c r="AE406" s="3">
        <v>3.3297822810709476E-3</v>
      </c>
      <c r="AF406" s="3">
        <v>-1.7139966366812587E-3</v>
      </c>
      <c r="AG406" s="3">
        <v>6.7543531768023968E-3</v>
      </c>
      <c r="AH406" s="3">
        <v>5.0403566565364599E-3</v>
      </c>
      <c r="AI406" s="3">
        <v>-3.3170636743307114E-3</v>
      </c>
      <c r="AJ406" s="3">
        <v>7.2732910048216581E-3</v>
      </c>
      <c r="AK406" s="3">
        <v>3.9562273304909468E-3</v>
      </c>
      <c r="AL406" s="1">
        <v>-2.7060671893025887E-2</v>
      </c>
      <c r="AM406" s="1">
        <v>0.1153456000061383</v>
      </c>
      <c r="AN406" s="1">
        <v>8.8284926558698296E-2</v>
      </c>
      <c r="AO406" s="1">
        <v>-4.0914307712776501E-2</v>
      </c>
      <c r="AP406" s="1">
        <v>0.17368132732163177</v>
      </c>
      <c r="AQ406" s="1">
        <v>0.13276701805444116</v>
      </c>
      <c r="AR406" s="1">
        <v>-8.4182069910967439E-2</v>
      </c>
      <c r="AS406" s="1">
        <v>0.18695602704168537</v>
      </c>
      <c r="AT406" s="1">
        <v>0.10277395713071792</v>
      </c>
      <c r="AU406" s="1">
        <v>-1.8581981347755166E-2</v>
      </c>
      <c r="AV406" s="1">
        <v>0.101196797685982</v>
      </c>
      <c r="AW406" s="1">
        <v>8.2614814824630234E-2</v>
      </c>
      <c r="AX406" s="1">
        <v>-2.8008690740153969E-2</v>
      </c>
      <c r="AY406" s="1">
        <v>0.14367563973804776</v>
      </c>
      <c r="AZ406" s="1">
        <v>0.11566695353868353</v>
      </c>
      <c r="BA406" s="1">
        <v>-5.8178916213564497E-2</v>
      </c>
      <c r="BB406" s="1">
        <v>0.15317863326287001</v>
      </c>
      <c r="BC406" s="1">
        <v>9.4999720076498678E-2</v>
      </c>
      <c r="BD406" s="1">
        <v>-4.5961875190867738E-2</v>
      </c>
      <c r="BE406" s="1">
        <v>0.18046902739411599</v>
      </c>
      <c r="BF406" s="1">
        <v>0.13450714750063061</v>
      </c>
      <c r="BG406" s="1">
        <v>-6.9237199001347755E-2</v>
      </c>
      <c r="BH406" s="1">
        <v>0.27284329795019274</v>
      </c>
      <c r="BI406" s="1">
        <v>0.20360610365146259</v>
      </c>
      <c r="BJ406" s="1">
        <v>-0.1339933771191445</v>
      </c>
      <c r="BK406" s="1">
        <v>0.29380588381469369</v>
      </c>
      <c r="BL406" s="1">
        <v>0.15981250669554917</v>
      </c>
      <c r="BM406" s="1" t="str">
        <f t="shared" si="11"/>
        <v>EUAgriculture, Mining and Quarrying</v>
      </c>
    </row>
    <row r="407" spans="1:65">
      <c r="A407" s="8">
        <f t="shared" si="12"/>
        <v>67</v>
      </c>
      <c r="B407" s="31" t="s">
        <v>392</v>
      </c>
      <c r="C407" s="1" t="s">
        <v>391</v>
      </c>
      <c r="D407" s="1" t="s">
        <v>176</v>
      </c>
      <c r="E407" s="2">
        <v>483615.2055067232</v>
      </c>
      <c r="F407" s="3">
        <v>22395040</v>
      </c>
      <c r="G407" s="3">
        <v>-3.472642507404089E-3</v>
      </c>
      <c r="H407" s="3">
        <v>1.740648690611124E-2</v>
      </c>
      <c r="I407" s="3">
        <v>1.3933844398707151E-2</v>
      </c>
      <c r="J407" s="3">
        <v>-6.1254631727933884E-3</v>
      </c>
      <c r="K407" s="3">
        <v>4.183867946267128E-2</v>
      </c>
      <c r="L407" s="3">
        <v>3.5713216289877892E-2</v>
      </c>
      <c r="M407" s="3">
        <v>-2.9276153072714806E-2</v>
      </c>
      <c r="N407" s="3">
        <v>4.790898971259594E-2</v>
      </c>
      <c r="O407" s="3">
        <v>1.8632836639881134E-2</v>
      </c>
      <c r="P407" s="2">
        <v>5212.4846075349797</v>
      </c>
      <c r="Q407" s="3">
        <v>306668.96875</v>
      </c>
      <c r="R407" s="3">
        <v>-2.7608901727944613E-3</v>
      </c>
      <c r="S407" s="3">
        <v>1.4150628820061684E-2</v>
      </c>
      <c r="T407" s="3">
        <v>1.1389738880097866E-2</v>
      </c>
      <c r="U407" s="3">
        <v>-4.8568765632808208E-3</v>
      </c>
      <c r="V407" s="3">
        <v>3.1611697748303413E-2</v>
      </c>
      <c r="W407" s="3">
        <v>2.675482165068388E-2</v>
      </c>
      <c r="X407" s="3">
        <v>-2.3553085513412952E-2</v>
      </c>
      <c r="Y407" s="3">
        <v>3.6466015502810478E-2</v>
      </c>
      <c r="Z407" s="3">
        <v>1.2912929989397526E-2</v>
      </c>
      <c r="AA407" s="3">
        <v>826561.17385199177</v>
      </c>
      <c r="AB407" s="3">
        <v>10775011</v>
      </c>
      <c r="AC407" s="3">
        <v>-1.2981894426047802E-2</v>
      </c>
      <c r="AD407" s="3">
        <v>8.2556016743183136E-2</v>
      </c>
      <c r="AE407" s="3">
        <v>6.9574125111103058E-2</v>
      </c>
      <c r="AF407" s="3">
        <v>-2.2713423706591129E-2</v>
      </c>
      <c r="AG407" s="3">
        <v>0.2002168670296669</v>
      </c>
      <c r="AH407" s="3">
        <v>0.17750344425439835</v>
      </c>
      <c r="AI407" s="3">
        <v>-0.1211431547999382</v>
      </c>
      <c r="AJ407" s="3">
        <v>0.22449570149183273</v>
      </c>
      <c r="AK407" s="3">
        <v>0.10335254669189453</v>
      </c>
      <c r="AL407" s="1">
        <v>-8.040480369727121E-2</v>
      </c>
      <c r="AM407" s="1">
        <v>0.40302598374608262</v>
      </c>
      <c r="AN407" s="1">
        <v>0.32262118004881141</v>
      </c>
      <c r="AO407" s="1">
        <v>-0.14182763210241542</v>
      </c>
      <c r="AP407" s="1">
        <v>0.96872361666270601</v>
      </c>
      <c r="AQ407" s="1">
        <v>0.82689598456029068</v>
      </c>
      <c r="AR407" s="1">
        <v>-0.67785363330777892</v>
      </c>
      <c r="AS407" s="1">
        <v>1.1092742500740278</v>
      </c>
      <c r="AT407" s="1">
        <v>0.43142061676624888</v>
      </c>
      <c r="AU407" s="1">
        <v>-8.1216479544379175E-2</v>
      </c>
      <c r="AV407" s="1">
        <v>0.41626583608047091</v>
      </c>
      <c r="AW407" s="1">
        <v>0.3350493633852179</v>
      </c>
      <c r="AX407" s="1">
        <v>-0.14287363544491036</v>
      </c>
      <c r="AY407" s="1">
        <v>0.92991413741734341</v>
      </c>
      <c r="AZ407" s="1">
        <v>0.78704051567068545</v>
      </c>
      <c r="BA407" s="1">
        <v>-0.69285577045281665</v>
      </c>
      <c r="BB407" s="1">
        <v>1.0727125009653564</v>
      </c>
      <c r="BC407" s="1">
        <v>0.3798567305125396</v>
      </c>
      <c r="BD407" s="1">
        <v>-8.4615672732407013E-2</v>
      </c>
      <c r="BE407" s="1">
        <v>0.53809811307785904</v>
      </c>
      <c r="BF407" s="1">
        <v>0.4534824585564658</v>
      </c>
      <c r="BG407" s="1">
        <v>-0.14804554434930151</v>
      </c>
      <c r="BH407" s="1">
        <v>1.3050086790181823</v>
      </c>
      <c r="BI407" s="1">
        <v>1.1569631407392187</v>
      </c>
      <c r="BJ407" s="1">
        <v>-0.78960814222578601</v>
      </c>
      <c r="BK407" s="1">
        <v>1.4632575326718427</v>
      </c>
      <c r="BL407" s="1">
        <v>0.67364939044605665</v>
      </c>
      <c r="BM407" s="1" t="str">
        <f t="shared" si="11"/>
        <v>EUElectronics and Machinery</v>
      </c>
    </row>
    <row r="408" spans="1:65">
      <c r="A408" s="8">
        <f t="shared" si="12"/>
        <v>67</v>
      </c>
      <c r="B408" s="31" t="s">
        <v>392</v>
      </c>
      <c r="C408" s="1" t="s">
        <v>391</v>
      </c>
      <c r="D408" s="1" t="s">
        <v>177</v>
      </c>
      <c r="E408" s="2">
        <v>2221911.4959675889</v>
      </c>
      <c r="F408" s="3">
        <v>134370240</v>
      </c>
      <c r="G408" s="3">
        <v>-1.4453929354203865E-2</v>
      </c>
      <c r="H408" s="3">
        <v>3.283547397586517E-2</v>
      </c>
      <c r="I408" s="3">
        <v>1.8381544388830662E-2</v>
      </c>
      <c r="J408" s="3">
        <v>-1.9277040322776884E-2</v>
      </c>
      <c r="K408" s="3">
        <v>4.9909262452274561E-2</v>
      </c>
      <c r="L408" s="3">
        <v>3.063222230412066E-2</v>
      </c>
      <c r="M408" s="3">
        <v>-8.6644014168996364E-2</v>
      </c>
      <c r="N408" s="3">
        <v>6.1913135403301567E-2</v>
      </c>
      <c r="O408" s="3">
        <v>-2.4730877950787544E-2</v>
      </c>
      <c r="P408" s="2">
        <v>25759.875717552659</v>
      </c>
      <c r="Q408" s="3">
        <v>1840013.8125</v>
      </c>
      <c r="R408" s="3">
        <v>-1.2868459467426874E-2</v>
      </c>
      <c r="S408" s="3">
        <v>2.4767168913967907E-2</v>
      </c>
      <c r="T408" s="3">
        <v>1.1898709737579338E-2</v>
      </c>
      <c r="U408" s="3">
        <v>-1.6258458155789413E-2</v>
      </c>
      <c r="V408" s="3">
        <v>4.033069935394451E-2</v>
      </c>
      <c r="W408" s="3">
        <v>2.4072241270914674E-2</v>
      </c>
      <c r="X408" s="3">
        <v>-6.3265623888582923E-2</v>
      </c>
      <c r="Y408" s="3">
        <v>4.9264446832239628E-2</v>
      </c>
      <c r="Z408" s="3">
        <v>-1.4001176983583719E-2</v>
      </c>
      <c r="AA408" s="3">
        <v>2642004.8124125814</v>
      </c>
      <c r="AB408" s="3">
        <v>64650066</v>
      </c>
      <c r="AC408" s="3">
        <v>-6.5484377584652975E-2</v>
      </c>
      <c r="AD408" s="3">
        <v>0.15955864937859587</v>
      </c>
      <c r="AE408" s="3">
        <v>9.4074272885336541E-2</v>
      </c>
      <c r="AF408" s="3">
        <v>-8.3273194439243525E-2</v>
      </c>
      <c r="AG408" s="3">
        <v>0.23559198342263699</v>
      </c>
      <c r="AH408" s="3">
        <v>0.15231878630584106</v>
      </c>
      <c r="AI408" s="3">
        <v>-0.42766869976185262</v>
      </c>
      <c r="AJ408" s="3">
        <v>0.28598201216664165</v>
      </c>
      <c r="AK408" s="3">
        <v>-0.14168667793273926</v>
      </c>
      <c r="AL408" s="1">
        <v>-7.2841861853843226E-2</v>
      </c>
      <c r="AM408" s="1">
        <v>0.16547728999102868</v>
      </c>
      <c r="AN408" s="1">
        <v>9.2635426963814729E-2</v>
      </c>
      <c r="AO408" s="1">
        <v>-9.7148358327507706E-2</v>
      </c>
      <c r="AP408" s="1">
        <v>0.25152216478202327</v>
      </c>
      <c r="AQ408" s="1">
        <v>0.15437380733454362</v>
      </c>
      <c r="AR408" s="1">
        <v>-0.43665021157204209</v>
      </c>
      <c r="AS408" s="1">
        <v>0.31201674959577042</v>
      </c>
      <c r="AT408" s="1">
        <v>-0.12463345786947416</v>
      </c>
      <c r="AU408" s="1">
        <v>-7.6598913686204168E-2</v>
      </c>
      <c r="AV408" s="1">
        <v>0.14742543493219015</v>
      </c>
      <c r="AW408" s="1">
        <v>7.0826522978378118E-2</v>
      </c>
      <c r="AX408" s="1">
        <v>-9.6777725111419022E-2</v>
      </c>
      <c r="AY408" s="1">
        <v>0.24006663474651077</v>
      </c>
      <c r="AZ408" s="1">
        <v>0.14328891006818981</v>
      </c>
      <c r="BA408" s="1">
        <v>-0.37658571920065448</v>
      </c>
      <c r="BB408" s="1">
        <v>0.29324435611373711</v>
      </c>
      <c r="BC408" s="1">
        <v>-8.3341362653819334E-2</v>
      </c>
      <c r="BD408" s="1">
        <v>-0.13353399419850667</v>
      </c>
      <c r="BE408" s="1">
        <v>0.32536773725763263</v>
      </c>
      <c r="BF408" s="1">
        <v>0.19183374528466676</v>
      </c>
      <c r="BG408" s="1">
        <v>-0.16980847452915421</v>
      </c>
      <c r="BH408" s="1">
        <v>0.48041288178855646</v>
      </c>
      <c r="BI408" s="1">
        <v>0.31060440179940885</v>
      </c>
      <c r="BJ408" s="1">
        <v>-0.87209059289075552</v>
      </c>
      <c r="BK408" s="1">
        <v>0.58316688288242147</v>
      </c>
      <c r="BL408" s="1">
        <v>-0.28892369030487974</v>
      </c>
      <c r="BM408" s="1" t="str">
        <f t="shared" si="11"/>
        <v>EUOther</v>
      </c>
    </row>
    <row r="409" spans="1:65">
      <c r="A409" s="8">
        <f t="shared" si="12"/>
        <v>67</v>
      </c>
      <c r="B409" s="31" t="s">
        <v>392</v>
      </c>
      <c r="C409" s="1" t="s">
        <v>391</v>
      </c>
      <c r="D409" s="1" t="s">
        <v>178</v>
      </c>
      <c r="E409" s="2">
        <v>8225257.8126990749</v>
      </c>
      <c r="F409" s="3">
        <v>190357840</v>
      </c>
      <c r="G409" s="3">
        <v>-1.5040833819853106E-2</v>
      </c>
      <c r="H409" s="3">
        <v>3.3669884349592394E-2</v>
      </c>
      <c r="I409" s="3">
        <v>1.8629050558956806E-2</v>
      </c>
      <c r="J409" s="3">
        <v>-2.334985587265237E-2</v>
      </c>
      <c r="K409" s="3">
        <v>6.18886536494756E-2</v>
      </c>
      <c r="L409" s="3">
        <v>3.8538798155059339E-2</v>
      </c>
      <c r="M409" s="3">
        <v>-7.8125108240669761E-2</v>
      </c>
      <c r="N409" s="3">
        <v>7.5763491583984433E-2</v>
      </c>
      <c r="O409" s="3">
        <v>-2.3616166567990149E-3</v>
      </c>
      <c r="P409" s="2">
        <v>115073.61092229161</v>
      </c>
      <c r="Q409" s="3">
        <v>2606686.234375</v>
      </c>
      <c r="R409" s="3">
        <v>-1.4313160108031298E-2</v>
      </c>
      <c r="S409" s="3">
        <v>3.2950113931292435E-2</v>
      </c>
      <c r="T409" s="3">
        <v>1.8636954012436036E-2</v>
      </c>
      <c r="U409" s="3">
        <v>-2.2041995182007668E-2</v>
      </c>
      <c r="V409" s="3">
        <v>5.9669103249689215E-2</v>
      </c>
      <c r="W409" s="3">
        <v>3.762710760202026E-2</v>
      </c>
      <c r="X409" s="3">
        <v>-7.7097953547308862E-2</v>
      </c>
      <c r="Y409" s="3">
        <v>7.2967526470165467E-2</v>
      </c>
      <c r="Z409" s="3">
        <v>-4.1304270780528896E-3</v>
      </c>
      <c r="AA409" s="3">
        <v>1669998.3938091772</v>
      </c>
      <c r="AB409" s="3">
        <v>91587593.5</v>
      </c>
      <c r="AC409" s="3">
        <v>-1.3183459860645286E-2</v>
      </c>
      <c r="AD409" s="3">
        <v>2.4528986292708055E-2</v>
      </c>
      <c r="AE409" s="3">
        <v>1.1345526441161269E-2</v>
      </c>
      <c r="AF409" s="3">
        <v>-2.1488051298959476E-2</v>
      </c>
      <c r="AG409" s="3">
        <v>4.8896352195626491E-2</v>
      </c>
      <c r="AH409" s="3">
        <v>2.7408301329586493E-2</v>
      </c>
      <c r="AI409" s="3">
        <v>-5.5746478694544521E-2</v>
      </c>
      <c r="AJ409" s="3">
        <v>6.0396224277752708E-2</v>
      </c>
      <c r="AK409" s="3">
        <v>4.649745466792865E-3</v>
      </c>
      <c r="AL409" s="1">
        <v>-2.0475959399839691E-2</v>
      </c>
      <c r="AM409" s="1">
        <v>4.5836766312087669E-2</v>
      </c>
      <c r="AN409" s="1">
        <v>2.5360806952023477E-2</v>
      </c>
      <c r="AO409" s="1">
        <v>-3.1787513017360616E-2</v>
      </c>
      <c r="AP409" s="1">
        <v>8.4252613559543957E-2</v>
      </c>
      <c r="AQ409" s="1">
        <v>5.2465101057098097E-2</v>
      </c>
      <c r="AR409" s="1">
        <v>-0.10635624085764007</v>
      </c>
      <c r="AS409" s="1">
        <v>0.10314123513658449</v>
      </c>
      <c r="AT409" s="1">
        <v>-3.2150057212103449E-3</v>
      </c>
      <c r="AU409" s="1">
        <v>-1.907214778078627E-2</v>
      </c>
      <c r="AV409" s="1">
        <v>4.3905708980278499E-2</v>
      </c>
      <c r="AW409" s="1">
        <v>2.4833561451565959E-2</v>
      </c>
      <c r="AX409" s="1">
        <v>-2.9370745965368192E-2</v>
      </c>
      <c r="AY409" s="1">
        <v>7.9508504518615034E-2</v>
      </c>
      <c r="AZ409" s="1">
        <v>5.0137757932757675E-2</v>
      </c>
      <c r="BA409" s="1">
        <v>-0.10273227942342349</v>
      </c>
      <c r="BB409" s="1">
        <v>9.7228525184774428E-2</v>
      </c>
      <c r="BC409" s="1">
        <v>-5.5037542398609545E-3</v>
      </c>
      <c r="BD409" s="1">
        <v>-4.2530558690536943E-2</v>
      </c>
      <c r="BE409" s="1">
        <v>7.9131844156905079E-2</v>
      </c>
      <c r="BF409" s="1">
        <v>3.6601285495720379E-2</v>
      </c>
      <c r="BG409" s="1">
        <v>-6.9321622440236444E-2</v>
      </c>
      <c r="BH409" s="1">
        <v>0.15774229214420113</v>
      </c>
      <c r="BI409" s="1">
        <v>8.8420671100586462E-2</v>
      </c>
      <c r="BJ409" s="1">
        <v>-0.17984117287652929</v>
      </c>
      <c r="BK409" s="1">
        <v>0.19484150507407588</v>
      </c>
      <c r="BL409" s="1">
        <v>1.5000331821984444E-2</v>
      </c>
      <c r="BM409" s="1" t="str">
        <f t="shared" si="11"/>
        <v>EUServices</v>
      </c>
    </row>
    <row r="410" spans="1:65">
      <c r="A410" s="8">
        <f t="shared" si="12"/>
        <v>67</v>
      </c>
      <c r="B410" s="31" t="s">
        <v>392</v>
      </c>
      <c r="C410" s="1" t="s">
        <v>391</v>
      </c>
      <c r="D410" s="1" t="s">
        <v>179</v>
      </c>
      <c r="E410" s="2">
        <v>57080.956176356172</v>
      </c>
      <c r="F410" s="3">
        <v>22395040</v>
      </c>
      <c r="G410" s="3">
        <v>-1.5949975022522267E-4</v>
      </c>
      <c r="H410" s="3">
        <v>3.939770394936204E-3</v>
      </c>
      <c r="I410" s="3">
        <v>3.7802706938236952E-3</v>
      </c>
      <c r="J410" s="3">
        <v>-2.8834933254984207E-4</v>
      </c>
      <c r="K410" s="3">
        <v>8.4434936288744211E-3</v>
      </c>
      <c r="L410" s="3">
        <v>8.1551445182412863E-3</v>
      </c>
      <c r="M410" s="3">
        <v>-7.3809721652651206E-4</v>
      </c>
      <c r="N410" s="3">
        <v>8.6064080242067575E-3</v>
      </c>
      <c r="O410" s="3">
        <v>7.8683109022676945E-3</v>
      </c>
      <c r="P410" s="2">
        <v>1391.7945723843227</v>
      </c>
      <c r="Q410" s="3">
        <v>306668.96875</v>
      </c>
      <c r="R410" s="3">
        <v>-2.5888866002787836E-4</v>
      </c>
      <c r="S410" s="3">
        <v>6.3433283939957619E-3</v>
      </c>
      <c r="T410" s="3">
        <v>6.0844395775347948E-3</v>
      </c>
      <c r="U410" s="3">
        <v>-4.6605513489339501E-4</v>
      </c>
      <c r="V410" s="3">
        <v>1.3729056809097528E-2</v>
      </c>
      <c r="W410" s="3">
        <v>1.3263001572340727E-2</v>
      </c>
      <c r="X410" s="3">
        <v>-1.1929765169043094E-3</v>
      </c>
      <c r="Y410" s="3">
        <v>1.3991069514304399E-2</v>
      </c>
      <c r="Z410" s="3">
        <v>1.279809232801199E-2</v>
      </c>
      <c r="AA410" s="3">
        <v>115571.266589465</v>
      </c>
      <c r="AB410" s="3">
        <v>10775011</v>
      </c>
      <c r="AC410" s="3">
        <v>-7.2147512400988489E-4</v>
      </c>
      <c r="AD410" s="3">
        <v>2.5001306086778641E-2</v>
      </c>
      <c r="AE410" s="3">
        <v>2.4279830977320671E-2</v>
      </c>
      <c r="AF410" s="3">
        <v>-1.3215770595706999E-3</v>
      </c>
      <c r="AG410" s="3">
        <v>5.3279515355825424E-2</v>
      </c>
      <c r="AH410" s="3">
        <v>5.1957936957478523E-2</v>
      </c>
      <c r="AI410" s="3">
        <v>-3.1794097740203142E-3</v>
      </c>
      <c r="AJ410" s="3">
        <v>5.4064713418483734E-2</v>
      </c>
      <c r="AK410" s="3">
        <v>5.0885302945971489E-2</v>
      </c>
      <c r="AL410" s="1">
        <v>-3.1288924405538716E-2</v>
      </c>
      <c r="AM410" s="1">
        <v>0.77286126083754014</v>
      </c>
      <c r="AN410" s="1">
        <v>0.74157234606639888</v>
      </c>
      <c r="AO410" s="1">
        <v>-5.6565232583748758E-2</v>
      </c>
      <c r="AP410" s="1">
        <v>1.6563526494521237</v>
      </c>
      <c r="AQ410" s="1">
        <v>1.5997874604015785</v>
      </c>
      <c r="AR410" s="1">
        <v>-0.14479187571909152</v>
      </c>
      <c r="AS410" s="1">
        <v>1.6883114217569688</v>
      </c>
      <c r="AT410" s="1">
        <v>1.5435195645930131</v>
      </c>
      <c r="AU410" s="1">
        <v>-2.8521850826298999E-2</v>
      </c>
      <c r="AV410" s="1">
        <v>0.69884662455393476</v>
      </c>
      <c r="AW410" s="1">
        <v>0.67032475649334966</v>
      </c>
      <c r="AX410" s="1">
        <v>-5.1345451101754105E-2</v>
      </c>
      <c r="AY410" s="1">
        <v>1.5125348103416247</v>
      </c>
      <c r="AZ410" s="1">
        <v>1.4611893480175446</v>
      </c>
      <c r="BA410" s="1">
        <v>-0.13143062446519832</v>
      </c>
      <c r="BB410" s="1">
        <v>1.5414008382769566</v>
      </c>
      <c r="BC410" s="1">
        <v>1.409970140065046</v>
      </c>
      <c r="BD410" s="1">
        <v>-3.3632506014869591E-2</v>
      </c>
      <c r="BE410" s="1">
        <v>1.1654685648339245</v>
      </c>
      <c r="BF410" s="1">
        <v>1.1318360594974115</v>
      </c>
      <c r="BG410" s="1">
        <v>-6.1607042191680957E-2</v>
      </c>
      <c r="BH410" s="1">
        <v>2.4836942550628867</v>
      </c>
      <c r="BI410" s="1">
        <v>2.4220871504624037</v>
      </c>
      <c r="BJ410" s="1">
        <v>-0.14821234272660563</v>
      </c>
      <c r="BK410" s="1">
        <v>2.5202972891612014</v>
      </c>
      <c r="BL410" s="1">
        <v>2.3720849138734814</v>
      </c>
      <c r="BM410" s="1" t="str">
        <f t="shared" si="11"/>
        <v>EUTextiles, Garments and Leather</v>
      </c>
    </row>
    <row r="411" spans="1:65">
      <c r="A411" s="8">
        <f t="shared" si="12"/>
        <v>68</v>
      </c>
      <c r="B411" s="1" t="s">
        <v>169</v>
      </c>
      <c r="C411" s="1" t="s">
        <v>393</v>
      </c>
      <c r="D411" s="1" t="s">
        <v>175</v>
      </c>
      <c r="E411" s="2">
        <v>1050615.5579146175</v>
      </c>
      <c r="F411" s="3">
        <v>82966888</v>
      </c>
      <c r="G411" s="3">
        <v>-1.7938914708793163E-2</v>
      </c>
      <c r="H411" s="3">
        <v>2.240940579213202E-3</v>
      </c>
      <c r="I411" s="3">
        <v>-1.5697974245995283E-2</v>
      </c>
      <c r="J411" s="3">
        <v>-2.2574448958039284E-2</v>
      </c>
      <c r="K411" s="3">
        <v>3.5937865031883121E-3</v>
      </c>
      <c r="L411" s="3">
        <v>-1.898066233843565E-2</v>
      </c>
      <c r="M411" s="3">
        <v>-2.5277161039412022E-2</v>
      </c>
      <c r="N411" s="3">
        <v>5.0938095664605498E-3</v>
      </c>
      <c r="O411" s="3">
        <v>-2.0183351822197437E-2</v>
      </c>
      <c r="P411" s="2">
        <v>29368.385194566574</v>
      </c>
      <c r="Q411" s="3">
        <v>1000231.3125</v>
      </c>
      <c r="R411" s="3">
        <v>-1.4641379122622311E-2</v>
      </c>
      <c r="S411" s="3">
        <v>4.4896682375110686E-3</v>
      </c>
      <c r="T411" s="3">
        <v>-1.0151710826903582E-2</v>
      </c>
      <c r="U411" s="3">
        <v>-1.6969569260254502E-2</v>
      </c>
      <c r="V411" s="3">
        <v>6.9640433648601174E-3</v>
      </c>
      <c r="W411" s="3">
        <v>-1.0005525778979063E-2</v>
      </c>
      <c r="X411" s="3">
        <v>-1.9367676693946123E-2</v>
      </c>
      <c r="Y411" s="3">
        <v>7.9781573731452227E-3</v>
      </c>
      <c r="Z411" s="3">
        <v>-1.1389519786462188E-2</v>
      </c>
      <c r="AA411" s="3">
        <v>361867.51960976375</v>
      </c>
      <c r="AB411" s="3">
        <v>21425212</v>
      </c>
      <c r="AC411" s="3">
        <v>-9.4304429367184639E-2</v>
      </c>
      <c r="AD411" s="3">
        <v>5.1077126991003752E-3</v>
      </c>
      <c r="AE411" s="3">
        <v>-8.9196717366576195E-2</v>
      </c>
      <c r="AF411" s="3">
        <v>-0.10945884510874748</v>
      </c>
      <c r="AG411" s="3">
        <v>8.1702535971999168E-3</v>
      </c>
      <c r="AH411" s="3">
        <v>-0.10128859058022499</v>
      </c>
      <c r="AI411" s="3">
        <v>-0.11242301762104034</v>
      </c>
      <c r="AJ411" s="3">
        <v>9.3986361753195524E-3</v>
      </c>
      <c r="AK411" s="3">
        <v>-0.10302438214421272</v>
      </c>
      <c r="AL411" s="1">
        <v>-0.7083161538074676</v>
      </c>
      <c r="AM411" s="1">
        <v>8.8483302236858602E-2</v>
      </c>
      <c r="AN411" s="1">
        <v>-0.6198328561672557</v>
      </c>
      <c r="AO411" s="1">
        <v>-0.8913497343539738</v>
      </c>
      <c r="AP411" s="1">
        <v>0.14190028075086289</v>
      </c>
      <c r="AQ411" s="1">
        <v>-0.74944944900646415</v>
      </c>
      <c r="AR411" s="1">
        <v>-0.99806603561318763</v>
      </c>
      <c r="AS411" s="1">
        <v>0.20112853307532949</v>
      </c>
      <c r="AT411" s="1">
        <v>-0.79693751632779819</v>
      </c>
      <c r="AU411" s="1">
        <v>-0.24932874833220914</v>
      </c>
      <c r="AV411" s="1">
        <v>7.6454776063815358E-2</v>
      </c>
      <c r="AW411" s="1">
        <v>-0.17287397127717274</v>
      </c>
      <c r="AX411" s="1">
        <v>-0.28897561001331434</v>
      </c>
      <c r="AY411" s="1">
        <v>0.11859102895634988</v>
      </c>
      <c r="AZ411" s="1">
        <v>-0.17038457907452231</v>
      </c>
      <c r="BA411" s="1">
        <v>-0.32981309668727521</v>
      </c>
      <c r="BB411" s="1">
        <v>0.13586042511324684</v>
      </c>
      <c r="BC411" s="1">
        <v>-0.19395267950379685</v>
      </c>
      <c r="BD411" s="1">
        <v>-2.7917569433753533</v>
      </c>
      <c r="BE411" s="1">
        <v>0.15120702694630642</v>
      </c>
      <c r="BF411" s="1">
        <v>-2.6405499371069694</v>
      </c>
      <c r="BG411" s="1">
        <v>-3.2403832237441805</v>
      </c>
      <c r="BH411" s="1">
        <v>0.2418694685093695</v>
      </c>
      <c r="BI411" s="1">
        <v>-2.9985137276642475</v>
      </c>
      <c r="BJ411" s="1">
        <v>-3.3281336003498794</v>
      </c>
      <c r="BK411" s="1">
        <v>0.27823409755806749</v>
      </c>
      <c r="BL411" s="1">
        <v>-3.0498995234697346</v>
      </c>
      <c r="BM411" s="1" t="str">
        <f t="shared" si="11"/>
        <v>G3Agriculture, Mining and Quarrying</v>
      </c>
    </row>
    <row r="412" spans="1:65">
      <c r="A412" s="8">
        <f t="shared" si="12"/>
        <v>68</v>
      </c>
      <c r="B412" s="1" t="s">
        <v>169</v>
      </c>
      <c r="C412" s="1" t="s">
        <v>393</v>
      </c>
      <c r="D412" s="1" t="s">
        <v>176</v>
      </c>
      <c r="E412" s="2">
        <v>1410298.0191996652</v>
      </c>
      <c r="F412" s="3">
        <v>82966888</v>
      </c>
      <c r="G412" s="3">
        <v>-1.0270493337884545E-2</v>
      </c>
      <c r="H412" s="3">
        <v>1.4461168088018894E-2</v>
      </c>
      <c r="I412" s="3">
        <v>4.1906747501343489E-3</v>
      </c>
      <c r="J412" s="3">
        <v>-2.9315449297428131E-2</v>
      </c>
      <c r="K412" s="3">
        <v>2.8765088878571987E-2</v>
      </c>
      <c r="L412" s="3">
        <v>-5.5036041885614395E-4</v>
      </c>
      <c r="M412" s="3">
        <v>-0.1056610494852066</v>
      </c>
      <c r="N412" s="3">
        <v>7.7997704967856407E-2</v>
      </c>
      <c r="O412" s="3">
        <v>-2.7663344517350197E-2</v>
      </c>
      <c r="P412" s="2">
        <v>13117.498804728464</v>
      </c>
      <c r="Q412" s="3">
        <v>1000231.3125</v>
      </c>
      <c r="R412" s="3">
        <v>-5.5479288566857576E-3</v>
      </c>
      <c r="S412" s="3">
        <v>1.0956695768982172E-2</v>
      </c>
      <c r="T412" s="3">
        <v>5.4087669122964144E-3</v>
      </c>
      <c r="U412" s="3">
        <v>-1.650199992582202E-2</v>
      </c>
      <c r="V412" s="3">
        <v>2.1558928303420544E-2</v>
      </c>
      <c r="W412" s="3">
        <v>5.0569283775985241E-3</v>
      </c>
      <c r="X412" s="3">
        <v>-5.6494221091270447E-2</v>
      </c>
      <c r="Y412" s="3">
        <v>4.5387431047856808E-2</v>
      </c>
      <c r="Z412" s="3">
        <v>-1.1106790043413639E-2</v>
      </c>
      <c r="AA412" s="3">
        <v>1662641.7581594123</v>
      </c>
      <c r="AB412" s="3">
        <v>21425212</v>
      </c>
      <c r="AC412" s="3">
        <v>-5.7803655043244362E-2</v>
      </c>
      <c r="AD412" s="3">
        <v>8.3987575024366379E-2</v>
      </c>
      <c r="AE412" s="3">
        <v>2.6183919981122017E-2</v>
      </c>
      <c r="AF412" s="3">
        <v>-0.19715680927038193</v>
      </c>
      <c r="AG412" s="3">
        <v>0.18455742299556732</v>
      </c>
      <c r="AH412" s="3">
        <v>-1.2599386274814606E-2</v>
      </c>
      <c r="AI412" s="3">
        <v>-0.66653622686862946</v>
      </c>
      <c r="AJ412" s="3">
        <v>0.34205587208271027</v>
      </c>
      <c r="AK412" s="3">
        <v>-0.32448035478591919</v>
      </c>
      <c r="AL412" s="1">
        <v>-0.30210312547658974</v>
      </c>
      <c r="AM412" s="1">
        <v>0.42537042123554697</v>
      </c>
      <c r="AN412" s="1">
        <v>0.12326729575895717</v>
      </c>
      <c r="AO412" s="1">
        <v>-0.86230413341835643</v>
      </c>
      <c r="AP412" s="1">
        <v>0.8461154658241965</v>
      </c>
      <c r="AQ412" s="1">
        <v>-1.6188667594159847E-2</v>
      </c>
      <c r="AR412" s="1">
        <v>-3.1079844210475214</v>
      </c>
      <c r="AS412" s="1">
        <v>2.2942763970132507</v>
      </c>
      <c r="AT412" s="1">
        <v>-0.813708024034271</v>
      </c>
      <c r="AU412" s="1">
        <v>-0.21151944008343071</v>
      </c>
      <c r="AV412" s="1">
        <v>0.41773321433758837</v>
      </c>
      <c r="AW412" s="1">
        <v>0.20621377425415771</v>
      </c>
      <c r="AX412" s="1">
        <v>-0.62915258553835396</v>
      </c>
      <c r="AY412" s="1">
        <v>0.82195222060985274</v>
      </c>
      <c r="AZ412" s="1">
        <v>0.19279963507149878</v>
      </c>
      <c r="BA412" s="1">
        <v>-2.1538895544370011</v>
      </c>
      <c r="BB412" s="1">
        <v>1.7304338700195712</v>
      </c>
      <c r="BC412" s="1">
        <v>-0.4234556844174297</v>
      </c>
      <c r="BD412" s="1">
        <v>-0.37243606874005369</v>
      </c>
      <c r="BE412" s="1">
        <v>0.5411422900798224</v>
      </c>
      <c r="BF412" s="1">
        <v>0.16870622133976876</v>
      </c>
      <c r="BG412" s="1">
        <v>-1.2703056046379777</v>
      </c>
      <c r="BH412" s="1">
        <v>1.1891262070857158</v>
      </c>
      <c r="BI412" s="1">
        <v>-8.1179397552261875E-2</v>
      </c>
      <c r="BJ412" s="1">
        <v>-4.2945750026025991</v>
      </c>
      <c r="BK412" s="1">
        <v>2.2039081126034104</v>
      </c>
      <c r="BL412" s="1">
        <v>-2.0906668899991887</v>
      </c>
      <c r="BM412" s="1" t="str">
        <f t="shared" si="11"/>
        <v>G3Electronics and Machinery</v>
      </c>
    </row>
    <row r="413" spans="1:65">
      <c r="A413" s="8">
        <f t="shared" si="12"/>
        <v>68</v>
      </c>
      <c r="B413" s="1" t="s">
        <v>169</v>
      </c>
      <c r="C413" s="1" t="s">
        <v>393</v>
      </c>
      <c r="D413" s="1" t="s">
        <v>177</v>
      </c>
      <c r="E413" s="2">
        <v>7523740.7576230178</v>
      </c>
      <c r="F413" s="3">
        <v>497801328</v>
      </c>
      <c r="G413" s="3">
        <v>-3.7145654612686485E-2</v>
      </c>
      <c r="H413" s="3">
        <v>2.5018874381203204E-2</v>
      </c>
      <c r="I413" s="3">
        <v>-1.2126780347898602E-2</v>
      </c>
      <c r="J413" s="3">
        <v>-5.8130787685513496E-2</v>
      </c>
      <c r="K413" s="3">
        <v>3.6372388189192861E-2</v>
      </c>
      <c r="L413" s="3">
        <v>-2.1758399263489991E-2</v>
      </c>
      <c r="M413" s="3">
        <v>-0.15845977107528597</v>
      </c>
      <c r="N413" s="3">
        <v>0.10097723011858761</v>
      </c>
      <c r="O413" s="3">
        <v>-5.7482540956698358E-2</v>
      </c>
      <c r="P413" s="2">
        <v>79726.804772146919</v>
      </c>
      <c r="Q413" s="3">
        <v>6001387.875</v>
      </c>
      <c r="R413" s="3">
        <v>-2.3321024418692105E-2</v>
      </c>
      <c r="S413" s="3">
        <v>1.9122959551168606E-2</v>
      </c>
      <c r="T413" s="3">
        <v>-4.1980648675234988E-3</v>
      </c>
      <c r="U413" s="3">
        <v>-3.25850312365219E-2</v>
      </c>
      <c r="V413" s="3">
        <v>2.9691476607695222E-2</v>
      </c>
      <c r="W413" s="3">
        <v>-2.8935545706190169E-3</v>
      </c>
      <c r="X413" s="3">
        <v>-0.10028471832629293</v>
      </c>
      <c r="Y413" s="3">
        <v>6.6963668330572546E-2</v>
      </c>
      <c r="Z413" s="3">
        <v>-3.3321049995720387E-2</v>
      </c>
      <c r="AA413" s="3">
        <v>4940061.5952440761</v>
      </c>
      <c r="AB413" s="3">
        <v>128551272</v>
      </c>
      <c r="AC413" s="3">
        <v>-0.27339098215452395</v>
      </c>
      <c r="AD413" s="3">
        <v>0.15013032895512879</v>
      </c>
      <c r="AE413" s="3">
        <v>-0.1232606565754395</v>
      </c>
      <c r="AF413" s="3">
        <v>-0.38585787938791327</v>
      </c>
      <c r="AG413" s="3">
        <v>0.21594411283149384</v>
      </c>
      <c r="AH413" s="3">
        <v>-0.16991376644000411</v>
      </c>
      <c r="AI413" s="3">
        <v>-1.1343300575972535</v>
      </c>
      <c r="AJ413" s="3">
        <v>0.40706889115972444</v>
      </c>
      <c r="AK413" s="3">
        <v>-0.72726117016281933</v>
      </c>
      <c r="AL413" s="1">
        <v>-0.20480898370495132</v>
      </c>
      <c r="AM413" s="1">
        <v>0.13794588596928434</v>
      </c>
      <c r="AN413" s="1">
        <v>-6.6863098377542965E-2</v>
      </c>
      <c r="AO413" s="1">
        <v>-0.32051414013234597</v>
      </c>
      <c r="AP413" s="1">
        <v>0.20054544569545285</v>
      </c>
      <c r="AQ413" s="1">
        <v>-0.11996869315314113</v>
      </c>
      <c r="AR413" s="1">
        <v>-0.87369532211620893</v>
      </c>
      <c r="AS413" s="1">
        <v>0.55675540230930964</v>
      </c>
      <c r="AT413" s="1">
        <v>-0.31693991980689917</v>
      </c>
      <c r="AU413" s="1">
        <v>-0.1462896843144825</v>
      </c>
      <c r="AV413" s="1">
        <v>0.11995578177332755</v>
      </c>
      <c r="AW413" s="1">
        <v>-2.6333902541154943E-2</v>
      </c>
      <c r="AX413" s="1">
        <v>-0.20440156690319508</v>
      </c>
      <c r="AY413" s="1">
        <v>0.18625068358014146</v>
      </c>
      <c r="AZ413" s="1">
        <v>-1.8150882957924688E-2</v>
      </c>
      <c r="BA413" s="1">
        <v>-0.62907269947204802</v>
      </c>
      <c r="BB413" s="1">
        <v>0.42005418478818929</v>
      </c>
      <c r="BC413" s="1">
        <v>-0.20901851468385876</v>
      </c>
      <c r="BD413" s="1">
        <v>-0.59285288586909224</v>
      </c>
      <c r="BE413" s="1">
        <v>0.32556011202746038</v>
      </c>
      <c r="BF413" s="1">
        <v>-0.26729278116264005</v>
      </c>
      <c r="BG413" s="1">
        <v>-0.83673922061246431</v>
      </c>
      <c r="BH413" s="1">
        <v>0.46827839554060996</v>
      </c>
      <c r="BI413" s="1">
        <v>-0.36846082481940584</v>
      </c>
      <c r="BJ413" s="1">
        <v>-2.4598135712994558</v>
      </c>
      <c r="BK413" s="1">
        <v>0.88273565195786241</v>
      </c>
      <c r="BL413" s="1">
        <v>-1.5770779274199473</v>
      </c>
      <c r="BM413" s="1" t="str">
        <f t="shared" si="11"/>
        <v>G3Other</v>
      </c>
    </row>
    <row r="414" spans="1:65">
      <c r="A414" s="8">
        <f t="shared" si="12"/>
        <v>68</v>
      </c>
      <c r="B414" s="1" t="s">
        <v>169</v>
      </c>
      <c r="C414" s="1" t="s">
        <v>393</v>
      </c>
      <c r="D414" s="1" t="s">
        <v>178</v>
      </c>
      <c r="E414" s="2">
        <v>31338927.488535177</v>
      </c>
      <c r="F414" s="3">
        <v>705218548</v>
      </c>
      <c r="G414" s="3">
        <v>-3.2033523557402077E-2</v>
      </c>
      <c r="H414" s="3">
        <v>2.3006659976090305E-2</v>
      </c>
      <c r="I414" s="3">
        <v>-9.0268635813117726E-3</v>
      </c>
      <c r="J414" s="3">
        <v>-5.6563597932836274E-2</v>
      </c>
      <c r="K414" s="3">
        <v>4.0355465964239556E-2</v>
      </c>
      <c r="L414" s="3">
        <v>-1.6208131968596717E-2</v>
      </c>
      <c r="M414" s="3">
        <v>-0.13470640865853056</v>
      </c>
      <c r="N414" s="3">
        <v>9.0051277104066685E-2</v>
      </c>
      <c r="O414" s="3">
        <v>-4.4655131554463878E-2</v>
      </c>
      <c r="P414" s="2">
        <v>372393.11373362737</v>
      </c>
      <c r="Q414" s="3">
        <v>8501966.15625</v>
      </c>
      <c r="R414" s="3">
        <v>-2.4331602653546724E-2</v>
      </c>
      <c r="S414" s="3">
        <v>2.4086724499284173E-2</v>
      </c>
      <c r="T414" s="3">
        <v>-2.4487812333973125E-4</v>
      </c>
      <c r="U414" s="3">
        <v>-4.3049539512139745E-2</v>
      </c>
      <c r="V414" s="3">
        <v>4.2332388256909326E-2</v>
      </c>
      <c r="W414" s="3">
        <v>-7.1715125523041934E-4</v>
      </c>
      <c r="X414" s="3">
        <v>-0.11062415328342468</v>
      </c>
      <c r="Y414" s="3">
        <v>7.7312059991527349E-2</v>
      </c>
      <c r="Z414" s="3">
        <v>-3.3312093291897327E-2</v>
      </c>
      <c r="AA414" s="3">
        <v>3534998.244649434</v>
      </c>
      <c r="AB414" s="3">
        <v>182114302</v>
      </c>
      <c r="AC414" s="3">
        <v>-2.0267552125915245E-2</v>
      </c>
      <c r="AD414" s="3">
        <v>2.2292908783128951E-2</v>
      </c>
      <c r="AE414" s="3">
        <v>2.0253566572137061E-3</v>
      </c>
      <c r="AF414" s="3">
        <v>-5.3547766665360541E-2</v>
      </c>
      <c r="AG414" s="3">
        <v>4.2705662719527027E-2</v>
      </c>
      <c r="AH414" s="3">
        <v>-1.0842103466075059E-2</v>
      </c>
      <c r="AI414" s="3">
        <v>-0.10162663684423023</v>
      </c>
      <c r="AJ414" s="3">
        <v>6.8630795429271529E-2</v>
      </c>
      <c r="AK414" s="3">
        <v>-3.2995841414958704E-2</v>
      </c>
      <c r="AL414" s="1">
        <v>-4.2402883578635503E-2</v>
      </c>
      <c r="AM414" s="1">
        <v>3.0453993696674918E-2</v>
      </c>
      <c r="AN414" s="1">
        <v>-1.194888988196059E-2</v>
      </c>
      <c r="AO414" s="1">
        <v>-7.4873426073061064E-2</v>
      </c>
      <c r="AP414" s="1">
        <v>5.3418666915517277E-2</v>
      </c>
      <c r="AQ414" s="1">
        <v>-2.1454759157543791E-2</v>
      </c>
      <c r="AR414" s="1">
        <v>-0.178311329173899</v>
      </c>
      <c r="AS414" s="1">
        <v>0.11920118036059285</v>
      </c>
      <c r="AT414" s="1">
        <v>-5.9110148813306139E-2</v>
      </c>
      <c r="AU414" s="1">
        <v>-3.2676799423949E-2</v>
      </c>
      <c r="AV414" s="1">
        <v>3.2347933527029638E-2</v>
      </c>
      <c r="AW414" s="1">
        <v>-3.2886585539070712E-4</v>
      </c>
      <c r="AX414" s="1">
        <v>-5.7814570949624867E-2</v>
      </c>
      <c r="AY414" s="1">
        <v>5.6851452816492697E-2</v>
      </c>
      <c r="AZ414" s="1">
        <v>-9.6311813313216979E-4</v>
      </c>
      <c r="BA414" s="1">
        <v>-0.14856576937235721</v>
      </c>
      <c r="BB414" s="1">
        <v>0.10382837141338903</v>
      </c>
      <c r="BC414" s="1">
        <v>-4.4737397958968174E-2</v>
      </c>
      <c r="BD414" s="1">
        <v>-6.141963245023236E-2</v>
      </c>
      <c r="BE414" s="1">
        <v>6.7557357454903072E-2</v>
      </c>
      <c r="BF414" s="1">
        <v>6.1377250046707136E-3</v>
      </c>
      <c r="BG414" s="1">
        <v>-0.16227337799279146</v>
      </c>
      <c r="BH414" s="1">
        <v>0.12941701550741624</v>
      </c>
      <c r="BI414" s="1">
        <v>-3.2856361031495251E-2</v>
      </c>
      <c r="BJ414" s="1">
        <v>-0.30797358474014491</v>
      </c>
      <c r="BK414" s="1">
        <v>0.20798161533493972</v>
      </c>
      <c r="BL414" s="1">
        <v>-9.9991969405205189E-2</v>
      </c>
      <c r="BM414" s="1" t="str">
        <f t="shared" si="11"/>
        <v>G3Services</v>
      </c>
    </row>
    <row r="415" spans="1:65">
      <c r="A415" s="8">
        <f t="shared" si="12"/>
        <v>68</v>
      </c>
      <c r="B415" s="1" t="s">
        <v>169</v>
      </c>
      <c r="C415" s="1" t="s">
        <v>393</v>
      </c>
      <c r="D415" s="1" t="s">
        <v>179</v>
      </c>
      <c r="E415" s="2">
        <v>159862.587531186</v>
      </c>
      <c r="F415" s="3">
        <v>82966888</v>
      </c>
      <c r="G415" s="3">
        <v>-1.5581764164380729E-3</v>
      </c>
      <c r="H415" s="3">
        <v>2.2977394401095808E-3</v>
      </c>
      <c r="I415" s="3">
        <v>7.3956302367150784E-4</v>
      </c>
      <c r="J415" s="3">
        <v>-2.8788408963009715E-3</v>
      </c>
      <c r="K415" s="3">
        <v>4.91889170370996E-3</v>
      </c>
      <c r="L415" s="3">
        <v>2.0400508074089885E-3</v>
      </c>
      <c r="M415" s="3">
        <v>-3.9073978550732136E-3</v>
      </c>
      <c r="N415" s="3">
        <v>5.4339475464075804E-3</v>
      </c>
      <c r="O415" s="3">
        <v>1.5265496913343668E-3</v>
      </c>
      <c r="P415" s="2">
        <v>5509.8395921769115</v>
      </c>
      <c r="Q415" s="3">
        <v>1000231.3125</v>
      </c>
      <c r="R415" s="3">
        <v>-2.733578672632575E-3</v>
      </c>
      <c r="S415" s="3">
        <v>5.3615958895534277E-3</v>
      </c>
      <c r="T415" s="3">
        <v>2.6280172169208527E-3</v>
      </c>
      <c r="U415" s="3">
        <v>-5.1028500311076641E-3</v>
      </c>
      <c r="V415" s="3">
        <v>1.1515744496136904E-2</v>
      </c>
      <c r="W415" s="3">
        <v>6.4128944650292397E-3</v>
      </c>
      <c r="X415" s="3">
        <v>-7.2618897538632154E-3</v>
      </c>
      <c r="Y415" s="3">
        <v>1.2462473008781672E-2</v>
      </c>
      <c r="Z415" s="3">
        <v>5.2005832549184561E-3</v>
      </c>
      <c r="AA415" s="3">
        <v>213036.50682045182</v>
      </c>
      <c r="AB415" s="3">
        <v>21425212</v>
      </c>
      <c r="AC415" s="3">
        <v>-2.09433538839221E-2</v>
      </c>
      <c r="AD415" s="3">
        <v>2.0398858934640884E-2</v>
      </c>
      <c r="AE415" s="3">
        <v>-5.4449494928121567E-4</v>
      </c>
      <c r="AF415" s="3">
        <v>-4.1036469861865044E-2</v>
      </c>
      <c r="AG415" s="3">
        <v>4.3892897665500641E-2</v>
      </c>
      <c r="AH415" s="3">
        <v>2.8564278036355972E-3</v>
      </c>
      <c r="AI415" s="3">
        <v>-4.8469953238964081E-2</v>
      </c>
      <c r="AJ415" s="3">
        <v>4.7095714136958122E-2</v>
      </c>
      <c r="AK415" s="3">
        <v>-1.3742391020059586E-3</v>
      </c>
      <c r="AL415" s="1">
        <v>-0.40433803650853767</v>
      </c>
      <c r="AM415" s="1">
        <v>0.59625049116449558</v>
      </c>
      <c r="AN415" s="1">
        <v>0.19191245465595788</v>
      </c>
      <c r="AO415" s="1">
        <v>-0.74704305825121298</v>
      </c>
      <c r="AP415" s="1">
        <v>1.2764247952248906</v>
      </c>
      <c r="AQ415" s="1">
        <v>0.52938173697367752</v>
      </c>
      <c r="AR415" s="1">
        <v>-1.0139478174041312</v>
      </c>
      <c r="AS415" s="1">
        <v>1.4100788962185842</v>
      </c>
      <c r="AT415" s="1">
        <v>0.39613107881445292</v>
      </c>
      <c r="AU415" s="1">
        <v>-0.24812073567950102</v>
      </c>
      <c r="AV415" s="1">
        <v>0.48665989746364841</v>
      </c>
      <c r="AW415" s="1">
        <v>0.23853916178414741</v>
      </c>
      <c r="AX415" s="1">
        <v>-0.46317412279239711</v>
      </c>
      <c r="AY415" s="1">
        <v>1.045258007345709</v>
      </c>
      <c r="AZ415" s="1">
        <v>0.58208388455331173</v>
      </c>
      <c r="BA415" s="1">
        <v>-0.65914526118859507</v>
      </c>
      <c r="BB415" s="1">
        <v>1.1311904070230725</v>
      </c>
      <c r="BC415" s="1">
        <v>0.47204514583447743</v>
      </c>
      <c r="BD415" s="1">
        <v>-1.053142928228421</v>
      </c>
      <c r="BE415" s="1">
        <v>1.0257628338810769</v>
      </c>
      <c r="BF415" s="1">
        <v>-2.738009434734422E-2</v>
      </c>
      <c r="BG415" s="1">
        <v>-2.0635313844197207</v>
      </c>
      <c r="BH415" s="1">
        <v>2.2071677264338447</v>
      </c>
      <c r="BI415" s="1">
        <v>0.14363634201412415</v>
      </c>
      <c r="BJ415" s="1">
        <v>-2.4373263598608417</v>
      </c>
      <c r="BK415" s="1">
        <v>2.3682223281000265</v>
      </c>
      <c r="BL415" s="1">
        <v>-6.910403176081549E-2</v>
      </c>
      <c r="BM415" s="1" t="str">
        <f t="shared" si="11"/>
        <v>G3Textiles, Garments and Leather</v>
      </c>
    </row>
    <row r="416" spans="1:65">
      <c r="A416" s="8">
        <f t="shared" si="12"/>
        <v>69</v>
      </c>
      <c r="B416" s="1" t="s">
        <v>170</v>
      </c>
      <c r="C416" s="1" t="s">
        <v>170</v>
      </c>
      <c r="D416" s="1" t="s">
        <v>175</v>
      </c>
      <c r="E416" s="2">
        <v>43144.917459425968</v>
      </c>
      <c r="F416" s="3">
        <v>5154511.5</v>
      </c>
      <c r="G416" s="3">
        <v>-9.7560483845882118E-4</v>
      </c>
      <c r="H416" s="3">
        <v>5.9546707198023796E-3</v>
      </c>
      <c r="I416" s="3">
        <v>4.979065852239728E-3</v>
      </c>
      <c r="J416" s="3">
        <v>-1.5937355638016015E-3</v>
      </c>
      <c r="K416" s="3">
        <v>8.5343490354716778E-3</v>
      </c>
      <c r="L416" s="3">
        <v>6.9406132679432631E-3</v>
      </c>
      <c r="M416" s="3">
        <v>-3.3246252569369972E-3</v>
      </c>
      <c r="N416" s="3">
        <v>8.8495234958827496E-3</v>
      </c>
      <c r="O416" s="3">
        <v>5.5248981807380915E-3</v>
      </c>
      <c r="P416" s="2">
        <v>2006.3955927257903</v>
      </c>
      <c r="Q416" s="3">
        <v>97374.9375</v>
      </c>
      <c r="R416" s="3">
        <v>-1.9357858982402831E-3</v>
      </c>
      <c r="S416" s="3">
        <v>9.6071105217561126E-3</v>
      </c>
      <c r="T416" s="3">
        <v>7.6713247690349817E-3</v>
      </c>
      <c r="U416" s="3">
        <v>-3.1855322449700907E-3</v>
      </c>
      <c r="V416" s="3">
        <v>1.7784816503990442E-2</v>
      </c>
      <c r="W416" s="3">
        <v>1.4599284040741622E-2</v>
      </c>
      <c r="X416" s="3">
        <v>-6.6003500105580315E-3</v>
      </c>
      <c r="Y416" s="3">
        <v>1.8380271445494145E-2</v>
      </c>
      <c r="Z416" s="3">
        <v>1.1779921886045486E-2</v>
      </c>
      <c r="AA416" s="3">
        <v>2998.9167335564675</v>
      </c>
      <c r="AB416" s="3">
        <v>3299992</v>
      </c>
      <c r="AC416" s="3">
        <v>-1.1360758799128234E-4</v>
      </c>
      <c r="AD416" s="3">
        <v>7.5307451188564301E-3</v>
      </c>
      <c r="AE416" s="3">
        <v>7.4171377345919609E-3</v>
      </c>
      <c r="AF416" s="3">
        <v>-1.8043586169369519E-4</v>
      </c>
      <c r="AG416" s="3">
        <v>5.5043930187821388E-3</v>
      </c>
      <c r="AH416" s="3">
        <v>5.3239570697769523E-3</v>
      </c>
      <c r="AI416" s="3">
        <v>-3.1509927066508681E-4</v>
      </c>
      <c r="AJ416" s="3">
        <v>5.5377357639372349E-3</v>
      </c>
      <c r="AK416" s="3">
        <v>5.2226363914087415E-3</v>
      </c>
      <c r="AL416" s="1">
        <v>-5.8277621135126072E-2</v>
      </c>
      <c r="AM416" s="1">
        <v>0.35570143823935019</v>
      </c>
      <c r="AN416" s="1">
        <v>0.29742381536571078</v>
      </c>
      <c r="AO416" s="1">
        <v>-9.5201575182354517E-2</v>
      </c>
      <c r="AP416" s="1">
        <v>0.50979816839555381</v>
      </c>
      <c r="AQ416" s="1">
        <v>0.41459658104360603</v>
      </c>
      <c r="AR416" s="1">
        <v>-0.19859603345768304</v>
      </c>
      <c r="AS416" s="1">
        <v>0.52862507153424654</v>
      </c>
      <c r="AT416" s="1">
        <v>0.33002903459953681</v>
      </c>
      <c r="AU416" s="1">
        <v>-4.697404579444342E-2</v>
      </c>
      <c r="AV416" s="1">
        <v>0.23312746002101226</v>
      </c>
      <c r="AW416" s="1">
        <v>0.18615341775775651</v>
      </c>
      <c r="AX416" s="1">
        <v>-7.7300561849803898E-2</v>
      </c>
      <c r="AY416" s="1">
        <v>0.43156879366858658</v>
      </c>
      <c r="AZ416" s="1">
        <v>0.35426822652200107</v>
      </c>
      <c r="BA416" s="1">
        <v>-0.16016499755326927</v>
      </c>
      <c r="BB416" s="1">
        <v>0.44601818485185191</v>
      </c>
      <c r="BC416" s="1">
        <v>0.28585319824526445</v>
      </c>
      <c r="BD416" s="1">
        <v>-6.2506591772888781E-2</v>
      </c>
      <c r="BE416" s="1">
        <v>4.1433958700553912</v>
      </c>
      <c r="BF416" s="1">
        <v>4.0808893903724508</v>
      </c>
      <c r="BG416" s="1">
        <v>-9.9275329645610227E-2</v>
      </c>
      <c r="BH416" s="1">
        <v>3.0285023515238745</v>
      </c>
      <c r="BI416" s="1">
        <v>2.9292269738397145</v>
      </c>
      <c r="BJ416" s="1">
        <v>-0.17336677793836203</v>
      </c>
      <c r="BK416" s="1">
        <v>3.0468474409395299</v>
      </c>
      <c r="BL416" s="1">
        <v>2.8734806069561936</v>
      </c>
      <c r="BM416" s="1" t="str">
        <f t="shared" si="11"/>
        <v>NIEsAgriculture, Mining and Quarrying</v>
      </c>
    </row>
    <row r="417" spans="1:65">
      <c r="A417" s="8">
        <f t="shared" si="12"/>
        <v>69</v>
      </c>
      <c r="B417" s="1" t="s">
        <v>170</v>
      </c>
      <c r="C417" s="1" t="s">
        <v>170</v>
      </c>
      <c r="D417" s="1" t="s">
        <v>176</v>
      </c>
      <c r="E417" s="2">
        <v>300612.61570352508</v>
      </c>
      <c r="F417" s="3">
        <v>5154511.5</v>
      </c>
      <c r="G417" s="3">
        <v>-4.6670027077198029E-2</v>
      </c>
      <c r="H417" s="3">
        <v>7.8601726330816746E-2</v>
      </c>
      <c r="I417" s="3">
        <v>3.1931699253618717E-2</v>
      </c>
      <c r="J417" s="3">
        <v>-0.10140588646754622</v>
      </c>
      <c r="K417" s="3">
        <v>0.28769368678331375</v>
      </c>
      <c r="L417" s="3">
        <v>0.18628779985010624</v>
      </c>
      <c r="M417" s="3">
        <v>-0.19628949835896492</v>
      </c>
      <c r="N417" s="3">
        <v>0.30528919398784637</v>
      </c>
      <c r="O417" s="3">
        <v>0.10899969562888145</v>
      </c>
      <c r="P417" s="2">
        <v>3413.2954795071128</v>
      </c>
      <c r="Q417" s="3">
        <v>97374.9375</v>
      </c>
      <c r="R417" s="3">
        <v>-2.7721709804609418E-2</v>
      </c>
      <c r="S417" s="3">
        <v>4.8369226977229118E-2</v>
      </c>
      <c r="T417" s="3">
        <v>2.0647517405450344E-2</v>
      </c>
      <c r="U417" s="3">
        <v>-5.97074911929667E-2</v>
      </c>
      <c r="V417" s="3">
        <v>0.17445485852658749</v>
      </c>
      <c r="W417" s="3">
        <v>0.11474736407399178</v>
      </c>
      <c r="X417" s="3">
        <v>-0.11621513962745667</v>
      </c>
      <c r="Y417" s="3">
        <v>0.18477110005915165</v>
      </c>
      <c r="Z417" s="3">
        <v>6.8555960431694984E-2</v>
      </c>
      <c r="AA417" s="3">
        <v>530810.10773832025</v>
      </c>
      <c r="AB417" s="3">
        <v>3299992</v>
      </c>
      <c r="AC417" s="3">
        <v>-0.13348335493355989</v>
      </c>
      <c r="AD417" s="3">
        <v>0.30906621366739273</v>
      </c>
      <c r="AE417" s="3">
        <v>0.17558285966515541</v>
      </c>
      <c r="AF417" s="3">
        <v>-0.287906713783741</v>
      </c>
      <c r="AG417" s="3">
        <v>1.1496726796030998</v>
      </c>
      <c r="AH417" s="3">
        <v>0.86176599562168121</v>
      </c>
      <c r="AI417" s="3">
        <v>-0.60455446317791939</v>
      </c>
      <c r="AJ417" s="3">
        <v>1.2000747844576836</v>
      </c>
      <c r="AK417" s="3">
        <v>0.59552031755447388</v>
      </c>
      <c r="AL417" s="1">
        <v>-0.4001182522238394</v>
      </c>
      <c r="AM417" s="1">
        <v>0.67387973247242272</v>
      </c>
      <c r="AN417" s="1">
        <v>0.27376148024858338</v>
      </c>
      <c r="AO417" s="1">
        <v>-0.86938766912409693</v>
      </c>
      <c r="AP417" s="1">
        <v>2.4664972861739174</v>
      </c>
      <c r="AQ417" s="1">
        <v>1.5971096130575457</v>
      </c>
      <c r="AR417" s="1">
        <v>-1.6828576268740951</v>
      </c>
      <c r="AS417" s="1">
        <v>2.6173496432557779</v>
      </c>
      <c r="AT417" s="1">
        <v>0.93449201638168278</v>
      </c>
      <c r="AU417" s="1">
        <v>-0.39542428461392587</v>
      </c>
      <c r="AV417" s="1">
        <v>0.6899418221173067</v>
      </c>
      <c r="AW417" s="1">
        <v>0.29451754082449239</v>
      </c>
      <c r="AX417" s="1">
        <v>-0.85167156562418911</v>
      </c>
      <c r="AY417" s="1">
        <v>2.4884355300057739</v>
      </c>
      <c r="AZ417" s="1">
        <v>1.6367639178860232</v>
      </c>
      <c r="BA417" s="1">
        <v>-1.6577003645299513</v>
      </c>
      <c r="BB417" s="1">
        <v>2.6355870750104176</v>
      </c>
      <c r="BC417" s="1">
        <v>0.97788671048046638</v>
      </c>
      <c r="BD417" s="1">
        <v>-0.41492615996473831</v>
      </c>
      <c r="BE417" s="1">
        <v>0.96071646742534067</v>
      </c>
      <c r="BF417" s="1">
        <v>0.5457903103555708</v>
      </c>
      <c r="BG417" s="1">
        <v>-0.89494324770166855</v>
      </c>
      <c r="BH417" s="1">
        <v>3.5736985364319169</v>
      </c>
      <c r="BI417" s="1">
        <v>2.6787553813692382</v>
      </c>
      <c r="BJ417" s="1">
        <v>-1.8792265299356155</v>
      </c>
      <c r="BK417" s="1">
        <v>3.7303708933101349</v>
      </c>
      <c r="BL417" s="1">
        <v>1.8511443517946458</v>
      </c>
      <c r="BM417" s="1" t="str">
        <f t="shared" si="11"/>
        <v>NIEsElectronics and Machinery</v>
      </c>
    </row>
    <row r="418" spans="1:65">
      <c r="A418" s="8">
        <f t="shared" si="12"/>
        <v>69</v>
      </c>
      <c r="B418" s="1" t="s">
        <v>170</v>
      </c>
      <c r="C418" s="1" t="s">
        <v>170</v>
      </c>
      <c r="D418" s="1" t="s">
        <v>177</v>
      </c>
      <c r="E418" s="2">
        <v>521517.69891338598</v>
      </c>
      <c r="F418" s="3">
        <v>30927069</v>
      </c>
      <c r="G418" s="3">
        <v>-4.2189254083496053E-2</v>
      </c>
      <c r="H418" s="3">
        <v>9.4047772407066077E-2</v>
      </c>
      <c r="I418" s="3">
        <v>5.185851946589537E-2</v>
      </c>
      <c r="J418" s="3">
        <v>-6.4013115043053403E-2</v>
      </c>
      <c r="K418" s="3">
        <v>0.16711373458383605</v>
      </c>
      <c r="L418" s="3">
        <v>0.10310061817290261</v>
      </c>
      <c r="M418" s="3">
        <v>-0.19077275262679905</v>
      </c>
      <c r="N418" s="3">
        <v>0.18359391775447875</v>
      </c>
      <c r="O418" s="3">
        <v>-7.178833126090467E-3</v>
      </c>
      <c r="P418" s="2">
        <v>8853.9406943516242</v>
      </c>
      <c r="Q418" s="3">
        <v>584249.625</v>
      </c>
      <c r="R418" s="3">
        <v>-2.9634561535203829E-2</v>
      </c>
      <c r="S418" s="3">
        <v>6.7437794350553304E-2</v>
      </c>
      <c r="T418" s="3">
        <v>3.780323252431117E-2</v>
      </c>
      <c r="U418" s="3">
        <v>-4.4467813015216962E-2</v>
      </c>
      <c r="V418" s="3">
        <v>0.14494321739766747</v>
      </c>
      <c r="W418" s="3">
        <v>0.10047540214145556</v>
      </c>
      <c r="X418" s="3">
        <v>-0.13941170333418995</v>
      </c>
      <c r="Y418" s="3">
        <v>0.15787491574883461</v>
      </c>
      <c r="Z418" s="3">
        <v>1.8463213695213199E-2</v>
      </c>
      <c r="AA418" s="3">
        <v>527939.18181344878</v>
      </c>
      <c r="AB418" s="3">
        <v>19799952</v>
      </c>
      <c r="AC418" s="3">
        <v>-0.12650856046093395</v>
      </c>
      <c r="AD418" s="3">
        <v>0.35016724115757825</v>
      </c>
      <c r="AE418" s="3">
        <v>0.22365868456745375</v>
      </c>
      <c r="AF418" s="3">
        <v>-0.17173234821530059</v>
      </c>
      <c r="AG418" s="3">
        <v>0.55450644065967936</v>
      </c>
      <c r="AH418" s="3">
        <v>0.38277408615067543</v>
      </c>
      <c r="AI418" s="3">
        <v>-0.64848035997965781</v>
      </c>
      <c r="AJ418" s="3">
        <v>0.59345451063745713</v>
      </c>
      <c r="AK418" s="3">
        <v>-5.5025849778758129E-2</v>
      </c>
      <c r="AL418" s="1">
        <v>-0.20849243808103088</v>
      </c>
      <c r="AM418" s="1">
        <v>0.46476880881640492</v>
      </c>
      <c r="AN418" s="1">
        <v>0.25627637638056028</v>
      </c>
      <c r="AO418" s="1">
        <v>-0.31634241264551333</v>
      </c>
      <c r="AP418" s="1">
        <v>0.82584892094217033</v>
      </c>
      <c r="AQ418" s="1">
        <v>0.50950650153681609</v>
      </c>
      <c r="AR418" s="1">
        <v>-0.94276794360652405</v>
      </c>
      <c r="AS418" s="1">
        <v>0.90729130820194859</v>
      </c>
      <c r="AT418" s="1">
        <v>-3.5476626774991367E-2</v>
      </c>
      <c r="AU418" s="1">
        <v>-0.16295928387328623</v>
      </c>
      <c r="AV418" s="1">
        <v>0.37083776860694245</v>
      </c>
      <c r="AW418" s="1">
        <v>0.20787848313324805</v>
      </c>
      <c r="AX418" s="1">
        <v>-0.24452674812693537</v>
      </c>
      <c r="AY418" s="1">
        <v>0.79703702993395664</v>
      </c>
      <c r="AZ418" s="1">
        <v>0.5525102694838786</v>
      </c>
      <c r="BA418" s="1">
        <v>-0.76661945248984653</v>
      </c>
      <c r="BB418" s="1">
        <v>0.86814792860772905</v>
      </c>
      <c r="BC418" s="1">
        <v>0.10152848315967836</v>
      </c>
      <c r="BD418" s="1">
        <v>-0.39538383205973832</v>
      </c>
      <c r="BE418" s="1">
        <v>1.0943960247925162</v>
      </c>
      <c r="BF418" s="1">
        <v>0.69901220483042159</v>
      </c>
      <c r="BG418" s="1">
        <v>-0.53672410529839676</v>
      </c>
      <c r="BH418" s="1">
        <v>1.7330280307594876</v>
      </c>
      <c r="BI418" s="1">
        <v>1.1963039057910498</v>
      </c>
      <c r="BJ418" s="1">
        <v>-2.0267296443027036</v>
      </c>
      <c r="BK418" s="1">
        <v>1.8547544744328388</v>
      </c>
      <c r="BL418" s="1">
        <v>-0.17197517123426034</v>
      </c>
      <c r="BM418" s="1" t="str">
        <f t="shared" si="11"/>
        <v>NIEsOther</v>
      </c>
    </row>
    <row r="419" spans="1:65">
      <c r="A419" s="8">
        <f t="shared" si="12"/>
        <v>69</v>
      </c>
      <c r="B419" s="1" t="s">
        <v>170</v>
      </c>
      <c r="C419" s="1" t="s">
        <v>170</v>
      </c>
      <c r="D419" s="1" t="s">
        <v>178</v>
      </c>
      <c r="E419" s="2">
        <v>1688354.579671944</v>
      </c>
      <c r="F419" s="3">
        <v>43813347.75</v>
      </c>
      <c r="G419" s="3">
        <v>-3.8570470554304848E-2</v>
      </c>
      <c r="H419" s="3">
        <v>6.5236482847922161E-2</v>
      </c>
      <c r="I419" s="3">
        <v>2.6666012293617314E-2</v>
      </c>
      <c r="J419" s="3">
        <v>-7.1152396681100072E-2</v>
      </c>
      <c r="K419" s="3">
        <v>0.14975994625456224</v>
      </c>
      <c r="L419" s="3">
        <v>7.860754861303576E-2</v>
      </c>
      <c r="M419" s="3">
        <v>-0.15363502826676267</v>
      </c>
      <c r="N419" s="3">
        <v>0.1674524810478033</v>
      </c>
      <c r="O419" s="3">
        <v>1.3817452781040629E-2</v>
      </c>
      <c r="P419" s="2">
        <v>33731.175803075901</v>
      </c>
      <c r="Q419" s="3">
        <v>827686.96875</v>
      </c>
      <c r="R419" s="3">
        <v>-4.8212489014076709E-2</v>
      </c>
      <c r="S419" s="3">
        <v>8.2905090761414613E-2</v>
      </c>
      <c r="T419" s="3">
        <v>3.4692601747337903E-2</v>
      </c>
      <c r="U419" s="3">
        <v>-8.872701164409591E-2</v>
      </c>
      <c r="V419" s="3">
        <v>0.18810232071336941</v>
      </c>
      <c r="W419" s="3">
        <v>9.9375309535389533E-2</v>
      </c>
      <c r="X419" s="3">
        <v>-0.2027243906413787</v>
      </c>
      <c r="Y419" s="3">
        <v>0.21007570335314085</v>
      </c>
      <c r="Z419" s="3">
        <v>7.351312711762148E-3</v>
      </c>
      <c r="AA419" s="3">
        <v>553681.50294011214</v>
      </c>
      <c r="AB419" s="3">
        <v>28049932</v>
      </c>
      <c r="AC419" s="3">
        <v>-2.8728065252369817E-2</v>
      </c>
      <c r="AD419" s="3">
        <v>4.0501613937923509E-2</v>
      </c>
      <c r="AE419" s="3">
        <v>1.1773548685553692E-2</v>
      </c>
      <c r="AF419" s="3">
        <v>-5.3395677705594835E-2</v>
      </c>
      <c r="AG419" s="3">
        <v>9.6280692867892981E-2</v>
      </c>
      <c r="AH419" s="3">
        <v>4.2885015103635737E-2</v>
      </c>
      <c r="AI419" s="3">
        <v>-9.4253693759675627E-2</v>
      </c>
      <c r="AJ419" s="3">
        <v>0.11051638483183979</v>
      </c>
      <c r="AK419" s="3">
        <v>1.6262690955748837E-2</v>
      </c>
      <c r="AL419" s="1">
        <v>-5.8877422541270159E-2</v>
      </c>
      <c r="AM419" s="1">
        <v>9.95828132388379E-2</v>
      </c>
      <c r="AN419" s="1">
        <v>4.0705390697567741E-2</v>
      </c>
      <c r="AO419" s="1">
        <v>-0.1086133942368933</v>
      </c>
      <c r="AP419" s="1">
        <v>0.22860700190248656</v>
      </c>
      <c r="AQ419" s="1">
        <v>0.11999360619951231</v>
      </c>
      <c r="AR419" s="1">
        <v>-0.23452227433073378</v>
      </c>
      <c r="AS419" s="1">
        <v>0.25561447243311286</v>
      </c>
      <c r="AT419" s="1">
        <v>2.1092198102379098E-2</v>
      </c>
      <c r="AU419" s="1">
        <v>-6.958975107573398E-2</v>
      </c>
      <c r="AV419" s="1">
        <v>0.11966494049526226</v>
      </c>
      <c r="AW419" s="1">
        <v>5.00751894195283E-2</v>
      </c>
      <c r="AX419" s="1">
        <v>-0.12806828231173886</v>
      </c>
      <c r="AY419" s="1">
        <v>0.27150628276812966</v>
      </c>
      <c r="AZ419" s="1">
        <v>0.1434380011291812</v>
      </c>
      <c r="BA419" s="1">
        <v>-0.29261173132120161</v>
      </c>
      <c r="BB419" s="1">
        <v>0.3032225923688866</v>
      </c>
      <c r="BC419" s="1">
        <v>1.0610861047684984E-2</v>
      </c>
      <c r="BD419" s="1">
        <v>-8.5610937091063211E-2</v>
      </c>
      <c r="BE419" s="1">
        <v>0.12069664603118614</v>
      </c>
      <c r="BF419" s="1">
        <v>3.5085708940122945E-2</v>
      </c>
      <c r="BG419" s="1">
        <v>-0.15912154072440632</v>
      </c>
      <c r="BH419" s="1">
        <v>0.28692083047664391</v>
      </c>
      <c r="BI419" s="1">
        <v>0.12779928957742093</v>
      </c>
      <c r="BJ419" s="1">
        <v>-0.28088028122235942</v>
      </c>
      <c r="BK419" s="1">
        <v>0.32934383802925549</v>
      </c>
      <c r="BL419" s="1">
        <v>4.8463556459973106E-2</v>
      </c>
      <c r="BM419" s="1" t="str">
        <f t="shared" si="11"/>
        <v>NIEsServices</v>
      </c>
    </row>
    <row r="420" spans="1:65">
      <c r="A420" s="8">
        <f t="shared" si="12"/>
        <v>69</v>
      </c>
      <c r="B420" s="1" t="s">
        <v>170</v>
      </c>
      <c r="C420" s="1" t="s">
        <v>170</v>
      </c>
      <c r="D420" s="1" t="s">
        <v>179</v>
      </c>
      <c r="E420" s="2">
        <v>23625.911561500932</v>
      </c>
      <c r="F420" s="3">
        <v>5154511.5</v>
      </c>
      <c r="G420" s="3">
        <v>-2.1999777818564326E-3</v>
      </c>
      <c r="H420" s="3">
        <v>1.5793044585734606E-2</v>
      </c>
      <c r="I420" s="3">
        <v>1.3593066483736038E-2</v>
      </c>
      <c r="J420" s="3">
        <v>-4.4943799148313701E-3</v>
      </c>
      <c r="K420" s="3">
        <v>3.4949586726725101E-2</v>
      </c>
      <c r="L420" s="3">
        <v>3.0455207452178001E-2</v>
      </c>
      <c r="M420" s="3">
        <v>-7.2342438506893814E-3</v>
      </c>
      <c r="N420" s="3">
        <v>3.5602649673819542E-2</v>
      </c>
      <c r="O420" s="3">
        <v>2.8368405066430569E-2</v>
      </c>
      <c r="P420" s="2">
        <v>682.66274415206465</v>
      </c>
      <c r="Q420" s="3">
        <v>97374.9375</v>
      </c>
      <c r="R420" s="3">
        <v>-3.8450731663033366E-3</v>
      </c>
      <c r="S420" s="3">
        <v>3.4963680431246758E-2</v>
      </c>
      <c r="T420" s="3">
        <v>3.1118607148528099E-2</v>
      </c>
      <c r="U420" s="3">
        <v>-7.9043279401957989E-3</v>
      </c>
      <c r="V420" s="3">
        <v>7.8161001205444336E-2</v>
      </c>
      <c r="W420" s="3">
        <v>7.0256670936942101E-2</v>
      </c>
      <c r="X420" s="3">
        <v>-1.1927468003705144E-2</v>
      </c>
      <c r="Y420" s="3">
        <v>7.9278808087110519E-2</v>
      </c>
      <c r="Z420" s="3">
        <v>6.7351341247558594E-2</v>
      </c>
      <c r="AA420" s="3">
        <v>34566.27554701623</v>
      </c>
      <c r="AB420" s="3">
        <v>3299992</v>
      </c>
      <c r="AC420" s="3">
        <v>-5.3595333592966199E-3</v>
      </c>
      <c r="AD420" s="3">
        <v>7.559957355260849E-2</v>
      </c>
      <c r="AE420" s="3">
        <v>7.0240039378404617E-2</v>
      </c>
      <c r="AF420" s="3">
        <v>-1.1021838756278157E-2</v>
      </c>
      <c r="AG420" s="3">
        <v>0.16644589602947235</v>
      </c>
      <c r="AH420" s="3">
        <v>0.15542405098676682</v>
      </c>
      <c r="AI420" s="3">
        <v>-1.7007367219775915E-2</v>
      </c>
      <c r="AJ420" s="3">
        <v>0.16800330579280853</v>
      </c>
      <c r="AK420" s="3">
        <v>0.15099593997001648</v>
      </c>
      <c r="AL420" s="1">
        <v>-0.23998673298528372</v>
      </c>
      <c r="AM420" s="1">
        <v>1.7227997506516224</v>
      </c>
      <c r="AN420" s="1">
        <v>1.4828129827433201</v>
      </c>
      <c r="AO420" s="1">
        <v>-0.49027383887708992</v>
      </c>
      <c r="AP420" s="1">
        <v>3.8125099293752527</v>
      </c>
      <c r="AQ420" s="1">
        <v>3.3222361603441999</v>
      </c>
      <c r="AR420" s="1">
        <v>-0.78915458222528545</v>
      </c>
      <c r="AS420" s="1">
        <v>3.8837499411605916</v>
      </c>
      <c r="AT420" s="1">
        <v>3.0945952763899891</v>
      </c>
      <c r="AU420" s="1">
        <v>-0.27423041207757803</v>
      </c>
      <c r="AV420" s="1">
        <v>2.4936078138735596</v>
      </c>
      <c r="AW420" s="1">
        <v>2.219377393493247</v>
      </c>
      <c r="AX420" s="1">
        <v>-0.56373624492564611</v>
      </c>
      <c r="AY420" s="1">
        <v>5.574438415582061</v>
      </c>
      <c r="AZ420" s="1">
        <v>5.0107020046017254</v>
      </c>
      <c r="BA420" s="1">
        <v>-0.85066637856538252</v>
      </c>
      <c r="BB420" s="1">
        <v>5.6541603424543068</v>
      </c>
      <c r="BC420" s="1">
        <v>4.8034940469162697</v>
      </c>
      <c r="BD420" s="1">
        <v>-0.25583342096157063</v>
      </c>
      <c r="BE420" s="1">
        <v>3.6086905759530508</v>
      </c>
      <c r="BF420" s="1">
        <v>3.3528571160924763</v>
      </c>
      <c r="BG420" s="1">
        <v>-0.52611944459946891</v>
      </c>
      <c r="BH420" s="1">
        <v>7.9451736059018199</v>
      </c>
      <c r="BI420" s="1">
        <v>7.4190538612243184</v>
      </c>
      <c r="BJ420" s="1">
        <v>-0.8118342858781975</v>
      </c>
      <c r="BK420" s="1">
        <v>8.0195154265198614</v>
      </c>
      <c r="BL420" s="1">
        <v>7.2076812073256713</v>
      </c>
      <c r="BM420" s="1" t="str">
        <f t="shared" si="11"/>
        <v>NIEsTextiles, Garments and Leather</v>
      </c>
    </row>
    <row r="421" spans="1:65">
      <c r="A421" s="8">
        <f t="shared" si="12"/>
        <v>70</v>
      </c>
      <c r="B421" s="1" t="s">
        <v>171</v>
      </c>
      <c r="C421" s="1" t="s">
        <v>394</v>
      </c>
      <c r="D421" s="1" t="s">
        <v>175</v>
      </c>
      <c r="E421" s="2">
        <v>52271.91555537458</v>
      </c>
      <c r="F421" s="3">
        <v>443648.34375</v>
      </c>
      <c r="G421" s="3">
        <v>-2.8146416298113763E-2</v>
      </c>
      <c r="H421" s="3">
        <v>3.2353341113775969E-2</v>
      </c>
      <c r="I421" s="3">
        <v>4.2069246992468834E-3</v>
      </c>
      <c r="J421" s="3">
        <v>-4.8357651568949223E-2</v>
      </c>
      <c r="K421" s="3">
        <v>5.6639363057911396E-2</v>
      </c>
      <c r="L421" s="3">
        <v>8.2817114889621735E-3</v>
      </c>
      <c r="M421" s="3">
        <v>-6.3960313331335783E-2</v>
      </c>
      <c r="N421" s="3">
        <v>6.2199988402426243E-2</v>
      </c>
      <c r="O421" s="3">
        <v>-1.7603244632482529E-3</v>
      </c>
      <c r="P421" s="2">
        <v>19455.645529143192</v>
      </c>
      <c r="Q421" s="3">
        <v>77597.5625</v>
      </c>
      <c r="R421" s="3">
        <v>-5.7481310795992613E-3</v>
      </c>
      <c r="S421" s="3">
        <v>2.6067247381433845E-2</v>
      </c>
      <c r="T421" s="3">
        <v>2.0319116301834583E-2</v>
      </c>
      <c r="U421" s="3">
        <v>-1.0786581318825483E-2</v>
      </c>
      <c r="V421" s="3">
        <v>4.941142164170742E-2</v>
      </c>
      <c r="W421" s="3">
        <v>3.8624838925898075E-2</v>
      </c>
      <c r="X421" s="3">
        <v>-1.3567738700658083E-2</v>
      </c>
      <c r="Y421" s="3">
        <v>5.1013445947319269E-2</v>
      </c>
      <c r="Z421" s="3">
        <v>3.7445708177983761E-2</v>
      </c>
      <c r="AA421" s="3">
        <v>30999.595913789177</v>
      </c>
      <c r="AB421" s="3">
        <v>140339.3125</v>
      </c>
      <c r="AC421" s="3">
        <v>-0.10007915401365608</v>
      </c>
      <c r="AD421" s="3">
        <v>0.11489490792155266</v>
      </c>
      <c r="AE421" s="3">
        <v>1.4815753325819969E-2</v>
      </c>
      <c r="AF421" s="3">
        <v>-0.1768157291226089</v>
      </c>
      <c r="AG421" s="3">
        <v>0.18626836314797401</v>
      </c>
      <c r="AH421" s="3">
        <v>9.4526335597038269E-3</v>
      </c>
      <c r="AI421" s="3">
        <v>-0.21769067784771323</v>
      </c>
      <c r="AJ421" s="3">
        <v>0.20141442120075226</v>
      </c>
      <c r="AK421" s="3">
        <v>-1.6276257112622261E-2</v>
      </c>
      <c r="AL421" s="1">
        <v>-0.11944378428947053</v>
      </c>
      <c r="AM421" s="1">
        <v>0.13729653736758268</v>
      </c>
      <c r="AN421" s="1">
        <v>1.7852752584085276E-2</v>
      </c>
      <c r="AO421" s="1">
        <v>-0.20521336860685982</v>
      </c>
      <c r="AP421" s="1">
        <v>0.2403581255861531</v>
      </c>
      <c r="AQ421" s="1">
        <v>3.5144756979293271E-2</v>
      </c>
      <c r="AR421" s="1">
        <v>-0.27142573987818797</v>
      </c>
      <c r="AS421" s="1">
        <v>0.26395552168553871</v>
      </c>
      <c r="AT421" s="1">
        <v>-7.4702162165416726E-3</v>
      </c>
      <c r="AU421" s="1">
        <v>-1.1463020801904762E-2</v>
      </c>
      <c r="AV421" s="1">
        <v>5.1983748255547003E-2</v>
      </c>
      <c r="AW421" s="1">
        <v>4.0520727453642241E-2</v>
      </c>
      <c r="AX421" s="1">
        <v>-2.1510783996901133E-2</v>
      </c>
      <c r="AY421" s="1">
        <v>9.8537097760489301E-2</v>
      </c>
      <c r="AZ421" s="1">
        <v>7.7026310977699186E-2</v>
      </c>
      <c r="BA421" s="1">
        <v>-2.7057015368427313E-2</v>
      </c>
      <c r="BB421" s="1">
        <v>0.10173188188877086</v>
      </c>
      <c r="BC421" s="1">
        <v>7.4674868377602871E-2</v>
      </c>
      <c r="BD421" s="1">
        <v>-0.22653586054512936</v>
      </c>
      <c r="BE421" s="1">
        <v>0.26007231071028797</v>
      </c>
      <c r="BF421" s="1">
        <v>3.3536448847589301E-2</v>
      </c>
      <c r="BG421" s="1">
        <v>-0.40023423208832348</v>
      </c>
      <c r="BH421" s="1">
        <v>0.42163090159915945</v>
      </c>
      <c r="BI421" s="1">
        <v>2.1396668456780531E-2</v>
      </c>
      <c r="BJ421" s="1">
        <v>-0.49275741311877103</v>
      </c>
      <c r="BK421" s="1">
        <v>0.45591501729406653</v>
      </c>
      <c r="BL421" s="1">
        <v>-3.6842396878760023E-2</v>
      </c>
      <c r="BM421" s="1" t="str">
        <f t="shared" si="11"/>
        <v>Rest of Dev Asia-OtherAgriculture, Mining and Quarrying</v>
      </c>
    </row>
    <row r="422" spans="1:65">
      <c r="A422" s="8">
        <f t="shared" si="12"/>
        <v>70</v>
      </c>
      <c r="B422" s="1" t="s">
        <v>171</v>
      </c>
      <c r="C422" s="1" t="s">
        <v>394</v>
      </c>
      <c r="D422" s="1" t="s">
        <v>176</v>
      </c>
      <c r="E422" s="2">
        <v>1234.8788134838101</v>
      </c>
      <c r="F422" s="3">
        <v>443648.34375</v>
      </c>
      <c r="G422" s="3">
        <v>-2.1447525978146587E-4</v>
      </c>
      <c r="H422" s="3">
        <v>3.1419759034179151E-4</v>
      </c>
      <c r="I422" s="3">
        <v>9.9722332379315048E-5</v>
      </c>
      <c r="J422" s="3">
        <v>-3.3815909409895539E-4</v>
      </c>
      <c r="K422" s="3">
        <v>6.3864690309856087E-4</v>
      </c>
      <c r="L422" s="3">
        <v>3.0048780899960548E-4</v>
      </c>
      <c r="M422" s="3">
        <v>-6.7244819365441799E-4</v>
      </c>
      <c r="N422" s="3">
        <v>3.5792593844234943E-3</v>
      </c>
      <c r="O422" s="3">
        <v>2.9068111325614154E-3</v>
      </c>
      <c r="P422" s="2">
        <v>675.693755807706</v>
      </c>
      <c r="Q422" s="3">
        <v>77597.5625</v>
      </c>
      <c r="R422" s="3">
        <v>-1.5490702207898721E-4</v>
      </c>
      <c r="S422" s="3">
        <v>4.553016391582787E-3</v>
      </c>
      <c r="T422" s="3">
        <v>4.3981093913316727E-3</v>
      </c>
      <c r="U422" s="3">
        <v>-2.6729900855571032E-4</v>
      </c>
      <c r="V422" s="3">
        <v>1.1022103251889348E-2</v>
      </c>
      <c r="W422" s="3">
        <v>1.075480377767235E-2</v>
      </c>
      <c r="X422" s="3">
        <v>-1.0716962191509083E-2</v>
      </c>
      <c r="Y422" s="3">
        <v>3.914633858948946E-2</v>
      </c>
      <c r="Z422" s="3">
        <v>2.842937596142292E-2</v>
      </c>
      <c r="AA422" s="3">
        <v>348.78671276441332</v>
      </c>
      <c r="AB422" s="3">
        <v>140339.3125</v>
      </c>
      <c r="AC422" s="3">
        <v>-1.4373067097039893E-4</v>
      </c>
      <c r="AD422" s="3">
        <v>8.5384960402734578E-4</v>
      </c>
      <c r="AE422" s="3">
        <v>7.1011891850503162E-4</v>
      </c>
      <c r="AF422" s="3">
        <v>-2.1899916464462876E-4</v>
      </c>
      <c r="AG422" s="3">
        <v>1.9866765360347927E-3</v>
      </c>
      <c r="AH422" s="3">
        <v>1.767677313182503E-3</v>
      </c>
      <c r="AI422" s="3">
        <v>-1.6407281800638884E-3</v>
      </c>
      <c r="AJ422" s="3">
        <v>7.2921805549412966E-3</v>
      </c>
      <c r="AK422" s="3">
        <v>5.6514523457735777E-3</v>
      </c>
      <c r="AL422" s="1">
        <v>-3.8526692461770207E-2</v>
      </c>
      <c r="AM422" s="1">
        <v>5.6440047899517821E-2</v>
      </c>
      <c r="AN422" s="1">
        <v>1.791335576449694E-2</v>
      </c>
      <c r="AO422" s="1">
        <v>-6.0744308853039601E-2</v>
      </c>
      <c r="AP422" s="1">
        <v>0.11472163666993949</v>
      </c>
      <c r="AQ422" s="1">
        <v>5.397732781689988E-2</v>
      </c>
      <c r="AR422" s="1">
        <v>-0.12079344153630654</v>
      </c>
      <c r="AS422" s="1">
        <v>0.64295073326916863</v>
      </c>
      <c r="AT422" s="1">
        <v>0.52215728127688377</v>
      </c>
      <c r="AU422" s="1">
        <v>-8.894862971998865E-3</v>
      </c>
      <c r="AV422" s="1">
        <v>0.26143719225164258</v>
      </c>
      <c r="AW422" s="1">
        <v>0.25254233053301445</v>
      </c>
      <c r="AX422" s="1">
        <v>-1.534848466999683E-2</v>
      </c>
      <c r="AY422" s="1">
        <v>0.63289640955584392</v>
      </c>
      <c r="AZ422" s="1">
        <v>0.61754789814727007</v>
      </c>
      <c r="BA422" s="1">
        <v>-0.61537500941022028</v>
      </c>
      <c r="BB422" s="1">
        <v>2.2478084785041696</v>
      </c>
      <c r="BC422" s="1">
        <v>1.6324334440265333</v>
      </c>
      <c r="BD422" s="1">
        <v>-2.8916044789361033E-2</v>
      </c>
      <c r="BE422" s="1">
        <v>0.17177929544709189</v>
      </c>
      <c r="BF422" s="1">
        <v>0.14286324773014533</v>
      </c>
      <c r="BG422" s="1">
        <v>-4.4058721850682249E-2</v>
      </c>
      <c r="BH422" s="1">
        <v>0.39968384834010656</v>
      </c>
      <c r="BI422" s="1">
        <v>0.35562511477908221</v>
      </c>
      <c r="BJ422" s="1">
        <v>-0.33008521578296318</v>
      </c>
      <c r="BK422" s="1">
        <v>1.4670565309071475</v>
      </c>
      <c r="BL422" s="1">
        <v>1.1369713092690132</v>
      </c>
      <c r="BM422" s="1" t="str">
        <f t="shared" si="11"/>
        <v>Rest of Dev Asia-OtherElectronics and Machinery</v>
      </c>
    </row>
    <row r="423" spans="1:65">
      <c r="A423" s="8">
        <f t="shared" si="12"/>
        <v>70</v>
      </c>
      <c r="B423" s="1" t="s">
        <v>171</v>
      </c>
      <c r="C423" s="1" t="s">
        <v>394</v>
      </c>
      <c r="D423" s="1" t="s">
        <v>177</v>
      </c>
      <c r="E423" s="2">
        <v>39506.606055273834</v>
      </c>
      <c r="F423" s="3">
        <v>2661890.0625</v>
      </c>
      <c r="G423" s="3">
        <v>-1.0066739021567628E-2</v>
      </c>
      <c r="H423" s="3">
        <v>1.2569207912747515E-2</v>
      </c>
      <c r="I423" s="3">
        <v>2.5024688729899935E-3</v>
      </c>
      <c r="J423" s="3">
        <v>-1.5975756963598542E-2</v>
      </c>
      <c r="K423" s="3">
        <v>3.3079671029554447E-2</v>
      </c>
      <c r="L423" s="3">
        <v>1.7103913978644414E-2</v>
      </c>
      <c r="M423" s="3">
        <v>-2.6127125813218299E-2</v>
      </c>
      <c r="N423" s="3">
        <v>4.401012058951892E-2</v>
      </c>
      <c r="O423" s="3">
        <v>1.7882994121464435E-2</v>
      </c>
      <c r="P423" s="2">
        <v>5325.9648125993454</v>
      </c>
      <c r="Q423" s="3">
        <v>465585.375</v>
      </c>
      <c r="R423" s="3">
        <v>-2.8003133847960271E-3</v>
      </c>
      <c r="S423" s="3">
        <v>1.1998148525890429E-2</v>
      </c>
      <c r="T423" s="3">
        <v>9.1978351920261048E-3</v>
      </c>
      <c r="U423" s="3">
        <v>-4.7614903378416784E-3</v>
      </c>
      <c r="V423" s="3">
        <v>8.4731100680073723E-2</v>
      </c>
      <c r="W423" s="3">
        <v>7.9969610087573528E-2</v>
      </c>
      <c r="X423" s="3">
        <v>-9.3493911190307699E-3</v>
      </c>
      <c r="Y423" s="3">
        <v>9.9781974829966202E-2</v>
      </c>
      <c r="Z423" s="3">
        <v>9.0432583325309679E-2</v>
      </c>
      <c r="AA423" s="3">
        <v>16453.758917904626</v>
      </c>
      <c r="AB423" s="3">
        <v>842035.875</v>
      </c>
      <c r="AC423" s="3">
        <v>-2.5172541834763251E-2</v>
      </c>
      <c r="AD423" s="3">
        <v>5.1165739430871326E-2</v>
      </c>
      <c r="AE423" s="3">
        <v>2.5993196839408483E-2</v>
      </c>
      <c r="AF423" s="3">
        <v>-3.9180240522910026E-2</v>
      </c>
      <c r="AG423" s="3">
        <v>0.1455960894090822</v>
      </c>
      <c r="AH423" s="3">
        <v>0.10641584858240094</v>
      </c>
      <c r="AI423" s="3">
        <v>-6.8816472245089244E-2</v>
      </c>
      <c r="AJ423" s="3">
        <v>0.1986476902384311</v>
      </c>
      <c r="AK423" s="3">
        <v>0.12983121672004927</v>
      </c>
      <c r="AL423" s="1">
        <v>-5.652335751127744E-2</v>
      </c>
      <c r="AM423" s="1">
        <v>7.057437676328783E-2</v>
      </c>
      <c r="AN423" s="1">
        <v>1.4051019149876619E-2</v>
      </c>
      <c r="AO423" s="1">
        <v>-8.9701681987792478E-2</v>
      </c>
      <c r="AP423" s="1">
        <v>0.18573781121702163</v>
      </c>
      <c r="AQ423" s="1">
        <v>9.6036128738987134E-2</v>
      </c>
      <c r="AR423" s="1">
        <v>-0.14670022436448263</v>
      </c>
      <c r="AS423" s="1">
        <v>0.24711078481981272</v>
      </c>
      <c r="AT423" s="1">
        <v>0.10041055677851483</v>
      </c>
      <c r="AU423" s="1">
        <v>-2.0399823307535057E-2</v>
      </c>
      <c r="AV423" s="1">
        <v>8.7404542389656545E-2</v>
      </c>
      <c r="AW423" s="1">
        <v>6.7004719453150591E-2</v>
      </c>
      <c r="AX423" s="1">
        <v>-3.4686675462782458E-2</v>
      </c>
      <c r="AY423" s="1">
        <v>0.61725215895876251</v>
      </c>
      <c r="AZ423" s="1">
        <v>0.58256548164083455</v>
      </c>
      <c r="BA423" s="1">
        <v>-6.8108779501890468E-2</v>
      </c>
      <c r="BB423" s="1">
        <v>0.72689530638246336</v>
      </c>
      <c r="BC423" s="1">
        <v>0.65878652407135252</v>
      </c>
      <c r="BD423" s="1">
        <v>-0.10735228905724209</v>
      </c>
      <c r="BE423" s="1">
        <v>0.2182043945051641</v>
      </c>
      <c r="BF423" s="1">
        <v>0.11085210222085683</v>
      </c>
      <c r="BG423" s="1">
        <v>-0.16709033730312858</v>
      </c>
      <c r="BH423" s="1">
        <v>0.62091756877180915</v>
      </c>
      <c r="BI423" s="1">
        <v>0.45382723017320015</v>
      </c>
      <c r="BJ423" s="1">
        <v>-0.29347873841457767</v>
      </c>
      <c r="BK423" s="1">
        <v>0.84716451771188839</v>
      </c>
      <c r="BL423" s="1">
        <v>0.5536857738671529</v>
      </c>
      <c r="BM423" s="1" t="str">
        <f t="shared" si="11"/>
        <v>Rest of Dev Asia-OtherOther</v>
      </c>
    </row>
    <row r="424" spans="1:65">
      <c r="A424" s="8">
        <f t="shared" si="12"/>
        <v>70</v>
      </c>
      <c r="B424" s="1" t="s">
        <v>171</v>
      </c>
      <c r="C424" s="1" t="s">
        <v>394</v>
      </c>
      <c r="D424" s="1" t="s">
        <v>178</v>
      </c>
      <c r="E424" s="2">
        <v>128031.78093587531</v>
      </c>
      <c r="F424" s="3">
        <v>3771010.921875</v>
      </c>
      <c r="G424" s="3">
        <v>-1.4722421083206427E-2</v>
      </c>
      <c r="H424" s="3">
        <v>1.6712194785213796E-2</v>
      </c>
      <c r="I424" s="3">
        <v>1.9897737038263585E-3</v>
      </c>
      <c r="J424" s="3">
        <v>-2.4062271242655697E-2</v>
      </c>
      <c r="K424" s="3">
        <v>3.0589436311856844E-2</v>
      </c>
      <c r="L424" s="3">
        <v>6.5271650673821568E-3</v>
      </c>
      <c r="M424" s="3">
        <v>-3.4908401070424588E-2</v>
      </c>
      <c r="N424" s="3">
        <v>3.8029829040169716E-2</v>
      </c>
      <c r="O424" s="3">
        <v>3.1214279733831063E-3</v>
      </c>
      <c r="P424" s="2">
        <v>13142.061756335946</v>
      </c>
      <c r="Q424" s="3">
        <v>659579.28125</v>
      </c>
      <c r="R424" s="3">
        <v>-5.7770571274886606E-3</v>
      </c>
      <c r="S424" s="3">
        <v>9.7485819387657102E-3</v>
      </c>
      <c r="T424" s="3">
        <v>3.9715247894491768E-3</v>
      </c>
      <c r="U424" s="3">
        <v>-1.0067366757539276E-2</v>
      </c>
      <c r="V424" s="3">
        <v>2.0090813552087639E-2</v>
      </c>
      <c r="W424" s="3">
        <v>1.0023446793638868E-2</v>
      </c>
      <c r="X424" s="3">
        <v>-1.4636114452514448E-2</v>
      </c>
      <c r="Y424" s="3">
        <v>2.3059306520735845E-2</v>
      </c>
      <c r="Z424" s="3">
        <v>8.4231920554884709E-3</v>
      </c>
      <c r="AA424" s="3">
        <v>21866.066858041842</v>
      </c>
      <c r="AB424" s="3">
        <v>1192884.15625</v>
      </c>
      <c r="AC424" s="3">
        <v>-1.6405968692083661E-2</v>
      </c>
      <c r="AD424" s="3">
        <v>1.9734631011942838E-2</v>
      </c>
      <c r="AE424" s="3">
        <v>3.3286623162211981E-3</v>
      </c>
      <c r="AF424" s="3">
        <v>-2.7306122200116079E-2</v>
      </c>
      <c r="AG424" s="3">
        <v>3.5544385635830622E-2</v>
      </c>
      <c r="AH424" s="3">
        <v>8.2382634211626282E-3</v>
      </c>
      <c r="AI424" s="3">
        <v>-4.2314301770602469E-2</v>
      </c>
      <c r="AJ424" s="3">
        <v>4.4870251690099394E-2</v>
      </c>
      <c r="AK424" s="3">
        <v>2.5559499267728825E-3</v>
      </c>
      <c r="AL424" s="1">
        <v>-2.550764192104767E-2</v>
      </c>
      <c r="AM424" s="1">
        <v>2.8955066417866056E-2</v>
      </c>
      <c r="AN424" s="1">
        <v>3.4474244999699185E-3</v>
      </c>
      <c r="AO424" s="1">
        <v>-4.1689596785470392E-2</v>
      </c>
      <c r="AP424" s="1">
        <v>5.299837462871982E-2</v>
      </c>
      <c r="AQ424" s="1">
        <v>1.1308777840097903E-2</v>
      </c>
      <c r="AR424" s="1">
        <v>-6.0481288336223751E-2</v>
      </c>
      <c r="AS424" s="1">
        <v>6.5889384360961339E-2</v>
      </c>
      <c r="AT424" s="1">
        <v>5.4080960310406443E-3</v>
      </c>
      <c r="AU424" s="1">
        <v>-1.7055372963563627E-2</v>
      </c>
      <c r="AV424" s="1">
        <v>2.8780345626214465E-2</v>
      </c>
      <c r="AW424" s="1">
        <v>1.1724972598209288E-2</v>
      </c>
      <c r="AX424" s="1">
        <v>-2.9721481200836817E-2</v>
      </c>
      <c r="AY424" s="1">
        <v>5.9313299264746759E-2</v>
      </c>
      <c r="AZ424" s="1">
        <v>2.9591818061224882E-2</v>
      </c>
      <c r="BA424" s="1">
        <v>-4.3209610917168094E-2</v>
      </c>
      <c r="BB424" s="1">
        <v>6.80770614368581E-2</v>
      </c>
      <c r="BC424" s="1">
        <v>2.486745048209911E-2</v>
      </c>
      <c r="BD424" s="1">
        <v>-5.2647841998499666E-2</v>
      </c>
      <c r="BE424" s="1">
        <v>6.3329740225385026E-2</v>
      </c>
      <c r="BF424" s="1">
        <v>1.0681898215210851E-2</v>
      </c>
      <c r="BG424" s="1">
        <v>-8.7627157784174084E-2</v>
      </c>
      <c r="BH424" s="1">
        <v>0.11406429172279983</v>
      </c>
      <c r="BI424" s="1">
        <v>2.6437133891927676E-2</v>
      </c>
      <c r="BJ424" s="1">
        <v>-0.13578940175415966</v>
      </c>
      <c r="BK424" s="1">
        <v>0.14399161462213148</v>
      </c>
      <c r="BL424" s="1">
        <v>8.2022128913208873E-3</v>
      </c>
      <c r="BM424" s="1" t="str">
        <f t="shared" si="11"/>
        <v>Rest of Dev Asia-OtherServices</v>
      </c>
    </row>
    <row r="425" spans="1:65">
      <c r="A425" s="8">
        <f t="shared" si="12"/>
        <v>70</v>
      </c>
      <c r="B425" s="1" t="s">
        <v>171</v>
      </c>
      <c r="C425" s="1" t="s">
        <v>394</v>
      </c>
      <c r="D425" s="1" t="s">
        <v>179</v>
      </c>
      <c r="E425" s="2">
        <v>778.98765194563873</v>
      </c>
      <c r="F425" s="3">
        <v>443648.34375</v>
      </c>
      <c r="G425" s="3">
        <v>-1.0735957675933605E-4</v>
      </c>
      <c r="H425" s="3">
        <v>1.3895104348193854E-3</v>
      </c>
      <c r="I425" s="3">
        <v>1.2821508862543851E-3</v>
      </c>
      <c r="J425" s="3">
        <v>-2.0622692318283953E-4</v>
      </c>
      <c r="K425" s="3">
        <v>4.149328451603651E-3</v>
      </c>
      <c r="L425" s="3">
        <v>3.943101444747299E-3</v>
      </c>
      <c r="M425" s="3">
        <v>-3.0552364660252351E-4</v>
      </c>
      <c r="N425" s="3">
        <v>4.2161460150964558E-3</v>
      </c>
      <c r="O425" s="3">
        <v>3.9106222684495151E-3</v>
      </c>
      <c r="P425" s="2">
        <v>199.41349312235099</v>
      </c>
      <c r="Q425" s="3">
        <v>77597.5625</v>
      </c>
      <c r="R425" s="3">
        <v>-7.8721699537709355E-5</v>
      </c>
      <c r="S425" s="3">
        <v>3.9136565756052732E-3</v>
      </c>
      <c r="T425" s="3">
        <v>3.8349349051713943E-3</v>
      </c>
      <c r="U425" s="3">
        <v>-1.4685917267343029E-4</v>
      </c>
      <c r="V425" s="3">
        <v>1.3655641698278487E-2</v>
      </c>
      <c r="W425" s="3">
        <v>1.3508782023563981E-2</v>
      </c>
      <c r="X425" s="3">
        <v>-2.2569901921087876E-4</v>
      </c>
      <c r="Y425" s="3">
        <v>1.3724395539611578E-2</v>
      </c>
      <c r="Z425" s="3">
        <v>1.3498696964234114E-2</v>
      </c>
      <c r="AA425" s="3">
        <v>501.45086463623778</v>
      </c>
      <c r="AB425" s="3">
        <v>140339.3125</v>
      </c>
      <c r="AC425" s="3">
        <v>-2.1449499035952613E-4</v>
      </c>
      <c r="AD425" s="3">
        <v>9.991310304030776E-3</v>
      </c>
      <c r="AE425" s="3">
        <v>9.7768153063952923E-3</v>
      </c>
      <c r="AF425" s="3">
        <v>-3.9953208761289716E-4</v>
      </c>
      <c r="AG425" s="3">
        <v>3.3179073128849268E-2</v>
      </c>
      <c r="AH425" s="3">
        <v>3.2779540866613388E-2</v>
      </c>
      <c r="AI425" s="3">
        <v>-6.9139224069658667E-4</v>
      </c>
      <c r="AJ425" s="3">
        <v>3.3402433153241873E-2</v>
      </c>
      <c r="AK425" s="3">
        <v>3.2711041159927845E-2</v>
      </c>
      <c r="AL425" s="1">
        <v>-3.057166418573299E-2</v>
      </c>
      <c r="AM425" s="1">
        <v>0.39567635862700079</v>
      </c>
      <c r="AN425" s="1">
        <v>0.36510470246987403</v>
      </c>
      <c r="AO425" s="1">
        <v>-5.8725084728451692E-2</v>
      </c>
      <c r="AP425" s="1">
        <v>1.1815608802472588</v>
      </c>
      <c r="AQ425" s="1">
        <v>1.1228357716919757</v>
      </c>
      <c r="AR425" s="1">
        <v>-8.7000774469061667E-2</v>
      </c>
      <c r="AS425" s="1">
        <v>1.2005878191983133</v>
      </c>
      <c r="AT425" s="1">
        <v>1.1135870162406487</v>
      </c>
      <c r="AU425" s="1">
        <v>-1.5316445253336535E-2</v>
      </c>
      <c r="AV425" s="1">
        <v>0.76145849279974709</v>
      </c>
      <c r="AW425" s="1">
        <v>0.74614205320898164</v>
      </c>
      <c r="AX425" s="1">
        <v>-2.8573576172925493E-2</v>
      </c>
      <c r="AY425" s="1">
        <v>2.6569026037182026</v>
      </c>
      <c r="AZ425" s="1">
        <v>2.628328929865924</v>
      </c>
      <c r="BA425" s="1">
        <v>-4.3913008633905876E-2</v>
      </c>
      <c r="BB425" s="1">
        <v>2.6702796579855641</v>
      </c>
      <c r="BC425" s="1">
        <v>2.6263667357058682</v>
      </c>
      <c r="BD425" s="1">
        <v>-3.0014985414281735E-2</v>
      </c>
      <c r="BE425" s="1">
        <v>1.3981167231103486</v>
      </c>
      <c r="BF425" s="1">
        <v>1.3681017366779185</v>
      </c>
      <c r="BG425" s="1">
        <v>-5.59078315168961E-2</v>
      </c>
      <c r="BH425" s="1">
        <v>4.6428562007558769</v>
      </c>
      <c r="BI425" s="1">
        <v>4.5869483448034156</v>
      </c>
      <c r="BJ425" s="1">
        <v>-9.6748777140537881E-2</v>
      </c>
      <c r="BK425" s="1">
        <v>4.6741116993716734</v>
      </c>
      <c r="BL425" s="1">
        <v>4.5773629568481864</v>
      </c>
      <c r="BM425" s="1" t="str">
        <f t="shared" si="11"/>
        <v>Rest of Dev Asia-OtherTextiles, Garments and Leather</v>
      </c>
    </row>
    <row r="426" spans="1:65">
      <c r="A426" s="8">
        <f t="shared" si="12"/>
        <v>71</v>
      </c>
      <c r="B426" s="1" t="s">
        <v>172</v>
      </c>
      <c r="C426" s="1" t="s">
        <v>228</v>
      </c>
      <c r="D426" s="1" t="s">
        <v>175</v>
      </c>
      <c r="E426" s="2">
        <v>6189023.4015663862</v>
      </c>
      <c r="F426" s="3">
        <v>153946944</v>
      </c>
      <c r="G426" s="3">
        <v>-3.1935154460370541E-2</v>
      </c>
      <c r="H426" s="3">
        <v>1.2435535434633493E-2</v>
      </c>
      <c r="I426" s="3">
        <v>-1.9499619491398335E-2</v>
      </c>
      <c r="J426" s="3">
        <v>-5.0613099709153175E-2</v>
      </c>
      <c r="K426" s="3">
        <v>1.875611487776041E-2</v>
      </c>
      <c r="L426" s="3">
        <v>-3.185698390007019E-2</v>
      </c>
      <c r="M426" s="3">
        <v>-5.7499609887599945E-2</v>
      </c>
      <c r="N426" s="3">
        <v>2.1547508426010609E-2</v>
      </c>
      <c r="O426" s="3">
        <v>-3.5952101461589336E-2</v>
      </c>
      <c r="P426" s="2">
        <v>1369504.4320738637</v>
      </c>
      <c r="Q426" s="3">
        <v>7832801</v>
      </c>
      <c r="R426" s="3">
        <v>-4.8852290725335479E-2</v>
      </c>
      <c r="S426" s="3">
        <v>4.6122480882331729E-2</v>
      </c>
      <c r="T426" s="3">
        <v>-2.7298098430037498E-3</v>
      </c>
      <c r="U426" s="3">
        <v>-8.4390511270612478E-2</v>
      </c>
      <c r="V426" s="3">
        <v>6.5876056673005223E-2</v>
      </c>
      <c r="W426" s="3">
        <v>-1.8514454597607255E-2</v>
      </c>
      <c r="X426" s="3">
        <v>-9.2145291157066822E-2</v>
      </c>
      <c r="Y426" s="3">
        <v>6.9322305265814066E-2</v>
      </c>
      <c r="Z426" s="3">
        <v>-2.2822985891252756E-2</v>
      </c>
      <c r="AA426" s="3">
        <v>2102683.0985259633</v>
      </c>
      <c r="AB426" s="3">
        <v>42617340</v>
      </c>
      <c r="AC426" s="3">
        <v>-6.9425487890839577E-2</v>
      </c>
      <c r="AD426" s="3">
        <v>4.1528910398483276E-2</v>
      </c>
      <c r="AE426" s="3">
        <v>-2.78965774923563E-2</v>
      </c>
      <c r="AF426" s="3">
        <v>-8.9322291314601898E-2</v>
      </c>
      <c r="AG426" s="3">
        <v>5.5734502151608467E-2</v>
      </c>
      <c r="AH426" s="3">
        <v>-3.3587789162993431E-2</v>
      </c>
      <c r="AI426" s="3">
        <v>-0.10383665189146996</v>
      </c>
      <c r="AJ426" s="3">
        <v>6.1101421713829041E-2</v>
      </c>
      <c r="AK426" s="3">
        <v>-4.2735230177640915E-2</v>
      </c>
      <c r="AL426" s="1">
        <v>-0.39718054960591731</v>
      </c>
      <c r="AM426" s="1">
        <v>0.15466193547617749</v>
      </c>
      <c r="AN426" s="1">
        <v>-0.24251861992121346</v>
      </c>
      <c r="AO426" s="1">
        <v>-0.62947992891928861</v>
      </c>
      <c r="AP426" s="1">
        <v>0.23327158241445267</v>
      </c>
      <c r="AQ426" s="1">
        <v>-0.39620833492188867</v>
      </c>
      <c r="AR426" s="1">
        <v>-0.7151281101715955</v>
      </c>
      <c r="AS426" s="1">
        <v>0.26798840913392991</v>
      </c>
      <c r="AT426" s="1">
        <v>-0.44713970103766559</v>
      </c>
      <c r="AU426" s="1">
        <v>-0.13970391736017759</v>
      </c>
      <c r="AV426" s="1">
        <v>0.1318974230678186</v>
      </c>
      <c r="AW426" s="1">
        <v>-7.8064942923590274E-3</v>
      </c>
      <c r="AX426" s="1">
        <v>-0.24133330980973811</v>
      </c>
      <c r="AY426" s="1">
        <v>0.18838713683260344</v>
      </c>
      <c r="AZ426" s="1">
        <v>-5.2946172977134685E-2</v>
      </c>
      <c r="BA426" s="1">
        <v>-0.2635098160148347</v>
      </c>
      <c r="BB426" s="1">
        <v>0.19824244599956345</v>
      </c>
      <c r="BC426" s="1">
        <v>-6.5267370015271248E-2</v>
      </c>
      <c r="BD426" s="1">
        <v>-0.70356053259271112</v>
      </c>
      <c r="BE426" s="1">
        <v>0.42085555615961456</v>
      </c>
      <c r="BF426" s="1">
        <v>-0.28270497643309661</v>
      </c>
      <c r="BG426" s="1">
        <v>-0.90519549460731386</v>
      </c>
      <c r="BH426" s="1">
        <v>0.5648155628265914</v>
      </c>
      <c r="BI426" s="1">
        <v>-0.34037993178072246</v>
      </c>
      <c r="BJ426" s="1">
        <v>-1.0522845762679316</v>
      </c>
      <c r="BK426" s="1">
        <v>0.61920412962377724</v>
      </c>
      <c r="BL426" s="1">
        <v>-0.43308044664415446</v>
      </c>
      <c r="BM426" s="1" t="str">
        <f t="shared" si="11"/>
        <v>WLDAgriculture, Mining and Quarrying</v>
      </c>
    </row>
    <row r="427" spans="1:65">
      <c r="A427" s="8">
        <f t="shared" si="12"/>
        <v>71</v>
      </c>
      <c r="B427" s="1" t="s">
        <v>172</v>
      </c>
      <c r="C427" s="1" t="s">
        <v>228</v>
      </c>
      <c r="D427" s="1" t="s">
        <v>176</v>
      </c>
      <c r="E427" s="2">
        <v>2958334.7597515797</v>
      </c>
      <c r="F427" s="3">
        <v>153946944</v>
      </c>
      <c r="G427" s="3">
        <v>-2.6534057222306728E-2</v>
      </c>
      <c r="H427" s="3">
        <v>1.5921846032142639E-2</v>
      </c>
      <c r="I427" s="3">
        <v>-1.0612211190164089E-2</v>
      </c>
      <c r="J427" s="3">
        <v>-6.0815338045358658E-2</v>
      </c>
      <c r="K427" s="3">
        <v>3.6968473345041275E-2</v>
      </c>
      <c r="L427" s="3">
        <v>-2.3846864700317383E-2</v>
      </c>
      <c r="M427" s="3">
        <v>-0.11427878960967064</v>
      </c>
      <c r="N427" s="3">
        <v>6.637434009462595E-2</v>
      </c>
      <c r="O427" s="3">
        <v>-4.7904449515044689E-2</v>
      </c>
      <c r="P427" s="2">
        <v>82450.929081889466</v>
      </c>
      <c r="Q427" s="3">
        <v>7832801</v>
      </c>
      <c r="R427" s="3">
        <v>-1.7068882007151842E-2</v>
      </c>
      <c r="S427" s="3">
        <v>9.6485516987740993E-3</v>
      </c>
      <c r="T427" s="3">
        <v>-7.4203303083777428E-3</v>
      </c>
      <c r="U427" s="3">
        <v>-3.6484275944530964E-2</v>
      </c>
      <c r="V427" s="3">
        <v>2.2915922105312347E-2</v>
      </c>
      <c r="W427" s="3">
        <v>-1.3568353839218616E-2</v>
      </c>
      <c r="X427" s="3">
        <v>-5.1317784935235977E-2</v>
      </c>
      <c r="Y427" s="3">
        <v>2.9277435503900051E-2</v>
      </c>
      <c r="Z427" s="3">
        <v>-2.2040349431335926E-2</v>
      </c>
      <c r="AA427" s="3">
        <v>3843473.0142849525</v>
      </c>
      <c r="AB427" s="3">
        <v>42617340</v>
      </c>
      <c r="AC427" s="3">
        <v>-0.27882955968379974</v>
      </c>
      <c r="AD427" s="3">
        <v>0.12522860616445541</v>
      </c>
      <c r="AE427" s="3">
        <v>-0.15360095351934433</v>
      </c>
      <c r="AF427" s="3">
        <v>-0.65276962518692017</v>
      </c>
      <c r="AG427" s="3">
        <v>0.3171095997095108</v>
      </c>
      <c r="AH427" s="3">
        <v>-0.33566002547740936</v>
      </c>
      <c r="AI427" s="3">
        <v>-1.0109297186136246</v>
      </c>
      <c r="AJ427" s="3">
        <v>0.41626851260662079</v>
      </c>
      <c r="AK427" s="3">
        <v>-0.59466120600700378</v>
      </c>
      <c r="AL427" s="1">
        <v>-0.69039465620247575</v>
      </c>
      <c r="AM427" s="1">
        <v>0.41427352497863701</v>
      </c>
      <c r="AN427" s="1">
        <v>-0.27612113122383874</v>
      </c>
      <c r="AO427" s="1">
        <v>-1.5823657893661787</v>
      </c>
      <c r="AP427" s="1">
        <v>0.9618897039207237</v>
      </c>
      <c r="AQ427" s="1">
        <v>-0.62047608544545474</v>
      </c>
      <c r="AR427" s="1">
        <v>-2.9734414531026134</v>
      </c>
      <c r="AS427" s="1">
        <v>1.7270065156779577</v>
      </c>
      <c r="AT427" s="1">
        <v>-1.2464349374246564</v>
      </c>
      <c r="AU427" s="1">
        <v>-0.81076803058157576</v>
      </c>
      <c r="AV427" s="1">
        <v>0.45830402105433005</v>
      </c>
      <c r="AW427" s="1">
        <v>-0.35246400952724571</v>
      </c>
      <c r="AX427" s="1">
        <v>-1.7329948465487091</v>
      </c>
      <c r="AY427" s="1">
        <v>1.0885011113498881</v>
      </c>
      <c r="AZ427" s="1">
        <v>-0.64449373519882103</v>
      </c>
      <c r="BA427" s="1">
        <v>-2.4375831649850834</v>
      </c>
      <c r="BB427" s="1">
        <v>1.3906715574007886</v>
      </c>
      <c r="BC427" s="1">
        <v>-1.046911607584295</v>
      </c>
      <c r="BD427" s="1">
        <v>-1.54586416254693</v>
      </c>
      <c r="BE427" s="1">
        <v>0.69428225118910425</v>
      </c>
      <c r="BF427" s="1">
        <v>-0.85158191135782579</v>
      </c>
      <c r="BG427" s="1">
        <v>-3.619032254399392</v>
      </c>
      <c r="BH427" s="1">
        <v>1.7580932464493528</v>
      </c>
      <c r="BI427" s="1">
        <v>-1.8609390079500394</v>
      </c>
      <c r="BJ427" s="1">
        <v>-5.6047143087363702</v>
      </c>
      <c r="BK427" s="1">
        <v>2.307842024945383</v>
      </c>
      <c r="BL427" s="1">
        <v>-3.2968722837909876</v>
      </c>
      <c r="BM427" s="1" t="str">
        <f t="shared" si="11"/>
        <v>WLDElectronics and Machinery</v>
      </c>
    </row>
    <row r="428" spans="1:65">
      <c r="A428" s="8">
        <f t="shared" si="12"/>
        <v>71</v>
      </c>
      <c r="B428" s="1" t="s">
        <v>172</v>
      </c>
      <c r="C428" s="1" t="s">
        <v>228</v>
      </c>
      <c r="D428" s="1" t="s">
        <v>177</v>
      </c>
      <c r="E428" s="2">
        <v>15830531.109846575</v>
      </c>
      <c r="F428" s="3">
        <v>923681664</v>
      </c>
      <c r="G428" s="3">
        <v>-6.1465395265258849E-2</v>
      </c>
      <c r="H428" s="3">
        <v>2.9686056252103299E-2</v>
      </c>
      <c r="I428" s="3">
        <v>-3.1779339245986193E-2</v>
      </c>
      <c r="J428" s="3">
        <v>-0.10032316227443516</v>
      </c>
      <c r="K428" s="3">
        <v>4.6320900553837419E-2</v>
      </c>
      <c r="L428" s="3">
        <v>-5.4002261720597744E-2</v>
      </c>
      <c r="M428" s="3">
        <v>-0.18349388847127557</v>
      </c>
      <c r="N428" s="3">
        <v>8.648852608166635E-2</v>
      </c>
      <c r="O428" s="3">
        <v>-9.7005362389609218E-2</v>
      </c>
      <c r="P428" s="2">
        <v>659672.58797790739</v>
      </c>
      <c r="Q428" s="3">
        <v>46996806</v>
      </c>
      <c r="R428" s="3">
        <v>-3.4521142719313502E-2</v>
      </c>
      <c r="S428" s="3">
        <v>2.0617447997210547E-2</v>
      </c>
      <c r="T428" s="3">
        <v>-1.3903694751206785E-2</v>
      </c>
      <c r="U428" s="3">
        <v>-6.0506324283778667E-2</v>
      </c>
      <c r="V428" s="3">
        <v>3.626696381252259E-2</v>
      </c>
      <c r="W428" s="3">
        <v>-2.4239360238425434E-2</v>
      </c>
      <c r="X428" s="3">
        <v>-9.0521909878589213E-2</v>
      </c>
      <c r="Y428" s="3">
        <v>4.6571932616643608E-2</v>
      </c>
      <c r="Z428" s="3">
        <v>-4.3949977611191571E-2</v>
      </c>
      <c r="AA428" s="3">
        <v>8512377.9278151188</v>
      </c>
      <c r="AB428" s="3">
        <v>255704040</v>
      </c>
      <c r="AC428" s="3">
        <v>-0.38713696217018878</v>
      </c>
      <c r="AD428" s="3">
        <v>0.20164506025321316</v>
      </c>
      <c r="AE428" s="3">
        <v>-0.18549190191697562</v>
      </c>
      <c r="AF428" s="3">
        <v>-0.54082448039844166</v>
      </c>
      <c r="AG428" s="3">
        <v>0.29482170348637737</v>
      </c>
      <c r="AH428" s="3">
        <v>-0.24600277691206429</v>
      </c>
      <c r="AI428" s="3">
        <v>-1.1771224866970442</v>
      </c>
      <c r="AJ428" s="3">
        <v>0.41437176914769225</v>
      </c>
      <c r="AK428" s="3">
        <v>-0.76275071754935198</v>
      </c>
      <c r="AL428" s="1">
        <v>-0.29886583372837666</v>
      </c>
      <c r="AM428" s="1">
        <v>0.14434378748568805</v>
      </c>
      <c r="AN428" s="1">
        <v>-0.15452204737479103</v>
      </c>
      <c r="AO428" s="1">
        <v>-0.48780562470999378</v>
      </c>
      <c r="AP428" s="1">
        <v>0.22522810604777038</v>
      </c>
      <c r="AQ428" s="1">
        <v>-0.2625775186622234</v>
      </c>
      <c r="AR428" s="1">
        <v>-0.89221022211543377</v>
      </c>
      <c r="AS428" s="1">
        <v>0.4205368784140171</v>
      </c>
      <c r="AT428" s="1">
        <v>-0.47167334370141673</v>
      </c>
      <c r="AU428" s="1">
        <v>-0.20494806330337337</v>
      </c>
      <c r="AV428" s="1">
        <v>0.12240342307447076</v>
      </c>
      <c r="AW428" s="1">
        <v>-8.2544640401688754E-2</v>
      </c>
      <c r="AX428" s="1">
        <v>-0.3592191046627356</v>
      </c>
      <c r="AY428" s="1">
        <v>0.21531280281494239</v>
      </c>
      <c r="AZ428" s="1">
        <v>-0.14390630046550437</v>
      </c>
      <c r="BA428" s="1">
        <v>-0.53741819229407883</v>
      </c>
      <c r="BB428" s="1">
        <v>0.27649222019340286</v>
      </c>
      <c r="BC428" s="1">
        <v>-0.26092597417410918</v>
      </c>
      <c r="BD428" s="1">
        <v>-0.96910334653827479</v>
      </c>
      <c r="BE428" s="1">
        <v>0.50476942735939234</v>
      </c>
      <c r="BF428" s="1">
        <v>-0.46433391917888239</v>
      </c>
      <c r="BG428" s="1">
        <v>-1.3538227166579564</v>
      </c>
      <c r="BH428" s="1">
        <v>0.73801452044034344</v>
      </c>
      <c r="BI428" s="1">
        <v>-0.61580819621761274</v>
      </c>
      <c r="BJ428" s="1">
        <v>-2.9466402142249501</v>
      </c>
      <c r="BK428" s="1">
        <v>1.0372790702828338</v>
      </c>
      <c r="BL428" s="1">
        <v>-1.9093611439421161</v>
      </c>
      <c r="BM428" s="1" t="str">
        <f t="shared" si="11"/>
        <v>WLDOther</v>
      </c>
    </row>
    <row r="429" spans="1:65">
      <c r="A429" s="8">
        <f t="shared" si="12"/>
        <v>71</v>
      </c>
      <c r="B429" s="1" t="s">
        <v>172</v>
      </c>
      <c r="C429" s="1" t="s">
        <v>228</v>
      </c>
      <c r="D429" s="1" t="s">
        <v>178</v>
      </c>
      <c r="E429" s="2">
        <v>51262112.752340838</v>
      </c>
      <c r="F429" s="3">
        <v>1308549024</v>
      </c>
      <c r="G429" s="3">
        <v>-5.6255501560372068E-2</v>
      </c>
      <c r="H429" s="3">
        <v>2.7754000297136372E-2</v>
      </c>
      <c r="I429" s="3">
        <v>-2.8501501263235696E-2</v>
      </c>
      <c r="J429" s="3">
        <v>-0.10437628248837427</v>
      </c>
      <c r="K429" s="3">
        <v>5.1231546225608326E-2</v>
      </c>
      <c r="L429" s="3">
        <v>-5.3144735971727641E-2</v>
      </c>
      <c r="M429" s="3">
        <v>-0.16938971179479267</v>
      </c>
      <c r="N429" s="3">
        <v>8.3447433906258084E-2</v>
      </c>
      <c r="O429" s="3">
        <v>-8.5942277888534591E-2</v>
      </c>
      <c r="P429" s="2">
        <v>1719605.3766993077</v>
      </c>
      <c r="Q429" s="3">
        <v>66578808.5</v>
      </c>
      <c r="R429" s="3">
        <v>-5.4730515847040806E-2</v>
      </c>
      <c r="S429" s="3">
        <v>2.0911327294015791E-2</v>
      </c>
      <c r="T429" s="3">
        <v>-3.3819188542111078E-2</v>
      </c>
      <c r="U429" s="3">
        <v>-0.1134963945223717</v>
      </c>
      <c r="V429" s="3">
        <v>4.5738367243757239E-2</v>
      </c>
      <c r="W429" s="3">
        <v>-6.7758027264062548E-2</v>
      </c>
      <c r="X429" s="3">
        <v>-0.14157178527239012</v>
      </c>
      <c r="Y429" s="3">
        <v>5.6469825096428394E-2</v>
      </c>
      <c r="Z429" s="3">
        <v>-8.5101960205065552E-2</v>
      </c>
      <c r="AA429" s="3">
        <v>5997702.1827594023</v>
      </c>
      <c r="AB429" s="3">
        <v>362247390</v>
      </c>
      <c r="AC429" s="3">
        <v>-2.8534406911603583E-2</v>
      </c>
      <c r="AD429" s="3">
        <v>2.2544843386185676E-2</v>
      </c>
      <c r="AE429" s="3">
        <v>-5.9895635254179069E-3</v>
      </c>
      <c r="AF429" s="3">
        <v>-7.0141663444701408E-2</v>
      </c>
      <c r="AG429" s="3">
        <v>4.639745072745427E-2</v>
      </c>
      <c r="AH429" s="3">
        <v>-2.374421225158585E-2</v>
      </c>
      <c r="AI429" s="3">
        <v>-0.10809683188563213</v>
      </c>
      <c r="AJ429" s="3">
        <v>6.4038190594146727E-2</v>
      </c>
      <c r="AK429" s="3">
        <v>-4.4058642222807975E-2</v>
      </c>
      <c r="AL429" s="1">
        <v>-8.4471377378809165E-2</v>
      </c>
      <c r="AM429" s="1">
        <v>4.1674477479416196E-2</v>
      </c>
      <c r="AN429" s="1">
        <v>-4.2796899899392983E-2</v>
      </c>
      <c r="AO429" s="1">
        <v>-0.15672793065422527</v>
      </c>
      <c r="AP429" s="1">
        <v>7.6927574279628305E-2</v>
      </c>
      <c r="AQ429" s="1">
        <v>-7.9800355937583597E-2</v>
      </c>
      <c r="AR429" s="1">
        <v>-0.25434991906969356</v>
      </c>
      <c r="AS429" s="1">
        <v>0.12530187244396052</v>
      </c>
      <c r="AT429" s="1">
        <v>-0.12904804662573305</v>
      </c>
      <c r="AU429" s="1">
        <v>-0.12464872493073705</v>
      </c>
      <c r="AV429" s="1">
        <v>4.7625538394214163E-2</v>
      </c>
      <c r="AW429" s="1">
        <v>-7.7023186511666411E-2</v>
      </c>
      <c r="AX429" s="1">
        <v>-0.25848798686618696</v>
      </c>
      <c r="AY429" s="1">
        <v>0.10416911057958513</v>
      </c>
      <c r="AZ429" s="1">
        <v>-0.15431887625345986</v>
      </c>
      <c r="BA429" s="1">
        <v>-0.32242967652068383</v>
      </c>
      <c r="BB429" s="1">
        <v>0.12861000095456102</v>
      </c>
      <c r="BC429" s="1">
        <v>-0.19381967563240676</v>
      </c>
      <c r="BD429" s="1">
        <v>-0.101377203163904</v>
      </c>
      <c r="BE429" s="1">
        <v>8.0097447805383526E-2</v>
      </c>
      <c r="BF429" s="1">
        <v>-2.1279755358520485E-2</v>
      </c>
      <c r="BG429" s="1">
        <v>-0.24919970081438997</v>
      </c>
      <c r="BH429" s="1">
        <v>0.16484112682824362</v>
      </c>
      <c r="BI429" s="1">
        <v>-8.4358572331742265E-2</v>
      </c>
      <c r="BJ429" s="1">
        <v>-0.38404703911991189</v>
      </c>
      <c r="BK429" s="1">
        <v>0.22751524775766857</v>
      </c>
      <c r="BL429" s="1">
        <v>-0.15653179467105147</v>
      </c>
      <c r="BM429" s="1" t="str">
        <f t="shared" si="11"/>
        <v>WLDServices</v>
      </c>
    </row>
    <row r="430" spans="1:65">
      <c r="A430" s="8">
        <f t="shared" si="12"/>
        <v>71</v>
      </c>
      <c r="B430" s="1" t="s">
        <v>172</v>
      </c>
      <c r="C430" s="1" t="s">
        <v>228</v>
      </c>
      <c r="D430" s="1" t="s">
        <v>179</v>
      </c>
      <c r="E430" s="2">
        <v>733469.92911776504</v>
      </c>
      <c r="F430" s="3">
        <v>153946944</v>
      </c>
      <c r="G430" s="3">
        <v>-9.5430896617472172E-3</v>
      </c>
      <c r="H430" s="3">
        <v>5.2912838291376829E-3</v>
      </c>
      <c r="I430" s="3">
        <v>-4.2518058326095343E-3</v>
      </c>
      <c r="J430" s="3">
        <v>-2.0539490971714258E-2</v>
      </c>
      <c r="K430" s="3">
        <v>1.1521663516759872E-2</v>
      </c>
      <c r="L430" s="3">
        <v>-9.0178274549543858E-3</v>
      </c>
      <c r="M430" s="3">
        <v>-2.160295657813549E-2</v>
      </c>
      <c r="N430" s="3">
        <v>1.1950966902077198E-2</v>
      </c>
      <c r="O430" s="3">
        <v>-9.6519896760582924E-3</v>
      </c>
      <c r="P430" s="2">
        <v>85167.136911755442</v>
      </c>
      <c r="Q430" s="3">
        <v>7832801</v>
      </c>
      <c r="R430" s="3">
        <v>-1.794843515381217E-2</v>
      </c>
      <c r="S430" s="3">
        <v>1.0512134758755565E-2</v>
      </c>
      <c r="T430" s="3">
        <v>-7.436300627887249E-3</v>
      </c>
      <c r="U430" s="3">
        <v>-3.8691142573952675E-2</v>
      </c>
      <c r="V430" s="3">
        <v>2.3600916378200054E-2</v>
      </c>
      <c r="W430" s="3">
        <v>-1.5090226195752621E-2</v>
      </c>
      <c r="X430" s="3">
        <v>-4.0180088952183723E-2</v>
      </c>
      <c r="Y430" s="3">
        <v>2.4050668347626925E-2</v>
      </c>
      <c r="Z430" s="3">
        <v>-1.6129421070218086E-2</v>
      </c>
      <c r="AA430" s="3">
        <v>852434.20322618261</v>
      </c>
      <c r="AB430" s="3">
        <v>42617340</v>
      </c>
      <c r="AC430" s="3">
        <v>-0.1054464690387249</v>
      </c>
      <c r="AD430" s="3">
        <v>5.07997777312994E-2</v>
      </c>
      <c r="AE430" s="3">
        <v>-5.4646691307425499E-2</v>
      </c>
      <c r="AF430" s="3">
        <v>-0.22639191895723343</v>
      </c>
      <c r="AG430" s="3">
        <v>0.11134432256221771</v>
      </c>
      <c r="AH430" s="3">
        <v>-0.11504759639501572</v>
      </c>
      <c r="AI430" s="3">
        <v>-0.2324129194021225</v>
      </c>
      <c r="AJ430" s="3">
        <v>0.11371240019798279</v>
      </c>
      <c r="AK430" s="3">
        <v>-0.11870051920413971</v>
      </c>
      <c r="AL430" s="1">
        <v>-1.0014926519256482</v>
      </c>
      <c r="AM430" s="1">
        <v>0.55528995974708095</v>
      </c>
      <c r="AN430" s="1">
        <v>-0.44620269217856728</v>
      </c>
      <c r="AO430" s="1">
        <v>-2.1555020450996047</v>
      </c>
      <c r="AP430" s="1">
        <v>1.2091326560880511</v>
      </c>
      <c r="AQ430" s="1">
        <v>-0.94636938901155343</v>
      </c>
      <c r="AR430" s="1">
        <v>-2.26710667506297</v>
      </c>
      <c r="AS430" s="1">
        <v>1.2541855897899639</v>
      </c>
      <c r="AT430" s="1">
        <v>-1.0129210852730062</v>
      </c>
      <c r="AU430" s="1">
        <v>-0.82535661395741189</v>
      </c>
      <c r="AV430" s="1">
        <v>0.48339924208421636</v>
      </c>
      <c r="AW430" s="1">
        <v>-0.34195738257988451</v>
      </c>
      <c r="AX430" s="1">
        <v>-1.7792074992230398</v>
      </c>
      <c r="AY430" s="1">
        <v>1.0852852775895581</v>
      </c>
      <c r="AZ430" s="1">
        <v>-0.69392222163348161</v>
      </c>
      <c r="BA430" s="1">
        <v>-1.8476765178628018</v>
      </c>
      <c r="BB430" s="1">
        <v>1.1059670673626345</v>
      </c>
      <c r="BC430" s="1">
        <v>-0.74170947191354519</v>
      </c>
      <c r="BD430" s="1">
        <v>-2.6358914833452616</v>
      </c>
      <c r="BE430" s="1">
        <v>1.2698642514865908</v>
      </c>
      <c r="BF430" s="1">
        <v>-1.3660272318586708</v>
      </c>
      <c r="BG430" s="1">
        <v>-5.6592177672484194</v>
      </c>
      <c r="BH430" s="1">
        <v>2.7833227061667984</v>
      </c>
      <c r="BI430" s="1">
        <v>-2.875895061081621</v>
      </c>
      <c r="BJ430" s="1">
        <v>-5.8097273474987796</v>
      </c>
      <c r="BK430" s="1">
        <v>2.8425185780524775</v>
      </c>
      <c r="BL430" s="1">
        <v>-2.9672087694463025</v>
      </c>
      <c r="BM430" s="1" t="str">
        <f t="shared" si="11"/>
        <v>WLDTextiles, Garments and Leather</v>
      </c>
    </row>
    <row r="431" spans="1:65">
      <c r="A431" s="8">
        <f t="shared" si="12"/>
        <v>72</v>
      </c>
      <c r="B431" s="1" t="s">
        <v>173</v>
      </c>
      <c r="C431" s="1" t="s">
        <v>174</v>
      </c>
      <c r="D431" s="1" t="s">
        <v>175</v>
      </c>
      <c r="E431" s="2">
        <v>1746399.7906682945</v>
      </c>
      <c r="F431" s="3">
        <v>15884480</v>
      </c>
      <c r="G431" s="3">
        <v>-3.4243992064148188E-2</v>
      </c>
      <c r="H431" s="3">
        <v>4.6154573559761047E-2</v>
      </c>
      <c r="I431" s="3">
        <v>1.1910581961274147E-2</v>
      </c>
      <c r="J431" s="3">
        <v>-5.6346605531871319E-2</v>
      </c>
      <c r="K431" s="3">
        <v>7.1127299219369888E-2</v>
      </c>
      <c r="L431" s="3">
        <v>1.4780693687498569E-2</v>
      </c>
      <c r="M431" s="3">
        <v>-7.946042250841856E-2</v>
      </c>
      <c r="N431" s="3">
        <v>8.0408073961734772E-2</v>
      </c>
      <c r="O431" s="3">
        <v>9.476514533162117E-4</v>
      </c>
      <c r="P431" s="2">
        <v>602123.70994868584</v>
      </c>
      <c r="Q431" s="3">
        <v>2249862.5</v>
      </c>
      <c r="R431" s="3">
        <v>-3.3118604682385921E-2</v>
      </c>
      <c r="S431" s="3">
        <v>9.8326969426125288E-2</v>
      </c>
      <c r="T431" s="3">
        <v>6.5208366606384516E-2</v>
      </c>
      <c r="U431" s="3">
        <v>-5.3446860052645206E-2</v>
      </c>
      <c r="V431" s="3">
        <v>0.12719461880624294</v>
      </c>
      <c r="W431" s="3">
        <v>7.3747755028307438E-2</v>
      </c>
      <c r="X431" s="3">
        <v>-6.782216764986515E-2</v>
      </c>
      <c r="Y431" s="3">
        <v>0.13497447595000267</v>
      </c>
      <c r="Z431" s="3">
        <v>6.7152304574847221E-2</v>
      </c>
      <c r="AA431" s="3">
        <v>1032313.3950426948</v>
      </c>
      <c r="AB431" s="3">
        <v>6805850</v>
      </c>
      <c r="AC431" s="3">
        <v>-6.2195059144869447E-2</v>
      </c>
      <c r="AD431" s="3">
        <v>0.10185713320970535</v>
      </c>
      <c r="AE431" s="3">
        <v>3.966207429766655E-2</v>
      </c>
      <c r="AF431" s="3">
        <v>-0.10265036369673908</v>
      </c>
      <c r="AG431" s="3">
        <v>0.15439565479755402</v>
      </c>
      <c r="AH431" s="3">
        <v>5.174529179930687E-2</v>
      </c>
      <c r="AI431" s="3">
        <v>-0.14700494334101677</v>
      </c>
      <c r="AJ431" s="3">
        <v>0.17160186544060707</v>
      </c>
      <c r="AK431" s="3">
        <v>2.4596922099590302E-2</v>
      </c>
      <c r="AL431" s="1">
        <v>-0.15573410130640913</v>
      </c>
      <c r="AM431" s="1">
        <v>0.20990079138685655</v>
      </c>
      <c r="AN431" s="1">
        <v>5.416669219817194E-2</v>
      </c>
      <c r="AO431" s="1">
        <v>-0.25625189836905193</v>
      </c>
      <c r="AP431" s="1">
        <v>0.3234712238436025</v>
      </c>
      <c r="AQ431" s="1">
        <v>6.721932547455059E-2</v>
      </c>
      <c r="AR431" s="1">
        <v>-0.361368425316622</v>
      </c>
      <c r="AS431" s="1">
        <v>0.36567813451049902</v>
      </c>
      <c r="AT431" s="1">
        <v>4.3097091938770673E-3</v>
      </c>
      <c r="AU431" s="1">
        <v>-6.187458152597395E-2</v>
      </c>
      <c r="AV431" s="1">
        <v>0.18370158236752257</v>
      </c>
      <c r="AW431" s="1">
        <v>0.12182700432147753</v>
      </c>
      <c r="AX431" s="1">
        <v>-9.9853303946513775E-2</v>
      </c>
      <c r="AY431" s="1">
        <v>0.23763422059800018</v>
      </c>
      <c r="AZ431" s="1">
        <v>0.13778090969162862</v>
      </c>
      <c r="BA431" s="1">
        <v>-0.12671029718083923</v>
      </c>
      <c r="BB431" s="1">
        <v>0.25216911449581014</v>
      </c>
      <c r="BC431" s="1">
        <v>0.12545881035511314</v>
      </c>
      <c r="BD431" s="1">
        <v>-0.20502022330506453</v>
      </c>
      <c r="BE431" s="1">
        <v>0.33576255868212557</v>
      </c>
      <c r="BF431" s="1">
        <v>0.13074233614456557</v>
      </c>
      <c r="BG431" s="1">
        <v>-0.33837736914810218</v>
      </c>
      <c r="BH431" s="1">
        <v>0.50895090476873328</v>
      </c>
      <c r="BI431" s="1">
        <v>0.17057353792314475</v>
      </c>
      <c r="BJ431" s="1">
        <v>-0.48458811238560939</v>
      </c>
      <c r="BK431" s="1">
        <v>0.5656695765856683</v>
      </c>
      <c r="BL431" s="1">
        <v>8.1081464200058948E-2</v>
      </c>
      <c r="BM431" s="1" t="str">
        <f t="shared" si="11"/>
        <v>RoWAgriculture, Mining and Quarrying</v>
      </c>
    </row>
    <row r="432" spans="1:65">
      <c r="A432" s="8">
        <f t="shared" si="12"/>
        <v>72</v>
      </c>
      <c r="B432" s="1" t="s">
        <v>173</v>
      </c>
      <c r="C432" s="1" t="s">
        <v>174</v>
      </c>
      <c r="D432" s="1" t="s">
        <v>176</v>
      </c>
      <c r="E432" s="2">
        <v>216652.68330299083</v>
      </c>
      <c r="F432" s="3">
        <v>15884480</v>
      </c>
      <c r="G432" s="3">
        <v>-6.7081025335937738E-3</v>
      </c>
      <c r="H432" s="3">
        <v>6.3936312217265368E-3</v>
      </c>
      <c r="I432" s="3">
        <v>-3.1447131186723709E-4</v>
      </c>
      <c r="J432" s="3">
        <v>-1.3774393359199166E-2</v>
      </c>
      <c r="K432" s="3">
        <v>1.4239601325243711E-2</v>
      </c>
      <c r="L432" s="3">
        <v>4.6520796604454517E-4</v>
      </c>
      <c r="M432" s="3">
        <v>-2.4228610098361969E-2</v>
      </c>
      <c r="N432" s="3">
        <v>2.4816605262458324E-2</v>
      </c>
      <c r="O432" s="3">
        <v>5.8799516409635544E-4</v>
      </c>
      <c r="P432" s="2">
        <v>19318.965791118524</v>
      </c>
      <c r="Q432" s="3">
        <v>2249862.5</v>
      </c>
      <c r="R432" s="3">
        <v>-4.6311088954098523E-3</v>
      </c>
      <c r="S432" s="3">
        <v>4.1385256336070597E-3</v>
      </c>
      <c r="T432" s="3">
        <v>-4.9258326180279255E-4</v>
      </c>
      <c r="U432" s="3">
        <v>-9.6614427166059613E-3</v>
      </c>
      <c r="V432" s="3">
        <v>9.4133177772164345E-3</v>
      </c>
      <c r="W432" s="3">
        <v>-2.4812493938952684E-4</v>
      </c>
      <c r="X432" s="3">
        <v>-1.6970058903098106E-2</v>
      </c>
      <c r="Y432" s="3">
        <v>1.6129315597936511E-2</v>
      </c>
      <c r="Z432" s="3">
        <v>-8.4074330516159534E-4</v>
      </c>
      <c r="AA432" s="3">
        <v>403725.1525589411</v>
      </c>
      <c r="AB432" s="3">
        <v>6805850</v>
      </c>
      <c r="AC432" s="3">
        <v>-3.4977598581463099E-2</v>
      </c>
      <c r="AD432" s="3">
        <v>4.2636489495635033E-2</v>
      </c>
      <c r="AE432" s="3">
        <v>7.6588909141719341E-3</v>
      </c>
      <c r="AF432" s="3">
        <v>-7.3933531297370791E-2</v>
      </c>
      <c r="AG432" s="3">
        <v>9.5189517363905907E-2</v>
      </c>
      <c r="AH432" s="3">
        <v>2.1255985833704472E-2</v>
      </c>
      <c r="AI432" s="3">
        <v>-0.13888613972812891</v>
      </c>
      <c r="AJ432" s="3">
        <v>0.14500071853399277</v>
      </c>
      <c r="AK432" s="3">
        <v>6.1145797371864319E-3</v>
      </c>
      <c r="AL432" s="1">
        <v>-0.24591137824261278</v>
      </c>
      <c r="AM432" s="1">
        <v>0.23438321907513426</v>
      </c>
      <c r="AN432" s="1">
        <v>-1.1528159167478494E-2</v>
      </c>
      <c r="AO432" s="1">
        <v>-0.50495353022009803</v>
      </c>
      <c r="AP432" s="1">
        <v>0.52200752298877562</v>
      </c>
      <c r="AQ432" s="1">
        <v>1.7053992768677688E-2</v>
      </c>
      <c r="AR432" s="1">
        <v>-0.88819317718435531</v>
      </c>
      <c r="AS432" s="1">
        <v>0.90974840841089133</v>
      </c>
      <c r="AT432" s="1">
        <v>2.1555231226536038E-2</v>
      </c>
      <c r="AU432" s="1">
        <v>-0.26966655800026057</v>
      </c>
      <c r="AV432" s="1">
        <v>0.24098374450162771</v>
      </c>
      <c r="AW432" s="1">
        <v>-2.8682813498632827E-2</v>
      </c>
      <c r="AX432" s="1">
        <v>-0.56257973231554548</v>
      </c>
      <c r="AY432" s="1">
        <v>0.54813157316612093</v>
      </c>
      <c r="AZ432" s="1">
        <v>-1.4448159149424482E-2</v>
      </c>
      <c r="BA432" s="1">
        <v>-0.98815585571652709</v>
      </c>
      <c r="BB432" s="1">
        <v>0.93919990188667757</v>
      </c>
      <c r="BC432" s="1">
        <v>-4.8955953829849512E-2</v>
      </c>
      <c r="BD432" s="1">
        <v>-0.29481974193326188</v>
      </c>
      <c r="BE432" s="1">
        <v>0.35937512407455696</v>
      </c>
      <c r="BF432" s="1">
        <v>6.4555382141295151E-2</v>
      </c>
      <c r="BG432" s="1">
        <v>-0.62317213020042139</v>
      </c>
      <c r="BH432" s="1">
        <v>0.80233492526989236</v>
      </c>
      <c r="BI432" s="1">
        <v>0.17916279310698432</v>
      </c>
      <c r="BJ432" s="1">
        <v>-1.1706457142101818</v>
      </c>
      <c r="BK432" s="1">
        <v>1.2221843737718689</v>
      </c>
      <c r="BL432" s="1">
        <v>5.1538667411633661E-2</v>
      </c>
      <c r="BM432" s="1" t="str">
        <f t="shared" si="11"/>
        <v>RoWElectronics and Machinery</v>
      </c>
    </row>
    <row r="433" spans="1:65">
      <c r="A433" s="8">
        <f t="shared" si="12"/>
        <v>72</v>
      </c>
      <c r="B433" s="1" t="s">
        <v>173</v>
      </c>
      <c r="C433" s="1" t="s">
        <v>174</v>
      </c>
      <c r="D433" s="1" t="s">
        <v>177</v>
      </c>
      <c r="E433" s="2">
        <v>1667766.7862469752</v>
      </c>
      <c r="F433" s="3">
        <v>95306880</v>
      </c>
      <c r="G433" s="3">
        <v>-1.8422939552692696E-2</v>
      </c>
      <c r="H433" s="3">
        <v>2.8188222699100152E-2</v>
      </c>
      <c r="I433" s="3">
        <v>9.7652831464074552E-3</v>
      </c>
      <c r="J433" s="3">
        <v>-3.0648594547528774E-2</v>
      </c>
      <c r="K433" s="3">
        <v>4.6159987163264304E-2</v>
      </c>
      <c r="L433" s="3">
        <v>1.5511392848566175E-2</v>
      </c>
      <c r="M433" s="3">
        <v>-5.1327202934771776E-2</v>
      </c>
      <c r="N433" s="3">
        <v>6.3378982653375715E-2</v>
      </c>
      <c r="O433" s="3">
        <v>1.20517797768116E-2</v>
      </c>
      <c r="P433" s="2">
        <v>140623.78761261862</v>
      </c>
      <c r="Q433" s="3">
        <v>13499175</v>
      </c>
      <c r="R433" s="3">
        <v>-1.2349178068689071E-2</v>
      </c>
      <c r="S433" s="3">
        <v>2.1171930071432143E-2</v>
      </c>
      <c r="T433" s="3">
        <v>8.8227518281200901E-3</v>
      </c>
      <c r="U433" s="3">
        <v>-2.047988076810725E-2</v>
      </c>
      <c r="V433" s="3">
        <v>3.353391558630392E-2</v>
      </c>
      <c r="W433" s="3">
        <v>1.3054034585366026E-2</v>
      </c>
      <c r="X433" s="3">
        <v>-3.3659981389064342E-2</v>
      </c>
      <c r="Y433" s="3">
        <v>4.3986260483507067E-2</v>
      </c>
      <c r="Z433" s="3">
        <v>1.0326278919819742E-2</v>
      </c>
      <c r="AA433" s="3">
        <v>1022779.509383844</v>
      </c>
      <c r="AB433" s="3">
        <v>40835100</v>
      </c>
      <c r="AC433" s="3">
        <v>-5.8715226499771234E-2</v>
      </c>
      <c r="AD433" s="3">
        <v>0.1559766611608211</v>
      </c>
      <c r="AE433" s="3">
        <v>9.7261437265842687E-2</v>
      </c>
      <c r="AF433" s="3">
        <v>-9.0739736253453884E-2</v>
      </c>
      <c r="AG433" s="3">
        <v>0.23640661149693187</v>
      </c>
      <c r="AH433" s="3">
        <v>0.14566687375918264</v>
      </c>
      <c r="AI433" s="3">
        <v>-0.1467983823386021</v>
      </c>
      <c r="AJ433" s="3">
        <v>0.29062990406237077</v>
      </c>
      <c r="AK433" s="3">
        <v>0.14383152114169206</v>
      </c>
      <c r="AL433" s="1">
        <v>-8.7733733381277573E-2</v>
      </c>
      <c r="AM433" s="1">
        <v>0.13423797042277472</v>
      </c>
      <c r="AN433" s="1">
        <v>4.6504237041497164E-2</v>
      </c>
      <c r="AO433" s="1">
        <v>-0.14595475466078672</v>
      </c>
      <c r="AP433" s="1">
        <v>0.21982311753680528</v>
      </c>
      <c r="AQ433" s="1">
        <v>7.3868363984804758E-2</v>
      </c>
      <c r="AR433" s="1">
        <v>-0.24443043546912235</v>
      </c>
      <c r="AS433" s="1">
        <v>0.30182342780770627</v>
      </c>
      <c r="AT433" s="1">
        <v>5.7392992615780465E-2</v>
      </c>
      <c r="AU433" s="1">
        <v>-9.8788236790625733E-2</v>
      </c>
      <c r="AV433" s="1">
        <v>0.16936654646791693</v>
      </c>
      <c r="AW433" s="1">
        <v>7.0578308280380683E-2</v>
      </c>
      <c r="AX433" s="1">
        <v>-0.16383044276389894</v>
      </c>
      <c r="AY433" s="1">
        <v>0.26825723744773183</v>
      </c>
      <c r="AZ433" s="1">
        <v>0.10442679282128554</v>
      </c>
      <c r="BA433" s="1">
        <v>-0.26926571091090695</v>
      </c>
      <c r="BB433" s="1">
        <v>0.35187160570599157</v>
      </c>
      <c r="BC433" s="1">
        <v>8.260589339817416E-2</v>
      </c>
      <c r="BD433" s="1">
        <v>-0.19535345729176701</v>
      </c>
      <c r="BE433" s="1">
        <v>0.51895533460492727</v>
      </c>
      <c r="BF433" s="1">
        <v>0.32360188597965645</v>
      </c>
      <c r="BG433" s="1">
        <v>-0.3019033093728144</v>
      </c>
      <c r="BH433" s="1">
        <v>0.78655659929604749</v>
      </c>
      <c r="BI433" s="1">
        <v>0.48465328498478283</v>
      </c>
      <c r="BJ433" s="1">
        <v>-0.48841796624588207</v>
      </c>
      <c r="BK433" s="1">
        <v>0.96696478810619757</v>
      </c>
      <c r="BL433" s="1">
        <v>0.47854681992366832</v>
      </c>
      <c r="BM433" s="1" t="str">
        <f t="shared" si="11"/>
        <v>RoWOther</v>
      </c>
    </row>
    <row r="434" spans="1:65">
      <c r="A434" s="8">
        <f t="shared" si="12"/>
        <v>72</v>
      </c>
      <c r="B434" s="1" t="s">
        <v>173</v>
      </c>
      <c r="C434" s="1" t="s">
        <v>174</v>
      </c>
      <c r="D434" s="1" t="s">
        <v>178</v>
      </c>
      <c r="E434" s="2">
        <v>4219285.6356699225</v>
      </c>
      <c r="F434" s="3">
        <v>135018080</v>
      </c>
      <c r="G434" s="3">
        <v>-2.0405952156579588E-2</v>
      </c>
      <c r="H434" s="3">
        <v>2.6156689553317847E-2</v>
      </c>
      <c r="I434" s="3">
        <v>5.7507374040142167E-3</v>
      </c>
      <c r="J434" s="3">
        <v>-3.5726191388675943E-2</v>
      </c>
      <c r="K434" s="3">
        <v>4.7868568472040351E-2</v>
      </c>
      <c r="L434" s="3">
        <v>1.2142377083364408E-2</v>
      </c>
      <c r="M434" s="3">
        <v>-6.2688380872714333E-2</v>
      </c>
      <c r="N434" s="3">
        <v>6.4978648362739477E-2</v>
      </c>
      <c r="O434" s="3">
        <v>2.2902674900251441E-3</v>
      </c>
      <c r="P434" s="2">
        <v>357496.62263647444</v>
      </c>
      <c r="Q434" s="3">
        <v>19123831.25</v>
      </c>
      <c r="R434" s="3">
        <v>-1.1449023868408403E-2</v>
      </c>
      <c r="S434" s="3">
        <v>1.5096405999429408E-2</v>
      </c>
      <c r="T434" s="3">
        <v>3.6473821310210042E-3</v>
      </c>
      <c r="U434" s="3">
        <v>-2.0019145471451338E-2</v>
      </c>
      <c r="V434" s="3">
        <v>2.7818327016575495E-2</v>
      </c>
      <c r="W434" s="3">
        <v>7.7991815451241564E-3</v>
      </c>
      <c r="X434" s="3">
        <v>-3.5307749603816774E-2</v>
      </c>
      <c r="Y434" s="3">
        <v>3.7339771733968519E-2</v>
      </c>
      <c r="Z434" s="3">
        <v>2.0320221301517449E-3</v>
      </c>
      <c r="AA434" s="3">
        <v>797005.13678087178</v>
      </c>
      <c r="AB434" s="3">
        <v>57849725</v>
      </c>
      <c r="AC434" s="3">
        <v>-1.43352414797846E-2</v>
      </c>
      <c r="AD434" s="3">
        <v>1.6774604381680547E-2</v>
      </c>
      <c r="AE434" s="3">
        <v>2.4393629091719049E-3</v>
      </c>
      <c r="AF434" s="3">
        <v>-2.5004061442814418E-2</v>
      </c>
      <c r="AG434" s="3">
        <v>3.3249686769522668E-2</v>
      </c>
      <c r="AH434" s="3">
        <v>8.245625443123572E-3</v>
      </c>
      <c r="AI434" s="3">
        <v>-4.5235414441776811E-2</v>
      </c>
      <c r="AJ434" s="3">
        <v>4.548548744423897E-2</v>
      </c>
      <c r="AK434" s="3">
        <v>2.5007285694300663E-4</v>
      </c>
      <c r="AL434" s="1">
        <v>-3.8411471156743357E-2</v>
      </c>
      <c r="AM434" s="1">
        <v>4.9236463881897473E-2</v>
      </c>
      <c r="AN434" s="1">
        <v>1.0824992738850132E-2</v>
      </c>
      <c r="AO434" s="1">
        <v>-6.7249769064265053E-2</v>
      </c>
      <c r="AP434" s="1">
        <v>9.0106167213839655E-2</v>
      </c>
      <c r="AQ434" s="1">
        <v>2.2856398149574599E-2</v>
      </c>
      <c r="AR434" s="1">
        <v>-0.11800247865321005</v>
      </c>
      <c r="AS434" s="1">
        <v>0.12231360037687647</v>
      </c>
      <c r="AT434" s="1">
        <v>4.3111217236664169E-3</v>
      </c>
      <c r="AU434" s="1">
        <v>-3.6026534644362361E-2</v>
      </c>
      <c r="AV434" s="1">
        <v>4.7503717346989001E-2</v>
      </c>
      <c r="AW434" s="1">
        <v>1.1477182702626638E-2</v>
      </c>
      <c r="AX434" s="1">
        <v>-6.2994054879023736E-2</v>
      </c>
      <c r="AY434" s="1">
        <v>8.753566535713582E-2</v>
      </c>
      <c r="AZ434" s="1">
        <v>2.4541610478112083E-2</v>
      </c>
      <c r="BA434" s="1">
        <v>-0.11110256026509682</v>
      </c>
      <c r="BB434" s="1">
        <v>0.11749670499843291</v>
      </c>
      <c r="BC434" s="1">
        <v>6.3941447333360959E-3</v>
      </c>
      <c r="BD434" s="1">
        <v>-6.1206320539562188E-2</v>
      </c>
      <c r="BE434" s="1">
        <v>7.1621521978359526E-2</v>
      </c>
      <c r="BF434" s="1">
        <v>1.0415201469863064E-2</v>
      </c>
      <c r="BG434" s="1">
        <v>-0.10675834108675251</v>
      </c>
      <c r="BH434" s="1">
        <v>0.14196419286869408</v>
      </c>
      <c r="BI434" s="1">
        <v>3.5205852278993088E-2</v>
      </c>
      <c r="BJ434" s="1">
        <v>-0.19313893525740133</v>
      </c>
      <c r="BK434" s="1">
        <v>0.19420665695351466</v>
      </c>
      <c r="BL434" s="1">
        <v>1.0677210747989249E-3</v>
      </c>
      <c r="BM434" s="1" t="str">
        <f t="shared" si="11"/>
        <v>RoWServices</v>
      </c>
    </row>
    <row r="435" spans="1:65">
      <c r="A435" s="8">
        <f t="shared" si="12"/>
        <v>72</v>
      </c>
      <c r="B435" s="1" t="s">
        <v>173</v>
      </c>
      <c r="C435" s="1" t="s">
        <v>174</v>
      </c>
      <c r="D435" s="1" t="s">
        <v>179</v>
      </c>
      <c r="E435" s="2">
        <v>92135.057092403295</v>
      </c>
      <c r="F435" s="3">
        <v>15884480</v>
      </c>
      <c r="G435" s="3">
        <v>-9.3388662207871675E-4</v>
      </c>
      <c r="H435" s="3">
        <v>4.2816085042431951E-3</v>
      </c>
      <c r="I435" s="3">
        <v>3.3477217657491565E-3</v>
      </c>
      <c r="J435" s="3">
        <v>-1.8473815871402621E-3</v>
      </c>
      <c r="K435" s="3">
        <v>8.5259065963327885E-3</v>
      </c>
      <c r="L435" s="3">
        <v>6.6785247763618827E-3</v>
      </c>
      <c r="M435" s="3">
        <v>-2.4316938361153007E-3</v>
      </c>
      <c r="N435" s="3">
        <v>8.9227664284408092E-3</v>
      </c>
      <c r="O435" s="3">
        <v>6.4910725923255086E-3</v>
      </c>
      <c r="P435" s="2">
        <v>5368.140348559311</v>
      </c>
      <c r="Q435" s="3">
        <v>2249862.5</v>
      </c>
      <c r="R435" s="3">
        <v>-4.6774710062891245E-4</v>
      </c>
      <c r="S435" s="3">
        <v>1.8865542951971292E-3</v>
      </c>
      <c r="T435" s="3">
        <v>1.4188072236720473E-3</v>
      </c>
      <c r="U435" s="3">
        <v>-9.3148203450255096E-4</v>
      </c>
      <c r="V435" s="3">
        <v>3.7617410998791456E-3</v>
      </c>
      <c r="W435" s="3">
        <v>2.8302590362727642E-3</v>
      </c>
      <c r="X435" s="3">
        <v>-1.2092503602616489E-3</v>
      </c>
      <c r="Y435" s="3">
        <v>3.9507219335064292E-3</v>
      </c>
      <c r="Z435" s="3">
        <v>2.7414715732447803E-3</v>
      </c>
      <c r="AA435" s="3">
        <v>147101.82443296671</v>
      </c>
      <c r="AB435" s="3">
        <v>6805850</v>
      </c>
      <c r="AC435" s="3">
        <v>-4.5962580479681492E-3</v>
      </c>
      <c r="AD435" s="3">
        <v>3.4877968952059746E-2</v>
      </c>
      <c r="AE435" s="3">
        <v>3.0281710438430309E-2</v>
      </c>
      <c r="AF435" s="3">
        <v>-9.1749427374452353E-3</v>
      </c>
      <c r="AG435" s="3">
        <v>6.9891005754470825E-2</v>
      </c>
      <c r="AH435" s="3">
        <v>6.0716064646840096E-2</v>
      </c>
      <c r="AI435" s="3">
        <v>-1.1852039955556393E-2</v>
      </c>
      <c r="AJ435" s="3">
        <v>7.1773778647184372E-2</v>
      </c>
      <c r="AK435" s="3">
        <v>5.9921739622950554E-2</v>
      </c>
      <c r="AL435" s="1">
        <v>-8.050303408385498E-2</v>
      </c>
      <c r="AM435" s="1">
        <v>0.3690838557935357</v>
      </c>
      <c r="AN435" s="1">
        <v>0.28858081167442978</v>
      </c>
      <c r="AO435" s="1">
        <v>-0.15924826350377158</v>
      </c>
      <c r="AP435" s="1">
        <v>0.73495147386583881</v>
      </c>
      <c r="AQ435" s="1">
        <v>0.57570319029156536</v>
      </c>
      <c r="AR435" s="1">
        <v>-0.20961723526412152</v>
      </c>
      <c r="AS435" s="1">
        <v>0.76916164438909962</v>
      </c>
      <c r="AT435" s="1">
        <v>0.55954440912497816</v>
      </c>
      <c r="AU435" s="1">
        <v>-9.8019665165328312E-2</v>
      </c>
      <c r="AV435" s="1">
        <v>0.39534060196802917</v>
      </c>
      <c r="AW435" s="1">
        <v>0.29732094290161137</v>
      </c>
      <c r="AX435" s="1">
        <v>-0.19519855282201864</v>
      </c>
      <c r="AY435" s="1">
        <v>0.78829906706644826</v>
      </c>
      <c r="AZ435" s="1">
        <v>0.59310050814551896</v>
      </c>
      <c r="BA435" s="1">
        <v>-0.25340684154862481</v>
      </c>
      <c r="BB435" s="1">
        <v>0.82790131796208088</v>
      </c>
      <c r="BC435" s="1">
        <v>0.57449447641345619</v>
      </c>
      <c r="BD435" s="1">
        <v>-0.10632581588855923</v>
      </c>
      <c r="BE435" s="1">
        <v>0.80683644535644827</v>
      </c>
      <c r="BF435" s="1">
        <v>0.70051061869568787</v>
      </c>
      <c r="BG435" s="1">
        <v>-0.21224510506343872</v>
      </c>
      <c r="BH435" s="1">
        <v>1.6167974322941221</v>
      </c>
      <c r="BI435" s="1">
        <v>1.4045523649333875</v>
      </c>
      <c r="BJ435" s="1">
        <v>-0.27417473193773767</v>
      </c>
      <c r="BK435" s="1">
        <v>1.6603518545788167</v>
      </c>
      <c r="BL435" s="1">
        <v>1.3861771441854813</v>
      </c>
      <c r="BM435" s="1" t="str">
        <f t="shared" si="11"/>
        <v>RoWTextiles, Garments and Leather</v>
      </c>
    </row>
    <row r="436" spans="1:65">
      <c r="AC436" s="7"/>
    </row>
  </sheetData>
  <mergeCells count="6">
    <mergeCell ref="BD1:BL1"/>
    <mergeCell ref="E1:O1"/>
    <mergeCell ref="P1:Z1"/>
    <mergeCell ref="AA1:AK1"/>
    <mergeCell ref="AL1:AT1"/>
    <mergeCell ref="AU1:BC1"/>
  </mergeCells>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A47F-796C-40AD-B825-A6069E74BEE9}">
  <sheetPr>
    <tabColor theme="0" tint="-0.34998626667073579"/>
  </sheetPr>
  <dimension ref="A1:AS222"/>
  <sheetViews>
    <sheetView showGridLines="0" zoomScale="85" zoomScaleNormal="85" workbookViewId="0">
      <pane ySplit="3" topLeftCell="A4" activePane="bottomLeft" state="frozen"/>
      <selection pane="bottomLeft" activeCell="A33" sqref="A33"/>
    </sheetView>
  </sheetViews>
  <sheetFormatPr defaultColWidth="8.81640625" defaultRowHeight="12.5" outlineLevelRow="1"/>
  <cols>
    <col min="1" max="1" width="61.81640625" style="11" bestFit="1" customWidth="1"/>
    <col min="2" max="2" width="14" style="17" customWidth="1"/>
    <col min="3" max="3" width="16.81640625" style="17" customWidth="1"/>
    <col min="4" max="6" width="10.453125" style="17" customWidth="1"/>
    <col min="7" max="7" width="14.54296875" style="17" bestFit="1" customWidth="1"/>
    <col min="8" max="8" width="14" style="17" customWidth="1"/>
    <col min="9" max="9" width="20.54296875" style="17" customWidth="1"/>
    <col min="10" max="10" width="19.81640625" style="17" customWidth="1"/>
    <col min="11" max="11" width="10.453125" style="11" customWidth="1"/>
    <col min="12" max="13" width="13.54296875" style="11" bestFit="1" customWidth="1"/>
    <col min="14" max="14" width="14.453125" style="11" customWidth="1"/>
    <col min="15" max="18" width="13.54296875" style="11" bestFit="1" customWidth="1"/>
    <col min="19" max="19" width="16" style="11" customWidth="1"/>
    <col min="20" max="23" width="13.54296875" style="11" bestFit="1" customWidth="1"/>
    <col min="24" max="16384" width="8.81640625" style="11"/>
  </cols>
  <sheetData>
    <row r="1" spans="1:16" ht="13">
      <c r="A1" s="13" t="s">
        <v>180</v>
      </c>
      <c r="B1" s="14" t="str">
        <f>'by Country'!C2</f>
        <v>PRC</v>
      </c>
      <c r="D1" s="224" t="s">
        <v>400</v>
      </c>
      <c r="E1" s="224"/>
      <c r="F1" s="224"/>
      <c r="G1" s="224" t="s">
        <v>401</v>
      </c>
      <c r="H1" s="224"/>
      <c r="I1" s="224"/>
    </row>
    <row r="2" spans="1:16" ht="14.5">
      <c r="A2" s="13" t="s">
        <v>181</v>
      </c>
      <c r="B2" s="34" t="str">
        <f>'by Country'!C5</f>
        <v>GDP</v>
      </c>
      <c r="D2" s="163">
        <v>1</v>
      </c>
      <c r="E2" s="163">
        <v>2</v>
      </c>
      <c r="F2" s="163">
        <v>3</v>
      </c>
      <c r="G2" s="163">
        <v>1</v>
      </c>
      <c r="H2" s="163">
        <v>2</v>
      </c>
      <c r="I2" s="163">
        <v>3</v>
      </c>
    </row>
    <row r="3" spans="1:16" ht="7.5" customHeight="1">
      <c r="E3" s="18"/>
      <c r="F3" s="18"/>
      <c r="G3" s="18"/>
      <c r="H3" s="18"/>
      <c r="I3" s="18"/>
      <c r="J3" s="18"/>
      <c r="K3" s="12"/>
      <c r="L3" s="12"/>
    </row>
    <row r="4" spans="1:16" hidden="1" outlineLevel="1">
      <c r="D4" s="28"/>
      <c r="E4" s="18"/>
      <c r="F4" s="18"/>
      <c r="G4" s="18"/>
      <c r="H4" s="18"/>
      <c r="I4" s="18"/>
      <c r="J4" s="18"/>
      <c r="K4" s="12"/>
      <c r="L4" s="12"/>
    </row>
    <row r="5" spans="1:16" ht="13" hidden="1" outlineLevel="1">
      <c r="B5" s="35" t="str">
        <f>B2</f>
        <v>GDP</v>
      </c>
      <c r="C5" s="33"/>
      <c r="D5" s="33"/>
      <c r="E5" s="11"/>
      <c r="F5" s="9"/>
      <c r="G5" s="9"/>
      <c r="H5" s="9" t="s">
        <v>0</v>
      </c>
      <c r="I5" s="9" t="s">
        <v>1</v>
      </c>
      <c r="J5" s="9" t="s">
        <v>2</v>
      </c>
      <c r="L5" s="9"/>
      <c r="M5" s="9"/>
      <c r="N5" s="9" t="s">
        <v>268</v>
      </c>
      <c r="O5" s="9" t="s">
        <v>269</v>
      </c>
      <c r="P5" s="9" t="s">
        <v>270</v>
      </c>
    </row>
    <row r="6" spans="1:16" s="17" customFormat="1" ht="25" hidden="1" outlineLevel="1">
      <c r="A6" s="16" t="str">
        <f>+$B$1</f>
        <v>PRC</v>
      </c>
      <c r="B6" s="10" t="s">
        <v>182</v>
      </c>
      <c r="C6" s="10" t="s">
        <v>183</v>
      </c>
      <c r="D6" s="10" t="s">
        <v>184</v>
      </c>
      <c r="F6" s="224" t="str">
        <f>A7</f>
        <v>Current</v>
      </c>
      <c r="G6" s="9" t="s">
        <v>185</v>
      </c>
      <c r="H6" s="10" t="s">
        <v>9</v>
      </c>
      <c r="I6" s="10" t="s">
        <v>20</v>
      </c>
      <c r="J6" s="10" t="s">
        <v>31</v>
      </c>
      <c r="L6" s="224" t="str">
        <f>G7</f>
        <v>Trade redirection</v>
      </c>
      <c r="M6" s="9" t="s">
        <v>185</v>
      </c>
      <c r="N6" s="10" t="s">
        <v>241</v>
      </c>
      <c r="O6" s="10" t="s">
        <v>250</v>
      </c>
      <c r="P6" s="10" t="s">
        <v>259</v>
      </c>
    </row>
    <row r="7" spans="1:16" s="17" customFormat="1" ht="25" hidden="1" outlineLevel="1">
      <c r="A7" s="9" t="s">
        <v>186</v>
      </c>
      <c r="B7" s="19" t="str">
        <f>IFERROR(INDEX(H6:$J$6,MATCH($B$5,$H$5:$J$5,0)),"")</f>
        <v>VA_dirind_pct1</v>
      </c>
      <c r="C7" s="19" t="str">
        <f>IFERROR(INDEX(H7:$J$7,MATCH($B$5,$H$5:$J$5,0)),"")</f>
        <v>VA_trdred_pct1</v>
      </c>
      <c r="D7" s="10"/>
      <c r="F7" s="224"/>
      <c r="G7" s="9" t="s">
        <v>183</v>
      </c>
      <c r="H7" s="10" t="s">
        <v>10</v>
      </c>
      <c r="I7" s="10" t="s">
        <v>21</v>
      </c>
      <c r="J7" s="10" t="s">
        <v>32</v>
      </c>
      <c r="L7" s="224"/>
      <c r="M7" s="9" t="s">
        <v>183</v>
      </c>
      <c r="N7" s="10" t="s">
        <v>242</v>
      </c>
      <c r="O7" s="10" t="s">
        <v>251</v>
      </c>
      <c r="P7" s="10" t="s">
        <v>260</v>
      </c>
    </row>
    <row r="8" spans="1:16" s="17" customFormat="1" ht="25" hidden="1" outlineLevel="1">
      <c r="A8" s="9" t="s">
        <v>187</v>
      </c>
      <c r="B8" s="19" t="str">
        <f>IFERROR(INDEX(H$8:$J8,MATCH($B$5,$H$5:$J$5,0)),"")</f>
        <v>VA_dirind_pct2</v>
      </c>
      <c r="C8" s="19" t="str">
        <f>IFERROR(INDEX(H$9:$J9,MATCH($B$5,$H$5:$J$5,0)),"")</f>
        <v>VA_trdred_pct2</v>
      </c>
      <c r="D8" s="10"/>
      <c r="F8" s="224" t="str">
        <f>A8</f>
        <v>Bilateral</v>
      </c>
      <c r="G8" s="9" t="s">
        <v>185</v>
      </c>
      <c r="H8" s="10" t="s">
        <v>12</v>
      </c>
      <c r="I8" s="10" t="s">
        <v>23</v>
      </c>
      <c r="J8" s="10" t="s">
        <v>34</v>
      </c>
      <c r="L8" s="224" t="str">
        <f>G8</f>
        <v xml:space="preserve">Direct </v>
      </c>
      <c r="M8" s="9" t="s">
        <v>185</v>
      </c>
      <c r="N8" s="10" t="s">
        <v>244</v>
      </c>
      <c r="O8" s="10" t="s">
        <v>253</v>
      </c>
      <c r="P8" s="10" t="s">
        <v>262</v>
      </c>
    </row>
    <row r="9" spans="1:16" s="17" customFormat="1" ht="25" hidden="1" outlineLevel="1">
      <c r="A9" s="9" t="s">
        <v>188</v>
      </c>
      <c r="B9" s="19" t="str">
        <f>IFERROR(INDEX(H$10:$J10,MATCH($B$5,$H$5:$J$5,0)),"")</f>
        <v>VA_dirind_pct3</v>
      </c>
      <c r="C9" s="19" t="str">
        <f>IFERROR(INDEX(H$11:$J11,MATCH($B$5,$H$5:$J$5,0)),"")</f>
        <v>VA_trdred_pct3</v>
      </c>
      <c r="D9" s="10"/>
      <c r="F9" s="224"/>
      <c r="G9" s="9" t="s">
        <v>183</v>
      </c>
      <c r="H9" s="10" t="s">
        <v>13</v>
      </c>
      <c r="I9" s="10" t="s">
        <v>24</v>
      </c>
      <c r="J9" s="10" t="s">
        <v>35</v>
      </c>
      <c r="L9" s="224"/>
      <c r="M9" s="9" t="s">
        <v>183</v>
      </c>
      <c r="N9" s="10" t="s">
        <v>245</v>
      </c>
      <c r="O9" s="10" t="s">
        <v>254</v>
      </c>
      <c r="P9" s="10" t="s">
        <v>263</v>
      </c>
    </row>
    <row r="10" spans="1:16" s="17" customFormat="1" ht="25" hidden="1" outlineLevel="1">
      <c r="A10" s="16"/>
      <c r="B10" s="10"/>
      <c r="C10" s="10"/>
      <c r="D10" s="10"/>
      <c r="F10" s="224" t="str">
        <f>A9</f>
        <v>Worse</v>
      </c>
      <c r="G10" s="9" t="s">
        <v>185</v>
      </c>
      <c r="H10" s="10" t="s">
        <v>15</v>
      </c>
      <c r="I10" s="10" t="s">
        <v>26</v>
      </c>
      <c r="J10" s="10" t="s">
        <v>37</v>
      </c>
      <c r="L10" s="224" t="str">
        <f>G9</f>
        <v>Trade redirection</v>
      </c>
      <c r="M10" s="9" t="s">
        <v>185</v>
      </c>
      <c r="N10" s="10" t="s">
        <v>247</v>
      </c>
      <c r="O10" s="10" t="s">
        <v>256</v>
      </c>
      <c r="P10" s="10" t="s">
        <v>265</v>
      </c>
    </row>
    <row r="11" spans="1:16" s="17" customFormat="1" ht="25" hidden="1" outlineLevel="1">
      <c r="A11" s="16"/>
      <c r="B11" s="10"/>
      <c r="C11" s="10"/>
      <c r="D11" s="10"/>
      <c r="F11" s="224"/>
      <c r="G11" s="9" t="s">
        <v>183</v>
      </c>
      <c r="H11" s="10" t="s">
        <v>16</v>
      </c>
      <c r="I11" s="10" t="s">
        <v>27</v>
      </c>
      <c r="J11" s="10" t="s">
        <v>38</v>
      </c>
      <c r="L11" s="224"/>
      <c r="M11" s="9" t="s">
        <v>183</v>
      </c>
      <c r="N11" s="10" t="s">
        <v>248</v>
      </c>
      <c r="O11" s="10" t="s">
        <v>257</v>
      </c>
      <c r="P11" s="10" t="s">
        <v>266</v>
      </c>
    </row>
    <row r="12" spans="1:16" s="17" customFormat="1" ht="13" hidden="1" outlineLevel="1">
      <c r="A12" s="217" t="s">
        <v>189</v>
      </c>
      <c r="B12" s="218"/>
      <c r="C12" s="218"/>
      <c r="D12" s="219"/>
      <c r="F12" s="20"/>
      <c r="G12" s="20"/>
      <c r="H12" s="18" t="s">
        <v>230</v>
      </c>
      <c r="I12" s="18" t="s">
        <v>1</v>
      </c>
      <c r="J12" s="18" t="s">
        <v>2</v>
      </c>
      <c r="L12" s="20"/>
      <c r="M12" s="20"/>
      <c r="N12" s="18" t="s">
        <v>230</v>
      </c>
      <c r="O12" s="18" t="s">
        <v>1</v>
      </c>
      <c r="P12" s="18" t="s">
        <v>2</v>
      </c>
    </row>
    <row r="13" spans="1:16" s="17" customFormat="1" ht="13" hidden="1" outlineLevel="1">
      <c r="A13" s="16"/>
      <c r="B13" s="10" t="s">
        <v>182</v>
      </c>
      <c r="C13" s="10" t="s">
        <v>183</v>
      </c>
      <c r="D13" s="10" t="s">
        <v>184</v>
      </c>
      <c r="F13" s="27" t="s">
        <v>234</v>
      </c>
    </row>
    <row r="14" spans="1:16" hidden="1" outlineLevel="1">
      <c r="A14" s="9" t="s">
        <v>186</v>
      </c>
      <c r="B14" s="19">
        <f>IFERROR(INDEX(Datasheet!$E$4:$AK$75,MATCH($A$6,Datasheet!$C$4:$C$75,0), MATCH(B$7,Datasheet!$E$3:$AK$3,0)),"")</f>
        <v>-0.67689913511276245</v>
      </c>
      <c r="C14" s="19">
        <f>IFERROR(INDEX(Datasheet!$E$4:$AK$75,MATCH($A$6,Datasheet!$C$4:$C$75,0), MATCH(C$7,Datasheet!$E$3:$AK$3,0)),"")</f>
        <v>3.0123645439743996E-2</v>
      </c>
      <c r="D14" s="26">
        <f>(B14+(C14*(('by Country'!$C$7/0.5))))</f>
        <v>-0.64677548967301846</v>
      </c>
      <c r="E14" s="11"/>
      <c r="F14" s="9" t="s">
        <v>0</v>
      </c>
      <c r="G14" s="9" t="s">
        <v>231</v>
      </c>
      <c r="H14" s="17" t="str">
        <f>INDEX($G$14:$G$16,MATCH($B$2,$F$14:$F$16, 0))</f>
        <v>% of GDP</v>
      </c>
      <c r="I14" s="11"/>
      <c r="J14" s="11"/>
    </row>
    <row r="15" spans="1:16" ht="25" hidden="1" outlineLevel="1">
      <c r="A15" s="9" t="s">
        <v>187</v>
      </c>
      <c r="B15" s="19">
        <f>IFERROR(INDEX(Datasheet!$E$4:$AK$75,MATCH($A$6,Datasheet!$C$4:$C$75,0), MATCH(B$8,Datasheet!$E$3:$AK$3,0)),"")</f>
        <v>-1.2967323064804077</v>
      </c>
      <c r="C15" s="19">
        <f>IFERROR(INDEX(Datasheet!$E$4:$AK$75,MATCH($A$6,Datasheet!$C$4:$C$75,0), MATCH(C$8,Datasheet!$E$3:$AK$3,0)),"")</f>
        <v>7.2898246347904205E-2</v>
      </c>
      <c r="D15" s="26">
        <f>(B15+(C15*(('by Country'!$C$7/0.5))))</f>
        <v>-1.2238340601325035</v>
      </c>
      <c r="E15" s="11"/>
      <c r="F15" s="10" t="s">
        <v>1</v>
      </c>
      <c r="G15" s="9" t="s">
        <v>233</v>
      </c>
      <c r="H15" s="11"/>
      <c r="I15" s="11"/>
      <c r="J15" s="11"/>
    </row>
    <row r="16" spans="1:16" hidden="1" outlineLevel="1">
      <c r="A16" s="9" t="s">
        <v>188</v>
      </c>
      <c r="B16" s="19">
        <f>IFERROR(INDEX(Datasheet!$E$4:$AK$75,MATCH($A$6,Datasheet!$C$4:$C$75,0), MATCH(B$9,Datasheet!$E$3:$AK$3,0)),"")</f>
        <v>-1.3412642478942871</v>
      </c>
      <c r="C16" s="19">
        <f>IFERROR(INDEX(Datasheet!$E$4:$AK$75,MATCH($A$6,Datasheet!$C$4:$C$75,0), MATCH(C$9,Datasheet!$E$3:$AK$3,0)),"")</f>
        <v>9.0716458857059479E-2</v>
      </c>
      <c r="D16" s="26">
        <f>(B16+(C16*(('by Country'!$C$7/0.5))))</f>
        <v>-1.2505477890372276</v>
      </c>
      <c r="E16" s="11"/>
      <c r="F16" s="9" t="s">
        <v>2</v>
      </c>
      <c r="G16" s="9" t="s">
        <v>232</v>
      </c>
      <c r="H16" s="11"/>
      <c r="I16" s="11"/>
      <c r="J16" s="11"/>
    </row>
    <row r="17" spans="1:10" s="117" customFormat="1" ht="19" customHeight="1" collapsed="1">
      <c r="A17" s="118" t="s">
        <v>399</v>
      </c>
      <c r="B17" s="114"/>
      <c r="C17" s="115"/>
      <c r="D17" s="115"/>
      <c r="E17" s="115"/>
      <c r="F17" s="116"/>
      <c r="G17" s="116"/>
      <c r="H17" s="116"/>
      <c r="I17" s="116"/>
      <c r="J17" s="116"/>
    </row>
    <row r="18" spans="1:10" ht="13">
      <c r="A18" s="15" t="str">
        <f>CONCATENATE(B1, ": ", A19, A20, ", by Scenario")</f>
        <v>PRC: Impact of the Trade Conflict on GDP, by Scenario</v>
      </c>
      <c r="B18" s="160"/>
    </row>
    <row r="19" spans="1:10" ht="13">
      <c r="A19" s="107" t="s">
        <v>190</v>
      </c>
    </row>
    <row r="20" spans="1:10" ht="25">
      <c r="A20" s="108" t="str">
        <f>B2</f>
        <v>GDP</v>
      </c>
      <c r="C20" s="17" t="s">
        <v>191</v>
      </c>
      <c r="F20" s="17" t="s">
        <v>192</v>
      </c>
    </row>
    <row r="21" spans="1:10" ht="25">
      <c r="C21" s="17" t="s">
        <v>193</v>
      </c>
      <c r="D21" s="17" t="s">
        <v>194</v>
      </c>
      <c r="E21" s="17" t="s">
        <v>195</v>
      </c>
      <c r="F21" s="17" t="s">
        <v>196</v>
      </c>
      <c r="G21" s="17" t="s">
        <v>197</v>
      </c>
      <c r="H21" s="17" t="s">
        <v>198</v>
      </c>
    </row>
    <row r="22" spans="1:10" ht="14.5" customHeight="1">
      <c r="A22" s="36" t="s">
        <v>199</v>
      </c>
      <c r="B22" s="10" t="s">
        <v>186</v>
      </c>
      <c r="C22" s="21">
        <f>+B14</f>
        <v>-0.67689913511276245</v>
      </c>
      <c r="D22" s="21">
        <f>B14</f>
        <v>-0.67689913511276245</v>
      </c>
      <c r="E22" s="21">
        <f>+D22</f>
        <v>-0.67689913511276245</v>
      </c>
      <c r="F22" s="21"/>
      <c r="G22" s="21"/>
      <c r="H22" s="21"/>
    </row>
    <row r="23" spans="1:10" ht="25">
      <c r="A23" s="37"/>
      <c r="B23" s="10" t="s">
        <v>200</v>
      </c>
      <c r="C23" s="21">
        <f>+D23-C22</f>
        <v>-0.61983317136764526</v>
      </c>
      <c r="D23" s="21">
        <f>B15</f>
        <v>-1.2967323064804077</v>
      </c>
      <c r="E23" s="21"/>
      <c r="F23" s="21">
        <f>+E22</f>
        <v>-0.67689913511276245</v>
      </c>
      <c r="G23" s="21">
        <f>+D23</f>
        <v>-1.2967323064804077</v>
      </c>
      <c r="H23" s="21">
        <f>IF(C23&lt;0,F23,G23)</f>
        <v>-0.67689913511276245</v>
      </c>
    </row>
    <row r="24" spans="1:10" ht="25">
      <c r="A24" s="37"/>
      <c r="B24" s="10" t="s">
        <v>201</v>
      </c>
      <c r="C24" s="21">
        <f>+D24-D23</f>
        <v>-4.4531941413879395E-2</v>
      </c>
      <c r="D24" s="21">
        <f>B16</f>
        <v>-1.3412642478942871</v>
      </c>
      <c r="E24" s="21"/>
      <c r="F24" s="21">
        <f>+G23</f>
        <v>-1.2967323064804077</v>
      </c>
      <c r="G24" s="21">
        <f>+D24</f>
        <v>-1.3412642478942871</v>
      </c>
      <c r="H24" s="21">
        <f>IF(C24&lt;0,F24,G24)</f>
        <v>-1.2967323064804077</v>
      </c>
    </row>
    <row r="25" spans="1:10" ht="13">
      <c r="A25" s="38"/>
      <c r="B25" s="10" t="s">
        <v>202</v>
      </c>
      <c r="C25" s="21"/>
      <c r="D25" s="21"/>
      <c r="E25" s="21">
        <f>+D24</f>
        <v>-1.3412642478942871</v>
      </c>
      <c r="F25" s="21"/>
      <c r="G25" s="21"/>
      <c r="H25" s="21"/>
    </row>
    <row r="26" spans="1:10" ht="13">
      <c r="A26" s="37" t="s">
        <v>203</v>
      </c>
      <c r="B26" s="10"/>
      <c r="C26" s="21"/>
      <c r="D26" s="21"/>
      <c r="E26" s="21"/>
      <c r="F26" s="21"/>
      <c r="G26" s="21"/>
      <c r="H26" s="21"/>
    </row>
    <row r="27" spans="1:10" ht="15" customHeight="1">
      <c r="A27" s="214" t="s">
        <v>204</v>
      </c>
      <c r="B27" s="10" t="s">
        <v>186</v>
      </c>
      <c r="C27" s="21">
        <f>+D27</f>
        <v>-0.64677548967301846</v>
      </c>
      <c r="D27" s="22">
        <f>D14</f>
        <v>-0.64677548967301846</v>
      </c>
      <c r="E27" s="21">
        <f>+D27</f>
        <v>-0.64677548967301846</v>
      </c>
      <c r="F27" s="21"/>
      <c r="G27" s="21"/>
      <c r="H27" s="21"/>
    </row>
    <row r="28" spans="1:10" ht="25">
      <c r="A28" s="215"/>
      <c r="B28" s="10" t="s">
        <v>200</v>
      </c>
      <c r="C28" s="21">
        <f>+D28-C27</f>
        <v>-0.57705857045948505</v>
      </c>
      <c r="D28" s="22">
        <f>D15</f>
        <v>-1.2238340601325035</v>
      </c>
      <c r="E28" s="21"/>
      <c r="F28" s="21">
        <f>+E27</f>
        <v>-0.64677548967301846</v>
      </c>
      <c r="G28" s="21">
        <f>+D28</f>
        <v>-1.2238340601325035</v>
      </c>
      <c r="H28" s="21">
        <f>IF(C28&lt;0,F28,G28)</f>
        <v>-0.64677548967301846</v>
      </c>
    </row>
    <row r="29" spans="1:10" ht="25">
      <c r="A29" s="215"/>
      <c r="B29" s="10" t="s">
        <v>201</v>
      </c>
      <c r="C29" s="21">
        <f>+D29-D28</f>
        <v>-2.6713728904724121E-2</v>
      </c>
      <c r="D29" s="22">
        <f>D16</f>
        <v>-1.2505477890372276</v>
      </c>
      <c r="E29" s="21"/>
      <c r="F29" s="21">
        <f>+G28</f>
        <v>-1.2238340601325035</v>
      </c>
      <c r="G29" s="21">
        <f>+D29</f>
        <v>-1.2505477890372276</v>
      </c>
      <c r="H29" s="21">
        <f>IF(C29&lt;0,F29,G29)</f>
        <v>-1.2238340601325035</v>
      </c>
    </row>
    <row r="30" spans="1:10">
      <c r="A30" s="216"/>
      <c r="B30" s="10" t="s">
        <v>202</v>
      </c>
      <c r="C30" s="21"/>
      <c r="D30" s="21"/>
      <c r="E30" s="21">
        <f>+D29</f>
        <v>-1.2505477890372276</v>
      </c>
      <c r="F30" s="21"/>
      <c r="G30" s="21"/>
      <c r="H30" s="21"/>
    </row>
    <row r="32" spans="1:10" ht="13">
      <c r="A32" s="13" t="str">
        <f>CONCATENATE(B1,": ",A33, A34, ", by Sector")</f>
        <v>PRC: Net Impact of the Trade Conflict on GDP, by Sector</v>
      </c>
      <c r="B32" s="160"/>
    </row>
    <row r="33" spans="1:45" s="112" customFormat="1" ht="13">
      <c r="A33" s="109" t="s">
        <v>205</v>
      </c>
      <c r="B33" s="110"/>
      <c r="C33" s="110"/>
      <c r="D33" s="110"/>
      <c r="E33" s="110"/>
      <c r="F33" s="110"/>
      <c r="G33" s="110"/>
      <c r="H33" s="110"/>
      <c r="I33" s="110"/>
      <c r="J33" s="110"/>
      <c r="K33" s="112" t="s">
        <v>0</v>
      </c>
      <c r="N33" s="112" t="s">
        <v>1</v>
      </c>
      <c r="Q33" s="112" t="s">
        <v>2</v>
      </c>
    </row>
    <row r="34" spans="1:45" s="112" customFormat="1" ht="13">
      <c r="A34" s="111" t="str">
        <f>B2</f>
        <v>GDP</v>
      </c>
      <c r="B34" s="110">
        <f>HLOOKUP($A$34,$K$33:$S$34,2,FALSE)</f>
        <v>3</v>
      </c>
      <c r="C34" s="110"/>
      <c r="D34" s="110"/>
      <c r="E34" s="110"/>
      <c r="F34" s="110"/>
      <c r="G34" s="110"/>
      <c r="H34" s="110"/>
      <c r="I34" s="110"/>
      <c r="J34" s="110"/>
      <c r="K34" s="112">
        <v>3</v>
      </c>
      <c r="L34" s="112">
        <v>4</v>
      </c>
      <c r="M34" s="112">
        <v>5</v>
      </c>
      <c r="N34" s="112">
        <v>6</v>
      </c>
      <c r="O34" s="112">
        <v>7</v>
      </c>
      <c r="P34" s="112">
        <v>8</v>
      </c>
      <c r="Q34" s="112">
        <v>9</v>
      </c>
      <c r="R34" s="112">
        <v>10</v>
      </c>
      <c r="S34" s="112">
        <v>11</v>
      </c>
    </row>
    <row r="35" spans="1:45" s="112" customFormat="1">
      <c r="B35" s="110"/>
      <c r="C35" s="110"/>
      <c r="D35" s="110"/>
      <c r="E35" s="110"/>
      <c r="F35" s="110"/>
      <c r="G35" s="110" t="s">
        <v>42</v>
      </c>
      <c r="H35" s="110"/>
      <c r="I35" s="110"/>
      <c r="J35" s="110"/>
      <c r="K35" s="110" t="s">
        <v>214</v>
      </c>
      <c r="L35" s="112" t="s">
        <v>215</v>
      </c>
      <c r="M35" s="112" t="s">
        <v>216</v>
      </c>
      <c r="N35" s="112" t="s">
        <v>217</v>
      </c>
      <c r="O35" s="112" t="s">
        <v>218</v>
      </c>
      <c r="P35" s="112" t="s">
        <v>219</v>
      </c>
      <c r="Q35" s="112" t="s">
        <v>220</v>
      </c>
      <c r="R35" s="112" t="s">
        <v>221</v>
      </c>
      <c r="S35" s="112" t="s">
        <v>222</v>
      </c>
    </row>
    <row r="36" spans="1:45" ht="37.5">
      <c r="A36" s="16" t="str">
        <f>+$B$1</f>
        <v>PRC</v>
      </c>
      <c r="B36" s="10" t="s">
        <v>175</v>
      </c>
      <c r="C36" s="10" t="s">
        <v>179</v>
      </c>
      <c r="D36" s="10" t="s">
        <v>176</v>
      </c>
      <c r="E36" s="10" t="s">
        <v>178</v>
      </c>
      <c r="F36" s="10" t="s">
        <v>177</v>
      </c>
      <c r="G36" s="10" t="s">
        <v>206</v>
      </c>
      <c r="I36" s="110" t="str">
        <f>$A$36&amp;J36</f>
        <v>PRCAgriculture, Mining and Quarrying</v>
      </c>
      <c r="J36" s="113" t="s">
        <v>175</v>
      </c>
      <c r="K36" s="112">
        <f>INDEX(VA_dirind_pct1,MATCH($I36,ctrysec,0))+INDEX(VA_trdred_pct1,MATCH($I36,ctrysec,0))*('by Country'!$C$7/0.5)</f>
        <v>-9.4968078657984734E-2</v>
      </c>
      <c r="L36" s="112">
        <f>INDEX(VA_dirind_pct2,MATCH($I36,ctrysec,0))+INDEX(VA_trdred_pct2,MATCH($I36,ctrysec,0))*('by Country'!$C$7/0.5)</f>
        <v>-0.16717491205781698</v>
      </c>
      <c r="M36" s="112">
        <f>INDEX(VA_dirind_pct3,MATCH($I36,ctrysec,0))+INDEX(VA_trdred_pct3,MATCH($I36,ctrysec,0))*('by Country'!$C$7/0.5)</f>
        <v>-0.17030619690194726</v>
      </c>
      <c r="N36" s="112">
        <f>INDEX(emp_dirind_pct1,MATCH($I36,ctrysec,0))+INDEX(emp_trdred_pct1,MATCH($I36,ctrysec,0))*('by Country'!$C$7/0.5)</f>
        <v>-0.1439256101148203</v>
      </c>
      <c r="O36" s="112">
        <f>INDEX(emp_dirind_pct2,MATCH($I36,ctrysec,0))+INDEX(emp_trdred_pct2,MATCH($I36,ctrysec,0))*('by Country'!$C$7/0.5)</f>
        <v>-0.25737818120978773</v>
      </c>
      <c r="P36" s="112">
        <f>INDEX(emp_dirind_pct3,MATCH($I36,ctrysec,0))+INDEX(emp_trdred_pct3,MATCH($I36,ctrysec,0))*('by Country'!$C$7/0.5)</f>
        <v>-0.26039531908463687</v>
      </c>
      <c r="Q36" s="112">
        <f>INDEX(exp_dirind_pct1,MATCH($I36,ctrysec,0))+INDEX(exp_trdred_pct1,MATCH($I36,ctrysec,0))*('by Country'!$C$7/0.5)</f>
        <v>-3.4766656564897858E-2</v>
      </c>
      <c r="R36" s="112">
        <f>INDEX(exp_dirind_pct2,MATCH($I36,ctrysec,0))+INDEX(exp_trdred_pct2,MATCH($I36,ctrysec,0))*('by Country'!$C$7/0.5)</f>
        <v>-4.6996209275675938E-2</v>
      </c>
      <c r="S36" s="112">
        <f>INDEX(exp_dirind_pct3,MATCH($I36,ctrysec,0))+INDEX(exp_trdred_pct3,MATCH($I36,ctrysec,0))*('by Country'!$C$7/0.5)</f>
        <v>-4.726258889422752E-2</v>
      </c>
    </row>
    <row r="37" spans="1:45" ht="25">
      <c r="A37" s="9" t="s">
        <v>207</v>
      </c>
      <c r="B37" s="26">
        <f>VLOOKUP($A$36&amp;B$36,$I$36:$S$40,$B$34,FALSE)</f>
        <v>-9.4968078657984734E-2</v>
      </c>
      <c r="C37" s="26">
        <f>VLOOKUP($A$36&amp;C$36,$I$36:$S$40,$B$34,FALSE)</f>
        <v>-5.1399444055277854E-2</v>
      </c>
      <c r="D37" s="26">
        <f>VLOOKUP($A$36&amp;D$36,$I$36:$S$40,$B$34,FALSE)</f>
        <v>-0.10933646000921726</v>
      </c>
      <c r="E37" s="26">
        <f>VLOOKUP($A$36&amp;E$36,$I$36:$S$40,$B$34,FALSE)</f>
        <v>-0.19037870396641665</v>
      </c>
      <c r="F37" s="26">
        <f>VLOOKUP($A$36&amp;F$36,$I$36:$S$40,$B$34,FALSE)</f>
        <v>-0.20069280016468838</v>
      </c>
      <c r="G37" s="21">
        <f>SUM(B37:F37)</f>
        <v>-0.64677548685358488</v>
      </c>
      <c r="I37" s="110" t="str">
        <f t="shared" ref="I37:I40" si="0">$A$36&amp;J37</f>
        <v>PRCTextiles, Garments and Leather</v>
      </c>
      <c r="J37" s="113" t="s">
        <v>179</v>
      </c>
      <c r="K37" s="112">
        <f>INDEX(VA_dirind_pct1,MATCH($I37,ctrysec,0))+INDEX(VA_trdred_pct1,MATCH($I37,ctrysec,0))*('by Country'!$C$7/0.5)</f>
        <v>-5.1399444055277854E-2</v>
      </c>
      <c r="L37" s="112">
        <f>INDEX(VA_dirind_pct2,MATCH($I37,ctrysec,0))+INDEX(VA_trdred_pct2,MATCH($I37,ctrysec,0))*('by Country'!$C$7/0.5)</f>
        <v>-0.11260864461655729</v>
      </c>
      <c r="M37" s="112">
        <f>INDEX(VA_dirind_pct3,MATCH($I37,ctrysec,0))+INDEX(VA_trdred_pct3,MATCH($I37,ctrysec,0))*('by Country'!$C$7/0.5)</f>
        <v>-0.11317301902454346</v>
      </c>
      <c r="N37" s="112">
        <f>INDEX(emp_dirind_pct1,MATCH($I37,ctrysec,0))+INDEX(emp_trdred_pct1,MATCH($I37,ctrysec,0))*('by Country'!$C$7/0.5)</f>
        <v>-7.2147609025705606E-2</v>
      </c>
      <c r="O37" s="112">
        <f>INDEX(emp_dirind_pct2,MATCH($I37,ctrysec,0))+INDEX(emp_trdred_pct2,MATCH($I37,ctrysec,0))*('by Country'!$C$7/0.5)</f>
        <v>-0.15659408085048199</v>
      </c>
      <c r="P37" s="112">
        <f>INDEX(emp_dirind_pct3,MATCH($I37,ctrysec,0))+INDEX(emp_trdred_pct3,MATCH($I37,ctrysec,0))*('by Country'!$C$7/0.5)</f>
        <v>-0.157281068561133</v>
      </c>
      <c r="Q37" s="112">
        <f>INDEX(exp_dirind_pct1,MATCH($I37,ctrysec,0))+INDEX(exp_trdred_pct1,MATCH($I37,ctrysec,0))*('by Country'!$C$7/0.5)</f>
        <v>-0.84448499116115272</v>
      </c>
      <c r="R37" s="112">
        <f>INDEX(exp_dirind_pct2,MATCH($I37,ctrysec,0))+INDEX(exp_trdred_pct2,MATCH($I37,ctrysec,0))*('by Country'!$C$7/0.5)</f>
        <v>-1.8350435759639367</v>
      </c>
      <c r="S37" s="112">
        <f>INDEX(exp_dirind_pct3,MATCH($I37,ctrysec,0))+INDEX(exp_trdred_pct3,MATCH($I37,ctrysec,0))*('by Country'!$C$7/0.5)</f>
        <v>-1.8374817194417119</v>
      </c>
    </row>
    <row r="38" spans="1:45" ht="25">
      <c r="A38" s="9" t="s">
        <v>208</v>
      </c>
      <c r="B38" s="26">
        <f>VLOOKUP($A$36&amp;B$36,$I$36:$S$40,$B$34+1,FALSE)</f>
        <v>-0.16717491205781698</v>
      </c>
      <c r="C38" s="26">
        <f>VLOOKUP($A$36&amp;C$36,$I$36:$S$40,$B$34+1,FALSE)</f>
        <v>-0.11260864461655729</v>
      </c>
      <c r="D38" s="26">
        <f>VLOOKUP($A$36&amp;D$36,$I$36:$S$40,$B$34+1,FALSE)</f>
        <v>-0.23530715378001332</v>
      </c>
      <c r="E38" s="26">
        <f>VLOOKUP($A$36&amp;E$36,$I$36:$S$40,$B$34+1,FALSE)</f>
        <v>-0.36496545038971817</v>
      </c>
      <c r="F38" s="26">
        <f>VLOOKUP($A$36&amp;F$36,$I$36:$S$40,$B$34+1,FALSE)</f>
        <v>-0.34377789683640003</v>
      </c>
      <c r="G38" s="21">
        <f t="shared" ref="G38:G39" si="1">SUM(B38:F38)</f>
        <v>-1.2238340576805058</v>
      </c>
      <c r="I38" s="110" t="str">
        <f t="shared" si="0"/>
        <v>PRCElectronics and Machinery</v>
      </c>
      <c r="J38" s="113" t="s">
        <v>176</v>
      </c>
      <c r="K38" s="112">
        <f>INDEX(VA_dirind_pct1,MATCH($I38,ctrysec,0))+INDEX(VA_trdred_pct1,MATCH($I38,ctrysec,0))*('by Country'!$C$7/0.5)</f>
        <v>-0.10933646000921726</v>
      </c>
      <c r="L38" s="112">
        <f>INDEX(VA_dirind_pct2,MATCH($I38,ctrysec,0))+INDEX(VA_trdred_pct2,MATCH($I38,ctrysec,0))*('by Country'!$C$7/0.5)</f>
        <v>-0.23530715378001332</v>
      </c>
      <c r="M38" s="112">
        <f>INDEX(VA_dirind_pct3,MATCH($I38,ctrysec,0))+INDEX(VA_trdred_pct3,MATCH($I38,ctrysec,0))*('by Country'!$C$7/0.5)</f>
        <v>-0.24096838850528002</v>
      </c>
      <c r="N38" s="112">
        <f>INDEX(emp_dirind_pct1,MATCH($I38,ctrysec,0))+INDEX(emp_trdred_pct1,MATCH($I38,ctrysec,0))*('by Country'!$C$7/0.5)</f>
        <v>-5.7722924859263003E-2</v>
      </c>
      <c r="O38" s="112">
        <f>INDEX(emp_dirind_pct2,MATCH($I38,ctrysec,0))+INDEX(emp_trdred_pct2,MATCH($I38,ctrysec,0))*('by Country'!$C$7/0.5)</f>
        <v>-0.12320919439662248</v>
      </c>
      <c r="P38" s="112">
        <f>INDEX(emp_dirind_pct3,MATCH($I38,ctrysec,0))+INDEX(emp_trdred_pct3,MATCH($I38,ctrysec,0))*('by Country'!$C$7/0.5)</f>
        <v>-0.12614117236807942</v>
      </c>
      <c r="Q38" s="112">
        <f>INDEX(exp_dirind_pct1,MATCH($I38,ctrysec,0))+INDEX(exp_trdred_pct1,MATCH($I38,ctrysec,0))*('by Country'!$C$7/0.5)</f>
        <v>-2.0577039937488735</v>
      </c>
      <c r="R38" s="112">
        <f>INDEX(exp_dirind_pct2,MATCH($I38,ctrysec,0))+INDEX(exp_trdred_pct2,MATCH($I38,ctrysec,0))*('by Country'!$C$7/0.5)</f>
        <v>-4.6061126757413149</v>
      </c>
      <c r="S38" s="112">
        <f>INDEX(exp_dirind_pct3,MATCH($I38,ctrysec,0))+INDEX(exp_trdred_pct3,MATCH($I38,ctrysec,0))*('by Country'!$C$7/0.5)</f>
        <v>-4.6363199921324849</v>
      </c>
    </row>
    <row r="39" spans="1:45">
      <c r="A39" s="9" t="s">
        <v>209</v>
      </c>
      <c r="B39" s="26">
        <f>VLOOKUP($A$36&amp;B$36,$I$36:$S$40,$B$34+2,FALSE)</f>
        <v>-0.17030619690194726</v>
      </c>
      <c r="C39" s="26">
        <f>VLOOKUP($A$36&amp;C$36,$I$36:$S$40,$B$34+2,FALSE)</f>
        <v>-0.11317301902454346</v>
      </c>
      <c r="D39" s="26">
        <f>VLOOKUP($A$36&amp;D$36,$I$36:$S$40,$B$34+2,FALSE)</f>
        <v>-0.24096838850528002</v>
      </c>
      <c r="E39" s="26">
        <f>VLOOKUP($A$36&amp;E$36,$I$36:$S$40,$B$34+2,FALSE)</f>
        <v>-0.37361448464798741</v>
      </c>
      <c r="F39" s="26">
        <f>VLOOKUP($A$36&amp;F$36,$I$36:$S$40,$B$34+2,FALSE)</f>
        <v>-0.35248565417714417</v>
      </c>
      <c r="G39" s="21">
        <f t="shared" si="1"/>
        <v>-1.2505477432569023</v>
      </c>
      <c r="I39" s="110" t="str">
        <f t="shared" si="0"/>
        <v>PRCServices</v>
      </c>
      <c r="J39" s="113" t="s">
        <v>178</v>
      </c>
      <c r="K39" s="112">
        <f>INDEX(VA_dirind_pct1,MATCH($I39,ctrysec,0))+INDEX(VA_trdred_pct1,MATCH($I39,ctrysec,0))*('by Country'!$C$7/0.5)</f>
        <v>-0.19037870396641665</v>
      </c>
      <c r="L39" s="112">
        <f>INDEX(VA_dirind_pct2,MATCH($I39,ctrysec,0))+INDEX(VA_trdred_pct2,MATCH($I39,ctrysec,0))*('by Country'!$C$7/0.5)</f>
        <v>-0.36496545038971817</v>
      </c>
      <c r="M39" s="112">
        <f>INDEX(VA_dirind_pct3,MATCH($I39,ctrysec,0))+INDEX(VA_trdred_pct3,MATCH($I39,ctrysec,0))*('by Country'!$C$7/0.5)</f>
        <v>-0.37361448464798741</v>
      </c>
      <c r="N39" s="112">
        <f>INDEX(emp_dirind_pct1,MATCH($I39,ctrysec,0))+INDEX(emp_trdred_pct1,MATCH($I39,ctrysec,0))*('by Country'!$C$7/0.5)</f>
        <v>-0.18266550745738641</v>
      </c>
      <c r="O39" s="112">
        <f>INDEX(emp_dirind_pct2,MATCH($I39,ctrysec,0))+INDEX(emp_trdred_pct2,MATCH($I39,ctrysec,0))*('by Country'!$C$7/0.5)</f>
        <v>-0.37034981883698492</v>
      </c>
      <c r="P39" s="112">
        <f>INDEX(emp_dirind_pct3,MATCH($I39,ctrysec,0))+INDEX(emp_trdred_pct3,MATCH($I39,ctrysec,0))*('by Country'!$C$7/0.5)</f>
        <v>-0.37830515443783952</v>
      </c>
      <c r="Q39" s="112">
        <f>INDEX(exp_dirind_pct1,MATCH($I39,ctrysec,0))+INDEX(exp_trdred_pct1,MATCH($I39,ctrysec,0))*('by Country'!$C$7/0.5)</f>
        <v>-9.8601920655410721E-2</v>
      </c>
      <c r="R39" s="112">
        <f>INDEX(exp_dirind_pct2,MATCH($I39,ctrysec,0))+INDEX(exp_trdred_pct2,MATCH($I39,ctrysec,0))*('by Country'!$C$7/0.5)</f>
        <v>-0.27624447712025807</v>
      </c>
      <c r="S39" s="112">
        <f>INDEX(exp_dirind_pct3,MATCH($I39,ctrysec,0))+INDEX(exp_trdred_pct3,MATCH($I39,ctrysec,0))*('by Country'!$C$7/0.5)</f>
        <v>-0.28057575016328806</v>
      </c>
    </row>
    <row r="40" spans="1:45">
      <c r="I40" s="110" t="str">
        <f t="shared" si="0"/>
        <v>PRCOther</v>
      </c>
      <c r="J40" s="113" t="s">
        <v>177</v>
      </c>
      <c r="K40" s="112">
        <f>INDEX(VA_dirind_pct1,MATCH($I40,ctrysec,0))+INDEX(VA_trdred_pct1,MATCH($I40,ctrysec,0))*('by Country'!$C$7/0.5)</f>
        <v>-0.20069280016468838</v>
      </c>
      <c r="L40" s="112">
        <f>INDEX(VA_dirind_pct2,MATCH($I40,ctrysec,0))+INDEX(VA_trdred_pct2,MATCH($I40,ctrysec,0))*('by Country'!$C$7/0.5)</f>
        <v>-0.34377789683640003</v>
      </c>
      <c r="M40" s="112">
        <f>INDEX(VA_dirind_pct3,MATCH($I40,ctrysec,0))+INDEX(VA_trdred_pct3,MATCH($I40,ctrysec,0))*('by Country'!$C$7/0.5)</f>
        <v>-0.35248565417714417</v>
      </c>
      <c r="N40" s="112">
        <f>INDEX(emp_dirind_pct1,MATCH($I40,ctrysec,0))+INDEX(emp_trdred_pct1,MATCH($I40,ctrysec,0))*('by Country'!$C$7/0.5)</f>
        <v>-0.10013896181771997</v>
      </c>
      <c r="O40" s="112">
        <f>INDEX(emp_dirind_pct2,MATCH($I40,ctrysec,0))+INDEX(emp_trdred_pct2,MATCH($I40,ctrysec,0))*('by Country'!$C$7/0.5)</f>
        <v>-0.18745482040685602</v>
      </c>
      <c r="P40" s="112">
        <f>INDEX(emp_dirind_pct3,MATCH($I40,ctrysec,0))+INDEX(emp_trdred_pct3,MATCH($I40,ctrysec,0))*('by Country'!$C$7/0.5)</f>
        <v>-0.19211045275733341</v>
      </c>
      <c r="Q40" s="112">
        <f>INDEX(exp_dirind_pct1,MATCH($I40,ctrysec,0))+INDEX(exp_trdred_pct1,MATCH($I40,ctrysec,0))*('by Country'!$C$7/0.5)</f>
        <v>-1.7665215010929387</v>
      </c>
      <c r="R40" s="112">
        <f>INDEX(exp_dirind_pct2,MATCH($I40,ctrysec,0))+INDEX(exp_trdred_pct2,MATCH($I40,ctrysec,0))*('by Country'!$C$7/0.5)</f>
        <v>-2.5286280816053477</v>
      </c>
      <c r="S40" s="112">
        <f>INDEX(exp_dirind_pct3,MATCH($I40,ctrysec,0))+INDEX(exp_trdred_pct3,MATCH($I40,ctrysec,0))*('by Country'!$C$7/0.5)</f>
        <v>-2.5385239496954455</v>
      </c>
    </row>
    <row r="42" spans="1:45" ht="14.5">
      <c r="A42" s="13" t="str">
        <f>CONCATENATE(B1,": ",A43, A44, ", by Sector")</f>
        <v>PRC: Impact of the Trade Conflict on % of Sectoral GDP, by Sector</v>
      </c>
      <c r="B42" s="161"/>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row>
    <row r="43" spans="1:45" s="112" customFormat="1" ht="14.5">
      <c r="A43" s="119" t="s">
        <v>190</v>
      </c>
      <c r="B43" s="120"/>
      <c r="C43" s="120"/>
      <c r="D43" s="120"/>
      <c r="E43" s="120"/>
      <c r="F43" s="120"/>
      <c r="G43" s="120"/>
      <c r="H43" s="120"/>
      <c r="I43" s="120"/>
      <c r="J43" s="120"/>
      <c r="K43" s="120"/>
      <c r="L43" s="121"/>
      <c r="M43" s="121"/>
      <c r="N43" s="122" t="s">
        <v>301</v>
      </c>
      <c r="O43" s="120"/>
      <c r="P43" s="120"/>
      <c r="Q43" s="120"/>
      <c r="R43" s="120"/>
      <c r="S43" s="120"/>
      <c r="T43" s="120"/>
      <c r="U43" s="120"/>
      <c r="V43" s="120"/>
      <c r="W43" s="122" t="s">
        <v>302</v>
      </c>
      <c r="X43" s="120"/>
      <c r="Y43" s="120"/>
      <c r="Z43" s="120"/>
      <c r="AA43" s="120"/>
      <c r="AB43" s="120"/>
      <c r="AC43" s="120"/>
      <c r="AD43" s="120"/>
      <c r="AE43" s="120"/>
      <c r="AF43" s="122" t="s">
        <v>303</v>
      </c>
      <c r="AG43" s="120"/>
      <c r="AH43" s="120"/>
      <c r="AI43" s="120"/>
      <c r="AJ43" s="120"/>
      <c r="AK43" s="120"/>
      <c r="AL43" s="120"/>
      <c r="AM43" s="120"/>
      <c r="AN43" s="120"/>
    </row>
    <row r="44" spans="1:45" s="112" customFormat="1" ht="14.5">
      <c r="A44" s="123" t="str">
        <f>CONCATENATE("% of Sectoral", " ", B2)</f>
        <v>% of Sectoral GDP</v>
      </c>
      <c r="B44" s="110">
        <f>HLOOKUP($A$44,$N$43:$AN$44,2,FALSE)</f>
        <v>3</v>
      </c>
      <c r="C44" s="120"/>
      <c r="D44" s="120"/>
      <c r="E44" s="120"/>
      <c r="F44" s="120"/>
      <c r="G44" s="120"/>
      <c r="H44" s="120"/>
      <c r="I44" s="120"/>
      <c r="J44" s="120"/>
      <c r="K44" s="120"/>
      <c r="L44" s="121"/>
      <c r="M44" s="121"/>
      <c r="N44" s="122">
        <v>3</v>
      </c>
      <c r="O44" s="122">
        <v>4</v>
      </c>
      <c r="P44" s="122">
        <v>5</v>
      </c>
      <c r="Q44" s="122">
        <v>6</v>
      </c>
      <c r="R44" s="122">
        <v>7</v>
      </c>
      <c r="S44" s="122">
        <v>8</v>
      </c>
      <c r="T44" s="122">
        <v>9</v>
      </c>
      <c r="U44" s="122">
        <v>10</v>
      </c>
      <c r="V44" s="122">
        <v>11</v>
      </c>
      <c r="W44" s="122">
        <v>12</v>
      </c>
      <c r="X44" s="122">
        <v>13</v>
      </c>
      <c r="Y44" s="122">
        <v>14</v>
      </c>
      <c r="Z44" s="122">
        <v>15</v>
      </c>
      <c r="AA44" s="122">
        <v>16</v>
      </c>
      <c r="AB44" s="122">
        <v>17</v>
      </c>
      <c r="AC44" s="122">
        <v>18</v>
      </c>
      <c r="AD44" s="122">
        <v>19</v>
      </c>
      <c r="AE44" s="122">
        <v>20</v>
      </c>
      <c r="AF44" s="122">
        <v>21</v>
      </c>
      <c r="AG44" s="122">
        <v>22</v>
      </c>
      <c r="AH44" s="122">
        <v>23</v>
      </c>
      <c r="AI44" s="122">
        <v>24</v>
      </c>
      <c r="AJ44" s="122">
        <v>25</v>
      </c>
      <c r="AK44" s="122">
        <v>26</v>
      </c>
      <c r="AL44" s="122">
        <v>27</v>
      </c>
      <c r="AM44" s="122">
        <v>28</v>
      </c>
      <c r="AN44" s="122">
        <v>29</v>
      </c>
    </row>
    <row r="45" spans="1:45" s="112" customFormat="1" ht="25">
      <c r="A45" s="123" t="str">
        <f>CONCATENATE("% of Sector", " ", $B$2)</f>
        <v>% of Sector GDP</v>
      </c>
      <c r="B45" s="120"/>
      <c r="C45" s="120"/>
      <c r="D45" s="120"/>
      <c r="E45" s="120"/>
      <c r="F45" s="120"/>
      <c r="G45" s="120"/>
      <c r="H45" s="120"/>
      <c r="I45" s="120"/>
      <c r="J45" s="120"/>
      <c r="K45" s="120"/>
      <c r="L45" s="121"/>
      <c r="M45" s="125"/>
      <c r="N45" s="125" t="s">
        <v>271</v>
      </c>
      <c r="O45" s="121" t="s">
        <v>272</v>
      </c>
      <c r="P45" s="121" t="s">
        <v>273</v>
      </c>
      <c r="Q45" s="121" t="s">
        <v>274</v>
      </c>
      <c r="R45" s="121" t="s">
        <v>275</v>
      </c>
      <c r="S45" s="121" t="s">
        <v>276</v>
      </c>
      <c r="T45" s="121" t="s">
        <v>277</v>
      </c>
      <c r="U45" s="121" t="s">
        <v>278</v>
      </c>
      <c r="V45" s="121" t="s">
        <v>279</v>
      </c>
      <c r="W45" s="121" t="s">
        <v>280</v>
      </c>
      <c r="X45" s="121" t="s">
        <v>281</v>
      </c>
      <c r="Y45" s="121" t="s">
        <v>282</v>
      </c>
      <c r="Z45" s="121" t="s">
        <v>283</v>
      </c>
      <c r="AA45" s="121" t="s">
        <v>284</v>
      </c>
      <c r="AB45" s="121" t="s">
        <v>285</v>
      </c>
      <c r="AC45" s="121" t="s">
        <v>286</v>
      </c>
      <c r="AD45" s="121" t="s">
        <v>287</v>
      </c>
      <c r="AE45" s="121" t="s">
        <v>288</v>
      </c>
      <c r="AF45" s="121" t="s">
        <v>289</v>
      </c>
      <c r="AG45" s="121" t="s">
        <v>290</v>
      </c>
      <c r="AH45" s="121" t="s">
        <v>291</v>
      </c>
      <c r="AI45" s="121" t="s">
        <v>292</v>
      </c>
      <c r="AJ45" s="121" t="s">
        <v>293</v>
      </c>
      <c r="AK45" s="121" t="s">
        <v>294</v>
      </c>
      <c r="AL45" s="121" t="s">
        <v>295</v>
      </c>
      <c r="AM45" s="121" t="s">
        <v>296</v>
      </c>
      <c r="AN45" s="121" t="s">
        <v>297</v>
      </c>
    </row>
    <row r="46" spans="1:45" ht="37.5">
      <c r="A46" s="16" t="str">
        <f>+$B$1</f>
        <v>PRC</v>
      </c>
      <c r="B46" s="226" t="s">
        <v>207</v>
      </c>
      <c r="C46" s="226"/>
      <c r="D46" s="226"/>
      <c r="E46" s="225" t="s">
        <v>208</v>
      </c>
      <c r="F46" s="225"/>
      <c r="G46" s="225"/>
      <c r="H46" s="225" t="s">
        <v>209</v>
      </c>
      <c r="I46" s="225"/>
      <c r="J46" s="225"/>
      <c r="K46" s="69"/>
      <c r="L46" s="121" t="str">
        <f>$A$46&amp;M46</f>
        <v>PRCAgriculture, Mining and Quarrying</v>
      </c>
      <c r="M46" s="113" t="s">
        <v>175</v>
      </c>
      <c r="N46" s="126">
        <f>INDEX(VA_dirind_scpct1,MATCH($L46,ctrysec,0))</f>
        <v>-0.73213908549607487</v>
      </c>
      <c r="O46" s="124">
        <f>INDEX(VA_trdred_scpct1,MATCH($L46,ctrysec,0))</f>
        <v>3.2167940028964656E-2</v>
      </c>
      <c r="P46" s="124">
        <f>INDEX(VA_dirind_scpct1,MATCH($L46,ctrysec,0))+INDEX(VA_trdred_scpct1,MATCH($L46,ctrysec,0))*('by Country'!$C$7/0.5)</f>
        <v>-0.69997114546711026</v>
      </c>
      <c r="Q46" s="124">
        <f>INDEX(VA_dirind_scpct2,MATCH($L46,ctrysec,0))</f>
        <v>-1.3046474702548505</v>
      </c>
      <c r="R46" s="124">
        <f>INDEX(VA_trdred_scpct2,MATCH($L46,ctrysec,0))</f>
        <v>7.2469075787196066E-2</v>
      </c>
      <c r="S46" s="124">
        <f>INDEX(VA_dirind_scpct2,MATCH($L46,ctrysec,0))+INDEX(VA_trdred_scpct2,MATCH($L46,ctrysec,0))*('by Country'!$C$7/0.5)</f>
        <v>-1.2321783944676545</v>
      </c>
      <c r="T46" s="124">
        <f>INDEX(VA_dirind_scpct3,MATCH($L46,ctrysec,0))</f>
        <v>-1.3412149006842899</v>
      </c>
      <c r="U46" s="124">
        <f>INDEX(VA_trdred_scpct3,MATCH($L46,ctrysec,0))</f>
        <v>8.5957077106321569E-2</v>
      </c>
      <c r="V46" s="124">
        <f>INDEX(VA_dirind_scpct3,MATCH($L46,ctrysec,0))+INDEX(VA_trdred_scpct3,MATCH($L46,ctrysec,0))*('by Country'!$C$7/0.5)</f>
        <v>-1.2552578235779683</v>
      </c>
      <c r="W46" s="124">
        <f>INDEX(emp_dirind_scpct1,MATCH($L46,ctrysec,0))</f>
        <v>-0.59183440216091798</v>
      </c>
      <c r="X46" s="124">
        <f>INDEX(emp_trdred_scpct1,MATCH($L46,ctrysec,0))</f>
        <v>2.1020595718631033E-2</v>
      </c>
      <c r="Y46" s="124">
        <f>INDEX(emp_dirind_scpct1,MATCH($L46,ctrysec,0))+INDEX(emp_trdred_scpct1,MATCH($L46,ctrysec,0))*('by Country'!$C$7/0.5)</f>
        <v>-0.57081380644228696</v>
      </c>
      <c r="Z46" s="124">
        <f>INDEX(emp_dirind_scpct2,MATCH($L46,ctrysec,0))</f>
        <v>-1.0661177425679671</v>
      </c>
      <c r="AA46" s="124">
        <f>INDEX(emp_trdred_scpct2,MATCH($L46,ctrysec,0))</f>
        <v>4.5347226505214631E-2</v>
      </c>
      <c r="AB46" s="124">
        <f>INDEX(emp_dirind_scpct2,MATCH($L46,ctrysec,0))+INDEX(emp_trdred_scpct2,MATCH($L46,ctrysec,0))*('by Country'!$C$7/0.5)</f>
        <v>-1.0207705160627525</v>
      </c>
      <c r="AC46" s="124">
        <f>INDEX(emp_dirind_scpct3,MATCH($L46,ctrysec,0))</f>
        <v>-1.0848339587190681</v>
      </c>
      <c r="AD46" s="124">
        <f>INDEX(emp_trdred_scpct3,MATCH($L46,ctrysec,0))</f>
        <v>5.2097372451507161E-2</v>
      </c>
      <c r="AE46" s="124">
        <f>INDEX(emp_dirind_scpct3,MATCH($L46,ctrysec,0))+INDEX(emp_trdred_scpct3,MATCH($L46,ctrysec,0))*('by Country'!$C$7/0.5)</f>
        <v>-1.0327365862675608</v>
      </c>
      <c r="AF46" s="124">
        <f>INDEX(exp_dirind_scpct1,MATCH($L46,ctrysec,0))</f>
        <v>-3.3969199736432043</v>
      </c>
      <c r="AG46" s="124">
        <f>INDEX(exp_trdred_scpct1,MATCH($L46,ctrysec,0))</f>
        <v>3.8422011829886075E-2</v>
      </c>
      <c r="AH46" s="124">
        <f>INDEX(exp_dirind_scpct1,MATCH($L46,ctrysec,0))+INDEX(exp_trdred_scpct1,MATCH($L46,ctrysec,0))*('by Country'!$C$7/0.5)</f>
        <v>-3.3584979618133182</v>
      </c>
      <c r="AI46" s="124">
        <f>INDEX(exp_dirind_scpct2,MATCH($L46,ctrysec,0))</f>
        <v>-4.6188051985391558</v>
      </c>
      <c r="AJ46" s="124">
        <f>INDEX(exp_trdred_scpct2,MATCH($L46,ctrysec,0))</f>
        <v>7.8918748121328833E-2</v>
      </c>
      <c r="AK46" s="124">
        <f>INDEX(exp_dirind_scpct2,MATCH($L46,ctrysec,0))+INDEX(exp_trdred_scpct2,MATCH($L46,ctrysec,0))*('by Country'!$C$7/0.5)</f>
        <v>-4.5398864504178267</v>
      </c>
      <c r="AL46" s="124">
        <f>INDEX(exp_dirind_scpct3,MATCH($L46,ctrysec,0))</f>
        <v>-4.6596515669159873</v>
      </c>
      <c r="AM46" s="124">
        <f>INDEX(exp_trdred_scpct3,MATCH($L46,ctrysec,0))</f>
        <v>9.4032547008652448E-2</v>
      </c>
      <c r="AN46" s="124">
        <f>INDEX(exp_dirind_scpct3,MATCH($L46,ctrysec,0))+INDEX(exp_trdred_scpct3,MATCH($L46,ctrysec,0))*('by Country'!$C$7/0.5)</f>
        <v>-4.5656190199073352</v>
      </c>
      <c r="AO46" s="112"/>
      <c r="AP46" s="112"/>
      <c r="AQ46" s="112"/>
      <c r="AR46" s="112"/>
      <c r="AS46" s="112"/>
    </row>
    <row r="47" spans="1:45" ht="37.5">
      <c r="A47" s="69"/>
      <c r="B47" s="70" t="s">
        <v>298</v>
      </c>
      <c r="C47" s="70" t="s">
        <v>299</v>
      </c>
      <c r="D47" s="70" t="s">
        <v>206</v>
      </c>
      <c r="E47" s="70" t="s">
        <v>298</v>
      </c>
      <c r="F47" s="70" t="s">
        <v>299</v>
      </c>
      <c r="G47" s="70" t="s">
        <v>206</v>
      </c>
      <c r="H47" s="70" t="s">
        <v>298</v>
      </c>
      <c r="I47" s="70" t="s">
        <v>299</v>
      </c>
      <c r="J47" s="70" t="s">
        <v>206</v>
      </c>
      <c r="K47" s="69"/>
      <c r="L47" s="121" t="str">
        <f t="shared" ref="L47:L50" si="2">$A$46&amp;M47</f>
        <v>PRCTextiles, Garments and Leather</v>
      </c>
      <c r="M47" s="113" t="s">
        <v>179</v>
      </c>
      <c r="N47" s="126">
        <f>INDEX(VA_dirind_scpct1,MATCH($L47,ctrysec,0))</f>
        <v>-2.1889773904287062</v>
      </c>
      <c r="O47" s="124">
        <f>INDEX(VA_trdred_scpct1,MATCH($L47,ctrysec,0))</f>
        <v>5.804884369561359E-2</v>
      </c>
      <c r="P47" s="124">
        <f>INDEX(VA_dirind_scpct1,MATCH($L47,ctrysec,0))+INDEX(VA_trdred_scpct1,MATCH($L47,ctrysec,0))*('by Country'!$C$7/0.5)</f>
        <v>-2.1309285467330925</v>
      </c>
      <c r="Q47" s="124">
        <f>INDEX(VA_dirind_scpct2,MATCH($L47,ctrysec,0))</f>
        <v>-4.789743445516728</v>
      </c>
      <c r="R47" s="124">
        <f>INDEX(VA_trdred_scpct2,MATCH($L47,ctrysec,0))</f>
        <v>0.12119148288701227</v>
      </c>
      <c r="S47" s="124">
        <f>INDEX(VA_dirind_scpct2,MATCH($L47,ctrysec,0))+INDEX(VA_trdred_scpct2,MATCH($L47,ctrysec,0))*('by Country'!$C$7/0.5)</f>
        <v>-4.6685519626297154</v>
      </c>
      <c r="T47" s="124">
        <f>INDEX(VA_dirind_scpct3,MATCH($L47,ctrysec,0))</f>
        <v>-4.8221936404452084</v>
      </c>
      <c r="U47" s="124">
        <f>INDEX(VA_trdred_scpct3,MATCH($L47,ctrysec,0))</f>
        <v>0.13024372946939844</v>
      </c>
      <c r="V47" s="124">
        <f>INDEX(VA_dirind_scpct3,MATCH($L47,ctrysec,0))+INDEX(VA_trdred_scpct3,MATCH($L47,ctrysec,0))*('by Country'!$C$7/0.5)</f>
        <v>-4.6919499109758096</v>
      </c>
      <c r="W47" s="124">
        <f>INDEX(emp_dirind_scpct1,MATCH($L47,ctrysec,0))</f>
        <v>-2.4003556720749777</v>
      </c>
      <c r="X47" s="124">
        <f>INDEX(emp_trdred_scpct1,MATCH($L47,ctrysec,0))</f>
        <v>5.8000976250614365E-2</v>
      </c>
      <c r="Y47" s="124">
        <f>INDEX(emp_dirind_scpct1,MATCH($L47,ctrysec,0))+INDEX(emp_trdred_scpct1,MATCH($L47,ctrysec,0))*('by Country'!$C$7/0.5)</f>
        <v>-2.3423546958243633</v>
      </c>
      <c r="Z47" s="124">
        <f>INDEX(emp_dirind_scpct2,MATCH($L47,ctrysec,0))</f>
        <v>-5.2038834858468048</v>
      </c>
      <c r="AA47" s="124">
        <f>INDEX(emp_trdred_scpct2,MATCH($L47,ctrysec,0))</f>
        <v>0.11987743808243552</v>
      </c>
      <c r="AB47" s="124">
        <f>INDEX(emp_dirind_scpct2,MATCH($L47,ctrysec,0))+INDEX(emp_trdred_scpct2,MATCH($L47,ctrysec,0))*('by Country'!$C$7/0.5)</f>
        <v>-5.0840060477643689</v>
      </c>
      <c r="AC47" s="124">
        <f>INDEX(emp_dirind_scpct3,MATCH($L47,ctrysec,0))</f>
        <v>-5.2345640521020682</v>
      </c>
      <c r="AD47" s="124">
        <f>INDEX(emp_trdred_scpct3,MATCH($L47,ctrysec,0))</f>
        <v>0.12825416209334006</v>
      </c>
      <c r="AE47" s="124">
        <f>INDEX(emp_dirind_scpct3,MATCH($L47,ctrysec,0))+INDEX(emp_trdred_scpct3,MATCH($L47,ctrysec,0))*('by Country'!$C$7/0.5)</f>
        <v>-5.1063098900087285</v>
      </c>
      <c r="AF47" s="124">
        <f>INDEX(exp_dirind_scpct1,MATCH($L47,ctrysec,0))</f>
        <v>-6.9163884468590382</v>
      </c>
      <c r="AG47" s="124">
        <f>INDEX(exp_trdred_scpct1,MATCH($L47,ctrysec,0))</f>
        <v>5.5467278267348603E-2</v>
      </c>
      <c r="AH47" s="124">
        <f>INDEX(exp_dirind_scpct1,MATCH($L47,ctrysec,0))+INDEX(exp_trdred_scpct1,MATCH($L47,ctrysec,0))*('by Country'!$C$7/0.5)</f>
        <v>-6.8609211685916893</v>
      </c>
      <c r="AI47" s="124">
        <f>INDEX(exp_dirind_scpct2,MATCH($L47,ctrysec,0))</f>
        <v>-15.013805715164002</v>
      </c>
      <c r="AJ47" s="124">
        <f>INDEX(exp_trdred_scpct2,MATCH($L47,ctrysec,0))</f>
        <v>0.10520526945566049</v>
      </c>
      <c r="AK47" s="124">
        <f>INDEX(exp_dirind_scpct2,MATCH($L47,ctrysec,0))+INDEX(exp_trdred_scpct2,MATCH($L47,ctrysec,0))*('by Country'!$C$7/0.5)</f>
        <v>-14.908600445708341</v>
      </c>
      <c r="AL47" s="124">
        <f>INDEX(exp_dirind_scpct3,MATCH($L47,ctrysec,0))</f>
        <v>-15.042783299796323</v>
      </c>
      <c r="AM47" s="124">
        <f>INDEX(exp_trdred_scpct3,MATCH($L47,ctrysec,0))</f>
        <v>0.11437443786529683</v>
      </c>
      <c r="AN47" s="124">
        <f>INDEX(exp_dirind_scpct3,MATCH($L47,ctrysec,0))+INDEX(exp_trdred_scpct3,MATCH($L47,ctrysec,0))*('by Country'!$C$7/0.5)</f>
        <v>-14.928408861931025</v>
      </c>
      <c r="AO47" s="112"/>
      <c r="AP47" s="112"/>
      <c r="AQ47" s="112"/>
      <c r="AR47" s="112"/>
      <c r="AS47" s="112"/>
    </row>
    <row r="48" spans="1:45" ht="25">
      <c r="A48" s="10" t="s">
        <v>175</v>
      </c>
      <c r="B48" s="26">
        <f>VLOOKUP($A$46&amp;$A48,$L$46:$AN$50,$B$44,FALSE)</f>
        <v>-0.73213908549607487</v>
      </c>
      <c r="C48" s="26">
        <f>VLOOKUP($A$46&amp;$A48,$L$46:$AN$50,$B$44+1,FALSE)</f>
        <v>3.2167940028964656E-2</v>
      </c>
      <c r="D48" s="26">
        <f>VLOOKUP($A$46&amp;$A48,$L$46:$AN$50,$B$44+2,FALSE)</f>
        <v>-0.69997114546711026</v>
      </c>
      <c r="E48" s="26">
        <f>VLOOKUP($A$46&amp;$A48,$L$46:$AN$50,$B$44+3,FALSE)</f>
        <v>-1.3046474702548505</v>
      </c>
      <c r="F48" s="26">
        <f>VLOOKUP($A$46&amp;$A48,$L$46:$AN$50,$B$44+4,FALSE)</f>
        <v>7.2469075787196066E-2</v>
      </c>
      <c r="G48" s="26">
        <f>VLOOKUP($A$46&amp;$A48,$L$46:$AN$50,$B$44+5,FALSE)</f>
        <v>-1.2321783944676545</v>
      </c>
      <c r="H48" s="26">
        <f>VLOOKUP($A$46&amp;$A48,$L$46:$AN$50,$B$44+6,FALSE)</f>
        <v>-1.3412149006842899</v>
      </c>
      <c r="I48" s="26">
        <f>VLOOKUP($A$46&amp;$A48,$L$46:$AN$50,$B$44+7,FALSE)</f>
        <v>8.5957077106321569E-2</v>
      </c>
      <c r="J48" s="26">
        <f>VLOOKUP($A$46&amp;$A48,$L$46:$AN$50,$B$44+8,FALSE)</f>
        <v>-1.2552578235779683</v>
      </c>
      <c r="K48" s="69"/>
      <c r="L48" s="121" t="str">
        <f t="shared" si="2"/>
        <v>PRCElectronics and Machinery</v>
      </c>
      <c r="M48" s="113" t="s">
        <v>176</v>
      </c>
      <c r="N48" s="126">
        <f>INDEX(VA_dirind_scpct1,MATCH($L48,ctrysec,0))</f>
        <v>-1.7447140788003106</v>
      </c>
      <c r="O48" s="124">
        <f>INDEX(VA_trdred_scpct1,MATCH($L48,ctrysec,0))</f>
        <v>7.3693166164879198E-2</v>
      </c>
      <c r="P48" s="124">
        <f>INDEX(VA_dirind_scpct1,MATCH($L48,ctrysec,0))+INDEX(VA_trdred_scpct1,MATCH($L48,ctrysec,0))*('by Country'!$C$7/0.5)</f>
        <v>-1.6710209126354314</v>
      </c>
      <c r="Q48" s="124">
        <f>INDEX(VA_dirind_scpct2,MATCH($L48,ctrysec,0))</f>
        <v>-3.7702398657185574</v>
      </c>
      <c r="R48" s="124">
        <f>INDEX(VA_trdred_scpct2,MATCH($L48,ctrysec,0))</f>
        <v>0.17397220874506578</v>
      </c>
      <c r="S48" s="124">
        <f>INDEX(VA_dirind_scpct2,MATCH($L48,ctrysec,0))+INDEX(VA_trdred_scpct2,MATCH($L48,ctrysec,0))*('by Country'!$C$7/0.5)</f>
        <v>-3.5962676569734917</v>
      </c>
      <c r="T48" s="124">
        <f>INDEX(VA_dirind_scpct3,MATCH($L48,ctrysec,0))</f>
        <v>-3.9140821840935676</v>
      </c>
      <c r="U48" s="124">
        <f>INDEX(VA_trdred_scpct3,MATCH($L48,ctrysec,0))</f>
        <v>0.23129223056446199</v>
      </c>
      <c r="V48" s="124">
        <f>INDEX(VA_dirind_scpct3,MATCH($L48,ctrysec,0))+INDEX(VA_trdred_scpct3,MATCH($L48,ctrysec,0))*('by Country'!$C$7/0.5)</f>
        <v>-3.6827899535291055</v>
      </c>
      <c r="W48" s="124">
        <f>INDEX(emp_dirind_scpct1,MATCH($L48,ctrysec,0))</f>
        <v>-1.7383022556584666</v>
      </c>
      <c r="X48" s="124">
        <f>INDEX(emp_trdred_scpct1,MATCH($L48,ctrysec,0))</f>
        <v>7.2735560827150061E-2</v>
      </c>
      <c r="Y48" s="124">
        <f>INDEX(emp_dirind_scpct1,MATCH($L48,ctrysec,0))+INDEX(emp_trdred_scpct1,MATCH($L48,ctrysec,0))*('by Country'!$C$7/0.5)</f>
        <v>-1.6655666948313166</v>
      </c>
      <c r="Z48" s="124">
        <f>INDEX(emp_dirind_scpct2,MATCH($L48,ctrysec,0))</f>
        <v>-3.7266506342429051</v>
      </c>
      <c r="AA48" s="124">
        <f>INDEX(emp_trdred_scpct2,MATCH($L48,ctrysec,0))</f>
        <v>0.1715097403198837</v>
      </c>
      <c r="AB48" s="124">
        <f>INDEX(emp_dirind_scpct2,MATCH($L48,ctrysec,0))+INDEX(emp_trdred_scpct2,MATCH($L48,ctrysec,0))*('by Country'!$C$7/0.5)</f>
        <v>-3.5551408939230216</v>
      </c>
      <c r="AC48" s="124">
        <f>INDEX(emp_dirind_scpct3,MATCH($L48,ctrysec,0))</f>
        <v>-3.8679935813102149</v>
      </c>
      <c r="AD48" s="124">
        <f>INDEX(emp_trdred_scpct3,MATCH($L48,ctrysec,0))</f>
        <v>0.22825190059157921</v>
      </c>
      <c r="AE48" s="124">
        <f>INDEX(emp_dirind_scpct3,MATCH($L48,ctrysec,0))+INDEX(emp_trdred_scpct3,MATCH($L48,ctrysec,0))*('by Country'!$C$7/0.5)</f>
        <v>-3.6397416807186356</v>
      </c>
      <c r="AF48" s="124">
        <f>INDEX(exp_dirind_scpct1,MATCH($L48,ctrysec,0))</f>
        <v>-5.2401307081859994</v>
      </c>
      <c r="AG48" s="124">
        <f>INDEX(exp_trdred_scpct1,MATCH($L48,ctrysec,0))</f>
        <v>7.3305977364983288E-2</v>
      </c>
      <c r="AH48" s="124">
        <f>INDEX(exp_dirind_scpct1,MATCH($L48,ctrysec,0))+INDEX(exp_trdred_scpct1,MATCH($L48,ctrysec,0))*('by Country'!$C$7/0.5)</f>
        <v>-5.1668247308210162</v>
      </c>
      <c r="AI48" s="124">
        <f>INDEX(exp_dirind_scpct2,MATCH($L48,ctrysec,0))</f>
        <v>-11.730983706260332</v>
      </c>
      <c r="AJ48" s="124">
        <f>INDEX(exp_trdred_scpct2,MATCH($L48,ctrysec,0))</f>
        <v>0.16519146487497247</v>
      </c>
      <c r="AK48" s="124">
        <f>INDEX(exp_dirind_scpct2,MATCH($L48,ctrysec,0))+INDEX(exp_trdred_scpct2,MATCH($L48,ctrysec,0))*('by Country'!$C$7/0.5)</f>
        <v>-11.56579224138536</v>
      </c>
      <c r="AL48" s="124">
        <f>INDEX(exp_dirind_scpct3,MATCH($L48,ctrysec,0))</f>
        <v>-11.881300883469343</v>
      </c>
      <c r="AM48" s="124">
        <f>INDEX(exp_trdred_scpct3,MATCH($L48,ctrysec,0))</f>
        <v>0.23965909819634115</v>
      </c>
      <c r="AN48" s="124">
        <f>INDEX(exp_dirind_scpct3,MATCH($L48,ctrysec,0))+INDEX(exp_trdred_scpct3,MATCH($L48,ctrysec,0))*('by Country'!$C$7/0.5)</f>
        <v>-11.641641785273002</v>
      </c>
      <c r="AO48" s="112"/>
      <c r="AP48" s="112"/>
      <c r="AQ48" s="112"/>
      <c r="AR48" s="112"/>
      <c r="AS48" s="112"/>
    </row>
    <row r="49" spans="1:45" ht="14.5">
      <c r="A49" s="10" t="s">
        <v>179</v>
      </c>
      <c r="B49" s="26">
        <f t="shared" ref="B49:B51" si="3">VLOOKUP($A$46&amp;$A49,$L$46:$AN$50,$B$44,FALSE)</f>
        <v>-2.1889773904287062</v>
      </c>
      <c r="C49" s="26">
        <f t="shared" ref="C49:C51" si="4">VLOOKUP($A$46&amp;$A49,$L$46:$AN$50,$B$44+1,FALSE)</f>
        <v>5.804884369561359E-2</v>
      </c>
      <c r="D49" s="26">
        <f t="shared" ref="D49:D51" si="5">VLOOKUP($A$46&amp;$A49,$L$46:$AN$50,$B$44+2,FALSE)</f>
        <v>-2.1309285467330925</v>
      </c>
      <c r="E49" s="26">
        <f t="shared" ref="E49:E51" si="6">VLOOKUP($A$46&amp;$A49,$L$46:$AN$50,$B$44+3,FALSE)</f>
        <v>-4.789743445516728</v>
      </c>
      <c r="F49" s="26">
        <f t="shared" ref="F49:F51" si="7">VLOOKUP($A$46&amp;$A49,$L$46:$AN$50,$B$44+4,FALSE)</f>
        <v>0.12119148288701227</v>
      </c>
      <c r="G49" s="26">
        <f t="shared" ref="G49:G51" si="8">VLOOKUP($A$46&amp;$A49,$L$46:$AN$50,$B$44+5,FALSE)</f>
        <v>-4.6685519626297154</v>
      </c>
      <c r="H49" s="26">
        <f t="shared" ref="H49:H51" si="9">VLOOKUP($A$46&amp;$A49,$L$46:$AN$50,$B$44+6,FALSE)</f>
        <v>-4.8221936404452084</v>
      </c>
      <c r="I49" s="26">
        <f t="shared" ref="I49:I51" si="10">VLOOKUP($A$46&amp;$A49,$L$46:$AN$50,$B$44+7,FALSE)</f>
        <v>0.13024372946939844</v>
      </c>
      <c r="J49" s="26">
        <f t="shared" ref="J49:J51" si="11">VLOOKUP($A$46&amp;$A49,$L$46:$AN$50,$B$44+8,FALSE)</f>
        <v>-4.6919499109758096</v>
      </c>
      <c r="K49" s="69"/>
      <c r="L49" s="121" t="str">
        <f t="shared" si="2"/>
        <v>PRCServices</v>
      </c>
      <c r="M49" s="113" t="s">
        <v>178</v>
      </c>
      <c r="N49" s="126">
        <f>INDEX(VA_dirind_scpct1,MATCH($L49,ctrysec,0))</f>
        <v>-0.40996860543668168</v>
      </c>
      <c r="O49" s="124">
        <f>INDEX(VA_trdred_scpct1,MATCH($L49,ctrysec,0))</f>
        <v>2.1169926234288726E-2</v>
      </c>
      <c r="P49" s="124">
        <f>INDEX(VA_dirind_scpct1,MATCH($L49,ctrysec,0))+INDEX(VA_trdred_scpct1,MATCH($L49,ctrysec,0))*('by Country'!$C$7/0.5)</f>
        <v>-0.38879867920239297</v>
      </c>
      <c r="Q49" s="124">
        <f>INDEX(VA_dirind_scpct2,MATCH($L49,ctrysec,0))</f>
        <v>-0.80375754182178827</v>
      </c>
      <c r="R49" s="124">
        <f>INDEX(VA_trdred_scpct2,MATCH($L49,ctrysec,0))</f>
        <v>5.841112381560145E-2</v>
      </c>
      <c r="S49" s="124">
        <f>INDEX(VA_dirind_scpct2,MATCH($L49,ctrysec,0))+INDEX(VA_trdred_scpct2,MATCH($L49,ctrysec,0))*('by Country'!$C$7/0.5)</f>
        <v>-0.74534641800618684</v>
      </c>
      <c r="T49" s="124">
        <f>INDEX(VA_dirind_scpct3,MATCH($L49,ctrysec,0))</f>
        <v>-0.83434813498772409</v>
      </c>
      <c r="U49" s="124">
        <f>INDEX(VA_trdred_scpct3,MATCH($L49,ctrysec,0))</f>
        <v>7.1338328031350165E-2</v>
      </c>
      <c r="V49" s="124">
        <f>INDEX(VA_dirind_scpct3,MATCH($L49,ctrysec,0))+INDEX(VA_trdred_scpct3,MATCH($L49,ctrysec,0))*('by Country'!$C$7/0.5)</f>
        <v>-0.76300980695637388</v>
      </c>
      <c r="W49" s="124">
        <f>INDEX(emp_dirind_scpct1,MATCH($L49,ctrysec,0))</f>
        <v>-0.42678896541842504</v>
      </c>
      <c r="X49" s="124">
        <f>INDEX(emp_trdred_scpct1,MATCH($L49,ctrysec,0))</f>
        <v>2.1098218813284105E-2</v>
      </c>
      <c r="Y49" s="124">
        <f>INDEX(emp_dirind_scpct1,MATCH($L49,ctrysec,0))+INDEX(emp_trdred_scpct1,MATCH($L49,ctrysec,0))*('by Country'!$C$7/0.5)</f>
        <v>-0.40569074660514093</v>
      </c>
      <c r="Z49" s="124">
        <f>INDEX(emp_dirind_scpct2,MATCH($L49,ctrysec,0))</f>
        <v>-0.92682000634750483</v>
      </c>
      <c r="AA49" s="124">
        <f>INDEX(emp_trdred_scpct2,MATCH($L49,ctrysec,0))</f>
        <v>0.10429200639597608</v>
      </c>
      <c r="AB49" s="124">
        <f>INDEX(emp_dirind_scpct2,MATCH($L49,ctrysec,0))+INDEX(emp_trdred_scpct2,MATCH($L49,ctrysec,0))*('by Country'!$C$7/0.5)</f>
        <v>-0.8225279999515287</v>
      </c>
      <c r="AC49" s="124">
        <f>INDEX(emp_dirind_scpct3,MATCH($L49,ctrysec,0))</f>
        <v>-0.95745409499991607</v>
      </c>
      <c r="AD49" s="124">
        <f>INDEX(emp_trdred_scpct3,MATCH($L49,ctrysec,0))</f>
        <v>0.11725770168650373</v>
      </c>
      <c r="AE49" s="124">
        <f>INDEX(emp_dirind_scpct3,MATCH($L49,ctrysec,0))+INDEX(emp_trdred_scpct3,MATCH($L49,ctrysec,0))*('by Country'!$C$7/0.5)</f>
        <v>-0.84019639331341234</v>
      </c>
      <c r="AF49" s="124">
        <f>INDEX(exp_dirind_scpct1,MATCH($L49,ctrysec,0))</f>
        <v>-0.64530367471246741</v>
      </c>
      <c r="AG49" s="124">
        <f>INDEX(exp_trdred_scpct1,MATCH($L49,ctrysec,0))</f>
        <v>3.4067744542718402E-2</v>
      </c>
      <c r="AH49" s="124">
        <f>INDEX(exp_dirind_scpct1,MATCH($L49,ctrysec,0))+INDEX(exp_trdred_scpct1,MATCH($L49,ctrysec,0))*('by Country'!$C$7/0.5)</f>
        <v>-0.61123593016974898</v>
      </c>
      <c r="AI49" s="124">
        <f>INDEX(exp_dirind_scpct2,MATCH($L49,ctrysec,0))</f>
        <v>-1.7893495050071302</v>
      </c>
      <c r="AJ49" s="124">
        <f>INDEX(exp_trdred_scpct2,MATCH($L49,ctrysec,0))</f>
        <v>7.6902639829445549E-2</v>
      </c>
      <c r="AK49" s="124">
        <f>INDEX(exp_dirind_scpct2,MATCH($L49,ctrysec,0))+INDEX(exp_trdred_scpct2,MATCH($L49,ctrysec,0))*('by Country'!$C$7/0.5)</f>
        <v>-1.7124468651776847</v>
      </c>
      <c r="AL49" s="124">
        <f>INDEX(exp_dirind_scpct3,MATCH($L49,ctrysec,0))</f>
        <v>-1.8375703346838932</v>
      </c>
      <c r="AM49" s="124">
        <f>INDEX(exp_trdred_scpct3,MATCH($L49,ctrysec,0))</f>
        <v>9.8273792647197628E-2</v>
      </c>
      <c r="AN49" s="124">
        <f>INDEX(exp_dirind_scpct3,MATCH($L49,ctrysec,0))+INDEX(exp_trdred_scpct3,MATCH($L49,ctrysec,0))*('by Country'!$C$7/0.5)</f>
        <v>-1.7392965420366955</v>
      </c>
      <c r="AO49" s="112"/>
      <c r="AP49" s="112"/>
      <c r="AQ49" s="112"/>
      <c r="AR49" s="112"/>
      <c r="AS49" s="112"/>
    </row>
    <row r="50" spans="1:45" ht="14.5">
      <c r="A50" s="10" t="s">
        <v>176</v>
      </c>
      <c r="B50" s="26">
        <f t="shared" si="3"/>
        <v>-1.7447140788003106</v>
      </c>
      <c r="C50" s="26">
        <f t="shared" si="4"/>
        <v>7.3693166164879198E-2</v>
      </c>
      <c r="D50" s="26">
        <f t="shared" si="5"/>
        <v>-1.6710209126354314</v>
      </c>
      <c r="E50" s="26">
        <f t="shared" si="6"/>
        <v>-3.7702398657185574</v>
      </c>
      <c r="F50" s="26">
        <f t="shared" si="7"/>
        <v>0.17397220874506578</v>
      </c>
      <c r="G50" s="26">
        <f t="shared" si="8"/>
        <v>-3.5962676569734917</v>
      </c>
      <c r="H50" s="26">
        <f t="shared" si="9"/>
        <v>-3.9140821840935676</v>
      </c>
      <c r="I50" s="26">
        <f t="shared" si="10"/>
        <v>0.23129223056446199</v>
      </c>
      <c r="J50" s="26">
        <f t="shared" si="11"/>
        <v>-3.6827899535291055</v>
      </c>
      <c r="K50" s="69"/>
      <c r="L50" s="121" t="str">
        <f t="shared" si="2"/>
        <v>PRCOther</v>
      </c>
      <c r="M50" s="113" t="s">
        <v>177</v>
      </c>
      <c r="N50" s="126">
        <f>INDEX(VA_dirind_scpct1,MATCH($L50,ctrysec,0))</f>
        <v>-0.73606734509577976</v>
      </c>
      <c r="O50" s="124">
        <f>INDEX(VA_trdred_scpct1,MATCH($L50,ctrysec,0))</f>
        <v>3.2166817548563889E-2</v>
      </c>
      <c r="P50" s="124">
        <f>INDEX(VA_dirind_scpct1,MATCH($L50,ctrysec,0))+INDEX(VA_trdred_scpct1,MATCH($L50,ctrysec,0))*('by Country'!$C$7/0.5)</f>
        <v>-0.70390052754721588</v>
      </c>
      <c r="Q50" s="124">
        <f>INDEX(VA_dirind_scpct2,MATCH($L50,ctrysec,0))</f>
        <v>-1.2764522557973614</v>
      </c>
      <c r="R50" s="124">
        <f>INDEX(VA_trdred_scpct2,MATCH($L50,ctrysec,0))</f>
        <v>7.070176179039532E-2</v>
      </c>
      <c r="S50" s="124">
        <f>INDEX(VA_dirind_scpct2,MATCH($L50,ctrysec,0))+INDEX(VA_trdred_scpct2,MATCH($L50,ctrysec,0))*('by Country'!$C$7/0.5)</f>
        <v>-1.2057504940069661</v>
      </c>
      <c r="T50" s="124">
        <f>INDEX(VA_dirind_scpct3,MATCH($L50,ctrysec,0))</f>
        <v>-1.326948404748806</v>
      </c>
      <c r="U50" s="124">
        <f>INDEX(VA_trdred_scpct3,MATCH($L50,ctrysec,0))</f>
        <v>9.0656730485880813E-2</v>
      </c>
      <c r="V50" s="124">
        <f>INDEX(VA_dirind_scpct3,MATCH($L50,ctrysec,0))+INDEX(VA_trdred_scpct3,MATCH($L50,ctrysec,0))*('by Country'!$C$7/0.5)</f>
        <v>-1.2362916742629253</v>
      </c>
      <c r="W50" s="124">
        <f>INDEX(emp_dirind_scpct1,MATCH($L50,ctrysec,0))</f>
        <v>-0.45142739108254198</v>
      </c>
      <c r="X50" s="124">
        <f>INDEX(emp_trdred_scpct1,MATCH($L50,ctrysec,0))</f>
        <v>2.005975894794387E-2</v>
      </c>
      <c r="Y50" s="124">
        <f>INDEX(emp_dirind_scpct1,MATCH($L50,ctrysec,0))+INDEX(emp_trdred_scpct1,MATCH($L50,ctrysec,0))*('by Country'!$C$7/0.5)</f>
        <v>-0.43136763213459811</v>
      </c>
      <c r="Z50" s="124">
        <f>INDEX(emp_dirind_scpct2,MATCH($L50,ctrysec,0))</f>
        <v>-0.85228012034896983</v>
      </c>
      <c r="AA50" s="124">
        <f>INDEX(emp_trdred_scpct2,MATCH($L50,ctrysec,0))</f>
        <v>4.4782813173841897E-2</v>
      </c>
      <c r="AB50" s="124">
        <f>INDEX(emp_dirind_scpct2,MATCH($L50,ctrysec,0))+INDEX(emp_trdred_scpct2,MATCH($L50,ctrysec,0))*('by Country'!$C$7/0.5)</f>
        <v>-0.80749730717512791</v>
      </c>
      <c r="AC50" s="124">
        <f>INDEX(emp_dirind_scpct3,MATCH($L50,ctrysec,0))</f>
        <v>-0.88468694554271166</v>
      </c>
      <c r="AD50" s="124">
        <f>INDEX(emp_trdred_scpct3,MATCH($L50,ctrysec,0))</f>
        <v>5.7134616159841202E-2</v>
      </c>
      <c r="AE50" s="124">
        <f>INDEX(emp_dirind_scpct3,MATCH($L50,ctrysec,0))+INDEX(emp_trdred_scpct3,MATCH($L50,ctrysec,0))*('by Country'!$C$7/0.5)</f>
        <v>-0.82755232938287049</v>
      </c>
      <c r="AF50" s="124">
        <f>INDEX(exp_dirind_scpct1,MATCH($L50,ctrysec,0))</f>
        <v>-5.808556531379919</v>
      </c>
      <c r="AG50" s="124">
        <f>INDEX(exp_trdred_scpct1,MATCH($L50,ctrysec,0))</f>
        <v>5.428660500502009E-2</v>
      </c>
      <c r="AH50" s="124">
        <f>INDEX(exp_dirind_scpct1,MATCH($L50,ctrysec,0))+INDEX(exp_trdred_scpct1,MATCH($L50,ctrysec,0))*('by Country'!$C$7/0.5)</f>
        <v>-5.7542699263748993</v>
      </c>
      <c r="AI50" s="124">
        <f>INDEX(exp_dirind_scpct2,MATCH($L50,ctrysec,0))</f>
        <v>-8.3379069161907466</v>
      </c>
      <c r="AJ50" s="124">
        <f>INDEX(exp_trdred_scpct2,MATCH($L50,ctrysec,0))</f>
        <v>0.101149811357074</v>
      </c>
      <c r="AK50" s="124">
        <f>INDEX(exp_dirind_scpct2,MATCH($L50,ctrysec,0))+INDEX(exp_trdred_scpct2,MATCH($L50,ctrysec,0))*('by Country'!$C$7/0.5)</f>
        <v>-8.2367571048336732</v>
      </c>
      <c r="AL50" s="124">
        <f>INDEX(exp_dirind_scpct3,MATCH($L50,ctrysec,0))</f>
        <v>-8.4103633443531205</v>
      </c>
      <c r="AM50" s="124">
        <f>INDEX(exp_trdred_scpct3,MATCH($L50,ctrysec,0))</f>
        <v>0.14137142318067639</v>
      </c>
      <c r="AN50" s="124">
        <f>INDEX(exp_dirind_scpct3,MATCH($L50,ctrysec,0))+INDEX(exp_trdred_scpct3,MATCH($L50,ctrysec,0))*('by Country'!$C$7/0.5)</f>
        <v>-8.2689919211724447</v>
      </c>
      <c r="AO50" s="112"/>
      <c r="AP50" s="112"/>
      <c r="AQ50" s="112"/>
      <c r="AR50" s="112"/>
      <c r="AS50" s="112"/>
    </row>
    <row r="51" spans="1:45" ht="14.5">
      <c r="A51" s="10" t="s">
        <v>178</v>
      </c>
      <c r="B51" s="26">
        <f t="shared" si="3"/>
        <v>-0.40996860543668168</v>
      </c>
      <c r="C51" s="26">
        <f t="shared" si="4"/>
        <v>2.1169926234288726E-2</v>
      </c>
      <c r="D51" s="26">
        <f t="shared" si="5"/>
        <v>-0.38879867920239297</v>
      </c>
      <c r="E51" s="26">
        <f t="shared" si="6"/>
        <v>-0.80375754182178827</v>
      </c>
      <c r="F51" s="26">
        <f t="shared" si="7"/>
        <v>5.841112381560145E-2</v>
      </c>
      <c r="G51" s="26">
        <f t="shared" si="8"/>
        <v>-0.74534641800618684</v>
      </c>
      <c r="H51" s="26">
        <f t="shared" si="9"/>
        <v>-0.83434813498772409</v>
      </c>
      <c r="I51" s="26">
        <f t="shared" si="10"/>
        <v>7.1338328031350165E-2</v>
      </c>
      <c r="J51" s="26">
        <f t="shared" si="11"/>
        <v>-0.76300980695637388</v>
      </c>
      <c r="K51" s="69"/>
      <c r="L51" s="120"/>
      <c r="M51" s="127"/>
      <c r="N51" s="127"/>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12"/>
      <c r="AP51" s="112"/>
      <c r="AQ51" s="112"/>
      <c r="AR51" s="112"/>
      <c r="AS51" s="112"/>
    </row>
    <row r="52" spans="1:45" ht="14.5">
      <c r="A52" s="10" t="s">
        <v>177</v>
      </c>
      <c r="B52" s="26">
        <f>VLOOKUP($A$46&amp;$A52,$L$46:$AN$50,$B$44,FALSE)</f>
        <v>-0.73606734509577976</v>
      </c>
      <c r="C52" s="26">
        <f>VLOOKUP($A$46&amp;$A52,$L$46:$AN$50,$B$44+1,FALSE)</f>
        <v>3.2166817548563889E-2</v>
      </c>
      <c r="D52" s="26">
        <f>VLOOKUP($A$46&amp;$A52,$L$46:$AN$50,$B$44+2,FALSE)</f>
        <v>-0.70390052754721588</v>
      </c>
      <c r="E52" s="26">
        <f>VLOOKUP($A$46&amp;$A52,$L$46:$AN$50,$B$44+3,FALSE)</f>
        <v>-1.2764522557973614</v>
      </c>
      <c r="F52" s="26">
        <f>VLOOKUP($A$46&amp;$A52,$L$46:$AN$50,$B$44+4,FALSE)</f>
        <v>7.070176179039532E-2</v>
      </c>
      <c r="G52" s="26">
        <f>VLOOKUP($A$46&amp;$A52,$L$46:$AN$50,$B$44+5,FALSE)</f>
        <v>-1.2057504940069661</v>
      </c>
      <c r="H52" s="26">
        <f>VLOOKUP($A$46&amp;$A52,$L$46:$AN$50,$B$44+6,FALSE)</f>
        <v>-1.326948404748806</v>
      </c>
      <c r="I52" s="26">
        <f>VLOOKUP($A$46&amp;$A52,$L$46:$AN$50,$B$44+7,FALSE)</f>
        <v>9.0656730485880813E-2</v>
      </c>
      <c r="J52" s="26">
        <f>VLOOKUP($A$46&amp;$A52,$L$46:$AN$50,$B$44+8,FALSE)</f>
        <v>-1.2362916742629253</v>
      </c>
      <c r="K52" s="69"/>
      <c r="L52" s="120"/>
      <c r="M52" s="127"/>
      <c r="N52" s="127"/>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12"/>
      <c r="AP52" s="112"/>
      <c r="AQ52" s="112"/>
      <c r="AR52" s="112"/>
      <c r="AS52" s="112"/>
    </row>
    <row r="53" spans="1:45" ht="14.5">
      <c r="A53" s="71" t="s">
        <v>206</v>
      </c>
      <c r="B53" s="26">
        <f>SUM(B48:B52)</f>
        <v>-5.8118665052575524</v>
      </c>
      <c r="C53" s="26">
        <f t="shared" ref="C53:J53" si="12">SUM(C48:C52)</f>
        <v>0.21724669367231009</v>
      </c>
      <c r="D53" s="26">
        <f t="shared" si="12"/>
        <v>-5.5946198115852432</v>
      </c>
      <c r="E53" s="26">
        <f t="shared" si="12"/>
        <v>-11.944840579109284</v>
      </c>
      <c r="F53" s="26">
        <f t="shared" si="12"/>
        <v>0.49674565302527085</v>
      </c>
      <c r="G53" s="26">
        <f t="shared" si="12"/>
        <v>-11.448094926084014</v>
      </c>
      <c r="H53" s="26">
        <f t="shared" si="12"/>
        <v>-12.238787264959596</v>
      </c>
      <c r="I53" s="26">
        <f t="shared" si="12"/>
        <v>0.60948809565741302</v>
      </c>
      <c r="J53" s="26">
        <f t="shared" si="12"/>
        <v>-11.629299169302184</v>
      </c>
      <c r="K53" s="69"/>
      <c r="L53" s="120"/>
      <c r="M53" s="127"/>
      <c r="N53" s="127"/>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12"/>
      <c r="AP53" s="112"/>
      <c r="AQ53" s="112"/>
      <c r="AR53" s="112"/>
      <c r="AS53" s="112"/>
    </row>
    <row r="54" spans="1:45">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row>
    <row r="56" spans="1:45" hidden="1" outlineLevel="1"/>
    <row r="57" spans="1:45" hidden="1" outlineLevel="1"/>
    <row r="58" spans="1:45" hidden="1" outlineLevel="1"/>
    <row r="59" spans="1:45" hidden="1" outlineLevel="1"/>
    <row r="60" spans="1:45" hidden="1" outlineLevel="1"/>
    <row r="61" spans="1:45" collapsed="1"/>
    <row r="62" spans="1:45" s="41" customFormat="1" ht="24.5" customHeight="1">
      <c r="A62" s="39" t="s">
        <v>223</v>
      </c>
      <c r="B62" s="40"/>
      <c r="C62" s="40"/>
      <c r="D62" s="40"/>
      <c r="E62" s="40"/>
      <c r="F62" s="40"/>
      <c r="G62" s="40"/>
      <c r="H62" s="40"/>
      <c r="I62" s="40"/>
      <c r="J62" s="40"/>
    </row>
    <row r="63" spans="1:45" s="131" customFormat="1" ht="13">
      <c r="A63" s="128" t="str">
        <f>'Country comparisons '!$C$2</f>
        <v>JPN</v>
      </c>
      <c r="B63" s="129" t="str">
        <f>'Country comparisons '!$C$15</f>
        <v>GDP</v>
      </c>
      <c r="C63" s="130"/>
      <c r="D63" s="130"/>
      <c r="E63" s="130"/>
      <c r="F63" s="130"/>
      <c r="G63" s="130"/>
      <c r="H63" s="130"/>
      <c r="I63" s="130"/>
      <c r="J63" s="130"/>
    </row>
    <row r="64" spans="1:45" s="131" customFormat="1" ht="14.5">
      <c r="A64" s="158"/>
      <c r="B64" s="132"/>
      <c r="C64" s="130"/>
      <c r="D64" s="130"/>
      <c r="E64" s="130"/>
      <c r="F64" s="130"/>
      <c r="G64" s="130"/>
      <c r="H64" s="130"/>
      <c r="I64" s="130"/>
      <c r="J64" s="130"/>
      <c r="M64" s="145"/>
      <c r="N64" s="145"/>
      <c r="O64" s="145"/>
    </row>
    <row r="65" spans="1:15" s="131" customFormat="1" ht="14.5" customHeight="1">
      <c r="A65" s="133" t="str">
        <f>CONCATENATE($A$66, $B$63, $A$67)</f>
        <v>Impact of the Trade Conflict on GDP, Selected Economies</v>
      </c>
      <c r="B65" s="132"/>
      <c r="C65" s="220" t="s">
        <v>235</v>
      </c>
      <c r="D65" s="220"/>
      <c r="E65" s="220"/>
      <c r="F65" s="220" t="s">
        <v>236</v>
      </c>
      <c r="G65" s="220"/>
      <c r="H65" s="220"/>
      <c r="I65" s="220" t="s">
        <v>237</v>
      </c>
      <c r="J65" s="220"/>
      <c r="K65" s="220"/>
      <c r="M65" s="146" t="s">
        <v>234</v>
      </c>
      <c r="N65" s="147"/>
      <c r="O65" s="147"/>
    </row>
    <row r="66" spans="1:15" s="144" customFormat="1" ht="14.5">
      <c r="A66" s="140" t="s">
        <v>190</v>
      </c>
      <c r="B66" s="148"/>
      <c r="C66" s="221"/>
      <c r="D66" s="221"/>
      <c r="E66" s="221"/>
      <c r="F66" s="221"/>
      <c r="G66" s="221"/>
      <c r="H66" s="221"/>
      <c r="I66" s="221"/>
      <c r="J66" s="221"/>
      <c r="K66" s="221"/>
      <c r="M66" s="145" t="s">
        <v>0</v>
      </c>
      <c r="N66" s="145" t="s">
        <v>231</v>
      </c>
      <c r="O66" s="147" t="str">
        <f>INDEX($G$14:$G$16,MATCH($B$63,$F$14:$F$16, 0))</f>
        <v>% of GDP</v>
      </c>
    </row>
    <row r="67" spans="1:15" s="131" customFormat="1" ht="14.5">
      <c r="A67" s="149" t="s">
        <v>224</v>
      </c>
      <c r="B67" s="134"/>
      <c r="C67" s="222" t="s">
        <v>186</v>
      </c>
      <c r="D67" s="222"/>
      <c r="E67" s="222"/>
      <c r="F67" s="222" t="s">
        <v>187</v>
      </c>
      <c r="G67" s="222"/>
      <c r="H67" s="222"/>
      <c r="I67" s="222" t="s">
        <v>188</v>
      </c>
      <c r="J67" s="222"/>
      <c r="K67" s="222"/>
      <c r="M67" s="147" t="s">
        <v>1</v>
      </c>
      <c r="N67" s="145" t="s">
        <v>233</v>
      </c>
      <c r="O67" s="145"/>
    </row>
    <row r="68" spans="1:15" s="131" customFormat="1" ht="58">
      <c r="A68" s="135" t="s">
        <v>5</v>
      </c>
      <c r="B68" s="134"/>
      <c r="C68" s="136" t="s">
        <v>199</v>
      </c>
      <c r="D68" s="136" t="s">
        <v>225</v>
      </c>
      <c r="E68" s="136" t="s">
        <v>226</v>
      </c>
      <c r="F68" s="136" t="s">
        <v>199</v>
      </c>
      <c r="G68" s="136" t="s">
        <v>225</v>
      </c>
      <c r="H68" s="136" t="s">
        <v>226</v>
      </c>
      <c r="I68" s="136" t="s">
        <v>199</v>
      </c>
      <c r="J68" s="136" t="s">
        <v>225</v>
      </c>
      <c r="K68" s="136" t="s">
        <v>226</v>
      </c>
      <c r="M68" s="145" t="s">
        <v>2</v>
      </c>
      <c r="N68" s="145" t="s">
        <v>232</v>
      </c>
      <c r="O68" s="145"/>
    </row>
    <row r="69" spans="1:15" s="131" customFormat="1" ht="14.5">
      <c r="A69" s="137" t="s">
        <v>228</v>
      </c>
      <c r="B69" s="137" t="s">
        <v>172</v>
      </c>
      <c r="C69" s="138">
        <f>IFERROR(INDEX(Datasheet!$E$4:$AK$75, MATCH('Basefile (hidden)'!$A69, Datasheet!$C$4:$C$75,0), MATCH('Basefile (hidden)'!$B$91,Datasheet!$E$3:$AK$3,0)), "")</f>
        <v>-0.18573319911956787</v>
      </c>
      <c r="D69" s="138">
        <f>IFERROR(INDEX(Datasheet!$E$4:$AK$75, MATCH('Basefile (hidden)'!$A69, Datasheet!$C$4:$C$75,0), MATCH('Basefile (hidden)'!$C$91,Datasheet!$E$3:$AK$3,0)), "")</f>
        <v>9.1088719666004181E-2</v>
      </c>
      <c r="E69" s="138">
        <f>IFERROR(C69+(D69*(('Country comparisons '!$C$17/0.5))), "")</f>
        <v>-9.464447945356369E-2</v>
      </c>
      <c r="F69" s="138">
        <f>IFERROR(INDEX(Datasheet!$E$4:$AK$75, MATCH('Basefile (hidden)'!$A69, Datasheet!$C$4:$C$75,0), MATCH('Basefile (hidden)'!$B$92,Datasheet!$E$3:$AK$3,0)), "")</f>
        <v>-0.33666735887527466</v>
      </c>
      <c r="G69" s="138">
        <f>IFERROR(INDEX(Datasheet!$E$4:$AK$75, MATCH('Basefile (hidden)'!$A69, Datasheet!$C$4:$C$75,0), MATCH('Basefile (hidden)'!$C$92,Datasheet!$E$3:$AK$3,0)), "")</f>
        <v>0.16479869186878204</v>
      </c>
      <c r="H69" s="138">
        <f>IFERROR(F69+(G69*(('Country comparisons '!$C$17/0.5))), "")</f>
        <v>-0.17186866700649261</v>
      </c>
      <c r="I69" s="138">
        <f>IFERROR(INDEX(Datasheet!$E$4:$AK$75, MATCH('Basefile (hidden)'!$A69, Datasheet!$C$4:$C$75,0), MATCH('Basefile (hidden)'!$B$93,Datasheet!$E$3:$AK$3,0)), "")</f>
        <v>-0.54626494646072388</v>
      </c>
      <c r="J69" s="138">
        <f>IFERROR(INDEX(Datasheet!$E$4:$AK$75, MATCH('Basefile (hidden)'!$A69, Datasheet!$C$4:$C$75,0), MATCH('Basefile (hidden)'!$C$93,Datasheet!$E$3:$AK$3,0)), "")</f>
        <v>0.26980876922607422</v>
      </c>
      <c r="K69" s="138">
        <f>IFERROR(I69+(J69*(('Country comparisons '!$C$17/0.5))), "")</f>
        <v>-0.27645617723464966</v>
      </c>
      <c r="M69" s="145"/>
      <c r="N69" s="145"/>
      <c r="O69" s="145"/>
    </row>
    <row r="70" spans="1:15" s="131" customFormat="1" ht="14.5">
      <c r="A70" s="137"/>
      <c r="B70" s="137"/>
      <c r="C70" s="138"/>
      <c r="D70" s="138"/>
      <c r="E70" s="138"/>
      <c r="F70" s="138"/>
      <c r="G70" s="138"/>
      <c r="H70" s="138"/>
      <c r="I70" s="138"/>
      <c r="J70" s="138"/>
      <c r="K70" s="138"/>
      <c r="M70" s="145"/>
      <c r="N70" s="145"/>
      <c r="O70" s="145"/>
    </row>
    <row r="71" spans="1:15" s="131" customFormat="1" ht="14.5">
      <c r="A71" s="137" t="s">
        <v>126</v>
      </c>
      <c r="B71" s="137" t="s">
        <v>126</v>
      </c>
      <c r="C71" s="138">
        <f>IFERROR(INDEX(Datasheet!$E$4:$AK$75, MATCH('Basefile (hidden)'!$A71, Datasheet!$C$4:$C$75,0), MATCH('Basefile (hidden)'!$B$91,Datasheet!$E$3:$AK$3,0)), "")</f>
        <v>-0.67689913511276245</v>
      </c>
      <c r="D71" s="138">
        <f>IFERROR(INDEX(Datasheet!$E$4:$AK$75, MATCH('Basefile (hidden)'!$A71, Datasheet!$C$4:$C$75,0), MATCH('Basefile (hidden)'!$C$91,Datasheet!$E$3:$AK$3,0)), "")</f>
        <v>3.0123645439743996E-2</v>
      </c>
      <c r="E71" s="138">
        <f>IFERROR(C71+(D71*(('Country comparisons '!$C$17/0.5))), "")</f>
        <v>-0.64677548967301846</v>
      </c>
      <c r="F71" s="138">
        <f>IFERROR(INDEX(Datasheet!$E$4:$AK$75, MATCH('Basefile (hidden)'!$A71, Datasheet!$C$4:$C$75,0), MATCH('Basefile (hidden)'!$B$92,Datasheet!$E$3:$AK$3,0)), "")</f>
        <v>-1.2967323064804077</v>
      </c>
      <c r="G71" s="138">
        <f>IFERROR(INDEX(Datasheet!$E$4:$AK$75, MATCH('Basefile (hidden)'!$A71, Datasheet!$C$4:$C$75,0), MATCH('Basefile (hidden)'!$C$92,Datasheet!$E$3:$AK$3,0)), "")</f>
        <v>7.2898246347904205E-2</v>
      </c>
      <c r="H71" s="138">
        <f>IFERROR(F71+(G71*(('Country comparisons '!$C$17/0.5))), "")</f>
        <v>-1.2238340601325035</v>
      </c>
      <c r="I71" s="138">
        <f>IFERROR(INDEX(Datasheet!$E$4:$AK$75, MATCH('Basefile (hidden)'!$A71, Datasheet!$C$4:$C$75,0), MATCH('Basefile (hidden)'!$B$93,Datasheet!$E$3:$AK$3,0)), "")</f>
        <v>-1.3412642478942871</v>
      </c>
      <c r="J71" s="138">
        <f>IFERROR(INDEX(Datasheet!$E$4:$AK$75, MATCH('Basefile (hidden)'!$A71, Datasheet!$C$4:$C$75,0), MATCH('Basefile (hidden)'!$C$93,Datasheet!$E$3:$AK$3,0)), "")</f>
        <v>9.0716458857059479E-2</v>
      </c>
      <c r="K71" s="138">
        <f>IFERROR(I71+(J71*(('Country comparisons '!$C$17/0.5))), "")</f>
        <v>-1.2505477890372276</v>
      </c>
    </row>
    <row r="72" spans="1:15" s="131" customFormat="1" ht="14.5">
      <c r="A72" s="137" t="s">
        <v>162</v>
      </c>
      <c r="B72" s="137" t="s">
        <v>162</v>
      </c>
      <c r="C72" s="138">
        <f>IFERROR(INDEX(Datasheet!$E$4:$AK$75, MATCH('Basefile (hidden)'!$A72, Datasheet!$C$4:$C$75,0), MATCH('Basefile (hidden)'!$B$91,Datasheet!$E$3:$AK$3,0)), "")</f>
        <v>-0.17280092835426331</v>
      </c>
      <c r="D72" s="138">
        <f>IFERROR(INDEX(Datasheet!$E$4:$AK$75, MATCH('Basefile (hidden)'!$A72, Datasheet!$C$4:$C$75,0), MATCH('Basefile (hidden)'!$C$91,Datasheet!$E$3:$AK$3,0)), "")</f>
        <v>4.4060833752155304E-2</v>
      </c>
      <c r="E72" s="138">
        <f>IFERROR(C72+(D72*(('Country comparisons '!$C$17/0.5))), "")</f>
        <v>-0.128740094602108</v>
      </c>
      <c r="F72" s="138">
        <f>IFERROR(INDEX(Datasheet!$E$4:$AK$75, MATCH('Basefile (hidden)'!$A72, Datasheet!$C$4:$C$75,0), MATCH('Basefile (hidden)'!$B$92,Datasheet!$E$3:$AK$3,0)), "")</f>
        <v>-0.3032376766204834</v>
      </c>
      <c r="G72" s="138">
        <f>IFERROR(INDEX(Datasheet!$E$4:$AK$75, MATCH('Basefile (hidden)'!$A72, Datasheet!$C$4:$C$75,0), MATCH('Basefile (hidden)'!$C$92,Datasheet!$E$3:$AK$3,0)), "")</f>
        <v>6.5231002867221832E-2</v>
      </c>
      <c r="H72" s="138">
        <f>IFERROR(F72+(G72*(('Country comparisons '!$C$17/0.5))), "")</f>
        <v>-0.23800667375326157</v>
      </c>
      <c r="I72" s="138">
        <f>IFERROR(INDEX(Datasheet!$E$4:$AK$75, MATCH('Basefile (hidden)'!$A72, Datasheet!$C$4:$C$75,0), MATCH('Basefile (hidden)'!$B$93,Datasheet!$E$3:$AK$3,0)), "")</f>
        <v>-0.65284490585327148</v>
      </c>
      <c r="J72" s="138">
        <f>IFERROR(INDEX(Datasheet!$E$4:$AK$75, MATCH('Basefile (hidden)'!$A72, Datasheet!$C$4:$C$75,0), MATCH('Basefile (hidden)'!$C$93,Datasheet!$E$3:$AK$3,0)), "")</f>
        <v>0.38204902410507202</v>
      </c>
      <c r="K72" s="138">
        <f>IFERROR(I72+(J72*(('Country comparisons '!$C$17/0.5))), "")</f>
        <v>-0.27079588174819946</v>
      </c>
    </row>
    <row r="73" spans="1:15" s="131" customFormat="1" ht="14.5">
      <c r="A73" s="137"/>
      <c r="B73" s="137"/>
      <c r="C73" s="138"/>
      <c r="D73" s="138"/>
      <c r="E73" s="138"/>
      <c r="F73" s="138"/>
      <c r="G73" s="138"/>
      <c r="H73" s="138"/>
      <c r="I73" s="138"/>
      <c r="J73" s="138"/>
      <c r="K73" s="138"/>
    </row>
    <row r="74" spans="1:15" s="131" customFormat="1" ht="14.5">
      <c r="A74" s="137" t="str">
        <f>'Country comparisons '!C2</f>
        <v>JPN</v>
      </c>
      <c r="B74" s="137" t="str">
        <f>A74</f>
        <v>JPN</v>
      </c>
      <c r="C74" s="138">
        <f>IFERROR(INDEX(Datasheet!$E$4:$AK$75, MATCH('Basefile (hidden)'!$A74, Datasheet!$C$4:$C$75,0), MATCH('Basefile (hidden)'!$B$91,Datasheet!$E$3:$AK$3,0)), "")</f>
        <v>-4.0582966059446335E-2</v>
      </c>
      <c r="D74" s="138">
        <f>IFERROR(INDEX(Datasheet!$E$4:$AK$75, MATCH('Basefile (hidden)'!$A74, Datasheet!$C$4:$C$75,0), MATCH('Basefile (hidden)'!$C$91,Datasheet!$E$3:$AK$3,0)), "")</f>
        <v>9.709475189447403E-2</v>
      </c>
      <c r="E74" s="138">
        <f>IFERROR(C74+(D74*(('Country comparisons '!$C$17/0.5))), "")</f>
        <v>5.6511785835027695E-2</v>
      </c>
      <c r="F74" s="138">
        <f>IFERROR(INDEX(Datasheet!$E$4:$AK$75, MATCH('Basefile (hidden)'!$A74, Datasheet!$C$4:$C$75,0), MATCH('Basefile (hidden)'!$B$92,Datasheet!$E$3:$AK$3,0)), "")</f>
        <v>-6.7419052124023438E-2</v>
      </c>
      <c r="G74" s="138">
        <f>IFERROR(INDEX(Datasheet!$E$4:$AK$75, MATCH('Basefile (hidden)'!$A74, Datasheet!$C$4:$C$75,0), MATCH('Basefile (hidden)'!$C$92,Datasheet!$E$3:$AK$3,0)), "")</f>
        <v>0.18072289228439331</v>
      </c>
      <c r="H74" s="138">
        <f>IFERROR(F74+(G74*(('Country comparisons '!$C$17/0.5))), "")</f>
        <v>0.11330384016036987</v>
      </c>
      <c r="I74" s="138">
        <f>IFERROR(INDEX(Datasheet!$E$4:$AK$75, MATCH('Basefile (hidden)'!$A74, Datasheet!$C$4:$C$75,0), MATCH('Basefile (hidden)'!$B$93,Datasheet!$E$3:$AK$3,0)), "")</f>
        <v>-0.40309780836105347</v>
      </c>
      <c r="J74" s="138">
        <f>IFERROR(INDEX(Datasheet!$E$4:$AK$75, MATCH('Basefile (hidden)'!$A74, Datasheet!$C$4:$C$75,0), MATCH('Basefile (hidden)'!$C$93,Datasheet!$E$3:$AK$3,0)), "")</f>
        <v>0.21524772047996521</v>
      </c>
      <c r="K74" s="138">
        <f>IFERROR(I74+(J74*(('Country comparisons '!$C$17/0.5))), "")</f>
        <v>-0.18785008788108826</v>
      </c>
    </row>
    <row r="75" spans="1:15" s="131" customFormat="1" ht="14.5">
      <c r="A75" s="137" t="str">
        <f>'Country comparisons '!C4</f>
        <v>HKG</v>
      </c>
      <c r="B75" s="139" t="str">
        <f>IF(A75=0, "",A75)</f>
        <v>HKG</v>
      </c>
      <c r="C75" s="138">
        <f>IFERROR(INDEX(Datasheet!$E$4:$AK$75, MATCH('Basefile (hidden)'!$A75, Datasheet!$C$4:$C$75,0), MATCH('Basefile (hidden)'!$B$91,Datasheet!$E$3:$AK$3,0)), "")</f>
        <v>-4.0685608983039856E-2</v>
      </c>
      <c r="D75" s="138">
        <f>IFERROR(INDEX(Datasheet!$E$4:$AK$75, MATCH('Basefile (hidden)'!$A75, Datasheet!$C$4:$C$75,0), MATCH('Basefile (hidden)'!$C$91,Datasheet!$E$3:$AK$3,0)), "")</f>
        <v>6.1193972826004028E-2</v>
      </c>
      <c r="E75" s="138">
        <f>IFERROR(C75+(D75*(('Country comparisons '!$C$17/0.5))), "")</f>
        <v>2.0508363842964172E-2</v>
      </c>
      <c r="F75" s="138">
        <f>IFERROR(INDEX(Datasheet!$E$4:$AK$75, MATCH('Basefile (hidden)'!$A75, Datasheet!$C$4:$C$75,0), MATCH('Basefile (hidden)'!$B$92,Datasheet!$E$3:$AK$3,0)), "")</f>
        <v>-8.025427907705307E-2</v>
      </c>
      <c r="G75" s="138">
        <f>IFERROR(INDEX(Datasheet!$E$4:$AK$75, MATCH('Basefile (hidden)'!$A75, Datasheet!$C$4:$C$75,0), MATCH('Basefile (hidden)'!$C$92,Datasheet!$E$3:$AK$3,0)), "")</f>
        <v>0.17610134184360504</v>
      </c>
      <c r="H75" s="138">
        <f>IFERROR(F75+(G75*(('Country comparisons '!$C$17/0.5))), "")</f>
        <v>9.5847062766551971E-2</v>
      </c>
      <c r="I75" s="138">
        <f>IFERROR(INDEX(Datasheet!$E$4:$AK$75, MATCH('Basefile (hidden)'!$A75, Datasheet!$C$4:$C$75,0), MATCH('Basefile (hidden)'!$B$93,Datasheet!$E$3:$AK$3,0)), "")</f>
        <v>-0.10362912714481354</v>
      </c>
      <c r="J75" s="138">
        <f>IFERROR(INDEX(Datasheet!$E$4:$AK$75, MATCH('Basefile (hidden)'!$A75, Datasheet!$C$4:$C$75,0), MATCH('Basefile (hidden)'!$C$93,Datasheet!$E$3:$AK$3,0)), "")</f>
        <v>0.18936918675899506</v>
      </c>
      <c r="K75" s="138">
        <f>IFERROR(I75+(J75*(('Country comparisons '!$C$17/0.5))), "")</f>
        <v>8.5740059614181519E-2</v>
      </c>
    </row>
    <row r="76" spans="1:15" s="131" customFormat="1" ht="14.5">
      <c r="A76" s="137" t="str">
        <f>'Country comparisons '!C5</f>
        <v>ROM</v>
      </c>
      <c r="B76" s="139" t="str">
        <f t="shared" ref="B76:B84" si="13">IF(A76=0, "",A76)</f>
        <v>ROM</v>
      </c>
      <c r="C76" s="138">
        <f>IFERROR(INDEX(Datasheet!$E$4:$AK$75, MATCH('Basefile (hidden)'!$A76, Datasheet!$C$4:$C$75,0), MATCH('Basefile (hidden)'!$B$91,Datasheet!$E$3:$AK$3,0)), "")</f>
        <v>-2.8938181698322296E-2</v>
      </c>
      <c r="D76" s="138">
        <f>IFERROR(INDEX(Datasheet!$E$4:$AK$75, MATCH('Basefile (hidden)'!$A76, Datasheet!$C$4:$C$75,0), MATCH('Basefile (hidden)'!$C$91,Datasheet!$E$3:$AK$3,0)), "")</f>
        <v>8.1974320113658905E-2</v>
      </c>
      <c r="E76" s="138">
        <f>IFERROR(C76+(D76*(('Country comparisons '!$C$17/0.5))), "")</f>
        <v>5.3036138415336609E-2</v>
      </c>
      <c r="F76" s="138">
        <f>IFERROR(INDEX(Datasheet!$E$4:$AK$75, MATCH('Basefile (hidden)'!$A76, Datasheet!$C$4:$C$75,0), MATCH('Basefile (hidden)'!$B$92,Datasheet!$E$3:$AK$3,0)), "")</f>
        <v>-3.9692681282758713E-2</v>
      </c>
      <c r="G76" s="138">
        <f>IFERROR(INDEX(Datasheet!$E$4:$AK$75, MATCH('Basefile (hidden)'!$A76, Datasheet!$C$4:$C$75,0), MATCH('Basefile (hidden)'!$C$92,Datasheet!$E$3:$AK$3,0)), "")</f>
        <v>0.12659589946269989</v>
      </c>
      <c r="H76" s="138">
        <f>IFERROR(F76+(G76*(('Country comparisons '!$C$17/0.5))), "")</f>
        <v>8.6903218179941177E-2</v>
      </c>
      <c r="I76" s="138">
        <f>IFERROR(INDEX(Datasheet!$E$4:$AK$75, MATCH('Basefile (hidden)'!$A76, Datasheet!$C$4:$C$75,0), MATCH('Basefile (hidden)'!$B$93,Datasheet!$E$3:$AK$3,0)), "")</f>
        <v>-0.12268602848052979</v>
      </c>
      <c r="J76" s="138">
        <f>IFERROR(INDEX(Datasheet!$E$4:$AK$75, MATCH('Basefile (hidden)'!$A76, Datasheet!$C$4:$C$75,0), MATCH('Basefile (hidden)'!$C$93,Datasheet!$E$3:$AK$3,0)), "")</f>
        <v>0.15391714870929718</v>
      </c>
      <c r="K76" s="138">
        <f>IFERROR(I76+(J76*(('Country comparisons '!$C$17/0.5))), "")</f>
        <v>3.1231120228767395E-2</v>
      </c>
    </row>
    <row r="77" spans="1:15" s="131" customFormat="1" ht="14.5">
      <c r="A77" s="137" t="str">
        <f>'Country comparisons '!C6</f>
        <v>ASEAN-5</v>
      </c>
      <c r="B77" s="139" t="str">
        <f t="shared" si="13"/>
        <v>ASEAN-5</v>
      </c>
      <c r="C77" s="138">
        <f>IFERROR(INDEX(Datasheet!$E$4:$AK$75, MATCH('Basefile (hidden)'!$A77, Datasheet!$C$4:$C$75,0), MATCH('Basefile (hidden)'!$B$91,Datasheet!$E$3:$AK$3,0)), "")</f>
        <v>-7.9661808907985687E-2</v>
      </c>
      <c r="D77" s="138">
        <f>IFERROR(INDEX(Datasheet!$E$4:$AK$75, MATCH('Basefile (hidden)'!$A77, Datasheet!$C$4:$C$75,0), MATCH('Basefile (hidden)'!$C$91,Datasheet!$E$3:$AK$3,0)), "")</f>
        <v>0.26820680499076843</v>
      </c>
      <c r="E77" s="138">
        <f>IFERROR(C77+(D77*(('Country comparisons '!$C$17/0.5))), "")</f>
        <v>0.18854499608278275</v>
      </c>
      <c r="F77" s="138">
        <f>IFERROR(INDEX(Datasheet!$E$4:$AK$75, MATCH('Basefile (hidden)'!$A77, Datasheet!$C$4:$C$75,0), MATCH('Basefile (hidden)'!$B$92,Datasheet!$E$3:$AK$3,0)), "")</f>
        <v>-0.11167670786380768</v>
      </c>
      <c r="G77" s="138">
        <f>IFERROR(INDEX(Datasheet!$E$4:$AK$75, MATCH('Basefile (hidden)'!$A77, Datasheet!$C$4:$C$75,0), MATCH('Basefile (hidden)'!$C$92,Datasheet!$E$3:$AK$3,0)), "")</f>
        <v>0.58088147640228271</v>
      </c>
      <c r="H77" s="138">
        <f>IFERROR(F77+(G77*(('Country comparisons '!$C$17/0.5))), "")</f>
        <v>0.46920476853847504</v>
      </c>
      <c r="I77" s="138">
        <f>IFERROR(INDEX(Datasheet!$E$4:$AK$75, MATCH('Basefile (hidden)'!$A77, Datasheet!$C$4:$C$75,0), MATCH('Basefile (hidden)'!$B$93,Datasheet!$E$3:$AK$3,0)), "")</f>
        <v>-0.2015644907951355</v>
      </c>
      <c r="J77" s="138">
        <f>IFERROR(INDEX(Datasheet!$E$4:$AK$75, MATCH('Basefile (hidden)'!$A77, Datasheet!$C$4:$C$75,0), MATCH('Basefile (hidden)'!$C$93,Datasheet!$E$3:$AK$3,0)), "")</f>
        <v>0.60743623971939087</v>
      </c>
      <c r="K77" s="138">
        <f>IFERROR(I77+(J77*(('Country comparisons '!$C$17/0.5))), "")</f>
        <v>0.40587174892425537</v>
      </c>
    </row>
    <row r="78" spans="1:15" s="131" customFormat="1" ht="14.5">
      <c r="A78" s="137" t="str">
        <f>'Country comparisons '!C7</f>
        <v>JPN</v>
      </c>
      <c r="B78" s="139" t="str">
        <f t="shared" si="13"/>
        <v>JPN</v>
      </c>
      <c r="C78" s="138">
        <f>IFERROR(INDEX(Datasheet!$E$4:$AK$75, MATCH('Basefile (hidden)'!$A78, Datasheet!$C$4:$C$75,0), MATCH('Basefile (hidden)'!$B$91,Datasheet!$E$3:$AK$3,0)), "")</f>
        <v>-4.0582966059446335E-2</v>
      </c>
      <c r="D78" s="138">
        <f>IFERROR(INDEX(Datasheet!$E$4:$AK$75, MATCH('Basefile (hidden)'!$A78, Datasheet!$C$4:$C$75,0), MATCH('Basefile (hidden)'!$C$91,Datasheet!$E$3:$AK$3,0)), "")</f>
        <v>9.709475189447403E-2</v>
      </c>
      <c r="E78" s="138">
        <f>IFERROR(C78+(D78*(('Country comparisons '!$C$17/0.5))), "")</f>
        <v>5.6511785835027695E-2</v>
      </c>
      <c r="F78" s="138">
        <f>IFERROR(INDEX(Datasheet!$E$4:$AK$75, MATCH('Basefile (hidden)'!$A78, Datasheet!$C$4:$C$75,0), MATCH('Basefile (hidden)'!$B$92,Datasheet!$E$3:$AK$3,0)), "")</f>
        <v>-6.7419052124023438E-2</v>
      </c>
      <c r="G78" s="138">
        <f>IFERROR(INDEX(Datasheet!$E$4:$AK$75, MATCH('Basefile (hidden)'!$A78, Datasheet!$C$4:$C$75,0), MATCH('Basefile (hidden)'!$C$92,Datasheet!$E$3:$AK$3,0)), "")</f>
        <v>0.18072289228439331</v>
      </c>
      <c r="H78" s="138">
        <f>IFERROR(F78+(G78*(('Country comparisons '!$C$17/0.5))), "")</f>
        <v>0.11330384016036987</v>
      </c>
      <c r="I78" s="138">
        <f>IFERROR(INDEX(Datasheet!$E$4:$AK$75, MATCH('Basefile (hidden)'!$A78, Datasheet!$C$4:$C$75,0), MATCH('Basefile (hidden)'!$B$93,Datasheet!$E$3:$AK$3,0)), "")</f>
        <v>-0.40309780836105347</v>
      </c>
      <c r="J78" s="138">
        <f>IFERROR(INDEX(Datasheet!$E$4:$AK$75, MATCH('Basefile (hidden)'!$A78, Datasheet!$C$4:$C$75,0), MATCH('Basefile (hidden)'!$C$93,Datasheet!$E$3:$AK$3,0)), "")</f>
        <v>0.21524772047996521</v>
      </c>
      <c r="K78" s="138">
        <f>IFERROR(I78+(J78*(('Country comparisons '!$C$17/0.5))), "")</f>
        <v>-0.18785008788108826</v>
      </c>
    </row>
    <row r="79" spans="1:15" s="131" customFormat="1" ht="14.5">
      <c r="A79" s="137" t="str">
        <f>'Country comparisons '!C8</f>
        <v>VIE</v>
      </c>
      <c r="B79" s="139" t="str">
        <f t="shared" si="13"/>
        <v>VIE</v>
      </c>
      <c r="C79" s="138">
        <f>IFERROR(INDEX(Datasheet!$E$4:$AK$75, MATCH('Basefile (hidden)'!$A79, Datasheet!$C$4:$C$75,0), MATCH('Basefile (hidden)'!$B$91,Datasheet!$E$3:$AK$3,0)), "")</f>
        <v>-0.18979640305042267</v>
      </c>
      <c r="D79" s="138">
        <f>IFERROR(INDEX(Datasheet!$E$4:$AK$75, MATCH('Basefile (hidden)'!$A79, Datasheet!$C$4:$C$75,0), MATCH('Basefile (hidden)'!$C$91,Datasheet!$E$3:$AK$3,0)), "")</f>
        <v>0.77246344089508057</v>
      </c>
      <c r="E79" s="138">
        <f>IFERROR(C79+(D79*(('Country comparisons '!$C$17/0.5))), "")</f>
        <v>0.5826670378446579</v>
      </c>
      <c r="F79" s="138">
        <f>IFERROR(INDEX(Datasheet!$E$4:$AK$75, MATCH('Basefile (hidden)'!$A79, Datasheet!$C$4:$C$75,0), MATCH('Basefile (hidden)'!$B$92,Datasheet!$E$3:$AK$3,0)), "")</f>
        <v>-0.24327240884304047</v>
      </c>
      <c r="G79" s="138">
        <f>IFERROR(INDEX(Datasheet!$E$4:$AK$75, MATCH('Basefile (hidden)'!$A79, Datasheet!$C$4:$C$75,0), MATCH('Basefile (hidden)'!$C$92,Datasheet!$E$3:$AK$3,0)), "")</f>
        <v>2.6481497287750244</v>
      </c>
      <c r="H79" s="138">
        <f>IFERROR(F79+(G79*(('Country comparisons '!$C$17/0.5))), "")</f>
        <v>2.4048773199319839</v>
      </c>
      <c r="I79" s="138">
        <f>IFERROR(INDEX(Datasheet!$E$4:$AK$75, MATCH('Basefile (hidden)'!$A79, Datasheet!$C$4:$C$75,0), MATCH('Basefile (hidden)'!$B$93,Datasheet!$E$3:$AK$3,0)), "")</f>
        <v>-0.36330798268318176</v>
      </c>
      <c r="J79" s="138">
        <f>IFERROR(INDEX(Datasheet!$E$4:$AK$75, MATCH('Basefile (hidden)'!$A79, Datasheet!$C$4:$C$75,0), MATCH('Basefile (hidden)'!$C$93,Datasheet!$E$3:$AK$3,0)), "")</f>
        <v>2.6701087951660156</v>
      </c>
      <c r="K79" s="138">
        <f>IFERROR(I79+(J79*(('Country comparisons '!$C$17/0.5))), "")</f>
        <v>2.3068008124828339</v>
      </c>
    </row>
    <row r="80" spans="1:15" s="131" customFormat="1" ht="14.5">
      <c r="A80" s="137" t="str">
        <f>'Country comparisons '!C9</f>
        <v>BAN</v>
      </c>
      <c r="B80" s="139" t="str">
        <f t="shared" si="13"/>
        <v>BAN</v>
      </c>
      <c r="C80" s="138">
        <f>IFERROR(INDEX(Datasheet!$E$4:$AK$75, MATCH('Basefile (hidden)'!$A80, Datasheet!$C$4:$C$75,0), MATCH('Basefile (hidden)'!$B$91,Datasheet!$E$3:$AK$3,0)), "")</f>
        <v>-5.4281540215015411E-3</v>
      </c>
      <c r="D80" s="138">
        <f>IFERROR(INDEX(Datasheet!$E$4:$AK$75, MATCH('Basefile (hidden)'!$A80, Datasheet!$C$4:$C$75,0), MATCH('Basefile (hidden)'!$C$91,Datasheet!$E$3:$AK$3,0)), "")</f>
        <v>0.11609780043363571</v>
      </c>
      <c r="E80" s="138">
        <f>IFERROR(C80+(D80*(('Country comparisons '!$C$17/0.5))), "")</f>
        <v>0.11066964641213417</v>
      </c>
      <c r="F80" s="138">
        <f>IFERROR(INDEX(Datasheet!$E$4:$AK$75, MATCH('Basefile (hidden)'!$A80, Datasheet!$C$4:$C$75,0), MATCH('Basefile (hidden)'!$B$92,Datasheet!$E$3:$AK$3,0)), "")</f>
        <v>-1.0950937867164612E-2</v>
      </c>
      <c r="G80" s="138">
        <f>IFERROR(INDEX(Datasheet!$E$4:$AK$75, MATCH('Basefile (hidden)'!$A80, Datasheet!$C$4:$C$75,0), MATCH('Basefile (hidden)'!$C$92,Datasheet!$E$3:$AK$3,0)), "")</f>
        <v>0.23874379694461823</v>
      </c>
      <c r="H80" s="138">
        <f>IFERROR(F80+(G80*(('Country comparisons '!$C$17/0.5))), "")</f>
        <v>0.22779285907745361</v>
      </c>
      <c r="I80" s="138">
        <f>IFERROR(INDEX(Datasheet!$E$4:$AK$75, MATCH('Basefile (hidden)'!$A80, Datasheet!$C$4:$C$75,0), MATCH('Basefile (hidden)'!$B$93,Datasheet!$E$3:$AK$3,0)), "")</f>
        <v>-1.605590246617794E-2</v>
      </c>
      <c r="J80" s="138">
        <f>IFERROR(INDEX(Datasheet!$E$4:$AK$75, MATCH('Basefile (hidden)'!$A80, Datasheet!$C$4:$C$75,0), MATCH('Basefile (hidden)'!$C$93,Datasheet!$E$3:$AK$3,0)), "")</f>
        <v>0.24128012359142303</v>
      </c>
      <c r="K80" s="138">
        <f>IFERROR(I80+(J80*(('Country comparisons '!$C$17/0.5))), "")</f>
        <v>0.22522422112524509</v>
      </c>
    </row>
    <row r="81" spans="1:11" s="131" customFormat="1" ht="14.5">
      <c r="A81" s="137">
        <f>'Country comparisons '!C10</f>
        <v>0</v>
      </c>
      <c r="B81" s="139" t="str">
        <f t="shared" si="13"/>
        <v/>
      </c>
      <c r="C81" s="138" t="str">
        <f>IFERROR(INDEX(Datasheet!$E$4:$AK$75, MATCH('Basefile (hidden)'!$A81, Datasheet!$C$4:$C$75,0), MATCH('Basefile (hidden)'!$B$91,Datasheet!$E$3:$AK$3,0)), "")</f>
        <v/>
      </c>
      <c r="D81" s="138" t="str">
        <f>IFERROR(INDEX(Datasheet!$E$4:$AK$75, MATCH('Basefile (hidden)'!$A81, Datasheet!$C$4:$C$75,0), MATCH('Basefile (hidden)'!$C$91,Datasheet!$E$3:$AK$3,0)), "")</f>
        <v/>
      </c>
      <c r="E81" s="138" t="str">
        <f>IFERROR(C81+(D81*(('Country comparisons '!$C$17/0.5))), "")</f>
        <v/>
      </c>
      <c r="F81" s="138" t="str">
        <f>IFERROR(INDEX(Datasheet!$E$4:$AK$75, MATCH('Basefile (hidden)'!$A81, Datasheet!$C$4:$C$75,0), MATCH('Basefile (hidden)'!$B$92,Datasheet!$E$3:$AK$3,0)), "")</f>
        <v/>
      </c>
      <c r="G81" s="138" t="str">
        <f>IFERROR(INDEX(Datasheet!$E$4:$AK$75, MATCH('Basefile (hidden)'!$A81, Datasheet!$C$4:$C$75,0), MATCH('Basefile (hidden)'!$C$92,Datasheet!$E$3:$AK$3,0)), "")</f>
        <v/>
      </c>
      <c r="H81" s="138" t="str">
        <f>IFERROR(F81+(G81*(('Country comparisons '!$C$17/0.5))), "")</f>
        <v/>
      </c>
      <c r="I81" s="138" t="str">
        <f>IFERROR(INDEX(Datasheet!$E$4:$AK$75, MATCH('Basefile (hidden)'!$A81, Datasheet!$C$4:$C$75,0), MATCH('Basefile (hidden)'!$B$93,Datasheet!$E$3:$AK$3,0)), "")</f>
        <v/>
      </c>
      <c r="J81" s="138" t="str">
        <f>IFERROR(INDEX(Datasheet!$E$4:$AK$75, MATCH('Basefile (hidden)'!$A81, Datasheet!$C$4:$C$75,0), MATCH('Basefile (hidden)'!$C$93,Datasheet!$E$3:$AK$3,0)), "")</f>
        <v/>
      </c>
      <c r="K81" s="138" t="str">
        <f>IFERROR(I81+(J81*(('Country comparisons '!$C$17/0.5))), "")</f>
        <v/>
      </c>
    </row>
    <row r="82" spans="1:11" s="131" customFormat="1" ht="14.5">
      <c r="A82" s="137">
        <f>'Country comparisons '!C11</f>
        <v>0</v>
      </c>
      <c r="B82" s="139" t="str">
        <f t="shared" si="13"/>
        <v/>
      </c>
      <c r="C82" s="138" t="str">
        <f>IFERROR(INDEX(Datasheet!$E$4:$AK$75, MATCH('Basefile (hidden)'!$A82, Datasheet!$C$4:$C$75,0), MATCH('Basefile (hidden)'!$B$91,Datasheet!$E$3:$AK$3,0)), "")</f>
        <v/>
      </c>
      <c r="D82" s="138" t="str">
        <f>IFERROR(INDEX(Datasheet!$E$4:$AK$75, MATCH('Basefile (hidden)'!$A82, Datasheet!$C$4:$C$75,0), MATCH('Basefile (hidden)'!$C$91,Datasheet!$E$3:$AK$3,0)), "")</f>
        <v/>
      </c>
      <c r="E82" s="138" t="str">
        <f>IFERROR(C82+(D82*(('Country comparisons '!$C$17/0.5))), "")</f>
        <v/>
      </c>
      <c r="F82" s="138" t="str">
        <f>IFERROR(INDEX(Datasheet!$E$4:$AK$75, MATCH('Basefile (hidden)'!$A82, Datasheet!$C$4:$C$75,0), MATCH('Basefile (hidden)'!$B$92,Datasheet!$E$3:$AK$3,0)), "")</f>
        <v/>
      </c>
      <c r="G82" s="138" t="str">
        <f>IFERROR(INDEX(Datasheet!$E$4:$AK$75, MATCH('Basefile (hidden)'!$A82, Datasheet!$C$4:$C$75,0), MATCH('Basefile (hidden)'!$C$92,Datasheet!$E$3:$AK$3,0)), "")</f>
        <v/>
      </c>
      <c r="H82" s="138" t="str">
        <f>IFERROR(F82+(G82*(('Country comparisons '!$C$17/0.5))), "")</f>
        <v/>
      </c>
      <c r="I82" s="138" t="str">
        <f>IFERROR(INDEX(Datasheet!$E$4:$AK$75, MATCH('Basefile (hidden)'!$A82, Datasheet!$C$4:$C$75,0), MATCH('Basefile (hidden)'!$B$93,Datasheet!$E$3:$AK$3,0)), "")</f>
        <v/>
      </c>
      <c r="J82" s="138" t="str">
        <f>IFERROR(INDEX(Datasheet!$E$4:$AK$75, MATCH('Basefile (hidden)'!$A82, Datasheet!$C$4:$C$75,0), MATCH('Basefile (hidden)'!$C$93,Datasheet!$E$3:$AK$3,0)), "")</f>
        <v/>
      </c>
      <c r="K82" s="138" t="str">
        <f>IFERROR(I82+(J82*(('Country comparisons '!$C$17/0.5))), "")</f>
        <v/>
      </c>
    </row>
    <row r="83" spans="1:11" s="131" customFormat="1" ht="14.5">
      <c r="A83" s="137">
        <f>'Country comparisons '!C12</f>
        <v>0</v>
      </c>
      <c r="B83" s="139" t="str">
        <f t="shared" si="13"/>
        <v/>
      </c>
      <c r="C83" s="138" t="str">
        <f>IFERROR(INDEX(Datasheet!$E$4:$AK$75, MATCH('Basefile (hidden)'!$A83, Datasheet!$C$4:$C$75,0), MATCH('Basefile (hidden)'!$B$91,Datasheet!$E$3:$AK$3,0)), "")</f>
        <v/>
      </c>
      <c r="D83" s="138" t="str">
        <f>IFERROR(INDEX(Datasheet!$E$4:$AK$75, MATCH('Basefile (hidden)'!$A83, Datasheet!$C$4:$C$75,0), MATCH('Basefile (hidden)'!$C$91,Datasheet!$E$3:$AK$3,0)), "")</f>
        <v/>
      </c>
      <c r="E83" s="138" t="str">
        <f>IFERROR(C83+(D83*(('Country comparisons '!$C$17/0.5))), "")</f>
        <v/>
      </c>
      <c r="F83" s="138" t="str">
        <f>IFERROR(INDEX(Datasheet!$E$4:$AK$75, MATCH('Basefile (hidden)'!$A83, Datasheet!$C$4:$C$75,0), MATCH('Basefile (hidden)'!$B$92,Datasheet!$E$3:$AK$3,0)), "")</f>
        <v/>
      </c>
      <c r="G83" s="138" t="str">
        <f>IFERROR(INDEX(Datasheet!$E$4:$AK$75, MATCH('Basefile (hidden)'!$A83, Datasheet!$C$4:$C$75,0), MATCH('Basefile (hidden)'!$C$92,Datasheet!$E$3:$AK$3,0)), "")</f>
        <v/>
      </c>
      <c r="H83" s="138" t="str">
        <f>IFERROR(F83+(G83*(('Country comparisons '!$C$17/0.5))), "")</f>
        <v/>
      </c>
      <c r="I83" s="138" t="str">
        <f>IFERROR(INDEX(Datasheet!$E$4:$AK$75, MATCH('Basefile (hidden)'!$A83, Datasheet!$C$4:$C$75,0), MATCH('Basefile (hidden)'!$B$93,Datasheet!$E$3:$AK$3,0)), "")</f>
        <v/>
      </c>
      <c r="J83" s="138" t="str">
        <f>IFERROR(INDEX(Datasheet!$E$4:$AK$75, MATCH('Basefile (hidden)'!$A83, Datasheet!$C$4:$C$75,0), MATCH('Basefile (hidden)'!$C$93,Datasheet!$E$3:$AK$3,0)), "")</f>
        <v/>
      </c>
      <c r="K83" s="138" t="str">
        <f>IFERROR(I83+(J83*(('Country comparisons '!$C$17/0.5))), "")</f>
        <v/>
      </c>
    </row>
    <row r="84" spans="1:11" s="131" customFormat="1" ht="14.5">
      <c r="A84" s="137">
        <f>'Country comparisons '!C13</f>
        <v>0</v>
      </c>
      <c r="B84" s="139" t="str">
        <f t="shared" si="13"/>
        <v/>
      </c>
      <c r="C84" s="138" t="str">
        <f>IFERROR(INDEX(Datasheet!$E$4:$AK$75, MATCH('Basefile (hidden)'!$A84, Datasheet!$C$4:$C$75,0), MATCH('Basefile (hidden)'!$B$91,Datasheet!$E$3:$AK$3,0)), "")</f>
        <v/>
      </c>
      <c r="D84" s="138" t="str">
        <f>IFERROR(INDEX(Datasheet!$E$4:$AK$75, MATCH('Basefile (hidden)'!$A84, Datasheet!$C$4:$C$75,0), MATCH('Basefile (hidden)'!$C$91,Datasheet!$E$3:$AK$3,0)), "")</f>
        <v/>
      </c>
      <c r="E84" s="138" t="str">
        <f>IFERROR(C84+(D84*(('Country comparisons '!$C$17/0.5))), "")</f>
        <v/>
      </c>
      <c r="F84" s="138" t="str">
        <f>IFERROR(INDEX(Datasheet!$E$4:$AK$75, MATCH('Basefile (hidden)'!$A84, Datasheet!$C$4:$C$75,0), MATCH('Basefile (hidden)'!$B$92,Datasheet!$E$3:$AK$3,0)), "")</f>
        <v/>
      </c>
      <c r="G84" s="138" t="str">
        <f>IFERROR(INDEX(Datasheet!$E$4:$AK$75, MATCH('Basefile (hidden)'!$A84, Datasheet!$C$4:$C$75,0), MATCH('Basefile (hidden)'!$C$92,Datasheet!$E$3:$AK$3,0)), "")</f>
        <v/>
      </c>
      <c r="H84" s="138" t="str">
        <f>IFERROR(F84+(G84*(('Country comparisons '!$C$17/0.5))), "")</f>
        <v/>
      </c>
      <c r="I84" s="138" t="str">
        <f>IFERROR(INDEX(Datasheet!$E$4:$AK$75, MATCH('Basefile (hidden)'!$A84, Datasheet!$C$4:$C$75,0), MATCH('Basefile (hidden)'!$B$93,Datasheet!$E$3:$AK$3,0)), "")</f>
        <v/>
      </c>
      <c r="J84" s="138" t="str">
        <f>IFERROR(INDEX(Datasheet!$E$4:$AK$75, MATCH('Basefile (hidden)'!$A84, Datasheet!$C$4:$C$75,0), MATCH('Basefile (hidden)'!$C$93,Datasheet!$E$3:$AK$3,0)), "")</f>
        <v/>
      </c>
      <c r="K84" s="138" t="str">
        <f>IFERROR(I84+(J84*(('Country comparisons '!$C$17/0.5))), "")</f>
        <v/>
      </c>
    </row>
    <row r="85" spans="1:11" s="131" customFormat="1">
      <c r="B85" s="130"/>
      <c r="C85" s="130"/>
      <c r="D85" s="130"/>
      <c r="E85" s="130"/>
      <c r="F85" s="130"/>
      <c r="G85" s="130"/>
      <c r="H85" s="130"/>
      <c r="I85" s="130"/>
      <c r="J85" s="130"/>
    </row>
    <row r="86" spans="1:11" s="131" customFormat="1">
      <c r="B86" s="130"/>
      <c r="C86" s="130"/>
      <c r="D86" s="130"/>
      <c r="E86" s="130"/>
      <c r="F86" s="130"/>
      <c r="G86" s="130"/>
      <c r="H86" s="130"/>
      <c r="I86" s="130"/>
      <c r="J86" s="130"/>
    </row>
    <row r="87" spans="1:11" s="144" customFormat="1" hidden="1" outlineLevel="1">
      <c r="B87" s="141"/>
      <c r="C87" s="141"/>
      <c r="D87" s="141"/>
      <c r="E87" s="141"/>
      <c r="F87" s="141"/>
      <c r="G87" s="141"/>
      <c r="H87" s="141"/>
      <c r="I87" s="141"/>
      <c r="J87" s="141"/>
    </row>
    <row r="88" spans="1:11" s="144" customFormat="1" hidden="1" outlineLevel="1">
      <c r="B88" s="141"/>
      <c r="C88" s="141"/>
      <c r="D88" s="141"/>
      <c r="E88" s="141"/>
      <c r="F88" s="141"/>
      <c r="G88" s="141"/>
      <c r="H88" s="141"/>
      <c r="I88" s="141"/>
      <c r="J88" s="141"/>
    </row>
    <row r="89" spans="1:11" s="144" customFormat="1" ht="13" hidden="1" outlineLevel="1">
      <c r="B89" s="150" t="str">
        <f>$B$63</f>
        <v>GDP</v>
      </c>
      <c r="C89" s="151"/>
      <c r="D89" s="151"/>
      <c r="F89" s="142"/>
      <c r="G89" s="142"/>
      <c r="H89" s="142" t="s">
        <v>0</v>
      </c>
      <c r="I89" s="142" t="s">
        <v>1</v>
      </c>
      <c r="J89" s="142" t="s">
        <v>2</v>
      </c>
    </row>
    <row r="90" spans="1:11" s="144" customFormat="1" ht="13" hidden="1" outlineLevel="1">
      <c r="A90" s="152" t="str">
        <f>+$B$1</f>
        <v>PRC</v>
      </c>
      <c r="B90" s="143" t="s">
        <v>182</v>
      </c>
      <c r="C90" s="143" t="s">
        <v>183</v>
      </c>
      <c r="D90" s="143"/>
      <c r="E90" s="141"/>
      <c r="F90" s="223" t="str">
        <f>A91</f>
        <v>Current</v>
      </c>
      <c r="G90" s="142" t="s">
        <v>185</v>
      </c>
      <c r="H90" s="143" t="s">
        <v>9</v>
      </c>
      <c r="I90" s="143" t="s">
        <v>20</v>
      </c>
      <c r="J90" s="143" t="s">
        <v>31</v>
      </c>
    </row>
    <row r="91" spans="1:11" s="144" customFormat="1" hidden="1" outlineLevel="1">
      <c r="A91" s="142" t="s">
        <v>186</v>
      </c>
      <c r="B91" s="153" t="str">
        <f>IFERROR(INDEX(H$90:$J90,MATCH($B$89,$H$89:$J$89,0)),"")</f>
        <v>VA_dirind_pct1</v>
      </c>
      <c r="C91" s="153" t="str">
        <f>IFERROR(INDEX(H$91:$J91,MATCH($B$89,$H$89:$J$89,0)),"")</f>
        <v>VA_trdred_pct1</v>
      </c>
      <c r="D91" s="143"/>
      <c r="E91" s="141"/>
      <c r="F91" s="223"/>
      <c r="G91" s="142" t="s">
        <v>183</v>
      </c>
      <c r="H91" s="143" t="s">
        <v>10</v>
      </c>
      <c r="I91" s="143" t="s">
        <v>21</v>
      </c>
      <c r="J91" s="143" t="s">
        <v>32</v>
      </c>
    </row>
    <row r="92" spans="1:11" s="144" customFormat="1" hidden="1" outlineLevel="1">
      <c r="A92" s="142" t="s">
        <v>187</v>
      </c>
      <c r="B92" s="153" t="str">
        <f>IFERROR(INDEX(H$92:$J92,MATCH($B$89,$H$89:$J$89,0)),"")</f>
        <v>VA_dirind_pct2</v>
      </c>
      <c r="C92" s="153" t="str">
        <f>IFERROR(INDEX(H$93:$J93,MATCH($B$89,$H$89:$J$89,0)),"")</f>
        <v>VA_trdred_pct2</v>
      </c>
      <c r="D92" s="143"/>
      <c r="E92" s="141"/>
      <c r="F92" s="223" t="str">
        <f>A92</f>
        <v>Bilateral</v>
      </c>
      <c r="G92" s="142" t="s">
        <v>185</v>
      </c>
      <c r="H92" s="143" t="s">
        <v>12</v>
      </c>
      <c r="I92" s="143" t="s">
        <v>23</v>
      </c>
      <c r="J92" s="143" t="s">
        <v>34</v>
      </c>
    </row>
    <row r="93" spans="1:11" s="144" customFormat="1" hidden="1" outlineLevel="1">
      <c r="A93" s="142" t="s">
        <v>188</v>
      </c>
      <c r="B93" s="153" t="str">
        <f>IFERROR(INDEX(H$94:$J94,MATCH($B$89,$H$89:$J$89,0)),"")</f>
        <v>VA_dirind_pct3</v>
      </c>
      <c r="C93" s="153" t="str">
        <f>IFERROR(INDEX(H$95:$J95,MATCH($B$89,$H$89:$J$89,0)),"")</f>
        <v>VA_trdred_pct3</v>
      </c>
      <c r="D93" s="143"/>
      <c r="E93" s="141"/>
      <c r="F93" s="223"/>
      <c r="G93" s="142" t="s">
        <v>183</v>
      </c>
      <c r="H93" s="143" t="s">
        <v>13</v>
      </c>
      <c r="I93" s="143" t="s">
        <v>24</v>
      </c>
      <c r="J93" s="143" t="s">
        <v>35</v>
      </c>
    </row>
    <row r="94" spans="1:11" s="144" customFormat="1" ht="13" hidden="1" outlineLevel="1">
      <c r="A94" s="152"/>
      <c r="B94" s="143"/>
      <c r="C94" s="143"/>
      <c r="D94" s="143"/>
      <c r="E94" s="141"/>
      <c r="F94" s="223" t="str">
        <f>A93</f>
        <v>Worse</v>
      </c>
      <c r="G94" s="142" t="s">
        <v>185</v>
      </c>
      <c r="H94" s="143" t="s">
        <v>15</v>
      </c>
      <c r="I94" s="143" t="s">
        <v>26</v>
      </c>
      <c r="J94" s="143" t="s">
        <v>37</v>
      </c>
    </row>
    <row r="95" spans="1:11" s="144" customFormat="1" ht="13" hidden="1" outlineLevel="1">
      <c r="A95" s="152"/>
      <c r="B95" s="143"/>
      <c r="C95" s="143"/>
      <c r="D95" s="143"/>
      <c r="E95" s="141"/>
      <c r="F95" s="223"/>
      <c r="G95" s="142" t="s">
        <v>183</v>
      </c>
      <c r="H95" s="143" t="s">
        <v>16</v>
      </c>
      <c r="I95" s="143" t="s">
        <v>27</v>
      </c>
      <c r="J95" s="143" t="s">
        <v>38</v>
      </c>
    </row>
    <row r="96" spans="1:11" s="131" customFormat="1" collapsed="1">
      <c r="B96" s="130"/>
      <c r="C96" s="130"/>
      <c r="D96" s="130"/>
      <c r="E96" s="130"/>
      <c r="F96" s="130"/>
      <c r="G96" s="130"/>
      <c r="H96" s="130"/>
      <c r="I96" s="130"/>
      <c r="J96" s="130"/>
    </row>
    <row r="97" spans="1:23" ht="13">
      <c r="A97" s="48" t="s">
        <v>229</v>
      </c>
      <c r="B97" s="49"/>
      <c r="C97" s="49"/>
      <c r="D97" s="49"/>
      <c r="E97" s="49"/>
      <c r="F97" s="49"/>
      <c r="G97" s="49"/>
      <c r="H97" s="49"/>
      <c r="I97" s="49"/>
      <c r="J97" s="49"/>
      <c r="K97" s="48"/>
      <c r="L97" s="48"/>
      <c r="M97" s="48"/>
    </row>
    <row r="98" spans="1:23" ht="14.5">
      <c r="A98" s="67" t="s">
        <v>235</v>
      </c>
      <c r="B98" s="158"/>
      <c r="C98" s="154" t="str">
        <f>HLOOKUP($B$63,$H$5:$J$12,8,FALSE)</f>
        <v>Value-added</v>
      </c>
      <c r="D98" s="110">
        <f>MATCH(C98,I98:S98,0)</f>
        <v>1</v>
      </c>
      <c r="E98" s="110"/>
      <c r="F98" s="110"/>
      <c r="G98" s="110"/>
      <c r="H98" s="110"/>
      <c r="I98" s="110" t="s">
        <v>230</v>
      </c>
      <c r="J98" s="110"/>
      <c r="K98" s="112"/>
      <c r="L98" s="112"/>
      <c r="M98" s="112"/>
      <c r="N98" s="110" t="s">
        <v>1</v>
      </c>
      <c r="O98" s="110"/>
      <c r="P98" s="112"/>
      <c r="Q98" s="112"/>
      <c r="R98" s="112"/>
      <c r="S98" s="110" t="s">
        <v>2</v>
      </c>
      <c r="T98" s="110"/>
      <c r="U98" s="112"/>
      <c r="V98" s="112"/>
      <c r="W98" s="112"/>
    </row>
    <row r="99" spans="1:23" ht="58">
      <c r="A99" t="s">
        <v>5</v>
      </c>
      <c r="B99" s="50"/>
      <c r="C99" s="51" t="s">
        <v>175</v>
      </c>
      <c r="D99" s="51" t="s">
        <v>179</v>
      </c>
      <c r="E99" s="51" t="s">
        <v>176</v>
      </c>
      <c r="F99" s="52" t="s">
        <v>177</v>
      </c>
      <c r="G99" s="51" t="s">
        <v>178</v>
      </c>
      <c r="H99" s="159" t="s">
        <v>206</v>
      </c>
      <c r="I99" s="155" t="s">
        <v>175</v>
      </c>
      <c r="J99" s="155" t="s">
        <v>179</v>
      </c>
      <c r="K99" s="155" t="s">
        <v>176</v>
      </c>
      <c r="L99" s="156" t="s">
        <v>177</v>
      </c>
      <c r="M99" s="155" t="s">
        <v>178</v>
      </c>
      <c r="N99" s="155" t="s">
        <v>175</v>
      </c>
      <c r="O99" s="155" t="s">
        <v>179</v>
      </c>
      <c r="P99" s="155" t="s">
        <v>176</v>
      </c>
      <c r="Q99" s="156" t="s">
        <v>177</v>
      </c>
      <c r="R99" s="155" t="s">
        <v>178</v>
      </c>
      <c r="S99" s="155" t="s">
        <v>175</v>
      </c>
      <c r="T99" s="155" t="s">
        <v>179</v>
      </c>
      <c r="U99" s="155" t="s">
        <v>176</v>
      </c>
      <c r="V99" s="156" t="s">
        <v>177</v>
      </c>
      <c r="W99" s="155" t="s">
        <v>178</v>
      </c>
    </row>
    <row r="100" spans="1:23" ht="14.5">
      <c r="A100" s="55" t="str">
        <f>$A$69</f>
        <v>WLD</v>
      </c>
      <c r="B100" s="56" t="s">
        <v>172</v>
      </c>
      <c r="C100" s="64">
        <f ca="1">OFFSET($H100,,$D$98)</f>
        <v>-1.9499619025737047E-2</v>
      </c>
      <c r="D100" s="64">
        <f t="shared" ref="D100:G100" ca="1" si="14">OFFSET(I100,,$D$98)</f>
        <v>-4.2518058326095343E-3</v>
      </c>
      <c r="E100" s="64">
        <f t="shared" ca="1" si="14"/>
        <v>-1.0612211190164089E-2</v>
      </c>
      <c r="F100" s="64">
        <f t="shared" ca="1" si="14"/>
        <v>-3.177933901315555E-2</v>
      </c>
      <c r="G100" s="64">
        <f t="shared" ca="1" si="14"/>
        <v>-2.8501501263235696E-2</v>
      </c>
      <c r="H100" s="63">
        <f ca="1">SUM(C100:G100)</f>
        <v>-9.4644476324901916E-2</v>
      </c>
      <c r="I100" s="157">
        <f>IFERROR(INDEX(VA_dirind_pct1,MATCH($A100&amp;I$99,ctrysec,0))+INDEX(VA_trdred_pct1,MATCH($A100&amp;I$99,ctrysec,0))*('Country comparisons '!$C$17/0.5),"")</f>
        <v>-1.9499619025737047E-2</v>
      </c>
      <c r="J100" s="157">
        <f>IFERROR(INDEX(VA_dirind_pct1,MATCH($A100&amp;J$99,ctrysec,0))+INDEX(VA_trdred_pct1,MATCH($A100&amp;J$99,ctrysec,0))*('Country comparisons '!$C$17/0.5),"")</f>
        <v>-4.2518058326095343E-3</v>
      </c>
      <c r="K100" s="157">
        <f>IFERROR(INDEX(VA_dirind_pct1,MATCH($A100&amp;K$99,ctrysec,0))+INDEX(VA_trdred_pct1,MATCH($A100&amp;K$99,ctrysec,0))*('Country comparisons '!$C$17/0.5),"")</f>
        <v>-1.0612211190164089E-2</v>
      </c>
      <c r="L100" s="157">
        <f>IFERROR(INDEX(VA_dirind_pct1,MATCH($A100&amp;L$99,ctrysec,0))+INDEX(VA_trdred_pct1,MATCH($A100&amp;L$99,ctrysec,0))*('Country comparisons '!$C$17/0.5),"")</f>
        <v>-3.177933901315555E-2</v>
      </c>
      <c r="M100" s="157">
        <f>IFERROR(INDEX(VA_dirind_pct1,MATCH($A100&amp;M$99,ctrysec,0))+INDEX(VA_trdred_pct1,MATCH($A100&amp;M$99,ctrysec,0))*('Country comparisons '!$C$17/0.5),"")</f>
        <v>-2.8501501263235696E-2</v>
      </c>
      <c r="N100" s="157">
        <f>IFERROR(INDEX(emp_dirind_pct1,MATCH($A100&amp;N$99,ctrysec,0))+INDEX(emp_trdred_pct1,MATCH($A100&amp;N$99,ctrysec,0))*('Country comparisons '!$C$17/0.5),"")</f>
        <v>-2.7298098430037498E-3</v>
      </c>
      <c r="O100" s="157">
        <f>IFERROR(INDEX(emp_dirind_pct1,MATCH($A100&amp;O$99,ctrysec,0))+INDEX(emp_trdred_pct1,MATCH($A100&amp;O$99,ctrysec,0))*('Country comparisons '!$C$17/0.5),"")</f>
        <v>-7.4363003950566053E-3</v>
      </c>
      <c r="P100" s="157">
        <f>IFERROR(INDEX(emp_dirind_pct1,MATCH($A100&amp;P$99,ctrysec,0))+INDEX(emp_trdred_pct1,MATCH($A100&amp;P$99,ctrysec,0))*('Country comparisons '!$C$17/0.5),"")</f>
        <v>-7.4203303083777428E-3</v>
      </c>
      <c r="Q100" s="157">
        <f>IFERROR(INDEX(emp_dirind_pct1,MATCH($A100&amp;Q$99,ctrysec,0))+INDEX(emp_trdred_pct1,MATCH($A100&amp;Q$99,ctrysec,0))*('Country comparisons '!$C$17/0.5),"")</f>
        <v>-1.3903694722102955E-2</v>
      </c>
      <c r="R100" s="157">
        <f>IFERROR(INDEX(emp_dirind_pct1,MATCH($A100&amp;R$99,ctrysec,0))+INDEX(emp_trdred_pct1,MATCH($A100&amp;R$99,ctrysec,0))*('Country comparisons '!$C$17/0.5),"")</f>
        <v>-3.3819188553025015E-2</v>
      </c>
      <c r="S100" s="157">
        <f>IFERROR(INDEX(exp_dirind_pct1,MATCH($A100&amp;S$99,ctrysec,0))+INDEX(exp_trdred_pct1,MATCH($A100&amp;S$99,ctrysec,0))*('Country comparisons '!$C$17/0.5),"")</f>
        <v>-2.78965774923563E-2</v>
      </c>
      <c r="T100" s="157">
        <f>IFERROR(INDEX(exp_dirind_pct1,MATCH($A100&amp;T$99,ctrysec,0))+INDEX(exp_trdred_pct1,MATCH($A100&amp;T$99,ctrysec,0))*('Country comparisons '!$C$17/0.5),"")</f>
        <v>-5.4646691307425499E-2</v>
      </c>
      <c r="U100" s="157">
        <f>IFERROR(INDEX(exp_dirind_pct1,MATCH($A100&amp;U$99,ctrysec,0))+INDEX(exp_trdred_pct1,MATCH($A100&amp;U$99,ctrysec,0))*('Country comparisons '!$C$17/0.5),"")</f>
        <v>-0.15360095351934433</v>
      </c>
      <c r="V100" s="157">
        <f>IFERROR(INDEX(exp_dirind_pct1,MATCH($A100&amp;V$99,ctrysec,0))+INDEX(exp_trdred_pct1,MATCH($A100&amp;V$99,ctrysec,0))*('Country comparisons '!$C$17/0.5),"")</f>
        <v>-0.18549190191697562</v>
      </c>
      <c r="W100" s="157">
        <f>IFERROR(INDEX(exp_dirind_pct1,MATCH($A100&amp;W$99,ctrysec,0))+INDEX(exp_trdred_pct1,MATCH($A100&amp;W$99,ctrysec,0))*('Country comparisons '!$C$17/0.5),"")</f>
        <v>-5.9895635254179069E-3</v>
      </c>
    </row>
    <row r="101" spans="1:23" ht="14.5">
      <c r="A101" s="55"/>
      <c r="B101" s="56"/>
      <c r="C101" s="65"/>
      <c r="D101" s="65"/>
      <c r="E101" s="65"/>
      <c r="F101" s="65"/>
      <c r="G101" s="65"/>
      <c r="H101" s="63"/>
      <c r="I101" s="157" t="str">
        <f>IFERROR(INDEX(VA_dirind_pct1,MATCH($A101&amp;I$99,ctrysec,0))+INDEX(VA_trdred_pct1,MATCH($A101&amp;I$99,ctrysec,0))*('Country comparisons '!$C$17/0.5),"")</f>
        <v/>
      </c>
      <c r="J101" s="157" t="str">
        <f>IFERROR(INDEX(VA_dirind_pct1,MATCH($A101&amp;J$99,ctrysec,0))+INDEX(VA_trdred_pct1,MATCH($A101&amp;J$99,ctrysec,0))*('Country comparisons '!$C$17/0.5),"")</f>
        <v/>
      </c>
      <c r="K101" s="157" t="str">
        <f>IFERROR(INDEX(VA_dirind_pct1,MATCH($A101&amp;K$99,ctrysec,0))+INDEX(VA_trdred_pct1,MATCH($A101&amp;K$99,ctrysec,0))*('Country comparisons '!$C$17/0.5),"")</f>
        <v/>
      </c>
      <c r="L101" s="157" t="str">
        <f>IFERROR(INDEX(VA_dirind_pct1,MATCH($A101&amp;L$99,ctrysec,0))+INDEX(VA_trdred_pct1,MATCH($A101&amp;L$99,ctrysec,0))*('Country comparisons '!$C$17/0.5),"")</f>
        <v/>
      </c>
      <c r="M101" s="157" t="str">
        <f>IFERROR(INDEX(VA_dirind_pct1,MATCH($A101&amp;M$99,ctrysec,0))+INDEX(VA_trdred_pct1,MATCH($A101&amp;M$99,ctrysec,0))*('Country comparisons '!$C$17/0.5),"")</f>
        <v/>
      </c>
      <c r="N101" s="157" t="str">
        <f>IFERROR(INDEX(emp_dirind_pct1,MATCH($A101&amp;N$99,ctrysec,0))+INDEX(emp_trdred_pct1,MATCH($A101&amp;N$99,ctrysec,0))*('Country comparisons '!$C$17/0.5),"")</f>
        <v/>
      </c>
      <c r="O101" s="157" t="str">
        <f>IFERROR(INDEX(emp_dirind_pct1,MATCH($A101&amp;O$99,ctrysec,0))+INDEX(emp_trdred_pct1,MATCH($A101&amp;O$99,ctrysec,0))*('Country comparisons '!$C$17/0.5),"")</f>
        <v/>
      </c>
      <c r="P101" s="157" t="str">
        <f>IFERROR(INDEX(emp_dirind_pct1,MATCH($A101&amp;P$99,ctrysec,0))+INDEX(emp_trdred_pct1,MATCH($A101&amp;P$99,ctrysec,0))*('Country comparisons '!$C$17/0.5),"")</f>
        <v/>
      </c>
      <c r="Q101" s="157" t="str">
        <f>IFERROR(INDEX(emp_dirind_pct1,MATCH($A101&amp;Q$99,ctrysec,0))+INDEX(emp_trdred_pct1,MATCH($A101&amp;Q$99,ctrysec,0))*('Country comparisons '!$C$17/0.5),"")</f>
        <v/>
      </c>
      <c r="R101" s="157" t="str">
        <f>IFERROR(INDEX(emp_dirind_pct1,MATCH($A101&amp;R$99,ctrysec,0))+INDEX(emp_trdred_pct1,MATCH($A101&amp;R$99,ctrysec,0))*('Country comparisons '!$C$17/0.5),"")</f>
        <v/>
      </c>
      <c r="S101" s="157" t="str">
        <f>IFERROR(INDEX(exp_dirind_pct1,MATCH($A101&amp;S$99,ctrysec,0))+INDEX(exp_trdred_pct1,MATCH($A101&amp;S$99,ctrysec,0))*('Country comparisons '!$C$17/0.5),"")</f>
        <v/>
      </c>
      <c r="T101" s="157" t="str">
        <f>IFERROR(INDEX(exp_dirind_pct1,MATCH($A101&amp;T$99,ctrysec,0))+INDEX(exp_trdred_pct1,MATCH($A101&amp;T$99,ctrysec,0))*('Country comparisons '!$C$17/0.5),"")</f>
        <v/>
      </c>
      <c r="U101" s="157" t="str">
        <f>IFERROR(INDEX(exp_dirind_pct1,MATCH($A101&amp;U$99,ctrysec,0))+INDEX(exp_trdred_pct1,MATCH($A101&amp;U$99,ctrysec,0))*('Country comparisons '!$C$17/0.5),"")</f>
        <v/>
      </c>
      <c r="V101" s="157" t="str">
        <f>IFERROR(INDEX(exp_dirind_pct1,MATCH($A101&amp;V$99,ctrysec,0))+INDEX(exp_trdred_pct1,MATCH($A101&amp;V$99,ctrysec,0))*('Country comparisons '!$C$17/0.5),"")</f>
        <v/>
      </c>
      <c r="W101" s="157" t="str">
        <f>IFERROR(INDEX(exp_dirind_pct1,MATCH($A101&amp;W$99,ctrysec,0))+INDEX(exp_trdred_pct1,MATCH($A101&amp;W$99,ctrysec,0))*('Country comparisons '!$C$17/0.5),"")</f>
        <v/>
      </c>
    </row>
    <row r="102" spans="1:23" ht="14.5">
      <c r="A102" s="58" t="s">
        <v>162</v>
      </c>
      <c r="B102" s="56" t="s">
        <v>162</v>
      </c>
      <c r="C102" s="64">
        <f ca="1">OFFSET(H102,,$D$98)</f>
        <v>-3.5593061067629606E-2</v>
      </c>
      <c r="D102" s="64">
        <f t="shared" ref="D102:D103" ca="1" si="15">OFFSET(I102,,$D$98)</f>
        <v>-2.4013036309042946E-3</v>
      </c>
      <c r="E102" s="64">
        <f t="shared" ref="E102:E103" ca="1" si="16">OFFSET(J102,,$D$98)</f>
        <v>-5.9353047981858253E-3</v>
      </c>
      <c r="F102" s="64">
        <f t="shared" ref="F102:F103" ca="1" si="17">OFFSET(K102,,$D$98)</f>
        <v>-4.6335266757523641E-2</v>
      </c>
      <c r="G102" s="64">
        <f t="shared" ref="G102:G103" ca="1" si="18">OFFSET(L102,,$D$98)</f>
        <v>-3.8475153495255654E-2</v>
      </c>
      <c r="H102" s="63">
        <f t="shared" ref="H102:H115" ca="1" si="19">SUM(C102:G102)</f>
        <v>-0.12874008974949902</v>
      </c>
      <c r="I102" s="157">
        <f>IFERROR(INDEX(VA_dirind_pct1,MATCH($A102&amp;I$99,ctrysec,0))+INDEX(VA_trdred_pct1,MATCH($A102&amp;I$99,ctrysec,0))*('Country comparisons '!$C$17/0.5),"")</f>
        <v>-3.5593061067629606E-2</v>
      </c>
      <c r="J102" s="157">
        <f>IFERROR(INDEX(VA_dirind_pct1,MATCH($A102&amp;J$99,ctrysec,0))+INDEX(VA_trdred_pct1,MATCH($A102&amp;J$99,ctrysec,0))*('Country comparisons '!$C$17/0.5),"")</f>
        <v>-2.4013036309042946E-3</v>
      </c>
      <c r="K102" s="157">
        <f>IFERROR(INDEX(VA_dirind_pct1,MATCH($A102&amp;K$99,ctrysec,0))+INDEX(VA_trdred_pct1,MATCH($A102&amp;K$99,ctrysec,0))*('Country comparisons '!$C$17/0.5),"")</f>
        <v>-5.9353047981858253E-3</v>
      </c>
      <c r="L102" s="157">
        <f>IFERROR(INDEX(VA_dirind_pct1,MATCH($A102&amp;L$99,ctrysec,0))+INDEX(VA_trdred_pct1,MATCH($A102&amp;L$99,ctrysec,0))*('Country comparisons '!$C$17/0.5),"")</f>
        <v>-4.6335266757523641E-2</v>
      </c>
      <c r="M102" s="157">
        <f>IFERROR(INDEX(VA_dirind_pct1,MATCH($A102&amp;M$99,ctrysec,0))+INDEX(VA_trdred_pct1,MATCH($A102&amp;M$99,ctrysec,0))*('Country comparisons '!$C$17/0.5),"")</f>
        <v>-3.8475153495255654E-2</v>
      </c>
      <c r="N102" s="157">
        <f>IFERROR(INDEX(emp_dirind_pct1,MATCH($A102&amp;N$99,ctrysec,0))+INDEX(emp_trdred_pct1,MATCH($A102&amp;N$99,ctrysec,0))*('Country comparisons '!$C$17/0.5),"")</f>
        <v>-4.1271614609286189E-2</v>
      </c>
      <c r="O102" s="157">
        <f>IFERROR(INDEX(emp_dirind_pct1,MATCH($A102&amp;O$99,ctrysec,0))+INDEX(emp_trdred_pct1,MATCH($A102&amp;O$99,ctrysec,0))*('Country comparisons '!$C$17/0.5),"")</f>
        <v>-5.7510948972776532E-3</v>
      </c>
      <c r="P102" s="157">
        <f>IFERROR(INDEX(emp_dirind_pct1,MATCH($A102&amp;P$99,ctrysec,0))+INDEX(emp_trdred_pct1,MATCH($A102&amp;P$99,ctrysec,0))*('Country comparisons '!$C$17/0.5),"")</f>
        <v>-4.1481361258774996E-3</v>
      </c>
      <c r="Q102" s="157">
        <f>IFERROR(INDEX(emp_dirind_pct1,MATCH($A102&amp;Q$99,ctrysec,0))+INDEX(emp_trdred_pct1,MATCH($A102&amp;Q$99,ctrysec,0))*('Country comparisons '!$C$17/0.5),"")</f>
        <v>-3.5844450096192304E-2</v>
      </c>
      <c r="R102" s="157">
        <f>IFERROR(INDEX(emp_dirind_pct1,MATCH($A102&amp;R$99,ctrysec,0))+INDEX(emp_trdred_pct1,MATCH($A102&amp;R$99,ctrysec,0))*('Country comparisons '!$C$17/0.5),"")</f>
        <v>-3.4585938459713361E-2</v>
      </c>
      <c r="S102" s="157">
        <f>IFERROR(INDEX(exp_dirind_pct1,MATCH($A102&amp;S$99,ctrysec,0))+INDEX(exp_trdred_pct1,MATCH($A102&amp;S$99,ctrysec,0))*('Country comparisons '!$C$17/0.5),"")</f>
        <v>-0.52665945823537186</v>
      </c>
      <c r="T102" s="157">
        <f>IFERROR(INDEX(exp_dirind_pct1,MATCH($A102&amp;T$99,ctrysec,0))+INDEX(exp_trdred_pct1,MATCH($A102&amp;T$99,ctrysec,0))*('Country comparisons '!$C$17/0.5),"")</f>
        <v>-0.11450525687087065</v>
      </c>
      <c r="U102" s="157">
        <f>IFERROR(INDEX(exp_dirind_pct1,MATCH($A102&amp;U$99,ctrysec,0))+INDEX(exp_trdred_pct1,MATCH($A102&amp;U$99,ctrysec,0))*('Country comparisons '!$C$17/0.5),"")</f>
        <v>-0.23483682703226805</v>
      </c>
      <c r="V102" s="157">
        <f>IFERROR(INDEX(exp_dirind_pct1,MATCH($A102&amp;V$99,ctrysec,0))+INDEX(exp_trdred_pct1,MATCH($A102&amp;V$99,ctrysec,0))*('Country comparisons '!$C$17/0.5),"")</f>
        <v>-1.1886309256284733</v>
      </c>
      <c r="W102" s="157">
        <f>IFERROR(INDEX(exp_dirind_pct1,MATCH($A102&amp;W$99,ctrysec,0))+INDEX(exp_trdred_pct1,MATCH($A102&amp;W$99,ctrysec,0))*('Country comparisons '!$C$17/0.5),"")</f>
        <v>-4.1997696578441435E-2</v>
      </c>
    </row>
    <row r="103" spans="1:23" ht="14.5">
      <c r="A103" s="59" t="s">
        <v>126</v>
      </c>
      <c r="B103" s="60" t="s">
        <v>126</v>
      </c>
      <c r="C103" s="64">
        <f ca="1">OFFSET(H103,,$D$98)</f>
        <v>-9.4968078657984734E-2</v>
      </c>
      <c r="D103" s="64">
        <f t="shared" ca="1" si="15"/>
        <v>-5.1399444055277854E-2</v>
      </c>
      <c r="E103" s="64">
        <f t="shared" ca="1" si="16"/>
        <v>-0.10933646000921726</v>
      </c>
      <c r="F103" s="64">
        <f t="shared" ca="1" si="17"/>
        <v>-0.20069280016468838</v>
      </c>
      <c r="G103" s="64">
        <f t="shared" ca="1" si="18"/>
        <v>-0.19037870396641665</v>
      </c>
      <c r="H103" s="63">
        <f t="shared" ca="1" si="19"/>
        <v>-0.64677548685358488</v>
      </c>
      <c r="I103" s="157">
        <f>IFERROR(INDEX(VA_dirind_pct1,MATCH($A103&amp;I$99,ctrysec,0))+INDEX(VA_trdred_pct1,MATCH($A103&amp;I$99,ctrysec,0))*('Country comparisons '!$C$17/0.5),"")</f>
        <v>-9.4968078657984734E-2</v>
      </c>
      <c r="J103" s="157">
        <f>IFERROR(INDEX(VA_dirind_pct1,MATCH($A103&amp;J$99,ctrysec,0))+INDEX(VA_trdred_pct1,MATCH($A103&amp;J$99,ctrysec,0))*('Country comparisons '!$C$17/0.5),"")</f>
        <v>-5.1399444055277854E-2</v>
      </c>
      <c r="K103" s="157">
        <f>IFERROR(INDEX(VA_dirind_pct1,MATCH($A103&amp;K$99,ctrysec,0))+INDEX(VA_trdred_pct1,MATCH($A103&amp;K$99,ctrysec,0))*('Country comparisons '!$C$17/0.5),"")</f>
        <v>-0.10933646000921726</v>
      </c>
      <c r="L103" s="157">
        <f>IFERROR(INDEX(VA_dirind_pct1,MATCH($A103&amp;L$99,ctrysec,0))+INDEX(VA_trdred_pct1,MATCH($A103&amp;L$99,ctrysec,0))*('Country comparisons '!$C$17/0.5),"")</f>
        <v>-0.20069280016468838</v>
      </c>
      <c r="M103" s="157">
        <f>IFERROR(INDEX(VA_dirind_pct1,MATCH($A103&amp;M$99,ctrysec,0))+INDEX(VA_trdred_pct1,MATCH($A103&amp;M$99,ctrysec,0))*('Country comparisons '!$C$17/0.5),"")</f>
        <v>-0.19037870396641665</v>
      </c>
      <c r="N103" s="157">
        <f>IFERROR(INDEX(emp_dirind_pct1,MATCH($A103&amp;N$99,ctrysec,0))+INDEX(emp_trdred_pct1,MATCH($A103&amp;N$99,ctrysec,0))*('Country comparisons '!$C$17/0.5),"")</f>
        <v>-0.1439256101148203</v>
      </c>
      <c r="O103" s="157">
        <f>IFERROR(INDEX(emp_dirind_pct1,MATCH($A103&amp;O$99,ctrysec,0))+INDEX(emp_trdred_pct1,MATCH($A103&amp;O$99,ctrysec,0))*('Country comparisons '!$C$17/0.5),"")</f>
        <v>-7.2147609025705606E-2</v>
      </c>
      <c r="P103" s="157">
        <f>IFERROR(INDEX(emp_dirind_pct1,MATCH($A103&amp;P$99,ctrysec,0))+INDEX(emp_trdred_pct1,MATCH($A103&amp;P$99,ctrysec,0))*('Country comparisons '!$C$17/0.5),"")</f>
        <v>-5.7722924859263003E-2</v>
      </c>
      <c r="Q103" s="157">
        <f>IFERROR(INDEX(emp_dirind_pct1,MATCH($A103&amp;Q$99,ctrysec,0))+INDEX(emp_trdred_pct1,MATCH($A103&amp;Q$99,ctrysec,0))*('Country comparisons '!$C$17/0.5),"")</f>
        <v>-0.10013896181771997</v>
      </c>
      <c r="R103" s="157">
        <f>IFERROR(INDEX(emp_dirind_pct1,MATCH($A103&amp;R$99,ctrysec,0))+INDEX(emp_trdred_pct1,MATCH($A103&amp;R$99,ctrysec,0))*('Country comparisons '!$C$17/0.5),"")</f>
        <v>-0.18266550745738641</v>
      </c>
      <c r="S103" s="157">
        <f>IFERROR(INDEX(exp_dirind_pct1,MATCH($A103&amp;S$99,ctrysec,0))+INDEX(exp_trdred_pct1,MATCH($A103&amp;S$99,ctrysec,0))*('Country comparisons '!$C$17/0.5),"")</f>
        <v>-3.4766656564897858E-2</v>
      </c>
      <c r="T103" s="157">
        <f>IFERROR(INDEX(exp_dirind_pct1,MATCH($A103&amp;T$99,ctrysec,0))+INDEX(exp_trdred_pct1,MATCH($A103&amp;T$99,ctrysec,0))*('Country comparisons '!$C$17/0.5),"")</f>
        <v>-0.84448499116115272</v>
      </c>
      <c r="U103" s="157">
        <f>IFERROR(INDEX(exp_dirind_pct1,MATCH($A103&amp;U$99,ctrysec,0))+INDEX(exp_trdred_pct1,MATCH($A103&amp;U$99,ctrysec,0))*('Country comparisons '!$C$17/0.5),"")</f>
        <v>-2.0577039937488735</v>
      </c>
      <c r="V103" s="157">
        <f>IFERROR(INDEX(exp_dirind_pct1,MATCH($A103&amp;V$99,ctrysec,0))+INDEX(exp_trdred_pct1,MATCH($A103&amp;V$99,ctrysec,0))*('Country comparisons '!$C$17/0.5),"")</f>
        <v>-1.7665215010929387</v>
      </c>
      <c r="W103" s="157">
        <f>IFERROR(INDEX(exp_dirind_pct1,MATCH($A103&amp;W$99,ctrysec,0))+INDEX(exp_trdred_pct1,MATCH($A103&amp;W$99,ctrysec,0))*('Country comparisons '!$C$17/0.5),"")</f>
        <v>-9.8601920655410721E-2</v>
      </c>
    </row>
    <row r="104" spans="1:23" ht="14.5">
      <c r="A104" s="57"/>
      <c r="B104" s="57"/>
      <c r="C104" s="65"/>
      <c r="D104" s="65"/>
      <c r="E104" s="65"/>
      <c r="F104" s="65"/>
      <c r="G104" s="65"/>
      <c r="H104" s="63"/>
      <c r="I104" s="157" t="str">
        <f>IFERROR(INDEX(VA_dirind_pct1,MATCH($A104&amp;I$99,ctrysec,0))+INDEX(VA_trdred_pct1,MATCH($A104&amp;I$99,ctrysec,0))*('Country comparisons '!$C$17/0.5),"")</f>
        <v/>
      </c>
      <c r="J104" s="157" t="str">
        <f>IFERROR(INDEX(VA_dirind_pct1,MATCH($A104&amp;J$99,ctrysec,0))+INDEX(VA_trdred_pct1,MATCH($A104&amp;J$99,ctrysec,0))*('Country comparisons '!$C$17/0.5),"")</f>
        <v/>
      </c>
      <c r="K104" s="157" t="str">
        <f>IFERROR(INDEX(VA_dirind_pct1,MATCH($A104&amp;K$99,ctrysec,0))+INDEX(VA_trdred_pct1,MATCH($A104&amp;K$99,ctrysec,0))*('Country comparisons '!$C$17/0.5),"")</f>
        <v/>
      </c>
      <c r="L104" s="157" t="str">
        <f>IFERROR(INDEX(VA_dirind_pct1,MATCH($A104&amp;L$99,ctrysec,0))+INDEX(VA_trdred_pct1,MATCH($A104&amp;L$99,ctrysec,0))*('Country comparisons '!$C$17/0.5),"")</f>
        <v/>
      </c>
      <c r="M104" s="157" t="str">
        <f>IFERROR(INDEX(VA_dirind_pct1,MATCH($A104&amp;M$99,ctrysec,0))+INDEX(VA_trdred_pct1,MATCH($A104&amp;M$99,ctrysec,0))*('Country comparisons '!$C$17/0.5),"")</f>
        <v/>
      </c>
      <c r="N104" s="157" t="str">
        <f>IFERROR(INDEX(emp_dirind_pct1,MATCH($A104&amp;N$99,ctrysec,0))+INDEX(emp_trdred_pct1,MATCH($A104&amp;N$99,ctrysec,0))*('Country comparisons '!$C$17/0.5),"")</f>
        <v/>
      </c>
      <c r="O104" s="157" t="str">
        <f>IFERROR(INDEX(emp_dirind_pct1,MATCH($A104&amp;O$99,ctrysec,0))+INDEX(emp_trdred_pct1,MATCH($A104&amp;O$99,ctrysec,0))*('Country comparisons '!$C$17/0.5),"")</f>
        <v/>
      </c>
      <c r="P104" s="157" t="str">
        <f>IFERROR(INDEX(emp_dirind_pct1,MATCH($A104&amp;P$99,ctrysec,0))+INDEX(emp_trdred_pct1,MATCH($A104&amp;P$99,ctrysec,0))*('Country comparisons '!$C$17/0.5),"")</f>
        <v/>
      </c>
      <c r="Q104" s="157" t="str">
        <f>IFERROR(INDEX(emp_dirind_pct1,MATCH($A104&amp;Q$99,ctrysec,0))+INDEX(emp_trdred_pct1,MATCH($A104&amp;Q$99,ctrysec,0))*('Country comparisons '!$C$17/0.5),"")</f>
        <v/>
      </c>
      <c r="R104" s="157" t="str">
        <f>IFERROR(INDEX(emp_dirind_pct1,MATCH($A104&amp;R$99,ctrysec,0))+INDEX(emp_trdred_pct1,MATCH($A104&amp;R$99,ctrysec,0))*('Country comparisons '!$C$17/0.5),"")</f>
        <v/>
      </c>
      <c r="S104" s="157" t="str">
        <f>IFERROR(INDEX(exp_dirind_pct1,MATCH($A104&amp;S$99,ctrysec,0))+INDEX(exp_trdred_pct1,MATCH($A104&amp;S$99,ctrysec,0))*('Country comparisons '!$C$17/0.5),"")</f>
        <v/>
      </c>
      <c r="T104" s="157" t="str">
        <f>IFERROR(INDEX(exp_dirind_pct1,MATCH($A104&amp;T$99,ctrysec,0))+INDEX(exp_trdred_pct1,MATCH($A104&amp;T$99,ctrysec,0))*('Country comparisons '!$C$17/0.5),"")</f>
        <v/>
      </c>
      <c r="U104" s="157" t="str">
        <f>IFERROR(INDEX(exp_dirind_pct1,MATCH($A104&amp;U$99,ctrysec,0))+INDEX(exp_trdred_pct1,MATCH($A104&amp;U$99,ctrysec,0))*('Country comparisons '!$C$17/0.5),"")</f>
        <v/>
      </c>
      <c r="V104" s="157" t="str">
        <f>IFERROR(INDEX(exp_dirind_pct1,MATCH($A104&amp;V$99,ctrysec,0))+INDEX(exp_trdred_pct1,MATCH($A104&amp;V$99,ctrysec,0))*('Country comparisons '!$C$17/0.5),"")</f>
        <v/>
      </c>
      <c r="W104" s="157" t="str">
        <f>IFERROR(INDEX(exp_dirind_pct1,MATCH($A104&amp;W$99,ctrysec,0))+INDEX(exp_trdred_pct1,MATCH($A104&amp;W$99,ctrysec,0))*('Country comparisons '!$C$17/0.5),"")</f>
        <v/>
      </c>
    </row>
    <row r="105" spans="1:23" ht="14.5">
      <c r="A105" s="61" t="str">
        <f>$A$74</f>
        <v>JPN</v>
      </c>
      <c r="B105" s="61" t="str">
        <f>IF(A105=0,"",A105)</f>
        <v>JPN</v>
      </c>
      <c r="C105" s="64">
        <f ca="1">OFFSET(H105,,$D$98)</f>
        <v>9.7338302293792367E-4</v>
      </c>
      <c r="D105" s="64">
        <f t="shared" ref="D105" ca="1" si="20">OFFSET(I105,,$D$98)</f>
        <v>3.3157968791783787E-3</v>
      </c>
      <c r="E105" s="64">
        <f t="shared" ref="E105" ca="1" si="21">OFFSET(J105,,$D$98)</f>
        <v>1.5279452200047672E-2</v>
      </c>
      <c r="F105" s="64">
        <f t="shared" ref="F105" ca="1" si="22">OFFSET(K105,,$D$98)</f>
        <v>1.939418823167216E-2</v>
      </c>
      <c r="G105" s="64">
        <f t="shared" ref="G105" ca="1" si="23">OFFSET(L105,,$D$98)</f>
        <v>1.7548963696754072E-2</v>
      </c>
      <c r="H105" s="63">
        <f t="shared" ca="1" si="19"/>
        <v>5.6511784030590206E-2</v>
      </c>
      <c r="I105" s="157">
        <f>IFERROR(INDEX(VA_dirind_pct1,MATCH($A105&amp;I$99,ctrysec,0))+INDEX(VA_trdred_pct1,MATCH($A105&amp;I$99,ctrysec,0))*('Country comparisons '!$C$17/0.5),"")</f>
        <v>9.7338302293792367E-4</v>
      </c>
      <c r="J105" s="157">
        <f>IFERROR(INDEX(VA_dirind_pct1,MATCH($A105&amp;J$99,ctrysec,0))+INDEX(VA_trdred_pct1,MATCH($A105&amp;J$99,ctrysec,0))*('Country comparisons '!$C$17/0.5),"")</f>
        <v>3.3157968791783787E-3</v>
      </c>
      <c r="K105" s="157">
        <f>IFERROR(INDEX(VA_dirind_pct1,MATCH($A105&amp;K$99,ctrysec,0))+INDEX(VA_trdred_pct1,MATCH($A105&amp;K$99,ctrysec,0))*('Country comparisons '!$C$17/0.5),"")</f>
        <v>1.5279452200047672E-2</v>
      </c>
      <c r="L105" s="157">
        <f>IFERROR(INDEX(VA_dirind_pct1,MATCH($A105&amp;L$99,ctrysec,0))+INDEX(VA_trdred_pct1,MATCH($A105&amp;L$99,ctrysec,0))*('Country comparisons '!$C$17/0.5),"")</f>
        <v>1.939418823167216E-2</v>
      </c>
      <c r="M105" s="157">
        <f>IFERROR(INDEX(VA_dirind_pct1,MATCH($A105&amp;M$99,ctrysec,0))+INDEX(VA_trdred_pct1,MATCH($A105&amp;M$99,ctrysec,0))*('Country comparisons '!$C$17/0.5),"")</f>
        <v>1.7548963696754072E-2</v>
      </c>
      <c r="N105" s="157">
        <f>IFERROR(INDEX(emp_dirind_pct1,MATCH($A105&amp;N$99,ctrysec,0))+INDEX(emp_trdred_pct1,MATCH($A105&amp;N$99,ctrysec,0))*('Country comparisons '!$C$17/0.5),"")</f>
        <v>2.2208841328392737E-3</v>
      </c>
      <c r="O105" s="157">
        <f>IFERROR(INDEX(emp_dirind_pct1,MATCH($A105&amp;O$99,ctrysec,0))+INDEX(emp_trdred_pct1,MATCH($A105&amp;O$99,ctrysec,0))*('Country comparisons '!$C$17/0.5),"")</f>
        <v>7.8922210523160174E-3</v>
      </c>
      <c r="P105" s="157">
        <f>IFERROR(INDEX(emp_dirind_pct1,MATCH($A105&amp;P$99,ctrysec,0))+INDEX(emp_trdred_pct1,MATCH($A105&amp;P$99,ctrysec,0))*('Country comparisons '!$C$17/0.5),"")</f>
        <v>1.0037051979452372E-2</v>
      </c>
      <c r="Q105" s="157">
        <f>IFERROR(INDEX(emp_dirind_pct1,MATCH($A105&amp;Q$99,ctrysec,0))+INDEX(emp_trdred_pct1,MATCH($A105&amp;Q$99,ctrysec,0))*('Country comparisons '!$C$17/0.5),"")</f>
        <v>1.104936017509317E-2</v>
      </c>
      <c r="R105" s="157">
        <f>IFERROR(INDEX(emp_dirind_pct1,MATCH($A105&amp;R$99,ctrysec,0))+INDEX(emp_trdred_pct1,MATCH($A105&amp;R$99,ctrysec,0))*('Country comparisons '!$C$17/0.5),"")</f>
        <v>1.9333148988152971E-2</v>
      </c>
      <c r="S105" s="157">
        <f>IFERROR(INDEX(exp_dirind_pct1,MATCH($A105&amp;S$99,ctrysec,0))+INDEX(exp_trdred_pct1,MATCH($A105&amp;S$99,ctrysec,0))*('Country comparisons '!$C$17/0.5),"")</f>
        <v>4.026859016448725E-3</v>
      </c>
      <c r="T105" s="157">
        <f>IFERROR(INDEX(exp_dirind_pct1,MATCH($A105&amp;T$99,ctrysec,0))+INDEX(exp_trdred_pct1,MATCH($A105&amp;T$99,ctrysec,0))*('Country comparisons '!$C$17/0.5),"")</f>
        <v>4.0179123723646626E-2</v>
      </c>
      <c r="U105" s="157">
        <f>IFERROR(INDEX(exp_dirind_pct1,MATCH($A105&amp;U$99,ctrysec,0))+INDEX(exp_trdred_pct1,MATCH($A105&amp;U$99,ctrysec,0))*('Country comparisons '!$C$17/0.5),"")</f>
        <v>0.22644734801724553</v>
      </c>
      <c r="V105" s="157">
        <f>IFERROR(INDEX(exp_dirind_pct1,MATCH($A105&amp;V$99,ctrysec,0))+INDEX(exp_trdred_pct1,MATCH($A105&amp;V$99,ctrysec,0))*('Country comparisons '!$C$17/0.5),"")</f>
        <v>0.21513490062892515</v>
      </c>
      <c r="W105" s="157">
        <f>IFERROR(INDEX(exp_dirind_pct1,MATCH($A105&amp;W$99,ctrysec,0))+INDEX(exp_trdred_pct1,MATCH($A105&amp;W$99,ctrysec,0))*('Country comparisons '!$C$17/0.5),"")</f>
        <v>9.2684666194031706E-3</v>
      </c>
    </row>
    <row r="106" spans="1:23" ht="14.5">
      <c r="A106" s="61" t="str">
        <f>$A$75</f>
        <v>HKG</v>
      </c>
      <c r="B106" s="61" t="str">
        <f t="shared" ref="B106:B115" si="24">IF(A106=0,"",A106)</f>
        <v>HKG</v>
      </c>
      <c r="C106" s="64">
        <f t="shared" ref="C106:C115" ca="1" si="25">OFFSET(H106,,$D$98)</f>
        <v>2.5911366083164467E-4</v>
      </c>
      <c r="D106" s="64">
        <f t="shared" ref="D106:D115" ca="1" si="26">OFFSET(I106,,$D$98)</f>
        <v>8.1740647966626057E-3</v>
      </c>
      <c r="E106" s="64">
        <f t="shared" ref="E106:E115" ca="1" si="27">OFFSET(J106,,$D$98)</f>
        <v>1.6339955172952614E-3</v>
      </c>
      <c r="F106" s="64">
        <f t="shared" ref="F106:F115" ca="1" si="28">OFFSET(K106,,$D$98)</f>
        <v>4.9149046107004324E-3</v>
      </c>
      <c r="G106" s="64">
        <f t="shared" ref="G106:G115" ca="1" si="29">OFFSET(L106,,$D$98)</f>
        <v>5.5262872483581305E-3</v>
      </c>
      <c r="H106" s="63">
        <f t="shared" ca="1" si="19"/>
        <v>2.0508365833848075E-2</v>
      </c>
      <c r="I106" s="157">
        <f>IFERROR(INDEX(VA_dirind_pct1,MATCH($A106&amp;I$99,ctrysec,0))+INDEX(VA_trdred_pct1,MATCH($A106&amp;I$99,ctrysec,0))*('Country comparisons '!$C$17/0.5),"")</f>
        <v>2.5911366083164467E-4</v>
      </c>
      <c r="J106" s="157">
        <f>IFERROR(INDEX(VA_dirind_pct1,MATCH($A106&amp;J$99,ctrysec,0))+INDEX(VA_trdred_pct1,MATCH($A106&amp;J$99,ctrysec,0))*('Country comparisons '!$C$17/0.5),"")</f>
        <v>8.1740647966626057E-3</v>
      </c>
      <c r="K106" s="157">
        <f>IFERROR(INDEX(VA_dirind_pct1,MATCH($A106&amp;K$99,ctrysec,0))+INDEX(VA_trdred_pct1,MATCH($A106&amp;K$99,ctrysec,0))*('Country comparisons '!$C$17/0.5),"")</f>
        <v>1.6339955172952614E-3</v>
      </c>
      <c r="L106" s="157">
        <f>IFERROR(INDEX(VA_dirind_pct1,MATCH($A106&amp;L$99,ctrysec,0))+INDEX(VA_trdred_pct1,MATCH($A106&amp;L$99,ctrysec,0))*('Country comparisons '!$C$17/0.5),"")</f>
        <v>4.9149046107004324E-3</v>
      </c>
      <c r="M106" s="157">
        <f>IFERROR(INDEX(VA_dirind_pct1,MATCH($A106&amp;M$99,ctrysec,0))+INDEX(VA_trdred_pct1,MATCH($A106&amp;M$99,ctrysec,0))*('Country comparisons '!$C$17/0.5),"")</f>
        <v>5.5262872483581305E-3</v>
      </c>
      <c r="N106" s="157">
        <f>IFERROR(INDEX(emp_dirind_pct1,MATCH($A106&amp;N$99,ctrysec,0))+INDEX(emp_trdred_pct1,MATCH($A106&amp;N$99,ctrysec,0))*('Country comparisons '!$C$17/0.5),"")</f>
        <v>4.3492200165928807E-4</v>
      </c>
      <c r="O106" s="157">
        <f>IFERROR(INDEX(emp_dirind_pct1,MATCH($A106&amp;O$99,ctrysec,0))+INDEX(emp_trdred_pct1,MATCH($A106&amp;O$99,ctrysec,0))*('Country comparisons '!$C$17/0.5),"")</f>
        <v>2.3809133359009138E-2</v>
      </c>
      <c r="P106" s="157">
        <f>IFERROR(INDEX(emp_dirind_pct1,MATCH($A106&amp;P$99,ctrysec,0))+INDEX(emp_trdred_pct1,MATCH($A106&amp;P$99,ctrysec,0))*('Country comparisons '!$C$17/0.5),"")</f>
        <v>4.6355524409591453E-3</v>
      </c>
      <c r="Q106" s="157">
        <f>IFERROR(INDEX(emp_dirind_pct1,MATCH($A106&amp;Q$99,ctrysec,0))+INDEX(emp_trdred_pct1,MATCH($A106&amp;Q$99,ctrysec,0))*('Country comparisons '!$C$17/0.5),"")</f>
        <v>1.3171683009773005E-2</v>
      </c>
      <c r="R106" s="157">
        <f>IFERROR(INDEX(emp_dirind_pct1,MATCH($A106&amp;R$99,ctrysec,0))+INDEX(emp_trdred_pct1,MATCH($A106&amp;R$99,ctrysec,0))*('Country comparisons '!$C$17/0.5),"")</f>
        <v>2.6981296468875371E-3</v>
      </c>
      <c r="S106" s="157">
        <f>IFERROR(INDEX(exp_dirind_pct1,MATCH($A106&amp;S$99,ctrysec,0))+INDEX(exp_trdred_pct1,MATCH($A106&amp;S$99,ctrysec,0))*('Country comparisons '!$C$17/0.5),"")</f>
        <v>1.2295485803406336E-3</v>
      </c>
      <c r="T106" s="157">
        <f>IFERROR(INDEX(exp_dirind_pct1,MATCH($A106&amp;T$99,ctrysec,0))+INDEX(exp_trdred_pct1,MATCH($A106&amp;T$99,ctrysec,0))*('Country comparisons '!$C$17/0.5),"")</f>
        <v>6.101239581585105E-2</v>
      </c>
      <c r="U106" s="157">
        <f>IFERROR(INDEX(exp_dirind_pct1,MATCH($A106&amp;U$99,ctrysec,0))+INDEX(exp_trdred_pct1,MATCH($A106&amp;U$99,ctrysec,0))*('Country comparisons '!$C$17/0.5),"")</f>
        <v>8.1233328179223463E-2</v>
      </c>
      <c r="V106" s="157">
        <f>IFERROR(INDEX(exp_dirind_pct1,MATCH($A106&amp;V$99,ctrysec,0))+INDEX(exp_trdred_pct1,MATCH($A106&amp;V$99,ctrysec,0))*('Country comparisons '!$C$17/0.5),"")</f>
        <v>6.4788923433752643E-2</v>
      </c>
      <c r="W106" s="157">
        <f>IFERROR(INDEX(exp_dirind_pct1,MATCH($A106&amp;W$99,ctrysec,0))+INDEX(exp_trdred_pct1,MATCH($A106&amp;W$99,ctrysec,0))*('Country comparisons '!$C$17/0.5),"")</f>
        <v>9.1879851243632515E-3</v>
      </c>
    </row>
    <row r="107" spans="1:23" ht="14.5">
      <c r="A107" s="61" t="str">
        <f>$A$76</f>
        <v>ROM</v>
      </c>
      <c r="B107" s="61" t="str">
        <f t="shared" si="24"/>
        <v>ROM</v>
      </c>
      <c r="C107" s="64">
        <f t="shared" ca="1" si="25"/>
        <v>2.4575493880547583E-3</v>
      </c>
      <c r="D107" s="64">
        <f t="shared" ca="1" si="26"/>
        <v>5.5114481456257636E-3</v>
      </c>
      <c r="E107" s="64">
        <f t="shared" ca="1" si="27"/>
        <v>1.5068388660438359E-2</v>
      </c>
      <c r="F107" s="64">
        <f t="shared" ca="1" si="28"/>
        <v>1.4594525855500251E-2</v>
      </c>
      <c r="G107" s="64">
        <f t="shared" ca="1" si="29"/>
        <v>1.5404226039152036E-2</v>
      </c>
      <c r="H107" s="63">
        <f t="shared" ca="1" si="19"/>
        <v>5.3036138088771168E-2</v>
      </c>
      <c r="I107" s="157">
        <f>IFERROR(INDEX(VA_dirind_pct1,MATCH($A107&amp;I$99,ctrysec,0))+INDEX(VA_trdred_pct1,MATCH($A107&amp;I$99,ctrysec,0))*('Country comparisons '!$C$17/0.5),"")</f>
        <v>2.4575493880547583E-3</v>
      </c>
      <c r="J107" s="157">
        <f>IFERROR(INDEX(VA_dirind_pct1,MATCH($A107&amp;J$99,ctrysec,0))+INDEX(VA_trdred_pct1,MATCH($A107&amp;J$99,ctrysec,0))*('Country comparisons '!$C$17/0.5),"")</f>
        <v>5.5114481456257636E-3</v>
      </c>
      <c r="K107" s="157">
        <f>IFERROR(INDEX(VA_dirind_pct1,MATCH($A107&amp;K$99,ctrysec,0))+INDEX(VA_trdred_pct1,MATCH($A107&amp;K$99,ctrysec,0))*('Country comparisons '!$C$17/0.5),"")</f>
        <v>1.5068388660438359E-2</v>
      </c>
      <c r="L107" s="157">
        <f>IFERROR(INDEX(VA_dirind_pct1,MATCH($A107&amp;L$99,ctrysec,0))+INDEX(VA_trdred_pct1,MATCH($A107&amp;L$99,ctrysec,0))*('Country comparisons '!$C$17/0.5),"")</f>
        <v>1.4594525855500251E-2</v>
      </c>
      <c r="M107" s="157">
        <f>IFERROR(INDEX(VA_dirind_pct1,MATCH($A107&amp;M$99,ctrysec,0))+INDEX(VA_trdred_pct1,MATCH($A107&amp;M$99,ctrysec,0))*('Country comparisons '!$C$17/0.5),"")</f>
        <v>1.5404226039152036E-2</v>
      </c>
      <c r="N107" s="157">
        <f>IFERROR(INDEX(emp_dirind_pct1,MATCH($A107&amp;N$99,ctrysec,0))+INDEX(emp_trdred_pct1,MATCH($A107&amp;N$99,ctrysec,0))*('Country comparisons '!$C$17/0.5),"")</f>
        <v>6.9916390348225832E-3</v>
      </c>
      <c r="O107" s="157">
        <f>IFERROR(INDEX(emp_dirind_pct1,MATCH($A107&amp;O$99,ctrysec,0))+INDEX(emp_trdred_pct1,MATCH($A107&amp;O$99,ctrysec,0))*('Country comparisons '!$C$17/0.5),"")</f>
        <v>1.1722615516191581E-2</v>
      </c>
      <c r="P107" s="157">
        <f>IFERROR(INDEX(emp_dirind_pct1,MATCH($A107&amp;P$99,ctrysec,0))+INDEX(emp_trdred_pct1,MATCH($A107&amp;P$99,ctrysec,0))*('Country comparisons '!$C$17/0.5),"")</f>
        <v>9.6828180539887398E-3</v>
      </c>
      <c r="Q107" s="157">
        <f>IFERROR(INDEX(emp_dirind_pct1,MATCH($A107&amp;Q$99,ctrysec,0))+INDEX(emp_trdred_pct1,MATCH($A107&amp;Q$99,ctrysec,0))*('Country comparisons '!$C$17/0.5),"")</f>
        <v>5.8365426302771084E-3</v>
      </c>
      <c r="R107" s="157">
        <f>IFERROR(INDEX(emp_dirind_pct1,MATCH($A107&amp;R$99,ctrysec,0))+INDEX(emp_trdred_pct1,MATCH($A107&amp;R$99,ctrysec,0))*('Country comparisons '!$C$17/0.5),"")</f>
        <v>1.4997525788771782E-2</v>
      </c>
      <c r="S107" s="157">
        <f>IFERROR(INDEX(exp_dirind_pct1,MATCH($A107&amp;S$99,ctrysec,0))+INDEX(exp_trdred_pct1,MATCH($A107&amp;S$99,ctrysec,0))*('Country comparisons '!$C$17/0.5),"")</f>
        <v>3.5502925456967205E-3</v>
      </c>
      <c r="T107" s="157">
        <f>IFERROR(INDEX(exp_dirind_pct1,MATCH($A107&amp;T$99,ctrysec,0))+INDEX(exp_trdred_pct1,MATCH($A107&amp;T$99,ctrysec,0))*('Country comparisons '!$C$17/0.5),"")</f>
        <v>2.7823007425467949E-2</v>
      </c>
      <c r="U107" s="157">
        <f>IFERROR(INDEX(exp_dirind_pct1,MATCH($A107&amp;U$99,ctrysec,0))+INDEX(exp_trdred_pct1,MATCH($A107&amp;U$99,ctrysec,0))*('Country comparisons '!$C$17/0.5),"")</f>
        <v>8.2294350722804666E-2</v>
      </c>
      <c r="V107" s="157">
        <f>IFERROR(INDEX(exp_dirind_pct1,MATCH($A107&amp;V$99,ctrysec,0))+INDEX(exp_trdred_pct1,MATCH($A107&amp;V$99,ctrysec,0))*('Country comparisons '!$C$17/0.5),"")</f>
        <v>5.3078873199410737E-2</v>
      </c>
      <c r="W107" s="157">
        <f>IFERROR(INDEX(exp_dirind_pct1,MATCH($A107&amp;W$99,ctrysec,0))+INDEX(exp_trdred_pct1,MATCH($A107&amp;W$99,ctrysec,0))*('Country comparisons '!$C$17/0.5),"")</f>
        <v>1.5641855524268777E-2</v>
      </c>
    </row>
    <row r="108" spans="1:23" ht="14.5">
      <c r="A108" s="61" t="str">
        <f>$A$77</f>
        <v>ASEAN-5</v>
      </c>
      <c r="B108" s="61" t="str">
        <f t="shared" si="24"/>
        <v>ASEAN-5</v>
      </c>
      <c r="C108" s="64">
        <f t="shared" ca="1" si="25"/>
        <v>1.4442138373851776E-2</v>
      </c>
      <c r="D108" s="64">
        <f t="shared" ca="1" si="26"/>
        <v>4.4815218105213717E-2</v>
      </c>
      <c r="E108" s="64">
        <f t="shared" ca="1" si="27"/>
        <v>2.9492288827896118E-2</v>
      </c>
      <c r="F108" s="64">
        <f t="shared" ca="1" si="28"/>
        <v>5.2100825821980834E-2</v>
      </c>
      <c r="G108" s="64">
        <f t="shared" ca="1" si="29"/>
        <v>4.7694527409475995E-2</v>
      </c>
      <c r="H108" s="63">
        <f t="shared" ca="1" si="19"/>
        <v>0.18854499853841844</v>
      </c>
      <c r="I108" s="157">
        <f>IFERROR(INDEX(VA_dirind_pct1,MATCH($A108&amp;I$99,ctrysec,0))+INDEX(VA_trdred_pct1,MATCH($A108&amp;I$99,ctrysec,0))*('Country comparisons '!$C$17/0.5),"")</f>
        <v>1.4442138373851776E-2</v>
      </c>
      <c r="J108" s="157">
        <f>IFERROR(INDEX(VA_dirind_pct1,MATCH($A108&amp;J$99,ctrysec,0))+INDEX(VA_trdred_pct1,MATCH($A108&amp;J$99,ctrysec,0))*('Country comparisons '!$C$17/0.5),"")</f>
        <v>4.4815218105213717E-2</v>
      </c>
      <c r="K108" s="157">
        <f>IFERROR(INDEX(VA_dirind_pct1,MATCH($A108&amp;K$99,ctrysec,0))+INDEX(VA_trdred_pct1,MATCH($A108&amp;K$99,ctrysec,0))*('Country comparisons '!$C$17/0.5),"")</f>
        <v>2.9492288827896118E-2</v>
      </c>
      <c r="L108" s="157">
        <f>IFERROR(INDEX(VA_dirind_pct1,MATCH($A108&amp;L$99,ctrysec,0))+INDEX(VA_trdred_pct1,MATCH($A108&amp;L$99,ctrysec,0))*('Country comparisons '!$C$17/0.5),"")</f>
        <v>5.2100825821980834E-2</v>
      </c>
      <c r="M108" s="157">
        <f>IFERROR(INDEX(VA_dirind_pct1,MATCH($A108&amp;M$99,ctrysec,0))+INDEX(VA_trdred_pct1,MATCH($A108&amp;M$99,ctrysec,0))*('Country comparisons '!$C$17/0.5),"")</f>
        <v>4.7694527409475995E-2</v>
      </c>
      <c r="N108" s="157">
        <f>IFERROR(INDEX(emp_dirind_pct1,MATCH($A108&amp;N$99,ctrysec,0))+INDEX(emp_trdred_pct1,MATCH($A108&amp;N$99,ctrysec,0))*('Country comparisons '!$C$17/0.5),"")</f>
        <v>2.4028671556152403E-2</v>
      </c>
      <c r="O108" s="157">
        <f>IFERROR(INDEX(emp_dirind_pct1,MATCH($A108&amp;O$99,ctrysec,0))+INDEX(emp_trdred_pct1,MATCH($A108&amp;O$99,ctrysec,0))*('Country comparisons '!$C$17/0.5),"")</f>
        <v>3.3509723492898047E-2</v>
      </c>
      <c r="P108" s="157">
        <f>IFERROR(INDEX(emp_dirind_pct1,MATCH($A108&amp;P$99,ctrysec,0))+INDEX(emp_trdred_pct1,MATCH($A108&amp;P$99,ctrysec,0))*('Country comparisons '!$C$17/0.5),"")</f>
        <v>2.6580904610455036E-2</v>
      </c>
      <c r="Q108" s="157">
        <f>IFERROR(INDEX(emp_dirind_pct1,MATCH($A108&amp;Q$99,ctrysec,0))+INDEX(emp_trdred_pct1,MATCH($A108&amp;Q$99,ctrysec,0))*('Country comparisons '!$C$17/0.5),"")</f>
        <v>4.4815631452365778E-2</v>
      </c>
      <c r="R108" s="157">
        <f>IFERROR(INDEX(emp_dirind_pct1,MATCH($A108&amp;R$99,ctrysec,0))+INDEX(emp_trdred_pct1,MATCH($A108&amp;R$99,ctrysec,0))*('Country comparisons '!$C$17/0.5),"")</f>
        <v>3.4912466537207365E-2</v>
      </c>
      <c r="S108" s="157">
        <f>IFERROR(INDEX(exp_dirind_pct1,MATCH($A108&amp;S$99,ctrysec,0))+INDEX(exp_trdred_pct1,MATCH($A108&amp;S$99,ctrysec,0))*('Country comparisons '!$C$17/0.5),"")</f>
        <v>1.4893708750605583E-2</v>
      </c>
      <c r="T108" s="157">
        <f>IFERROR(INDEX(exp_dirind_pct1,MATCH($A108&amp;T$99,ctrysec,0))+INDEX(exp_trdred_pct1,MATCH($A108&amp;T$99,ctrysec,0))*('Country comparisons '!$C$17/0.5),"")</f>
        <v>0.3119169797282666</v>
      </c>
      <c r="U108" s="157">
        <f>IFERROR(INDEX(exp_dirind_pct1,MATCH($A108&amp;U$99,ctrysec,0))+INDEX(exp_trdred_pct1,MATCH($A108&amp;U$99,ctrysec,0))*('Country comparisons '!$C$17/0.5),"")</f>
        <v>0.28747950680553913</v>
      </c>
      <c r="V108" s="157">
        <f>IFERROR(INDEX(exp_dirind_pct1,MATCH($A108&amp;V$99,ctrysec,0))+INDEX(exp_trdred_pct1,MATCH($A108&amp;V$99,ctrysec,0))*('Country comparisons '!$C$17/0.5),"")</f>
        <v>0.36058219100959832</v>
      </c>
      <c r="W108" s="157">
        <f>IFERROR(INDEX(exp_dirind_pct1,MATCH($A108&amp;W$99,ctrysec,0))+INDEX(exp_trdred_pct1,MATCH($A108&amp;W$99,ctrysec,0))*('Country comparisons '!$C$17/0.5),"")</f>
        <v>3.5300535596547888E-2</v>
      </c>
    </row>
    <row r="109" spans="1:23" ht="14.5">
      <c r="A109" s="61" t="str">
        <f>$A$78</f>
        <v>JPN</v>
      </c>
      <c r="B109" s="61" t="str">
        <f t="shared" si="24"/>
        <v>JPN</v>
      </c>
      <c r="C109" s="64">
        <f t="shared" ca="1" si="25"/>
        <v>9.7338302293792367E-4</v>
      </c>
      <c r="D109" s="64">
        <f t="shared" ca="1" si="26"/>
        <v>3.3157968791783787E-3</v>
      </c>
      <c r="E109" s="64">
        <f t="shared" ca="1" si="27"/>
        <v>1.5279452200047672E-2</v>
      </c>
      <c r="F109" s="64">
        <f t="shared" ca="1" si="28"/>
        <v>1.939418823167216E-2</v>
      </c>
      <c r="G109" s="64">
        <f t="shared" ca="1" si="29"/>
        <v>1.7548963696754072E-2</v>
      </c>
      <c r="H109" s="63">
        <f t="shared" ca="1" si="19"/>
        <v>5.6511784030590206E-2</v>
      </c>
      <c r="I109" s="157">
        <f>IFERROR(INDEX(VA_dirind_pct1,MATCH($A109&amp;I$99,ctrysec,0))+INDEX(VA_trdred_pct1,MATCH($A109&amp;I$99,ctrysec,0))*('Country comparisons '!$C$17/0.5),"")</f>
        <v>9.7338302293792367E-4</v>
      </c>
      <c r="J109" s="157">
        <f>IFERROR(INDEX(VA_dirind_pct1,MATCH($A109&amp;J$99,ctrysec,0))+INDEX(VA_trdred_pct1,MATCH($A109&amp;J$99,ctrysec,0))*('Country comparisons '!$C$17/0.5),"")</f>
        <v>3.3157968791783787E-3</v>
      </c>
      <c r="K109" s="157">
        <f>IFERROR(INDEX(VA_dirind_pct1,MATCH($A109&amp;K$99,ctrysec,0))+INDEX(VA_trdred_pct1,MATCH($A109&amp;K$99,ctrysec,0))*('Country comparisons '!$C$17/0.5),"")</f>
        <v>1.5279452200047672E-2</v>
      </c>
      <c r="L109" s="157">
        <f>IFERROR(INDEX(VA_dirind_pct1,MATCH($A109&amp;L$99,ctrysec,0))+INDEX(VA_trdred_pct1,MATCH($A109&amp;L$99,ctrysec,0))*('Country comparisons '!$C$17/0.5),"")</f>
        <v>1.939418823167216E-2</v>
      </c>
      <c r="M109" s="157">
        <f>IFERROR(INDEX(VA_dirind_pct1,MATCH($A109&amp;M$99,ctrysec,0))+INDEX(VA_trdred_pct1,MATCH($A109&amp;M$99,ctrysec,0))*('Country comparisons '!$C$17/0.5),"")</f>
        <v>1.7548963696754072E-2</v>
      </c>
      <c r="N109" s="157">
        <f>IFERROR(INDEX(emp_dirind_pct1,MATCH($A109&amp;N$99,ctrysec,0))+INDEX(emp_trdred_pct1,MATCH($A109&amp;N$99,ctrysec,0))*('Country comparisons '!$C$17/0.5),"")</f>
        <v>2.2208841328392737E-3</v>
      </c>
      <c r="O109" s="157">
        <f>IFERROR(INDEX(emp_dirind_pct1,MATCH($A109&amp;O$99,ctrysec,0))+INDEX(emp_trdred_pct1,MATCH($A109&amp;O$99,ctrysec,0))*('Country comparisons '!$C$17/0.5),"")</f>
        <v>7.8922210523160174E-3</v>
      </c>
      <c r="P109" s="157">
        <f>IFERROR(INDEX(emp_dirind_pct1,MATCH($A109&amp;P$99,ctrysec,0))+INDEX(emp_trdred_pct1,MATCH($A109&amp;P$99,ctrysec,0))*('Country comparisons '!$C$17/0.5),"")</f>
        <v>1.0037051979452372E-2</v>
      </c>
      <c r="Q109" s="157">
        <f>IFERROR(INDEX(emp_dirind_pct1,MATCH($A109&amp;Q$99,ctrysec,0))+INDEX(emp_trdred_pct1,MATCH($A109&amp;Q$99,ctrysec,0))*('Country comparisons '!$C$17/0.5),"")</f>
        <v>1.104936017509317E-2</v>
      </c>
      <c r="R109" s="157">
        <f>IFERROR(INDEX(emp_dirind_pct1,MATCH($A109&amp;R$99,ctrysec,0))+INDEX(emp_trdred_pct1,MATCH($A109&amp;R$99,ctrysec,0))*('Country comparisons '!$C$17/0.5),"")</f>
        <v>1.9333148988152971E-2</v>
      </c>
      <c r="S109" s="157">
        <f>IFERROR(INDEX(exp_dirind_pct1,MATCH($A109&amp;S$99,ctrysec,0))+INDEX(exp_trdred_pct1,MATCH($A109&amp;S$99,ctrysec,0))*('Country comparisons '!$C$17/0.5),"")</f>
        <v>4.026859016448725E-3</v>
      </c>
      <c r="T109" s="157">
        <f>IFERROR(INDEX(exp_dirind_pct1,MATCH($A109&amp;T$99,ctrysec,0))+INDEX(exp_trdred_pct1,MATCH($A109&amp;T$99,ctrysec,0))*('Country comparisons '!$C$17/0.5),"")</f>
        <v>4.0179123723646626E-2</v>
      </c>
      <c r="U109" s="157">
        <f>IFERROR(INDEX(exp_dirind_pct1,MATCH($A109&amp;U$99,ctrysec,0))+INDEX(exp_trdred_pct1,MATCH($A109&amp;U$99,ctrysec,0))*('Country comparisons '!$C$17/0.5),"")</f>
        <v>0.22644734801724553</v>
      </c>
      <c r="V109" s="157">
        <f>IFERROR(INDEX(exp_dirind_pct1,MATCH($A109&amp;V$99,ctrysec,0))+INDEX(exp_trdred_pct1,MATCH($A109&amp;V$99,ctrysec,0))*('Country comparisons '!$C$17/0.5),"")</f>
        <v>0.21513490062892515</v>
      </c>
      <c r="W109" s="157">
        <f>IFERROR(INDEX(exp_dirind_pct1,MATCH($A109&amp;W$99,ctrysec,0))+INDEX(exp_trdred_pct1,MATCH($A109&amp;W$99,ctrysec,0))*('Country comparisons '!$C$17/0.5),"")</f>
        <v>9.2684666194031706E-3</v>
      </c>
    </row>
    <row r="110" spans="1:23" ht="14.5">
      <c r="A110" s="61" t="str">
        <f>$A$79</f>
        <v>VIE</v>
      </c>
      <c r="B110" s="61" t="str">
        <f t="shared" si="24"/>
        <v>VIE</v>
      </c>
      <c r="C110" s="64">
        <f t="shared" ca="1" si="25"/>
        <v>1.4558009803295135E-2</v>
      </c>
      <c r="D110" s="64">
        <f t="shared" ca="1" si="26"/>
        <v>0.31894485861994326</v>
      </c>
      <c r="E110" s="64">
        <f t="shared" ca="1" si="27"/>
        <v>2.6887468993663788E-2</v>
      </c>
      <c r="F110" s="64">
        <f t="shared" ca="1" si="28"/>
        <v>0.12621779848996084</v>
      </c>
      <c r="G110" s="64">
        <f t="shared" ca="1" si="29"/>
        <v>9.605891645878728E-2</v>
      </c>
      <c r="H110" s="63">
        <f t="shared" ca="1" si="19"/>
        <v>0.58266705236565031</v>
      </c>
      <c r="I110" s="157">
        <f>IFERROR(INDEX(VA_dirind_pct1,MATCH($A110&amp;I$99,ctrysec,0))+INDEX(VA_trdred_pct1,MATCH($A110&amp;I$99,ctrysec,0))*('Country comparisons '!$C$17/0.5),"")</f>
        <v>1.4558009803295135E-2</v>
      </c>
      <c r="J110" s="157">
        <f>IFERROR(INDEX(VA_dirind_pct1,MATCH($A110&amp;J$99,ctrysec,0))+INDEX(VA_trdred_pct1,MATCH($A110&amp;J$99,ctrysec,0))*('Country comparisons '!$C$17/0.5),"")</f>
        <v>0.31894485861994326</v>
      </c>
      <c r="K110" s="157">
        <f>IFERROR(INDEX(VA_dirind_pct1,MATCH($A110&amp;K$99,ctrysec,0))+INDEX(VA_trdred_pct1,MATCH($A110&amp;K$99,ctrysec,0))*('Country comparisons '!$C$17/0.5),"")</f>
        <v>2.6887468993663788E-2</v>
      </c>
      <c r="L110" s="157">
        <f>IFERROR(INDEX(VA_dirind_pct1,MATCH($A110&amp;L$99,ctrysec,0))+INDEX(VA_trdred_pct1,MATCH($A110&amp;L$99,ctrysec,0))*('Country comparisons '!$C$17/0.5),"")</f>
        <v>0.12621779848996084</v>
      </c>
      <c r="M110" s="157">
        <f>IFERROR(INDEX(VA_dirind_pct1,MATCH($A110&amp;M$99,ctrysec,0))+INDEX(VA_trdred_pct1,MATCH($A110&amp;M$99,ctrysec,0))*('Country comparisons '!$C$17/0.5),"")</f>
        <v>9.605891645878728E-2</v>
      </c>
      <c r="N110" s="157">
        <f>IFERROR(INDEX(emp_dirind_pct1,MATCH($A110&amp;N$99,ctrysec,0))+INDEX(emp_trdred_pct1,MATCH($A110&amp;N$99,ctrysec,0))*('Country comparisons '!$C$17/0.5),"")</f>
        <v>5.2888163831084967E-2</v>
      </c>
      <c r="O110" s="157">
        <f>IFERROR(INDEX(emp_dirind_pct1,MATCH($A110&amp;O$99,ctrysec,0))+INDEX(emp_trdred_pct1,MATCH($A110&amp;O$99,ctrysec,0))*('Country comparisons '!$C$17/0.5),"")</f>
        <v>7.2978580385097302E-2</v>
      </c>
      <c r="P110" s="157">
        <f>IFERROR(INDEX(emp_dirind_pct1,MATCH($A110&amp;P$99,ctrysec,0))+INDEX(emp_trdred_pct1,MATCH($A110&amp;P$99,ctrysec,0))*('Country comparisons '!$C$17/0.5),"")</f>
        <v>1.075421180576086E-2</v>
      </c>
      <c r="Q110" s="157">
        <f>IFERROR(INDEX(emp_dirind_pct1,MATCH($A110&amp;Q$99,ctrysec,0))+INDEX(emp_trdred_pct1,MATCH($A110&amp;Q$99,ctrysec,0))*('Country comparisons '!$C$17/0.5),"")</f>
        <v>0.14113492171600228</v>
      </c>
      <c r="R110" s="157">
        <f>IFERROR(INDEX(emp_dirind_pct1,MATCH($A110&amp;R$99,ctrysec,0))+INDEX(emp_trdred_pct1,MATCH($A110&amp;R$99,ctrysec,0))*('Country comparisons '!$C$17/0.5),"")</f>
        <v>4.5700492264586501E-2</v>
      </c>
      <c r="S110" s="157">
        <f>IFERROR(INDEX(exp_dirind_pct1,MATCH($A110&amp;S$99,ctrysec,0))+INDEX(exp_trdred_pct1,MATCH($A110&amp;S$99,ctrysec,0))*('Country comparisons '!$C$17/0.5),"")</f>
        <v>1.0601876769214869E-2</v>
      </c>
      <c r="T110" s="157">
        <f>IFERROR(INDEX(exp_dirind_pct1,MATCH($A110&amp;T$99,ctrysec,0))+INDEX(exp_trdred_pct1,MATCH($A110&amp;T$99,ctrysec,0))*('Country comparisons '!$C$17/0.5),"")</f>
        <v>1.1024947809055448</v>
      </c>
      <c r="U110" s="157">
        <f>IFERROR(INDEX(exp_dirind_pct1,MATCH($A110&amp;U$99,ctrysec,0))+INDEX(exp_trdred_pct1,MATCH($A110&amp;U$99,ctrysec,0))*('Country comparisons '!$C$17/0.5),"")</f>
        <v>0.16532450541853905</v>
      </c>
      <c r="V110" s="157">
        <f>IFERROR(INDEX(exp_dirind_pct1,MATCH($A110&amp;V$99,ctrysec,0))+INDEX(exp_trdred_pct1,MATCH($A110&amp;V$99,ctrysec,0))*('Country comparisons '!$C$17/0.5),"")</f>
        <v>0.42453931474165074</v>
      </c>
      <c r="W110" s="157">
        <f>IFERROR(INDEX(exp_dirind_pct1,MATCH($A110&amp;W$99,ctrysec,0))+INDEX(exp_trdred_pct1,MATCH($A110&amp;W$99,ctrysec,0))*('Country comparisons '!$C$17/0.5),"")</f>
        <v>4.7687423950731889E-2</v>
      </c>
    </row>
    <row r="111" spans="1:23" ht="14.5">
      <c r="A111" s="61" t="str">
        <f>$A$80</f>
        <v>BAN</v>
      </c>
      <c r="B111" s="61" t="str">
        <f t="shared" si="24"/>
        <v>BAN</v>
      </c>
      <c r="C111" s="64">
        <f t="shared" ca="1" si="25"/>
        <v>1.2308257319091354E-2</v>
      </c>
      <c r="D111" s="64">
        <f t="shared" ca="1" si="26"/>
        <v>5.5501109120086767E-2</v>
      </c>
      <c r="E111" s="64">
        <f t="shared" ca="1" si="27"/>
        <v>1.1707123587711976E-4</v>
      </c>
      <c r="F111" s="64">
        <f t="shared" ca="1" si="28"/>
        <v>6.874259825565332E-3</v>
      </c>
      <c r="G111" s="64">
        <f t="shared" ca="1" si="29"/>
        <v>3.5868948982852089E-2</v>
      </c>
      <c r="H111" s="63">
        <f t="shared" ca="1" si="19"/>
        <v>0.11066964648347266</v>
      </c>
      <c r="I111" s="157">
        <f>IFERROR(INDEX(VA_dirind_pct1,MATCH($A111&amp;I$99,ctrysec,0))+INDEX(VA_trdred_pct1,MATCH($A111&amp;I$99,ctrysec,0))*('Country comparisons '!$C$17/0.5),"")</f>
        <v>1.2308257319091354E-2</v>
      </c>
      <c r="J111" s="157">
        <f>IFERROR(INDEX(VA_dirind_pct1,MATCH($A111&amp;J$99,ctrysec,0))+INDEX(VA_trdred_pct1,MATCH($A111&amp;J$99,ctrysec,0))*('Country comparisons '!$C$17/0.5),"")</f>
        <v>5.5501109120086767E-2</v>
      </c>
      <c r="K111" s="157">
        <f>IFERROR(INDEX(VA_dirind_pct1,MATCH($A111&amp;K$99,ctrysec,0))+INDEX(VA_trdred_pct1,MATCH($A111&amp;K$99,ctrysec,0))*('Country comparisons '!$C$17/0.5),"")</f>
        <v>1.1707123587711976E-4</v>
      </c>
      <c r="L111" s="157">
        <f>IFERROR(INDEX(VA_dirind_pct1,MATCH($A111&amp;L$99,ctrysec,0))+INDEX(VA_trdred_pct1,MATCH($A111&amp;L$99,ctrysec,0))*('Country comparisons '!$C$17/0.5),"")</f>
        <v>6.874259825565332E-3</v>
      </c>
      <c r="M111" s="157">
        <f>IFERROR(INDEX(VA_dirind_pct1,MATCH($A111&amp;M$99,ctrysec,0))+INDEX(VA_trdred_pct1,MATCH($A111&amp;M$99,ctrysec,0))*('Country comparisons '!$C$17/0.5),"")</f>
        <v>3.5868948982852089E-2</v>
      </c>
      <c r="N111" s="157">
        <f>IFERROR(INDEX(emp_dirind_pct1,MATCH($A111&amp;N$99,ctrysec,0))+INDEX(emp_trdred_pct1,MATCH($A111&amp;N$99,ctrysec,0))*('Country comparisons '!$C$17/0.5),"")</f>
        <v>3.1435945579232794E-2</v>
      </c>
      <c r="O111" s="157">
        <f>IFERROR(INDEX(emp_dirind_pct1,MATCH($A111&amp;O$99,ctrysec,0))+INDEX(emp_trdred_pct1,MATCH($A111&amp;O$99,ctrysec,0))*('Country comparisons '!$C$17/0.5),"")</f>
        <v>5.2578552938939538E-2</v>
      </c>
      <c r="P111" s="157">
        <f>IFERROR(INDEX(emp_dirind_pct1,MATCH($A111&amp;P$99,ctrysec,0))+INDEX(emp_trdred_pct1,MATCH($A111&amp;P$99,ctrysec,0))*('Country comparisons '!$C$17/0.5),"")</f>
        <v>3.2621711036995293E-4</v>
      </c>
      <c r="Q111" s="157">
        <f>IFERROR(INDEX(emp_dirind_pct1,MATCH($A111&amp;Q$99,ctrysec,0))+INDEX(emp_trdred_pct1,MATCH($A111&amp;Q$99,ctrysec,0))*('Country comparisons '!$C$17/0.5),"")</f>
        <v>6.1648003406844509E-3</v>
      </c>
      <c r="R111" s="157">
        <f>IFERROR(INDEX(emp_dirind_pct1,MATCH($A111&amp;R$99,ctrysec,0))+INDEX(emp_trdred_pct1,MATCH($A111&amp;R$99,ctrysec,0))*('Country comparisons '!$C$17/0.5),"")</f>
        <v>1.6841069643987794E-2</v>
      </c>
      <c r="S111" s="157">
        <f>IFERROR(INDEX(exp_dirind_pct1,MATCH($A111&amp;S$99,ctrysec,0))+INDEX(exp_trdred_pct1,MATCH($A111&amp;S$99,ctrysec,0))*('Country comparisons '!$C$17/0.5),"")</f>
        <v>3.9126120760215599E-3</v>
      </c>
      <c r="T111" s="157">
        <f>IFERROR(INDEX(exp_dirind_pct1,MATCH($A111&amp;T$99,ctrysec,0))+INDEX(exp_trdred_pct1,MATCH($A111&amp;T$99,ctrysec,0))*('Country comparisons '!$C$17/0.5),"")</f>
        <v>1.1662868259008974</v>
      </c>
      <c r="U111" s="157">
        <f>IFERROR(INDEX(exp_dirind_pct1,MATCH($A111&amp;U$99,ctrysec,0))+INDEX(exp_trdred_pct1,MATCH($A111&amp;U$99,ctrysec,0))*('Country comparisons '!$C$17/0.5),"")</f>
        <v>1.3106380852150323E-3</v>
      </c>
      <c r="V111" s="157">
        <f>IFERROR(INDEX(exp_dirind_pct1,MATCH($A111&amp;V$99,ctrysec,0))+INDEX(exp_trdred_pct1,MATCH($A111&amp;V$99,ctrysec,0))*('Country comparisons '!$C$17/0.5),"")</f>
        <v>1.0267039027624492E-2</v>
      </c>
      <c r="W111" s="157">
        <f>IFERROR(INDEX(exp_dirind_pct1,MATCH($A111&amp;W$99,ctrysec,0))+INDEX(exp_trdred_pct1,MATCH($A111&amp;W$99,ctrysec,0))*('Country comparisons '!$C$17/0.5),"")</f>
        <v>7.9262287448029767E-3</v>
      </c>
    </row>
    <row r="112" spans="1:23" ht="14.5">
      <c r="A112" s="61">
        <f>$A$81</f>
        <v>0</v>
      </c>
      <c r="B112" s="61" t="str">
        <f t="shared" si="24"/>
        <v/>
      </c>
      <c r="C112" s="64" t="str">
        <f t="shared" ca="1" si="25"/>
        <v/>
      </c>
      <c r="D112" s="64" t="str">
        <f t="shared" ca="1" si="26"/>
        <v/>
      </c>
      <c r="E112" s="64" t="str">
        <f t="shared" ca="1" si="27"/>
        <v/>
      </c>
      <c r="F112" s="64" t="str">
        <f t="shared" ca="1" si="28"/>
        <v/>
      </c>
      <c r="G112" s="64" t="str">
        <f t="shared" ca="1" si="29"/>
        <v/>
      </c>
      <c r="H112" s="63">
        <f t="shared" ca="1" si="19"/>
        <v>0</v>
      </c>
      <c r="I112" s="62" t="str">
        <f>IFERROR(INDEX(VA_dirind_pct1,MATCH($A112&amp;I$99,ctrysec,0))+INDEX(VA_trdred_pct1,MATCH($A112&amp;I$99,ctrysec,0))*('Country comparisons '!$C$17/0.5),"")</f>
        <v/>
      </c>
      <c r="J112" s="62" t="str">
        <f>IFERROR(INDEX(VA_dirind_pct1,MATCH($A112&amp;J$99,ctrysec,0))+INDEX(VA_trdred_pct1,MATCH($A112&amp;J$99,ctrysec,0))*('Country comparisons '!$C$17/0.5),"")</f>
        <v/>
      </c>
      <c r="K112" s="62" t="str">
        <f>IFERROR(INDEX(VA_dirind_pct1,MATCH($A112&amp;K$99,ctrysec,0))+INDEX(VA_trdred_pct1,MATCH($A112&amp;K$99,ctrysec,0))*('Country comparisons '!$C$17/0.5),"")</f>
        <v/>
      </c>
      <c r="L112" s="62" t="str">
        <f>IFERROR(INDEX(VA_dirind_pct1,MATCH($A112&amp;L$99,ctrysec,0))+INDEX(VA_trdred_pct1,MATCH($A112&amp;L$99,ctrysec,0))*('Country comparisons '!$C$17/0.5),"")</f>
        <v/>
      </c>
      <c r="M112" s="62" t="str">
        <f>IFERROR(INDEX(VA_dirind_pct1,MATCH($A112&amp;M$99,ctrysec,0))+INDEX(VA_trdred_pct1,MATCH($A112&amp;M$99,ctrysec,0))*('Country comparisons '!$C$17/0.5),"")</f>
        <v/>
      </c>
      <c r="N112" s="62" t="str">
        <f>IFERROR(INDEX(emp_dirind_pct1,MATCH($A112&amp;N$99,ctrysec,0))+INDEX(emp_trdred_pct1,MATCH($A112&amp;N$99,ctrysec,0))*('Country comparisons '!$C$17/0.5),"")</f>
        <v/>
      </c>
      <c r="O112" s="62" t="str">
        <f>IFERROR(INDEX(emp_dirind_pct1,MATCH($A112&amp;O$99,ctrysec,0))+INDEX(emp_trdred_pct1,MATCH($A112&amp;O$99,ctrysec,0))*('Country comparisons '!$C$17/0.5),"")</f>
        <v/>
      </c>
      <c r="P112" s="62" t="str">
        <f>IFERROR(INDEX(emp_dirind_pct1,MATCH($A112&amp;P$99,ctrysec,0))+INDEX(emp_trdred_pct1,MATCH($A112&amp;P$99,ctrysec,0))*('Country comparisons '!$C$17/0.5),"")</f>
        <v/>
      </c>
      <c r="Q112" s="62" t="str">
        <f>IFERROR(INDEX(emp_dirind_pct1,MATCH($A112&amp;Q$99,ctrysec,0))+INDEX(emp_trdred_pct1,MATCH($A112&amp;Q$99,ctrysec,0))*('Country comparisons '!$C$17/0.5),"")</f>
        <v/>
      </c>
      <c r="R112" s="62" t="str">
        <f>IFERROR(INDEX(emp_dirind_pct1,MATCH($A112&amp;R$99,ctrysec,0))+INDEX(emp_trdred_pct1,MATCH($A112&amp;R$99,ctrysec,0))*('Country comparisons '!$C$17/0.5),"")</f>
        <v/>
      </c>
      <c r="S112" s="62" t="str">
        <f>IFERROR(INDEX(exp_dirind_pct1,MATCH($A112&amp;S$99,ctrysec,0))+INDEX(exp_trdred_pct1,MATCH($A112&amp;S$99,ctrysec,0))*('Country comparisons '!$C$17/0.5),"")</f>
        <v/>
      </c>
      <c r="T112" s="62" t="str">
        <f>IFERROR(INDEX(exp_dirind_pct1,MATCH($A112&amp;T$99,ctrysec,0))+INDEX(exp_trdred_pct1,MATCH($A112&amp;T$99,ctrysec,0))*('Country comparisons '!$C$17/0.5),"")</f>
        <v/>
      </c>
      <c r="U112" s="62" t="str">
        <f>IFERROR(INDEX(exp_dirind_pct1,MATCH($A112&amp;U$99,ctrysec,0))+INDEX(exp_trdred_pct1,MATCH($A112&amp;U$99,ctrysec,0))*('Country comparisons '!$C$17/0.5),"")</f>
        <v/>
      </c>
      <c r="V112" s="62" t="str">
        <f>IFERROR(INDEX(exp_dirind_pct1,MATCH($A112&amp;V$99,ctrysec,0))+INDEX(exp_trdred_pct1,MATCH($A112&amp;V$99,ctrysec,0))*('Country comparisons '!$C$17/0.5),"")</f>
        <v/>
      </c>
      <c r="W112" s="62" t="str">
        <f>IFERROR(INDEX(exp_dirind_pct1,MATCH($A112&amp;W$99,ctrysec,0))+INDEX(exp_trdred_pct1,MATCH($A112&amp;W$99,ctrysec,0))*('Country comparisons '!$C$17/0.5),"")</f>
        <v/>
      </c>
    </row>
    <row r="113" spans="1:23" ht="14.5">
      <c r="A113" s="61">
        <f>$A$82</f>
        <v>0</v>
      </c>
      <c r="B113" s="61" t="str">
        <f t="shared" si="24"/>
        <v/>
      </c>
      <c r="C113" s="64" t="str">
        <f t="shared" ca="1" si="25"/>
        <v/>
      </c>
      <c r="D113" s="64" t="str">
        <f t="shared" ca="1" si="26"/>
        <v/>
      </c>
      <c r="E113" s="64" t="str">
        <f t="shared" ca="1" si="27"/>
        <v/>
      </c>
      <c r="F113" s="64" t="str">
        <f t="shared" ca="1" si="28"/>
        <v/>
      </c>
      <c r="G113" s="64" t="str">
        <f t="shared" ca="1" si="29"/>
        <v/>
      </c>
      <c r="H113" s="63">
        <f t="shared" ca="1" si="19"/>
        <v>0</v>
      </c>
      <c r="I113" s="62" t="str">
        <f>IFERROR(INDEX(VA_dirind_pct1,MATCH($A113&amp;I$99,ctrysec,0))+INDEX(VA_trdred_pct1,MATCH($A113&amp;I$99,ctrysec,0))*('Country comparisons '!$C$17/0.5),"")</f>
        <v/>
      </c>
      <c r="J113" s="62" t="str">
        <f>IFERROR(INDEX(VA_dirind_pct1,MATCH($A113&amp;J$99,ctrysec,0))+INDEX(VA_trdred_pct1,MATCH($A113&amp;J$99,ctrysec,0))*('Country comparisons '!$C$17/0.5),"")</f>
        <v/>
      </c>
      <c r="K113" s="62" t="str">
        <f>IFERROR(INDEX(VA_dirind_pct1,MATCH($A113&amp;K$99,ctrysec,0))+INDEX(VA_trdred_pct1,MATCH($A113&amp;K$99,ctrysec,0))*('Country comparisons '!$C$17/0.5),"")</f>
        <v/>
      </c>
      <c r="L113" s="62" t="str">
        <f>IFERROR(INDEX(VA_dirind_pct1,MATCH($A113&amp;L$99,ctrysec,0))+INDEX(VA_trdred_pct1,MATCH($A113&amp;L$99,ctrysec,0))*('Country comparisons '!$C$17/0.5),"")</f>
        <v/>
      </c>
      <c r="M113" s="62" t="str">
        <f>IFERROR(INDEX(VA_dirind_pct1,MATCH($A113&amp;M$99,ctrysec,0))+INDEX(VA_trdred_pct1,MATCH($A113&amp;M$99,ctrysec,0))*('Country comparisons '!$C$17/0.5),"")</f>
        <v/>
      </c>
      <c r="N113" s="62" t="str">
        <f>IFERROR(INDEX(emp_dirind_pct1,MATCH($A113&amp;N$99,ctrysec,0))+INDEX(emp_trdred_pct1,MATCH($A113&amp;N$99,ctrysec,0))*('Country comparisons '!$C$17/0.5),"")</f>
        <v/>
      </c>
      <c r="O113" s="62" t="str">
        <f>IFERROR(INDEX(emp_dirind_pct1,MATCH($A113&amp;O$99,ctrysec,0))+INDEX(emp_trdred_pct1,MATCH($A113&amp;O$99,ctrysec,0))*('Country comparisons '!$C$17/0.5),"")</f>
        <v/>
      </c>
      <c r="P113" s="62" t="str">
        <f>IFERROR(INDEX(emp_dirind_pct1,MATCH($A113&amp;P$99,ctrysec,0))+INDEX(emp_trdred_pct1,MATCH($A113&amp;P$99,ctrysec,0))*('Country comparisons '!$C$17/0.5),"")</f>
        <v/>
      </c>
      <c r="Q113" s="62" t="str">
        <f>IFERROR(INDEX(emp_dirind_pct1,MATCH($A113&amp;Q$99,ctrysec,0))+INDEX(emp_trdred_pct1,MATCH($A113&amp;Q$99,ctrysec,0))*('Country comparisons '!$C$17/0.5),"")</f>
        <v/>
      </c>
      <c r="R113" s="62" t="str">
        <f>IFERROR(INDEX(emp_dirind_pct1,MATCH($A113&amp;R$99,ctrysec,0))+INDEX(emp_trdred_pct1,MATCH($A113&amp;R$99,ctrysec,0))*('Country comparisons '!$C$17/0.5),"")</f>
        <v/>
      </c>
      <c r="S113" s="62" t="str">
        <f>IFERROR(INDEX(exp_dirind_pct1,MATCH($A113&amp;S$99,ctrysec,0))+INDEX(exp_trdred_pct1,MATCH($A113&amp;S$99,ctrysec,0))*('Country comparisons '!$C$17/0.5),"")</f>
        <v/>
      </c>
      <c r="T113" s="62" t="str">
        <f>IFERROR(INDEX(exp_dirind_pct1,MATCH($A113&amp;T$99,ctrysec,0))+INDEX(exp_trdred_pct1,MATCH($A113&amp;T$99,ctrysec,0))*('Country comparisons '!$C$17/0.5),"")</f>
        <v/>
      </c>
      <c r="U113" s="62" t="str">
        <f>IFERROR(INDEX(exp_dirind_pct1,MATCH($A113&amp;U$99,ctrysec,0))+INDEX(exp_trdred_pct1,MATCH($A113&amp;U$99,ctrysec,0))*('Country comparisons '!$C$17/0.5),"")</f>
        <v/>
      </c>
      <c r="V113" s="62" t="str">
        <f>IFERROR(INDEX(exp_dirind_pct1,MATCH($A113&amp;V$99,ctrysec,0))+INDEX(exp_trdred_pct1,MATCH($A113&amp;V$99,ctrysec,0))*('Country comparisons '!$C$17/0.5),"")</f>
        <v/>
      </c>
      <c r="W113" s="62" t="str">
        <f>IFERROR(INDEX(exp_dirind_pct1,MATCH($A113&amp;W$99,ctrysec,0))+INDEX(exp_trdred_pct1,MATCH($A113&amp;W$99,ctrysec,0))*('Country comparisons '!$C$17/0.5),"")</f>
        <v/>
      </c>
    </row>
    <row r="114" spans="1:23" ht="14.5">
      <c r="A114" s="61">
        <f>$A$83</f>
        <v>0</v>
      </c>
      <c r="B114" s="61" t="str">
        <f t="shared" si="24"/>
        <v/>
      </c>
      <c r="C114" s="64" t="str">
        <f t="shared" ca="1" si="25"/>
        <v/>
      </c>
      <c r="D114" s="64" t="str">
        <f t="shared" ca="1" si="26"/>
        <v/>
      </c>
      <c r="E114" s="64" t="str">
        <f t="shared" ca="1" si="27"/>
        <v/>
      </c>
      <c r="F114" s="64" t="str">
        <f t="shared" ca="1" si="28"/>
        <v/>
      </c>
      <c r="G114" s="64" t="str">
        <f t="shared" ca="1" si="29"/>
        <v/>
      </c>
      <c r="H114" s="63">
        <f t="shared" ca="1" si="19"/>
        <v>0</v>
      </c>
      <c r="I114" s="62" t="str">
        <f>IFERROR(INDEX(VA_dirind_pct1,MATCH($A114&amp;I$99,ctrysec,0))+INDEX(VA_trdred_pct1,MATCH($A114&amp;I$99,ctrysec,0))*('Country comparisons '!$C$17/0.5),"")</f>
        <v/>
      </c>
      <c r="J114" s="62" t="str">
        <f>IFERROR(INDEX(VA_dirind_pct1,MATCH($A114&amp;J$99,ctrysec,0))+INDEX(VA_trdred_pct1,MATCH($A114&amp;J$99,ctrysec,0))*('Country comparisons '!$C$17/0.5),"")</f>
        <v/>
      </c>
      <c r="K114" s="62" t="str">
        <f>IFERROR(INDEX(VA_dirind_pct1,MATCH($A114&amp;K$99,ctrysec,0))+INDEX(VA_trdred_pct1,MATCH($A114&amp;K$99,ctrysec,0))*('Country comparisons '!$C$17/0.5),"")</f>
        <v/>
      </c>
      <c r="L114" s="62" t="str">
        <f>IFERROR(INDEX(VA_dirind_pct1,MATCH($A114&amp;L$99,ctrysec,0))+INDEX(VA_trdred_pct1,MATCH($A114&amp;L$99,ctrysec,0))*('Country comparisons '!$C$17/0.5),"")</f>
        <v/>
      </c>
      <c r="M114" s="62" t="str">
        <f>IFERROR(INDEX(VA_dirind_pct1,MATCH($A114&amp;M$99,ctrysec,0))+INDEX(VA_trdred_pct1,MATCH($A114&amp;M$99,ctrysec,0))*('Country comparisons '!$C$17/0.5),"")</f>
        <v/>
      </c>
      <c r="N114" s="62" t="str">
        <f>IFERROR(INDEX(emp_dirind_pct1,MATCH($A114&amp;N$99,ctrysec,0))+INDEX(emp_trdred_pct1,MATCH($A114&amp;N$99,ctrysec,0))*('Country comparisons '!$C$17/0.5),"")</f>
        <v/>
      </c>
      <c r="O114" s="62" t="str">
        <f>IFERROR(INDEX(emp_dirind_pct1,MATCH($A114&amp;O$99,ctrysec,0))+INDEX(emp_trdred_pct1,MATCH($A114&amp;O$99,ctrysec,0))*('Country comparisons '!$C$17/0.5),"")</f>
        <v/>
      </c>
      <c r="P114" s="62" t="str">
        <f>IFERROR(INDEX(emp_dirind_pct1,MATCH($A114&amp;P$99,ctrysec,0))+INDEX(emp_trdred_pct1,MATCH($A114&amp;P$99,ctrysec,0))*('Country comparisons '!$C$17/0.5),"")</f>
        <v/>
      </c>
      <c r="Q114" s="62" t="str">
        <f>IFERROR(INDEX(emp_dirind_pct1,MATCH($A114&amp;Q$99,ctrysec,0))+INDEX(emp_trdred_pct1,MATCH($A114&amp;Q$99,ctrysec,0))*('Country comparisons '!$C$17/0.5),"")</f>
        <v/>
      </c>
      <c r="R114" s="62" t="str">
        <f>IFERROR(INDEX(emp_dirind_pct1,MATCH($A114&amp;R$99,ctrysec,0))+INDEX(emp_trdred_pct1,MATCH($A114&amp;R$99,ctrysec,0))*('Country comparisons '!$C$17/0.5),"")</f>
        <v/>
      </c>
      <c r="S114" s="62" t="str">
        <f>IFERROR(INDEX(exp_dirind_pct1,MATCH($A114&amp;S$99,ctrysec,0))+INDEX(exp_trdred_pct1,MATCH($A114&amp;S$99,ctrysec,0))*('Country comparisons '!$C$17/0.5),"")</f>
        <v/>
      </c>
      <c r="T114" s="62" t="str">
        <f>IFERROR(INDEX(exp_dirind_pct1,MATCH($A114&amp;T$99,ctrysec,0))+INDEX(exp_trdred_pct1,MATCH($A114&amp;T$99,ctrysec,0))*('Country comparisons '!$C$17/0.5),"")</f>
        <v/>
      </c>
      <c r="U114" s="62" t="str">
        <f>IFERROR(INDEX(exp_dirind_pct1,MATCH($A114&amp;U$99,ctrysec,0))+INDEX(exp_trdred_pct1,MATCH($A114&amp;U$99,ctrysec,0))*('Country comparisons '!$C$17/0.5),"")</f>
        <v/>
      </c>
      <c r="V114" s="62" t="str">
        <f>IFERROR(INDEX(exp_dirind_pct1,MATCH($A114&amp;V$99,ctrysec,0))+INDEX(exp_trdred_pct1,MATCH($A114&amp;V$99,ctrysec,0))*('Country comparisons '!$C$17/0.5),"")</f>
        <v/>
      </c>
      <c r="W114" s="62" t="str">
        <f>IFERROR(INDEX(exp_dirind_pct1,MATCH($A114&amp;W$99,ctrysec,0))+INDEX(exp_trdred_pct1,MATCH($A114&amp;W$99,ctrysec,0))*('Country comparisons '!$C$17/0.5),"")</f>
        <v/>
      </c>
    </row>
    <row r="115" spans="1:23" ht="14.5">
      <c r="A115" s="61">
        <f>$A$84</f>
        <v>0</v>
      </c>
      <c r="B115" s="61" t="str">
        <f t="shared" si="24"/>
        <v/>
      </c>
      <c r="C115" s="64" t="str">
        <f t="shared" ca="1" si="25"/>
        <v/>
      </c>
      <c r="D115" s="64" t="str">
        <f t="shared" ca="1" si="26"/>
        <v/>
      </c>
      <c r="E115" s="64" t="str">
        <f t="shared" ca="1" si="27"/>
        <v/>
      </c>
      <c r="F115" s="64" t="str">
        <f t="shared" ca="1" si="28"/>
        <v/>
      </c>
      <c r="G115" s="64" t="str">
        <f t="shared" ca="1" si="29"/>
        <v/>
      </c>
      <c r="H115" s="63">
        <f t="shared" ca="1" si="19"/>
        <v>0</v>
      </c>
      <c r="I115" s="62" t="str">
        <f>IFERROR(INDEX(VA_dirind_pct1,MATCH($A115&amp;I$99,ctrysec,0))+INDEX(VA_trdred_pct1,MATCH($A115&amp;I$99,ctrysec,0))*('Country comparisons '!$C$17/0.5),"")</f>
        <v/>
      </c>
      <c r="J115" s="62" t="str">
        <f>IFERROR(INDEX(VA_dirind_pct1,MATCH($A115&amp;J$99,ctrysec,0))+INDEX(VA_trdred_pct1,MATCH($A115&amp;J$99,ctrysec,0))*('Country comparisons '!$C$17/0.5),"")</f>
        <v/>
      </c>
      <c r="K115" s="62" t="str">
        <f>IFERROR(INDEX(VA_dirind_pct1,MATCH($A115&amp;K$99,ctrysec,0))+INDEX(VA_trdred_pct1,MATCH($A115&amp;K$99,ctrysec,0))*('Country comparisons '!$C$17/0.5),"")</f>
        <v/>
      </c>
      <c r="L115" s="62" t="str">
        <f>IFERROR(INDEX(VA_dirind_pct1,MATCH($A115&amp;L$99,ctrysec,0))+INDEX(VA_trdred_pct1,MATCH($A115&amp;L$99,ctrysec,0))*('Country comparisons '!$C$17/0.5),"")</f>
        <v/>
      </c>
      <c r="M115" s="62" t="str">
        <f>IFERROR(INDEX(VA_dirind_pct1,MATCH($A115&amp;M$99,ctrysec,0))+INDEX(VA_trdred_pct1,MATCH($A115&amp;M$99,ctrysec,0))*('Country comparisons '!$C$17/0.5),"")</f>
        <v/>
      </c>
      <c r="N115" s="62" t="str">
        <f>IFERROR(INDEX(emp_dirind_pct1,MATCH($A115&amp;N$99,ctrysec,0))+INDEX(emp_trdred_pct1,MATCH($A115&amp;N$99,ctrysec,0))*('Country comparisons '!$C$17/0.5),"")</f>
        <v/>
      </c>
      <c r="O115" s="62" t="str">
        <f>IFERROR(INDEX(emp_dirind_pct1,MATCH($A115&amp;O$99,ctrysec,0))+INDEX(emp_trdred_pct1,MATCH($A115&amp;O$99,ctrysec,0))*('Country comparisons '!$C$17/0.5),"")</f>
        <v/>
      </c>
      <c r="P115" s="62" t="str">
        <f>IFERROR(INDEX(emp_dirind_pct1,MATCH($A115&amp;P$99,ctrysec,0))+INDEX(emp_trdred_pct1,MATCH($A115&amp;P$99,ctrysec,0))*('Country comparisons '!$C$17/0.5),"")</f>
        <v/>
      </c>
      <c r="Q115" s="62" t="str">
        <f>IFERROR(INDEX(emp_dirind_pct1,MATCH($A115&amp;Q$99,ctrysec,0))+INDEX(emp_trdred_pct1,MATCH($A115&amp;Q$99,ctrysec,0))*('Country comparisons '!$C$17/0.5),"")</f>
        <v/>
      </c>
      <c r="R115" s="62" t="str">
        <f>IFERROR(INDEX(emp_dirind_pct1,MATCH($A115&amp;R$99,ctrysec,0))+INDEX(emp_trdred_pct1,MATCH($A115&amp;R$99,ctrysec,0))*('Country comparisons '!$C$17/0.5),"")</f>
        <v/>
      </c>
      <c r="S115" s="62" t="str">
        <f>IFERROR(INDEX(exp_dirind_pct1,MATCH($A115&amp;S$99,ctrysec,0))+INDEX(exp_trdred_pct1,MATCH($A115&amp;S$99,ctrysec,0))*('Country comparisons '!$C$17/0.5),"")</f>
        <v/>
      </c>
      <c r="T115" s="62" t="str">
        <f>IFERROR(INDEX(exp_dirind_pct1,MATCH($A115&amp;T$99,ctrysec,0))+INDEX(exp_trdred_pct1,MATCH($A115&amp;T$99,ctrysec,0))*('Country comparisons '!$C$17/0.5),"")</f>
        <v/>
      </c>
      <c r="U115" s="62" t="str">
        <f>IFERROR(INDEX(exp_dirind_pct1,MATCH($A115&amp;U$99,ctrysec,0))+INDEX(exp_trdred_pct1,MATCH($A115&amp;U$99,ctrysec,0))*('Country comparisons '!$C$17/0.5),"")</f>
        <v/>
      </c>
      <c r="V115" s="62" t="str">
        <f>IFERROR(INDEX(exp_dirind_pct1,MATCH($A115&amp;V$99,ctrysec,0))+INDEX(exp_trdred_pct1,MATCH($A115&amp;V$99,ctrysec,0))*('Country comparisons '!$C$17/0.5),"")</f>
        <v/>
      </c>
      <c r="W115" s="62" t="str">
        <f>IFERROR(INDEX(exp_dirind_pct1,MATCH($A115&amp;W$99,ctrysec,0))+INDEX(exp_trdred_pct1,MATCH($A115&amp;W$99,ctrysec,0))*('Country comparisons '!$C$17/0.5),"")</f>
        <v/>
      </c>
    </row>
    <row r="119" spans="1:23" ht="19.5">
      <c r="A119" s="53" t="str">
        <f>F65</f>
        <v>B: Bilateral Escalation</v>
      </c>
      <c r="C119" s="154" t="str">
        <f>HLOOKUP($B$63,$H$5:$J$12,8,FALSE)</f>
        <v>Value-added</v>
      </c>
      <c r="D119" s="110">
        <f>MATCH(C119,I119:S119,0)</f>
        <v>1</v>
      </c>
      <c r="E119" s="110"/>
      <c r="F119" s="110"/>
      <c r="G119" s="110"/>
      <c r="H119" s="110"/>
      <c r="I119" s="110" t="s">
        <v>230</v>
      </c>
      <c r="J119" s="110"/>
      <c r="K119" s="112"/>
      <c r="L119" s="112"/>
      <c r="M119" s="112"/>
      <c r="N119" s="110" t="s">
        <v>1</v>
      </c>
      <c r="O119" s="110"/>
      <c r="P119" s="112"/>
      <c r="Q119" s="112"/>
      <c r="R119" s="112"/>
      <c r="S119" s="110" t="s">
        <v>2</v>
      </c>
    </row>
    <row r="120" spans="1:23" ht="58">
      <c r="A120" t="s">
        <v>5</v>
      </c>
      <c r="B120" s="50"/>
      <c r="C120" s="51" t="s">
        <v>175</v>
      </c>
      <c r="D120" s="51" t="s">
        <v>179</v>
      </c>
      <c r="E120" s="51" t="s">
        <v>176</v>
      </c>
      <c r="F120" s="52" t="s">
        <v>177</v>
      </c>
      <c r="G120" s="51" t="s">
        <v>178</v>
      </c>
      <c r="H120" s="159" t="s">
        <v>206</v>
      </c>
      <c r="I120" s="155" t="s">
        <v>175</v>
      </c>
      <c r="J120" s="155" t="s">
        <v>179</v>
      </c>
      <c r="K120" s="155" t="s">
        <v>176</v>
      </c>
      <c r="L120" s="156" t="s">
        <v>177</v>
      </c>
      <c r="M120" s="155" t="s">
        <v>178</v>
      </c>
      <c r="N120" s="155" t="s">
        <v>175</v>
      </c>
      <c r="O120" s="155" t="s">
        <v>179</v>
      </c>
      <c r="P120" s="155" t="s">
        <v>176</v>
      </c>
      <c r="Q120" s="156" t="s">
        <v>177</v>
      </c>
      <c r="R120" s="155" t="s">
        <v>178</v>
      </c>
      <c r="S120" s="155" t="s">
        <v>175</v>
      </c>
      <c r="T120" s="155" t="s">
        <v>179</v>
      </c>
      <c r="U120" s="155" t="s">
        <v>176</v>
      </c>
      <c r="V120" s="156" t="s">
        <v>177</v>
      </c>
      <c r="W120" s="155" t="s">
        <v>178</v>
      </c>
    </row>
    <row r="121" spans="1:23" ht="14.5">
      <c r="A121" s="55" t="str">
        <f>$A$69</f>
        <v>WLD</v>
      </c>
      <c r="B121" s="56" t="s">
        <v>172</v>
      </c>
      <c r="C121" s="64">
        <f ca="1">OFFSET($H121,,$D$98)</f>
        <v>-3.1856984831392765E-2</v>
      </c>
      <c r="D121" s="64">
        <f t="shared" ref="D121" ca="1" si="30">OFFSET(I121,,$D$98)</f>
        <v>-9.0178274549543858E-3</v>
      </c>
      <c r="E121" s="64">
        <f t="shared" ref="E121" ca="1" si="31">OFFSET(J121,,$D$98)</f>
        <v>-2.3846864700317383E-2</v>
      </c>
      <c r="F121" s="64">
        <f t="shared" ref="F121" ca="1" si="32">OFFSET(K121,,$D$98)</f>
        <v>-5.4002261720597744E-2</v>
      </c>
      <c r="G121" s="64">
        <f t="shared" ref="G121" ca="1" si="33">OFFSET(L121,,$D$98)</f>
        <v>-5.3144736262765946E-2</v>
      </c>
      <c r="H121" s="63">
        <f ca="1">SUM(C121:G121)</f>
        <v>-0.17186867497002822</v>
      </c>
      <c r="I121" s="157">
        <f>IFERROR(INDEX(VA_dirind_pct2,MATCH($A121&amp;I$99,ctrysec,0))+INDEX(VA_trdred_pct2,MATCH($A121&amp;I$99,ctrysec,0))*('Country comparisons '!$C$17/0.5),"")</f>
        <v>-3.1856984831392765E-2</v>
      </c>
      <c r="J121" s="157">
        <f>IFERROR(INDEX(VA_dirind_pct2,MATCH($A121&amp;J$99,ctrysec,0))+INDEX(VA_trdred_pct2,MATCH($A121&amp;J$99,ctrysec,0))*('Country comparisons '!$C$17/0.5),"")</f>
        <v>-9.0178274549543858E-3</v>
      </c>
      <c r="K121" s="157">
        <f>IFERROR(INDEX(VA_dirind_pct2,MATCH($A121&amp;K$99,ctrysec,0))+INDEX(VA_trdred_pct2,MATCH($A121&amp;K$99,ctrysec,0))*('Country comparisons '!$C$17/0.5),"")</f>
        <v>-2.3846864700317383E-2</v>
      </c>
      <c r="L121" s="157">
        <f>IFERROR(INDEX(VA_dirind_pct2,MATCH($A121&amp;L$99,ctrysec,0))+INDEX(VA_trdred_pct2,MATCH($A121&amp;L$99,ctrysec,0))*('Country comparisons '!$C$17/0.5),"")</f>
        <v>-5.4002261720597744E-2</v>
      </c>
      <c r="M121" s="157">
        <f>IFERROR(INDEX(VA_dirind_pct2,MATCH($A121&amp;M$99,ctrysec,0))+INDEX(VA_trdred_pct2,MATCH($A121&amp;M$99,ctrysec,0))*('Country comparisons '!$C$17/0.5),"")</f>
        <v>-5.3144736262765946E-2</v>
      </c>
      <c r="N121" s="157">
        <f>IFERROR(INDEX(emp_dirind_pct2,MATCH($A121&amp;N$99,ctrysec,0))+INDEX(emp_trdred_pct2,MATCH($A121&amp;N$99,ctrysec,0))*('Country comparisons '!$C$17/0.5),"")</f>
        <v>-1.8514454597607255E-2</v>
      </c>
      <c r="O121" s="157">
        <f>IFERROR(INDEX(emp_dirind_pct2,MATCH($A121&amp;O$99,ctrysec,0))+INDEX(emp_trdred_pct2,MATCH($A121&amp;O$99,ctrysec,0))*('Country comparisons '!$C$17/0.5),"")</f>
        <v>-1.5090226195752621E-2</v>
      </c>
      <c r="P121" s="157">
        <f>IFERROR(INDEX(emp_dirind_pct2,MATCH($A121&amp;P$99,ctrysec,0))+INDEX(emp_trdred_pct2,MATCH($A121&amp;P$99,ctrysec,0))*('Country comparisons '!$C$17/0.5),"")</f>
        <v>-1.3568353839218616E-2</v>
      </c>
      <c r="Q121" s="157">
        <f>IFERROR(INDEX(emp_dirind_pct2,MATCH($A121&amp;Q$99,ctrysec,0))+INDEX(emp_trdred_pct2,MATCH($A121&amp;Q$99,ctrysec,0))*('Country comparisons '!$C$17/0.5),"")</f>
        <v>-2.4239360471256077E-2</v>
      </c>
      <c r="R121" s="157">
        <f>IFERROR(INDEX(emp_dirind_pct2,MATCH($A121&amp;R$99,ctrysec,0))+INDEX(emp_trdred_pct2,MATCH($A121&amp;R$99,ctrysec,0))*('Country comparisons '!$C$17/0.5),"")</f>
        <v>-6.7758027278614463E-2</v>
      </c>
      <c r="S121" s="157">
        <f>IFERROR(INDEX(exp_dirind_pct2,MATCH($A121&amp;S$99,ctrysec,0))+INDEX(exp_trdred_pct2,MATCH($A121&amp;S$99,ctrysec,0))*('Country comparisons '!$C$17/0.5),"")</f>
        <v>-3.3587789162993431E-2</v>
      </c>
      <c r="T121" s="157">
        <f>IFERROR(INDEX(exp_dirind_pct2,MATCH($A121&amp;T$99,ctrysec,0))+INDEX(exp_trdred_pct2,MATCH($A121&amp;T$99,ctrysec,0))*('Country comparisons '!$C$17/0.5),"")</f>
        <v>-0.11504759639501572</v>
      </c>
      <c r="U121" s="157">
        <f>IFERROR(INDEX(exp_dirind_pct2,MATCH($A121&amp;U$99,ctrysec,0))+INDEX(exp_trdred_pct2,MATCH($A121&amp;U$99,ctrysec,0))*('Country comparisons '!$C$17/0.5),"")</f>
        <v>-0.33566002547740936</v>
      </c>
      <c r="V121" s="157">
        <f>IFERROR(INDEX(exp_dirind_pct2,MATCH($A121&amp;V$99,ctrysec,0))+INDEX(exp_trdred_pct2,MATCH($A121&amp;V$99,ctrysec,0))*('Country comparisons '!$C$17/0.5),"")</f>
        <v>-0.24600277691206429</v>
      </c>
      <c r="W121" s="157">
        <f>IFERROR(INDEX(exp_dirind_pct2,MATCH($A121&amp;W$99,ctrysec,0))+INDEX(exp_trdred_pct2,MATCH($A121&amp;W$99,ctrysec,0))*('Country comparisons '!$C$17/0.5),"")</f>
        <v>-2.3744212717247137E-2</v>
      </c>
    </row>
    <row r="122" spans="1:23" ht="14.5">
      <c r="A122" s="55"/>
      <c r="B122" s="56"/>
      <c r="C122" s="65"/>
      <c r="D122" s="65"/>
      <c r="E122" s="65"/>
      <c r="F122" s="65"/>
      <c r="G122" s="65"/>
      <c r="H122" s="63"/>
      <c r="I122" s="157" t="str">
        <f>IFERROR(INDEX(VA_dirind_pct2,MATCH($A122&amp;I$99,ctrysec,0))+INDEX(VA_trdred_pct2,MATCH($A122&amp;I$99,ctrysec,0))*('Country comparisons '!$C$17/0.5),"")</f>
        <v/>
      </c>
      <c r="J122" s="157" t="str">
        <f>IFERROR(INDEX(VA_dirind_pct2,MATCH($A122&amp;J$99,ctrysec,0))+INDEX(VA_trdred_pct2,MATCH($A122&amp;J$99,ctrysec,0))*('Country comparisons '!$C$17/0.5),"")</f>
        <v/>
      </c>
      <c r="K122" s="157" t="str">
        <f>IFERROR(INDEX(VA_dirind_pct2,MATCH($A122&amp;K$99,ctrysec,0))+INDEX(VA_trdred_pct2,MATCH($A122&amp;K$99,ctrysec,0))*('Country comparisons '!$C$17/0.5),"")</f>
        <v/>
      </c>
      <c r="L122" s="157" t="str">
        <f>IFERROR(INDEX(VA_dirind_pct2,MATCH($A122&amp;L$99,ctrysec,0))+INDEX(VA_trdred_pct2,MATCH($A122&amp;L$99,ctrysec,0))*('Country comparisons '!$C$17/0.5),"")</f>
        <v/>
      </c>
      <c r="M122" s="157" t="str">
        <f>IFERROR(INDEX(VA_dirind_pct2,MATCH($A122&amp;M$99,ctrysec,0))+INDEX(VA_trdred_pct2,MATCH($A122&amp;M$99,ctrysec,0))*('Country comparisons '!$C$17/0.5),"")</f>
        <v/>
      </c>
      <c r="N122" s="157" t="str">
        <f>IFERROR(INDEX(emp_dirind_pct2,MATCH($A122&amp;N$99,ctrysec,0))+INDEX(emp_trdred_pct2,MATCH($A122&amp;N$99,ctrysec,0))*('Country comparisons '!$C$17/0.5),"")</f>
        <v/>
      </c>
      <c r="O122" s="157" t="str">
        <f>IFERROR(INDEX(emp_dirind_pct2,MATCH($A122&amp;O$99,ctrysec,0))+INDEX(emp_trdred_pct2,MATCH($A122&amp;O$99,ctrysec,0))*('Country comparisons '!$C$17/0.5),"")</f>
        <v/>
      </c>
      <c r="P122" s="157" t="str">
        <f>IFERROR(INDEX(emp_dirind_pct2,MATCH($A122&amp;P$99,ctrysec,0))+INDEX(emp_trdred_pct2,MATCH($A122&amp;P$99,ctrysec,0))*('Country comparisons '!$C$17/0.5),"")</f>
        <v/>
      </c>
      <c r="Q122" s="157" t="str">
        <f>IFERROR(INDEX(emp_dirind_pct2,MATCH($A122&amp;Q$99,ctrysec,0))+INDEX(emp_trdred_pct2,MATCH($A122&amp;Q$99,ctrysec,0))*('Country comparisons '!$C$17/0.5),"")</f>
        <v/>
      </c>
      <c r="R122" s="157" t="str">
        <f>IFERROR(INDEX(emp_dirind_pct2,MATCH($A122&amp;R$99,ctrysec,0))+INDEX(emp_trdred_pct2,MATCH($A122&amp;R$99,ctrysec,0))*('Country comparisons '!$C$17/0.5),"")</f>
        <v/>
      </c>
      <c r="S122" s="157" t="str">
        <f>IFERROR(INDEX(exp_dirind_pct2,MATCH($A122&amp;S$99,ctrysec,0))+INDEX(exp_trdred_pct2,MATCH($A122&amp;S$99,ctrysec,0))*('Country comparisons '!$C$17/0.5),"")</f>
        <v/>
      </c>
      <c r="T122" s="157" t="str">
        <f>IFERROR(INDEX(exp_dirind_pct2,MATCH($A122&amp;T$99,ctrysec,0))+INDEX(exp_trdred_pct2,MATCH($A122&amp;T$99,ctrysec,0))*('Country comparisons '!$C$17/0.5),"")</f>
        <v/>
      </c>
      <c r="U122" s="157" t="str">
        <f>IFERROR(INDEX(exp_dirind_pct2,MATCH($A122&amp;U$99,ctrysec,0))+INDEX(exp_trdred_pct2,MATCH($A122&amp;U$99,ctrysec,0))*('Country comparisons '!$C$17/0.5),"")</f>
        <v/>
      </c>
      <c r="V122" s="157" t="str">
        <f>IFERROR(INDEX(exp_dirind_pct2,MATCH($A122&amp;V$99,ctrysec,0))+INDEX(exp_trdred_pct2,MATCH($A122&amp;V$99,ctrysec,0))*('Country comparisons '!$C$17/0.5),"")</f>
        <v/>
      </c>
      <c r="W122" s="157" t="str">
        <f>IFERROR(INDEX(exp_dirind_pct2,MATCH($A122&amp;W$99,ctrysec,0))+INDEX(exp_trdred_pct2,MATCH($A122&amp;W$99,ctrysec,0))*('Country comparisons '!$C$17/0.5),"")</f>
        <v/>
      </c>
    </row>
    <row r="123" spans="1:23" ht="14.5">
      <c r="A123" s="58" t="s">
        <v>162</v>
      </c>
      <c r="B123" s="56" t="s">
        <v>162</v>
      </c>
      <c r="C123" s="64">
        <f ca="1">OFFSET(H123,,$D$98)</f>
        <v>-4.4109857233706862E-2</v>
      </c>
      <c r="D123" s="64">
        <f t="shared" ref="D123:D124" ca="1" si="34">OFFSET(I123,,$D$98)</f>
        <v>-4.2957674595527351E-3</v>
      </c>
      <c r="E123" s="64">
        <f t="shared" ref="E123:E124" ca="1" si="35">OFFSET(J123,,$D$98)</f>
        <v>-3.5900070564821362E-2</v>
      </c>
      <c r="F123" s="64">
        <f t="shared" ref="F123:F124" ca="1" si="36">OFFSET(K123,,$D$98)</f>
        <v>-8.006138465134427E-2</v>
      </c>
      <c r="G123" s="64">
        <f t="shared" ref="G123:G124" ca="1" si="37">OFFSET(L123,,$D$98)</f>
        <v>-7.3639595057102269E-2</v>
      </c>
      <c r="H123" s="63">
        <f t="shared" ref="H123:H136" ca="1" si="38">SUM(C123:G123)</f>
        <v>-0.2380066749665275</v>
      </c>
      <c r="I123" s="157">
        <f>IFERROR(INDEX(VA_dirind_pct2,MATCH($A123&amp;I$99,ctrysec,0))+INDEX(VA_trdred_pct2,MATCH($A123&amp;I$99,ctrysec,0))*('Country comparisons '!$C$17/0.5),"")</f>
        <v>-4.4109857233706862E-2</v>
      </c>
      <c r="J123" s="157">
        <f>IFERROR(INDEX(VA_dirind_pct2,MATCH($A123&amp;J$99,ctrysec,0))+INDEX(VA_trdred_pct2,MATCH($A123&amp;J$99,ctrysec,0))*('Country comparisons '!$C$17/0.5),"")</f>
        <v>-4.2957674595527351E-3</v>
      </c>
      <c r="K123" s="157">
        <f>IFERROR(INDEX(VA_dirind_pct2,MATCH($A123&amp;K$99,ctrysec,0))+INDEX(VA_trdred_pct2,MATCH($A123&amp;K$99,ctrysec,0))*('Country comparisons '!$C$17/0.5),"")</f>
        <v>-3.5900070564821362E-2</v>
      </c>
      <c r="L123" s="157">
        <f>IFERROR(INDEX(VA_dirind_pct2,MATCH($A123&amp;L$99,ctrysec,0))+INDEX(VA_trdred_pct2,MATCH($A123&amp;L$99,ctrysec,0))*('Country comparisons '!$C$17/0.5),"")</f>
        <v>-8.006138465134427E-2</v>
      </c>
      <c r="M123" s="157">
        <f>IFERROR(INDEX(VA_dirind_pct2,MATCH($A123&amp;M$99,ctrysec,0))+INDEX(VA_trdred_pct2,MATCH($A123&amp;M$99,ctrysec,0))*('Country comparisons '!$C$17/0.5),"")</f>
        <v>-7.3639595057102269E-2</v>
      </c>
      <c r="N123" s="157">
        <f>IFERROR(INDEX(emp_dirind_pct2,MATCH($A123&amp;N$99,ctrysec,0))+INDEX(emp_trdred_pct2,MATCH($A123&amp;N$99,ctrysec,0))*('Country comparisons '!$C$17/0.5),"")</f>
        <v>-4.6412300609517843E-2</v>
      </c>
      <c r="O123" s="157">
        <f>IFERROR(INDEX(emp_dirind_pct2,MATCH($A123&amp;O$99,ctrysec,0))+INDEX(emp_trdred_pct2,MATCH($A123&amp;O$99,ctrysec,0))*('Country comparisons '!$C$17/0.5),"")</f>
        <v>-1.0500733507797122E-2</v>
      </c>
      <c r="P123" s="157">
        <f>IFERROR(INDEX(emp_dirind_pct2,MATCH($A123&amp;P$99,ctrysec,0))+INDEX(emp_trdred_pct2,MATCH($A123&amp;P$99,ctrysec,0))*('Country comparisons '!$C$17/0.5),"")</f>
        <v>-2.9255568515509367E-2</v>
      </c>
      <c r="Q123" s="157">
        <f>IFERROR(INDEX(emp_dirind_pct2,MATCH($A123&amp;Q$99,ctrysec,0))+INDEX(emp_trdred_pct2,MATCH($A123&amp;Q$99,ctrysec,0))*('Country comparisons '!$C$17/0.5),"")</f>
        <v>-5.3086477200849913E-2</v>
      </c>
      <c r="R123" s="157">
        <f>IFERROR(INDEX(emp_dirind_pct2,MATCH($A123&amp;R$99,ctrysec,0))+INDEX(emp_trdred_pct2,MATCH($A123&amp;R$99,ctrysec,0))*('Country comparisons '!$C$17/0.5),"")</f>
        <v>-6.9705679288745159E-2</v>
      </c>
      <c r="S123" s="157">
        <f>IFERROR(INDEX(exp_dirind_pct2,MATCH($A123&amp;S$99,ctrysec,0))+INDEX(exp_trdred_pct2,MATCH($A123&amp;S$99,ctrysec,0))*('Country comparisons '!$C$17/0.5),"")</f>
        <v>-0.60751603136304766</v>
      </c>
      <c r="T123" s="157">
        <f>IFERROR(INDEX(exp_dirind_pct2,MATCH($A123&amp;T$99,ctrysec,0))+INDEX(exp_trdred_pct2,MATCH($A123&amp;T$99,ctrysec,0))*('Country comparisons '!$C$17/0.5),"")</f>
        <v>-0.2249654092520359</v>
      </c>
      <c r="U123" s="157">
        <f>IFERROR(INDEX(exp_dirind_pct2,MATCH($A123&amp;U$99,ctrysec,0))+INDEX(exp_trdred_pct2,MATCH($A123&amp;U$99,ctrysec,0))*('Country comparisons '!$C$17/0.5),"")</f>
        <v>-0.95303662959486246</v>
      </c>
      <c r="V123" s="157">
        <f>IFERROR(INDEX(exp_dirind_pct2,MATCH($A123&amp;V$99,ctrysec,0))+INDEX(exp_trdred_pct2,MATCH($A123&amp;V$99,ctrysec,0))*('Country comparisons '!$C$17/0.5),"")</f>
        <v>-1.7279849869733539</v>
      </c>
      <c r="W123" s="157">
        <f>IFERROR(INDEX(exp_dirind_pct2,MATCH($A123&amp;W$99,ctrysec,0))+INDEX(exp_trdred_pct2,MATCH($A123&amp;W$99,ctrysec,0))*('Country comparisons '!$C$17/0.5),"")</f>
        <v>-0.1866768210866212</v>
      </c>
    </row>
    <row r="124" spans="1:23" ht="14.5">
      <c r="A124" s="59" t="s">
        <v>126</v>
      </c>
      <c r="B124" s="60" t="s">
        <v>126</v>
      </c>
      <c r="C124" s="64">
        <f ca="1">OFFSET(H124,,$D$98)</f>
        <v>-0.16717491205781698</v>
      </c>
      <c r="D124" s="64">
        <f t="shared" ca="1" si="34"/>
        <v>-0.11260864461655729</v>
      </c>
      <c r="E124" s="64">
        <f t="shared" ca="1" si="35"/>
        <v>-0.23530715378001332</v>
      </c>
      <c r="F124" s="64">
        <f t="shared" ca="1" si="36"/>
        <v>-0.34377789683640003</v>
      </c>
      <c r="G124" s="64">
        <f t="shared" ca="1" si="37"/>
        <v>-0.36496545038971817</v>
      </c>
      <c r="H124" s="63">
        <f t="shared" ca="1" si="38"/>
        <v>-1.2238340576805058</v>
      </c>
      <c r="I124" s="157">
        <f>IFERROR(INDEX(VA_dirind_pct2,MATCH($A124&amp;I$99,ctrysec,0))+INDEX(VA_trdred_pct2,MATCH($A124&amp;I$99,ctrysec,0))*('Country comparisons '!$C$17/0.5),"")</f>
        <v>-0.16717491205781698</v>
      </c>
      <c r="J124" s="157">
        <f>IFERROR(INDEX(VA_dirind_pct2,MATCH($A124&amp;J$99,ctrysec,0))+INDEX(VA_trdred_pct2,MATCH($A124&amp;J$99,ctrysec,0))*('Country comparisons '!$C$17/0.5),"")</f>
        <v>-0.11260864461655729</v>
      </c>
      <c r="K124" s="157">
        <f>IFERROR(INDEX(VA_dirind_pct2,MATCH($A124&amp;K$99,ctrysec,0))+INDEX(VA_trdred_pct2,MATCH($A124&amp;K$99,ctrysec,0))*('Country comparisons '!$C$17/0.5),"")</f>
        <v>-0.23530715378001332</v>
      </c>
      <c r="L124" s="157">
        <f>IFERROR(INDEX(VA_dirind_pct2,MATCH($A124&amp;L$99,ctrysec,0))+INDEX(VA_trdred_pct2,MATCH($A124&amp;L$99,ctrysec,0))*('Country comparisons '!$C$17/0.5),"")</f>
        <v>-0.34377789683640003</v>
      </c>
      <c r="M124" s="157">
        <f>IFERROR(INDEX(VA_dirind_pct2,MATCH($A124&amp;M$99,ctrysec,0))+INDEX(VA_trdred_pct2,MATCH($A124&amp;M$99,ctrysec,0))*('Country comparisons '!$C$17/0.5),"")</f>
        <v>-0.36496545038971817</v>
      </c>
      <c r="N124" s="157">
        <f>IFERROR(INDEX(emp_dirind_pct2,MATCH($A124&amp;N$99,ctrysec,0))+INDEX(emp_trdred_pct2,MATCH($A124&amp;N$99,ctrysec,0))*('Country comparisons '!$C$17/0.5),"")</f>
        <v>-0.25737818120978773</v>
      </c>
      <c r="O124" s="157">
        <f>IFERROR(INDEX(emp_dirind_pct2,MATCH($A124&amp;O$99,ctrysec,0))+INDEX(emp_trdred_pct2,MATCH($A124&amp;O$99,ctrysec,0))*('Country comparisons '!$C$17/0.5),"")</f>
        <v>-0.15659408085048199</v>
      </c>
      <c r="P124" s="157">
        <f>IFERROR(INDEX(emp_dirind_pct2,MATCH($A124&amp;P$99,ctrysec,0))+INDEX(emp_trdred_pct2,MATCH($A124&amp;P$99,ctrysec,0))*('Country comparisons '!$C$17/0.5),"")</f>
        <v>-0.12320919439662248</v>
      </c>
      <c r="Q124" s="157">
        <f>IFERROR(INDEX(emp_dirind_pct2,MATCH($A124&amp;Q$99,ctrysec,0))+INDEX(emp_trdred_pct2,MATCH($A124&amp;Q$99,ctrysec,0))*('Country comparisons '!$C$17/0.5),"")</f>
        <v>-0.18745482040685602</v>
      </c>
      <c r="R124" s="157">
        <f>IFERROR(INDEX(emp_dirind_pct2,MATCH($A124&amp;R$99,ctrysec,0))+INDEX(emp_trdred_pct2,MATCH($A124&amp;R$99,ctrysec,0))*('Country comparisons '!$C$17/0.5),"")</f>
        <v>-0.37034981883698492</v>
      </c>
      <c r="S124" s="157">
        <f>IFERROR(INDEX(exp_dirind_pct2,MATCH($A124&amp;S$99,ctrysec,0))+INDEX(exp_trdred_pct2,MATCH($A124&amp;S$99,ctrysec,0))*('Country comparisons '!$C$17/0.5),"")</f>
        <v>-4.6996209275675938E-2</v>
      </c>
      <c r="T124" s="157">
        <f>IFERROR(INDEX(exp_dirind_pct2,MATCH($A124&amp;T$99,ctrysec,0))+INDEX(exp_trdred_pct2,MATCH($A124&amp;T$99,ctrysec,0))*('Country comparisons '!$C$17/0.5),"")</f>
        <v>-1.8350435759639367</v>
      </c>
      <c r="U124" s="157">
        <f>IFERROR(INDEX(exp_dirind_pct2,MATCH($A124&amp;U$99,ctrysec,0))+INDEX(exp_trdred_pct2,MATCH($A124&amp;U$99,ctrysec,0))*('Country comparisons '!$C$17/0.5),"")</f>
        <v>-4.6061126757413149</v>
      </c>
      <c r="V124" s="157">
        <f>IFERROR(INDEX(exp_dirind_pct2,MATCH($A124&amp;V$99,ctrysec,0))+INDEX(exp_trdred_pct2,MATCH($A124&amp;V$99,ctrysec,0))*('Country comparisons '!$C$17/0.5),"")</f>
        <v>-2.5286280816053477</v>
      </c>
      <c r="W124" s="157">
        <f>IFERROR(INDEX(exp_dirind_pct2,MATCH($A124&amp;W$99,ctrysec,0))+INDEX(exp_trdred_pct2,MATCH($A124&amp;W$99,ctrysec,0))*('Country comparisons '!$C$17/0.5),"")</f>
        <v>-0.27624447712025807</v>
      </c>
    </row>
    <row r="125" spans="1:23" ht="14.5">
      <c r="A125" s="57"/>
      <c r="B125" s="57"/>
      <c r="C125" s="65"/>
      <c r="D125" s="65"/>
      <c r="E125" s="65"/>
      <c r="F125" s="65"/>
      <c r="G125" s="65"/>
      <c r="H125" s="63"/>
      <c r="I125" s="157" t="str">
        <f>IFERROR(INDEX(VA_dirind_pct2,MATCH($A125&amp;I$99,ctrysec,0))+INDEX(VA_trdred_pct2,MATCH($A125&amp;I$99,ctrysec,0))*('Country comparisons '!$C$17/0.5),"")</f>
        <v/>
      </c>
      <c r="J125" s="157" t="str">
        <f>IFERROR(INDEX(VA_dirind_pct2,MATCH($A125&amp;J$99,ctrysec,0))+INDEX(VA_trdred_pct2,MATCH($A125&amp;J$99,ctrysec,0))*('Country comparisons '!$C$17/0.5),"")</f>
        <v/>
      </c>
      <c r="K125" s="157" t="str">
        <f>IFERROR(INDEX(VA_dirind_pct2,MATCH($A125&amp;K$99,ctrysec,0))+INDEX(VA_trdred_pct2,MATCH($A125&amp;K$99,ctrysec,0))*('Country comparisons '!$C$17/0.5),"")</f>
        <v/>
      </c>
      <c r="L125" s="157" t="str">
        <f>IFERROR(INDEX(VA_dirind_pct2,MATCH($A125&amp;L$99,ctrysec,0))+INDEX(VA_trdred_pct2,MATCH($A125&amp;L$99,ctrysec,0))*('Country comparisons '!$C$17/0.5),"")</f>
        <v/>
      </c>
      <c r="M125" s="157" t="str">
        <f>IFERROR(INDEX(VA_dirind_pct2,MATCH($A125&amp;M$99,ctrysec,0))+INDEX(VA_trdred_pct2,MATCH($A125&amp;M$99,ctrysec,0))*('Country comparisons '!$C$17/0.5),"")</f>
        <v/>
      </c>
      <c r="N125" s="157" t="str">
        <f>IFERROR(INDEX(emp_dirind_pct2,MATCH($A125&amp;N$99,ctrysec,0))+INDEX(emp_trdred_pct2,MATCH($A125&amp;N$99,ctrysec,0))*('Country comparisons '!$C$17/0.5),"")</f>
        <v/>
      </c>
      <c r="O125" s="157" t="str">
        <f>IFERROR(INDEX(emp_dirind_pct2,MATCH($A125&amp;O$99,ctrysec,0))+INDEX(emp_trdred_pct2,MATCH($A125&amp;O$99,ctrysec,0))*('Country comparisons '!$C$17/0.5),"")</f>
        <v/>
      </c>
      <c r="P125" s="157" t="str">
        <f>IFERROR(INDEX(emp_dirind_pct2,MATCH($A125&amp;P$99,ctrysec,0))+INDEX(emp_trdred_pct2,MATCH($A125&amp;P$99,ctrysec,0))*('Country comparisons '!$C$17/0.5),"")</f>
        <v/>
      </c>
      <c r="Q125" s="157" t="str">
        <f>IFERROR(INDEX(emp_dirind_pct2,MATCH($A125&amp;Q$99,ctrysec,0))+INDEX(emp_trdred_pct2,MATCH($A125&amp;Q$99,ctrysec,0))*('Country comparisons '!$C$17/0.5),"")</f>
        <v/>
      </c>
      <c r="R125" s="157" t="str">
        <f>IFERROR(INDEX(emp_dirind_pct2,MATCH($A125&amp;R$99,ctrysec,0))+INDEX(emp_trdred_pct2,MATCH($A125&amp;R$99,ctrysec,0))*('Country comparisons '!$C$17/0.5),"")</f>
        <v/>
      </c>
      <c r="S125" s="157" t="str">
        <f>IFERROR(INDEX(exp_dirind_pct2,MATCH($A125&amp;S$99,ctrysec,0))+INDEX(exp_trdred_pct2,MATCH($A125&amp;S$99,ctrysec,0))*('Country comparisons '!$C$17/0.5),"")</f>
        <v/>
      </c>
      <c r="T125" s="157" t="str">
        <f>IFERROR(INDEX(exp_dirind_pct2,MATCH($A125&amp;T$99,ctrysec,0))+INDEX(exp_trdred_pct2,MATCH($A125&amp;T$99,ctrysec,0))*('Country comparisons '!$C$17/0.5),"")</f>
        <v/>
      </c>
      <c r="U125" s="157" t="str">
        <f>IFERROR(INDEX(exp_dirind_pct2,MATCH($A125&amp;U$99,ctrysec,0))+INDEX(exp_trdred_pct2,MATCH($A125&amp;U$99,ctrysec,0))*('Country comparisons '!$C$17/0.5),"")</f>
        <v/>
      </c>
      <c r="V125" s="157" t="str">
        <f>IFERROR(INDEX(exp_dirind_pct2,MATCH($A125&amp;V$99,ctrysec,0))+INDEX(exp_trdred_pct2,MATCH($A125&amp;V$99,ctrysec,0))*('Country comparisons '!$C$17/0.5),"")</f>
        <v/>
      </c>
      <c r="W125" s="157" t="str">
        <f>IFERROR(INDEX(exp_dirind_pct2,MATCH($A125&amp;W$99,ctrysec,0))+INDEX(exp_trdred_pct2,MATCH($A125&amp;W$99,ctrysec,0))*('Country comparisons '!$C$17/0.5),"")</f>
        <v/>
      </c>
    </row>
    <row r="126" spans="1:23" ht="14.5">
      <c r="A126" s="61" t="str">
        <f>$A$74</f>
        <v>JPN</v>
      </c>
      <c r="B126" s="61" t="str">
        <f>IF(A126=0,"",A126)</f>
        <v>JPN</v>
      </c>
      <c r="C126" s="64">
        <f ca="1">OFFSET(H126,,$D$98)</f>
        <v>1.8862714932765812E-3</v>
      </c>
      <c r="D126" s="64">
        <f t="shared" ref="D126:D136" ca="1" si="39">OFFSET(I126,,$D$98)</f>
        <v>6.2867696979083121E-3</v>
      </c>
      <c r="E126" s="64">
        <f t="shared" ref="E126:E136" ca="1" si="40">OFFSET(J126,,$D$98)</f>
        <v>3.3380981534719467E-2</v>
      </c>
      <c r="F126" s="64">
        <f t="shared" ref="F126:F136" ca="1" si="41">OFFSET(K126,,$D$98)</f>
        <v>3.5138618040946312E-2</v>
      </c>
      <c r="G126" s="64">
        <f t="shared" ref="G126:G136" ca="1" si="42">OFFSET(L126,,$D$98)</f>
        <v>3.6611198032915127E-2</v>
      </c>
      <c r="H126" s="63">
        <f t="shared" ca="1" si="38"/>
        <v>0.1133038387997658</v>
      </c>
      <c r="I126" s="157">
        <f>IFERROR(INDEX(VA_dirind_pct2,MATCH($A126&amp;I$99,ctrysec,0))+INDEX(VA_trdred_pct2,MATCH($A126&amp;I$99,ctrysec,0))*('Country comparisons '!$C$17/0.5),"")</f>
        <v>1.8862714932765812E-3</v>
      </c>
      <c r="J126" s="157">
        <f>IFERROR(INDEX(VA_dirind_pct2,MATCH($A126&amp;J$99,ctrysec,0))+INDEX(VA_trdred_pct2,MATCH($A126&amp;J$99,ctrysec,0))*('Country comparisons '!$C$17/0.5),"")</f>
        <v>6.2867696979083121E-3</v>
      </c>
      <c r="K126" s="157">
        <f>IFERROR(INDEX(VA_dirind_pct2,MATCH($A126&amp;K$99,ctrysec,0))+INDEX(VA_trdred_pct2,MATCH($A126&amp;K$99,ctrysec,0))*('Country comparisons '!$C$17/0.5),"")</f>
        <v>3.3380981534719467E-2</v>
      </c>
      <c r="L126" s="157">
        <f>IFERROR(INDEX(VA_dirind_pct2,MATCH($A126&amp;L$99,ctrysec,0))+INDEX(VA_trdred_pct2,MATCH($A126&amp;L$99,ctrysec,0))*('Country comparisons '!$C$17/0.5),"")</f>
        <v>3.5138618040946312E-2</v>
      </c>
      <c r="M126" s="157">
        <f>IFERROR(INDEX(VA_dirind_pct2,MATCH($A126&amp;M$99,ctrysec,0))+INDEX(VA_trdred_pct2,MATCH($A126&amp;M$99,ctrysec,0))*('Country comparisons '!$C$17/0.5),"")</f>
        <v>3.6611198032915127E-2</v>
      </c>
      <c r="N126" s="157">
        <f>IFERROR(INDEX(emp_dirind_pct2,MATCH($A126&amp;N$99,ctrysec,0))+INDEX(emp_trdred_pct2,MATCH($A126&amp;N$99,ctrysec,0))*('Country comparisons '!$C$17/0.5),"")</f>
        <v>4.5485018781619146E-3</v>
      </c>
      <c r="O126" s="157">
        <f>IFERROR(INDEX(emp_dirind_pct2,MATCH($A126&amp;O$99,ctrysec,0))+INDEX(emp_trdred_pct2,MATCH($A126&amp;O$99,ctrysec,0))*('Country comparisons '!$C$17/0.5),"")</f>
        <v>1.4856228954158723E-2</v>
      </c>
      <c r="P126" s="157">
        <f>IFERROR(INDEX(emp_dirind_pct2,MATCH($A126&amp;P$99,ctrysec,0))+INDEX(emp_trdred_pct2,MATCH($A126&amp;P$99,ctrysec,0))*('Country comparisons '!$C$17/0.5),"")</f>
        <v>2.1838830085471272E-2</v>
      </c>
      <c r="Q126" s="157">
        <f>IFERROR(INDEX(emp_dirind_pct2,MATCH($A126&amp;Q$99,ctrysec,0))+INDEX(emp_trdred_pct2,MATCH($A126&amp;Q$99,ctrysec,0))*('Country comparisons '!$C$17/0.5),"")</f>
        <v>2.0679454577475553E-2</v>
      </c>
      <c r="R126" s="157">
        <f>IFERROR(INDEX(emp_dirind_pct2,MATCH($A126&amp;R$99,ctrysec,0))+INDEX(emp_trdred_pct2,MATCH($A126&amp;R$99,ctrysec,0))*('Country comparisons '!$C$17/0.5),"")</f>
        <v>4.0852600413927576E-2</v>
      </c>
      <c r="S126" s="157">
        <f>IFERROR(INDEX(exp_dirind_pct2,MATCH($A126&amp;S$99,ctrysec,0))+INDEX(exp_trdred_pct2,MATCH($A126&amp;S$99,ctrysec,0))*('Country comparisons '!$C$17/0.5),"")</f>
        <v>5.3988616418791935E-3</v>
      </c>
      <c r="T126" s="157">
        <f>IFERROR(INDEX(exp_dirind_pct2,MATCH($A126&amp;T$99,ctrysec,0))+INDEX(exp_trdred_pct2,MATCH($A126&amp;T$99,ctrysec,0))*('Country comparisons '!$C$17/0.5),"")</f>
        <v>7.7008080756058916E-2</v>
      </c>
      <c r="U126" s="157">
        <f>IFERROR(INDEX(exp_dirind_pct2,MATCH($A126&amp;U$99,ctrysec,0))+INDEX(exp_trdred_pct2,MATCH($A126&amp;U$99,ctrysec,0))*('Country comparisons '!$C$17/0.5),"")</f>
        <v>0.48108108714222908</v>
      </c>
      <c r="V126" s="157">
        <f>IFERROR(INDEX(exp_dirind_pct2,MATCH($A126&amp;V$99,ctrysec,0))+INDEX(exp_trdred_pct2,MATCH($A126&amp;V$99,ctrysec,0))*('Country comparisons '!$C$17/0.5),"")</f>
        <v>0.34285719609562193</v>
      </c>
      <c r="W126" s="157">
        <f>IFERROR(INDEX(exp_dirind_pct2,MATCH($A126&amp;W$99,ctrysec,0))+INDEX(exp_trdred_pct2,MATCH($A126&amp;W$99,ctrysec,0))*('Country comparisons '!$C$17/0.5),"")</f>
        <v>2.568750823610344E-2</v>
      </c>
    </row>
    <row r="127" spans="1:23" ht="14.5">
      <c r="A127" s="61" t="str">
        <f>$A$75</f>
        <v>HKG</v>
      </c>
      <c r="B127" s="61" t="str">
        <f t="shared" ref="B127:B136" si="43">IF(A127=0,"",A127)</f>
        <v>HKG</v>
      </c>
      <c r="C127" s="64">
        <f t="shared" ref="C127:C136" ca="1" si="44">OFFSET(H127,,$D$98)</f>
        <v>7.6613274359260686E-4</v>
      </c>
      <c r="D127" s="64">
        <f t="shared" ca="1" si="39"/>
        <v>2.9261376100294001E-2</v>
      </c>
      <c r="E127" s="64">
        <f t="shared" ca="1" si="40"/>
        <v>6.9915793201289489E-3</v>
      </c>
      <c r="F127" s="64">
        <f t="shared" ca="1" si="41"/>
        <v>1.0267046661056156E-2</v>
      </c>
      <c r="G127" s="64">
        <f t="shared" ca="1" si="42"/>
        <v>4.8560932278633118E-2</v>
      </c>
      <c r="H127" s="63">
        <f t="shared" ca="1" si="38"/>
        <v>9.5847067103704831E-2</v>
      </c>
      <c r="I127" s="157">
        <f>IFERROR(INDEX(VA_dirind_pct2,MATCH($A127&amp;I$99,ctrysec,0))+INDEX(VA_trdred_pct2,MATCH($A127&amp;I$99,ctrysec,0))*('Country comparisons '!$C$17/0.5),"")</f>
        <v>7.6613274359260686E-4</v>
      </c>
      <c r="J127" s="157">
        <f>IFERROR(INDEX(VA_dirind_pct2,MATCH($A127&amp;J$99,ctrysec,0))+INDEX(VA_trdred_pct2,MATCH($A127&amp;J$99,ctrysec,0))*('Country comparisons '!$C$17/0.5),"")</f>
        <v>2.9261376100294001E-2</v>
      </c>
      <c r="K127" s="157">
        <f>IFERROR(INDEX(VA_dirind_pct2,MATCH($A127&amp;K$99,ctrysec,0))+INDEX(VA_trdred_pct2,MATCH($A127&amp;K$99,ctrysec,0))*('Country comparisons '!$C$17/0.5),"")</f>
        <v>6.9915793201289489E-3</v>
      </c>
      <c r="L127" s="157">
        <f>IFERROR(INDEX(VA_dirind_pct2,MATCH($A127&amp;L$99,ctrysec,0))+INDEX(VA_trdred_pct2,MATCH($A127&amp;L$99,ctrysec,0))*('Country comparisons '!$C$17/0.5),"")</f>
        <v>1.0267046661056156E-2</v>
      </c>
      <c r="M127" s="157">
        <f>IFERROR(INDEX(VA_dirind_pct2,MATCH($A127&amp;M$99,ctrysec,0))+INDEX(VA_trdred_pct2,MATCH($A127&amp;M$99,ctrysec,0))*('Country comparisons '!$C$17/0.5),"")</f>
        <v>4.8560932278633118E-2</v>
      </c>
      <c r="N127" s="157">
        <f>IFERROR(INDEX(emp_dirind_pct2,MATCH($A127&amp;N$99,ctrysec,0))+INDEX(emp_trdred_pct2,MATCH($A127&amp;N$99,ctrysec,0))*('Country comparisons '!$C$17/0.5),"")</f>
        <v>1.2859530434070621E-3</v>
      </c>
      <c r="O127" s="157">
        <f>IFERROR(INDEX(emp_dirind_pct2,MATCH($A127&amp;O$99,ctrysec,0))+INDEX(emp_trdred_pct2,MATCH($A127&amp;O$99,ctrysec,0))*('Country comparisons '!$C$17/0.5),"")</f>
        <v>8.5232127587914874E-2</v>
      </c>
      <c r="P127" s="157">
        <f>IFERROR(INDEX(emp_dirind_pct2,MATCH($A127&amp;P$99,ctrysec,0))+INDEX(emp_trdred_pct2,MATCH($A127&amp;P$99,ctrysec,0))*('Country comparisons '!$C$17/0.5),"")</f>
        <v>1.9834716509649297E-2</v>
      </c>
      <c r="Q127" s="157">
        <f>IFERROR(INDEX(emp_dirind_pct2,MATCH($A127&amp;Q$99,ctrysec,0))+INDEX(emp_trdred_pct2,MATCH($A127&amp;Q$99,ctrysec,0))*('Country comparisons '!$C$17/0.5),"")</f>
        <v>2.650953833267522E-2</v>
      </c>
      <c r="R127" s="157">
        <f>IFERROR(INDEX(emp_dirind_pct2,MATCH($A127&amp;R$99,ctrysec,0))+INDEX(emp_trdred_pct2,MATCH($A127&amp;R$99,ctrysec,0))*('Country comparisons '!$C$17/0.5),"")</f>
        <v>3.3080595370847732E-2</v>
      </c>
      <c r="S127" s="157">
        <f>IFERROR(INDEX(exp_dirind_pct2,MATCH($A127&amp;S$99,ctrysec,0))+INDEX(exp_trdred_pct2,MATCH($A127&amp;S$99,ctrysec,0))*('Country comparisons '!$C$17/0.5),"")</f>
        <v>3.0891604128555628E-3</v>
      </c>
      <c r="T127" s="157">
        <f>IFERROR(INDEX(exp_dirind_pct2,MATCH($A127&amp;T$99,ctrysec,0))+INDEX(exp_trdred_pct2,MATCH($A127&amp;T$99,ctrysec,0))*('Country comparisons '!$C$17/0.5),"")</f>
        <v>0.21117753083035495</v>
      </c>
      <c r="U127" s="157">
        <f>IFERROR(INDEX(exp_dirind_pct2,MATCH($A127&amp;U$99,ctrysec,0))+INDEX(exp_trdred_pct2,MATCH($A127&amp;U$99,ctrysec,0))*('Country comparisons '!$C$17/0.5),"")</f>
        <v>0.34831366865546443</v>
      </c>
      <c r="V127" s="157">
        <f>IFERROR(INDEX(exp_dirind_pct2,MATCH($A127&amp;V$99,ctrysec,0))+INDEX(exp_trdred_pct2,MATCH($A127&amp;V$99,ctrysec,0))*('Country comparisons '!$C$17/0.5),"")</f>
        <v>0.16724709616210021</v>
      </c>
      <c r="W127" s="157">
        <f>IFERROR(INDEX(exp_dirind_pct2,MATCH($A127&amp;W$99,ctrysec,0))+INDEX(exp_trdred_pct2,MATCH($A127&amp;W$99,ctrysec,0))*('Country comparisons '!$C$17/0.5),"")</f>
        <v>7.7914278456589159E-2</v>
      </c>
    </row>
    <row r="128" spans="1:23" ht="14.5">
      <c r="A128" s="61" t="str">
        <f>$A$76</f>
        <v>ROM</v>
      </c>
      <c r="B128" s="61" t="str">
        <f t="shared" si="43"/>
        <v>ROM</v>
      </c>
      <c r="C128" s="64">
        <f t="shared" ca="1" si="44"/>
        <v>3.6539803841151297E-3</v>
      </c>
      <c r="D128" s="64">
        <f t="shared" ca="1" si="39"/>
        <v>1.1822268803371117E-2</v>
      </c>
      <c r="E128" s="64">
        <f t="shared" ca="1" si="40"/>
        <v>2.3951202165335417E-2</v>
      </c>
      <c r="F128" s="64">
        <f t="shared" ca="1" si="41"/>
        <v>2.0520117148407735E-2</v>
      </c>
      <c r="G128" s="64">
        <f t="shared" ca="1" si="42"/>
        <v>2.695564607211054E-2</v>
      </c>
      <c r="H128" s="63">
        <f t="shared" ca="1" si="38"/>
        <v>8.6903214573339937E-2</v>
      </c>
      <c r="I128" s="157">
        <f>IFERROR(INDEX(VA_dirind_pct2,MATCH($A128&amp;I$99,ctrysec,0))+INDEX(VA_trdred_pct2,MATCH($A128&amp;I$99,ctrysec,0))*('Country comparisons '!$C$17/0.5),"")</f>
        <v>3.6539803841151297E-3</v>
      </c>
      <c r="J128" s="157">
        <f>IFERROR(INDEX(VA_dirind_pct2,MATCH($A128&amp;J$99,ctrysec,0))+INDEX(VA_trdred_pct2,MATCH($A128&amp;J$99,ctrysec,0))*('Country comparisons '!$C$17/0.5),"")</f>
        <v>1.1822268803371117E-2</v>
      </c>
      <c r="K128" s="157">
        <f>IFERROR(INDEX(VA_dirind_pct2,MATCH($A128&amp;K$99,ctrysec,0))+INDEX(VA_trdred_pct2,MATCH($A128&amp;K$99,ctrysec,0))*('Country comparisons '!$C$17/0.5),"")</f>
        <v>2.3951202165335417E-2</v>
      </c>
      <c r="L128" s="157">
        <f>IFERROR(INDEX(VA_dirind_pct2,MATCH($A128&amp;L$99,ctrysec,0))+INDEX(VA_trdred_pct2,MATCH($A128&amp;L$99,ctrysec,0))*('Country comparisons '!$C$17/0.5),"")</f>
        <v>2.0520117148407735E-2</v>
      </c>
      <c r="M128" s="157">
        <f>IFERROR(INDEX(VA_dirind_pct2,MATCH($A128&amp;M$99,ctrysec,0))+INDEX(VA_trdred_pct2,MATCH($A128&amp;M$99,ctrysec,0))*('Country comparisons '!$C$17/0.5),"")</f>
        <v>2.695564607211054E-2</v>
      </c>
      <c r="N128" s="157">
        <f>IFERROR(INDEX(emp_dirind_pct2,MATCH($A128&amp;N$99,ctrysec,0))+INDEX(emp_trdred_pct2,MATCH($A128&amp;N$99,ctrysec,0))*('Country comparisons '!$C$17/0.5),"")</f>
        <v>1.0332711040973663E-2</v>
      </c>
      <c r="O128" s="157">
        <f>IFERROR(INDEX(emp_dirind_pct2,MATCH($A128&amp;O$99,ctrysec,0))+INDEX(emp_trdred_pct2,MATCH($A128&amp;O$99,ctrysec,0))*('Country comparisons '!$C$17/0.5),"")</f>
        <v>2.5167161584249698E-2</v>
      </c>
      <c r="P128" s="157">
        <f>IFERROR(INDEX(emp_dirind_pct2,MATCH($A128&amp;P$99,ctrysec,0))+INDEX(emp_trdred_pct2,MATCH($A128&amp;P$99,ctrysec,0))*('Country comparisons '!$C$17/0.5),"")</f>
        <v>1.5555461519397795E-2</v>
      </c>
      <c r="Q128" s="157">
        <f>IFERROR(INDEX(emp_dirind_pct2,MATCH($A128&amp;Q$99,ctrysec,0))+INDEX(emp_trdred_pct2,MATCH($A128&amp;Q$99,ctrysec,0))*('Country comparisons '!$C$17/0.5),"")</f>
        <v>1.0928955540293828E-2</v>
      </c>
      <c r="R128" s="157">
        <f>IFERROR(INDEX(emp_dirind_pct2,MATCH($A128&amp;R$99,ctrysec,0))+INDEX(emp_trdred_pct2,MATCH($A128&amp;R$99,ctrysec,0))*('Country comparisons '!$C$17/0.5),"")</f>
        <v>2.5971800974616599E-2</v>
      </c>
      <c r="S128" s="157">
        <f>IFERROR(INDEX(exp_dirind_pct2,MATCH($A128&amp;S$99,ctrysec,0))+INDEX(exp_trdred_pct2,MATCH($A128&amp;S$99,ctrysec,0))*('Country comparisons '!$C$17/0.5),"")</f>
        <v>4.8956037062453106E-3</v>
      </c>
      <c r="T128" s="157">
        <f>IFERROR(INDEX(exp_dirind_pct2,MATCH($A128&amp;T$99,ctrysec,0))+INDEX(exp_trdred_pct2,MATCH($A128&amp;T$99,ctrysec,0))*('Country comparisons '!$C$17/0.5),"")</f>
        <v>6.0032120192772709E-2</v>
      </c>
      <c r="U128" s="157">
        <f>IFERROR(INDEX(exp_dirind_pct2,MATCH($A128&amp;U$99,ctrysec,0))+INDEX(exp_trdred_pct2,MATCH($A128&amp;U$99,ctrysec,0))*('Country comparisons '!$C$17/0.5),"")</f>
        <v>0.12985158152878284</v>
      </c>
      <c r="V128" s="157">
        <f>IFERROR(INDEX(exp_dirind_pct2,MATCH($A128&amp;V$99,ctrysec,0))+INDEX(exp_trdred_pct2,MATCH($A128&amp;V$99,ctrysec,0))*('Country comparisons '!$C$17/0.5),"")</f>
        <v>6.6600012753042392E-2</v>
      </c>
      <c r="W128" s="157">
        <f>IFERROR(INDEX(exp_dirind_pct2,MATCH($A128&amp;W$99,ctrysec,0))+INDEX(exp_trdred_pct2,MATCH($A128&amp;W$99,ctrysec,0))*('Country comparisons '!$C$17/0.5),"")</f>
        <v>2.9330018506875666E-2</v>
      </c>
    </row>
    <row r="129" spans="1:23" ht="14.5">
      <c r="A129" s="61" t="str">
        <f>$A$77</f>
        <v>ASEAN-5</v>
      </c>
      <c r="B129" s="61" t="str">
        <f t="shared" si="43"/>
        <v>ASEAN-5</v>
      </c>
      <c r="C129" s="64">
        <f t="shared" ca="1" si="44"/>
        <v>2.8234255965799093E-2</v>
      </c>
      <c r="D129" s="64">
        <f t="shared" ca="1" si="39"/>
        <v>0.10194569901796058</v>
      </c>
      <c r="E129" s="64">
        <f t="shared" ca="1" si="40"/>
        <v>0.11396341002546251</v>
      </c>
      <c r="F129" s="64">
        <f t="shared" ca="1" si="41"/>
        <v>0.1160070700570941</v>
      </c>
      <c r="G129" s="64">
        <f t="shared" ca="1" si="42"/>
        <v>0.10905433568404987</v>
      </c>
      <c r="H129" s="63">
        <f t="shared" ca="1" si="38"/>
        <v>0.46920477075036615</v>
      </c>
      <c r="I129" s="157">
        <f>IFERROR(INDEX(VA_dirind_pct2,MATCH($A129&amp;I$99,ctrysec,0))+INDEX(VA_trdred_pct2,MATCH($A129&amp;I$99,ctrysec,0))*('Country comparisons '!$C$17/0.5),"")</f>
        <v>2.8234255965799093E-2</v>
      </c>
      <c r="J129" s="157">
        <f>IFERROR(INDEX(VA_dirind_pct2,MATCH($A129&amp;J$99,ctrysec,0))+INDEX(VA_trdred_pct2,MATCH($A129&amp;J$99,ctrysec,0))*('Country comparisons '!$C$17/0.5),"")</f>
        <v>0.10194569901796058</v>
      </c>
      <c r="K129" s="157">
        <f>IFERROR(INDEX(VA_dirind_pct2,MATCH($A129&amp;K$99,ctrysec,0))+INDEX(VA_trdred_pct2,MATCH($A129&amp;K$99,ctrysec,0))*('Country comparisons '!$C$17/0.5),"")</f>
        <v>0.11396341002546251</v>
      </c>
      <c r="L129" s="157">
        <f>IFERROR(INDEX(VA_dirind_pct2,MATCH($A129&amp;L$99,ctrysec,0))+INDEX(VA_trdred_pct2,MATCH($A129&amp;L$99,ctrysec,0))*('Country comparisons '!$C$17/0.5),"")</f>
        <v>0.1160070700570941</v>
      </c>
      <c r="M129" s="157">
        <f>IFERROR(INDEX(VA_dirind_pct2,MATCH($A129&amp;M$99,ctrysec,0))+INDEX(VA_trdred_pct2,MATCH($A129&amp;M$99,ctrysec,0))*('Country comparisons '!$C$17/0.5),"")</f>
        <v>0.10905433568404987</v>
      </c>
      <c r="N129" s="157">
        <f>IFERROR(INDEX(emp_dirind_pct2,MATCH($A129&amp;N$99,ctrysec,0))+INDEX(emp_trdred_pct2,MATCH($A129&amp;N$99,ctrysec,0))*('Country comparisons '!$C$17/0.5),"")</f>
        <v>6.6635122871957719E-2</v>
      </c>
      <c r="O129" s="157">
        <f>IFERROR(INDEX(emp_dirind_pct2,MATCH($A129&amp;O$99,ctrysec,0))+INDEX(emp_trdred_pct2,MATCH($A129&amp;O$99,ctrysec,0))*('Country comparisons '!$C$17/0.5),"")</f>
        <v>7.3409564007306471E-2</v>
      </c>
      <c r="P129" s="157">
        <f>IFERROR(INDEX(emp_dirind_pct2,MATCH($A129&amp;P$99,ctrysec,0))+INDEX(emp_trdred_pct2,MATCH($A129&amp;P$99,ctrysec,0))*('Country comparisons '!$C$17/0.5),"")</f>
        <v>0.11089341854676604</v>
      </c>
      <c r="Q129" s="157">
        <f>IFERROR(INDEX(emp_dirind_pct2,MATCH($A129&amp;Q$99,ctrysec,0))+INDEX(emp_trdred_pct2,MATCH($A129&amp;Q$99,ctrysec,0))*('Country comparisons '!$C$17/0.5),"")</f>
        <v>9.8450707737356424E-2</v>
      </c>
      <c r="R129" s="157">
        <f>IFERROR(INDEX(emp_dirind_pct2,MATCH($A129&amp;R$99,ctrysec,0))+INDEX(emp_trdred_pct2,MATCH($A129&amp;R$99,ctrysec,0))*('Country comparisons '!$C$17/0.5),"")</f>
        <v>8.3314912822970655E-2</v>
      </c>
      <c r="S129" s="157">
        <f>IFERROR(INDEX(exp_dirind_pct2,MATCH($A129&amp;S$99,ctrysec,0))+INDEX(exp_trdred_pct2,MATCH($A129&amp;S$99,ctrysec,0))*('Country comparisons '!$C$17/0.5),"")</f>
        <v>3.1086396658793092E-2</v>
      </c>
      <c r="T129" s="157">
        <f>IFERROR(INDEX(exp_dirind_pct2,MATCH($A129&amp;T$99,ctrysec,0))+INDEX(exp_trdred_pct2,MATCH($A129&amp;T$99,ctrysec,0))*('Country comparisons '!$C$17/0.5),"")</f>
        <v>0.71480624936521053</v>
      </c>
      <c r="U129" s="157">
        <f>IFERROR(INDEX(exp_dirind_pct2,MATCH($A129&amp;U$99,ctrysec,0))+INDEX(exp_trdred_pct2,MATCH($A129&amp;U$99,ctrysec,0))*('Country comparisons '!$C$17/0.5),"")</f>
        <v>1.2680494450032711</v>
      </c>
      <c r="V129" s="157">
        <f>IFERROR(INDEX(exp_dirind_pct2,MATCH($A129&amp;V$99,ctrysec,0))+INDEX(exp_trdred_pct2,MATCH($A129&amp;V$99,ctrysec,0))*('Country comparisons '!$C$17/0.5),"")</f>
        <v>0.67554550402564928</v>
      </c>
      <c r="W129" s="157">
        <f>IFERROR(INDEX(exp_dirind_pct2,MATCH($A129&amp;W$99,ctrysec,0))+INDEX(exp_trdred_pct2,MATCH($A129&amp;W$99,ctrysec,0))*('Country comparisons '!$C$17/0.5),"")</f>
        <v>8.8910655561221574E-2</v>
      </c>
    </row>
    <row r="130" spans="1:23" ht="14.5">
      <c r="A130" s="61" t="str">
        <f>$A$78</f>
        <v>JPN</v>
      </c>
      <c r="B130" s="61" t="str">
        <f t="shared" si="43"/>
        <v>JPN</v>
      </c>
      <c r="C130" s="64">
        <f t="shared" ca="1" si="44"/>
        <v>1.8862714932765812E-3</v>
      </c>
      <c r="D130" s="64">
        <f t="shared" ca="1" si="39"/>
        <v>6.2867696979083121E-3</v>
      </c>
      <c r="E130" s="64">
        <f t="shared" ca="1" si="40"/>
        <v>3.3380981534719467E-2</v>
      </c>
      <c r="F130" s="64">
        <f t="shared" ca="1" si="41"/>
        <v>3.5138618040946312E-2</v>
      </c>
      <c r="G130" s="64">
        <f t="shared" ca="1" si="42"/>
        <v>3.6611198032915127E-2</v>
      </c>
      <c r="H130" s="63">
        <f t="shared" ca="1" si="38"/>
        <v>0.1133038387997658</v>
      </c>
      <c r="I130" s="157">
        <f>IFERROR(INDEX(VA_dirind_pct2,MATCH($A130&amp;I$99,ctrysec,0))+INDEX(VA_trdred_pct2,MATCH($A130&amp;I$99,ctrysec,0))*('Country comparisons '!$C$17/0.5),"")</f>
        <v>1.8862714932765812E-3</v>
      </c>
      <c r="J130" s="157">
        <f>IFERROR(INDEX(VA_dirind_pct2,MATCH($A130&amp;J$99,ctrysec,0))+INDEX(VA_trdred_pct2,MATCH($A130&amp;J$99,ctrysec,0))*('Country comparisons '!$C$17/0.5),"")</f>
        <v>6.2867696979083121E-3</v>
      </c>
      <c r="K130" s="157">
        <f>IFERROR(INDEX(VA_dirind_pct2,MATCH($A130&amp;K$99,ctrysec,0))+INDEX(VA_trdred_pct2,MATCH($A130&amp;K$99,ctrysec,0))*('Country comparisons '!$C$17/0.5),"")</f>
        <v>3.3380981534719467E-2</v>
      </c>
      <c r="L130" s="157">
        <f>IFERROR(INDEX(VA_dirind_pct2,MATCH($A130&amp;L$99,ctrysec,0))+INDEX(VA_trdred_pct2,MATCH($A130&amp;L$99,ctrysec,0))*('Country comparisons '!$C$17/0.5),"")</f>
        <v>3.5138618040946312E-2</v>
      </c>
      <c r="M130" s="157">
        <f>IFERROR(INDEX(VA_dirind_pct2,MATCH($A130&amp;M$99,ctrysec,0))+INDEX(VA_trdred_pct2,MATCH($A130&amp;M$99,ctrysec,0))*('Country comparisons '!$C$17/0.5),"")</f>
        <v>3.6611198032915127E-2</v>
      </c>
      <c r="N130" s="157">
        <f>IFERROR(INDEX(emp_dirind_pct2,MATCH($A130&amp;N$99,ctrysec,0))+INDEX(emp_trdred_pct2,MATCH($A130&amp;N$99,ctrysec,0))*('Country comparisons '!$C$17/0.5),"")</f>
        <v>4.5485018781619146E-3</v>
      </c>
      <c r="O130" s="157">
        <f>IFERROR(INDEX(emp_dirind_pct2,MATCH($A130&amp;O$99,ctrysec,0))+INDEX(emp_trdred_pct2,MATCH($A130&amp;O$99,ctrysec,0))*('Country comparisons '!$C$17/0.5),"")</f>
        <v>1.4856228954158723E-2</v>
      </c>
      <c r="P130" s="157">
        <f>IFERROR(INDEX(emp_dirind_pct2,MATCH($A130&amp;P$99,ctrysec,0))+INDEX(emp_trdred_pct2,MATCH($A130&amp;P$99,ctrysec,0))*('Country comparisons '!$C$17/0.5),"")</f>
        <v>2.1838830085471272E-2</v>
      </c>
      <c r="Q130" s="157">
        <f>IFERROR(INDEX(emp_dirind_pct2,MATCH($A130&amp;Q$99,ctrysec,0))+INDEX(emp_trdred_pct2,MATCH($A130&amp;Q$99,ctrysec,0))*('Country comparisons '!$C$17/0.5),"")</f>
        <v>2.0679454577475553E-2</v>
      </c>
      <c r="R130" s="157">
        <f>IFERROR(INDEX(emp_dirind_pct2,MATCH($A130&amp;R$99,ctrysec,0))+INDEX(emp_trdred_pct2,MATCH($A130&amp;R$99,ctrysec,0))*('Country comparisons '!$C$17/0.5),"")</f>
        <v>4.0852600413927576E-2</v>
      </c>
      <c r="S130" s="157">
        <f>IFERROR(INDEX(exp_dirind_pct2,MATCH($A130&amp;S$99,ctrysec,0))+INDEX(exp_trdred_pct2,MATCH($A130&amp;S$99,ctrysec,0))*('Country comparisons '!$C$17/0.5),"")</f>
        <v>5.3988616418791935E-3</v>
      </c>
      <c r="T130" s="157">
        <f>IFERROR(INDEX(exp_dirind_pct2,MATCH($A130&amp;T$99,ctrysec,0))+INDEX(exp_trdred_pct2,MATCH($A130&amp;T$99,ctrysec,0))*('Country comparisons '!$C$17/0.5),"")</f>
        <v>7.7008080756058916E-2</v>
      </c>
      <c r="U130" s="157">
        <f>IFERROR(INDEX(exp_dirind_pct2,MATCH($A130&amp;U$99,ctrysec,0))+INDEX(exp_trdred_pct2,MATCH($A130&amp;U$99,ctrysec,0))*('Country comparisons '!$C$17/0.5),"")</f>
        <v>0.48108108714222908</v>
      </c>
      <c r="V130" s="157">
        <f>IFERROR(INDEX(exp_dirind_pct2,MATCH($A130&amp;V$99,ctrysec,0))+INDEX(exp_trdred_pct2,MATCH($A130&amp;V$99,ctrysec,0))*('Country comparisons '!$C$17/0.5),"")</f>
        <v>0.34285719609562193</v>
      </c>
      <c r="W130" s="157">
        <f>IFERROR(INDEX(exp_dirind_pct2,MATCH($A130&amp;W$99,ctrysec,0))+INDEX(exp_trdred_pct2,MATCH($A130&amp;W$99,ctrysec,0))*('Country comparisons '!$C$17/0.5),"")</f>
        <v>2.568750823610344E-2</v>
      </c>
    </row>
    <row r="131" spans="1:23" ht="14.5">
      <c r="A131" s="61" t="str">
        <f>$A$79</f>
        <v>VIE</v>
      </c>
      <c r="B131" s="61" t="str">
        <f t="shared" si="43"/>
        <v>VIE</v>
      </c>
      <c r="C131" s="64">
        <f t="shared" ca="1" si="44"/>
        <v>7.3616544716060162E-2</v>
      </c>
      <c r="D131" s="64">
        <f t="shared" ca="1" si="39"/>
        <v>0.75080410670489073</v>
      </c>
      <c r="E131" s="64">
        <f t="shared" ca="1" si="40"/>
        <v>0.69469122402369976</v>
      </c>
      <c r="F131" s="64">
        <f t="shared" ca="1" si="41"/>
        <v>0.49159022601088509</v>
      </c>
      <c r="G131" s="64">
        <f t="shared" ca="1" si="42"/>
        <v>0.39417518854679656</v>
      </c>
      <c r="H131" s="63">
        <f t="shared" ca="1" si="38"/>
        <v>2.4048772900023323</v>
      </c>
      <c r="I131" s="157">
        <f>IFERROR(INDEX(VA_dirind_pct2,MATCH($A131&amp;I$99,ctrysec,0))+INDEX(VA_trdred_pct2,MATCH($A131&amp;I$99,ctrysec,0))*('Country comparisons '!$C$17/0.5),"")</f>
        <v>7.3616544716060162E-2</v>
      </c>
      <c r="J131" s="157">
        <f>IFERROR(INDEX(VA_dirind_pct2,MATCH($A131&amp;J$99,ctrysec,0))+INDEX(VA_trdred_pct2,MATCH($A131&amp;J$99,ctrysec,0))*('Country comparisons '!$C$17/0.5),"")</f>
        <v>0.75080410670489073</v>
      </c>
      <c r="K131" s="157">
        <f>IFERROR(INDEX(VA_dirind_pct2,MATCH($A131&amp;K$99,ctrysec,0))+INDEX(VA_trdred_pct2,MATCH($A131&amp;K$99,ctrysec,0))*('Country comparisons '!$C$17/0.5),"")</f>
        <v>0.69469122402369976</v>
      </c>
      <c r="L131" s="157">
        <f>IFERROR(INDEX(VA_dirind_pct2,MATCH($A131&amp;L$99,ctrysec,0))+INDEX(VA_trdred_pct2,MATCH($A131&amp;L$99,ctrysec,0))*('Country comparisons '!$C$17/0.5),"")</f>
        <v>0.49159022601088509</v>
      </c>
      <c r="M131" s="157">
        <f>IFERROR(INDEX(VA_dirind_pct2,MATCH($A131&amp;M$99,ctrysec,0))+INDEX(VA_trdred_pct2,MATCH($A131&amp;M$99,ctrysec,0))*('Country comparisons '!$C$17/0.5),"")</f>
        <v>0.39417518854679656</v>
      </c>
      <c r="N131" s="157">
        <f>IFERROR(INDEX(emp_dirind_pct2,MATCH($A131&amp;N$99,ctrysec,0))+INDEX(emp_trdred_pct2,MATCH($A131&amp;N$99,ctrysec,0))*('Country comparisons '!$C$17/0.5),"")</f>
        <v>0.23388144164346159</v>
      </c>
      <c r="O131" s="157">
        <f>IFERROR(INDEX(emp_dirind_pct2,MATCH($A131&amp;O$99,ctrysec,0))+INDEX(emp_trdred_pct2,MATCH($A131&amp;O$99,ctrysec,0))*('Country comparisons '!$C$17/0.5),"")</f>
        <v>0.15665062121115625</v>
      </c>
      <c r="P131" s="157">
        <f>IFERROR(INDEX(emp_dirind_pct2,MATCH($A131&amp;P$99,ctrysec,0))+INDEX(emp_trdred_pct2,MATCH($A131&amp;P$99,ctrysec,0))*('Country comparisons '!$C$17/0.5),"")</f>
        <v>0.38039033301174641</v>
      </c>
      <c r="Q131" s="157">
        <f>IFERROR(INDEX(emp_dirind_pct2,MATCH($A131&amp;Q$99,ctrysec,0))+INDEX(emp_trdred_pct2,MATCH($A131&amp;Q$99,ctrysec,0))*('Country comparisons '!$C$17/0.5),"")</f>
        <v>0.33890909735055175</v>
      </c>
      <c r="R131" s="157">
        <f>IFERROR(INDEX(emp_dirind_pct2,MATCH($A131&amp;R$99,ctrysec,0))+INDEX(emp_trdred_pct2,MATCH($A131&amp;R$99,ctrysec,0))*('Country comparisons '!$C$17/0.5),"")</f>
        <v>0.17097257981913572</v>
      </c>
      <c r="S131" s="157">
        <f>IFERROR(INDEX(exp_dirind_pct2,MATCH($A131&amp;S$99,ctrysec,0))+INDEX(exp_trdred_pct2,MATCH($A131&amp;S$99,ctrysec,0))*('Country comparisons '!$C$17/0.5),"")</f>
        <v>5.7913158554583788E-2</v>
      </c>
      <c r="T131" s="157">
        <f>IFERROR(INDEX(exp_dirind_pct2,MATCH($A131&amp;T$99,ctrysec,0))+INDEX(exp_trdred_pct2,MATCH($A131&amp;T$99,ctrysec,0))*('Country comparisons '!$C$17/0.5),"")</f>
        <v>2.5941708954051137</v>
      </c>
      <c r="U131" s="157">
        <f>IFERROR(INDEX(exp_dirind_pct2,MATCH($A131&amp;U$99,ctrysec,0))+INDEX(exp_trdred_pct2,MATCH($A131&amp;U$99,ctrysec,0))*('Country comparisons '!$C$17/0.5),"")</f>
        <v>4.2263005413115025</v>
      </c>
      <c r="V131" s="157">
        <f>IFERROR(INDEX(exp_dirind_pct2,MATCH($A131&amp;V$99,ctrysec,0))+INDEX(exp_trdred_pct2,MATCH($A131&amp;V$99,ctrysec,0))*('Country comparisons '!$C$17/0.5),"")</f>
        <v>1.2404073631346364</v>
      </c>
      <c r="W131" s="157">
        <f>IFERROR(INDEX(exp_dirind_pct2,MATCH($A131&amp;W$99,ctrysec,0))+INDEX(exp_trdred_pct2,MATCH($A131&amp;W$99,ctrysec,0))*('Country comparisons '!$C$17/0.5),"")</f>
        <v>0.20697471904366721</v>
      </c>
    </row>
    <row r="132" spans="1:23" ht="14.5">
      <c r="A132" s="61" t="str">
        <f>$A$80</f>
        <v>BAN</v>
      </c>
      <c r="B132" s="61" t="str">
        <f t="shared" si="43"/>
        <v>BAN</v>
      </c>
      <c r="C132" s="64">
        <f t="shared" ca="1" si="44"/>
        <v>2.5542228671838529E-2</v>
      </c>
      <c r="D132" s="64">
        <f t="shared" ca="1" si="39"/>
        <v>0.11365570515044965</v>
      </c>
      <c r="E132" s="64">
        <f t="shared" ca="1" si="40"/>
        <v>2.4196691720135277E-4</v>
      </c>
      <c r="F132" s="64">
        <f t="shared" ca="1" si="41"/>
        <v>1.451089516990578E-2</v>
      </c>
      <c r="G132" s="64">
        <f t="shared" ca="1" si="42"/>
        <v>7.3842057458477939E-2</v>
      </c>
      <c r="H132" s="63">
        <f t="shared" ca="1" si="38"/>
        <v>0.22779285336787325</v>
      </c>
      <c r="I132" s="157">
        <f>IFERROR(INDEX(VA_dirind_pct2,MATCH($A132&amp;I$99,ctrysec,0))+INDEX(VA_trdred_pct2,MATCH($A132&amp;I$99,ctrysec,0))*('Country comparisons '!$C$17/0.5),"")</f>
        <v>2.5542228671838529E-2</v>
      </c>
      <c r="J132" s="157">
        <f>IFERROR(INDEX(VA_dirind_pct2,MATCH($A132&amp;J$99,ctrysec,0))+INDEX(VA_trdred_pct2,MATCH($A132&amp;J$99,ctrysec,0))*('Country comparisons '!$C$17/0.5),"")</f>
        <v>0.11365570515044965</v>
      </c>
      <c r="K132" s="157">
        <f>IFERROR(INDEX(VA_dirind_pct2,MATCH($A132&amp;K$99,ctrysec,0))+INDEX(VA_trdred_pct2,MATCH($A132&amp;K$99,ctrysec,0))*('Country comparisons '!$C$17/0.5),"")</f>
        <v>2.4196691720135277E-4</v>
      </c>
      <c r="L132" s="157">
        <f>IFERROR(INDEX(VA_dirind_pct2,MATCH($A132&amp;L$99,ctrysec,0))+INDEX(VA_trdred_pct2,MATCH($A132&amp;L$99,ctrysec,0))*('Country comparisons '!$C$17/0.5),"")</f>
        <v>1.451089516990578E-2</v>
      </c>
      <c r="M132" s="157">
        <f>IFERROR(INDEX(VA_dirind_pct2,MATCH($A132&amp;M$99,ctrysec,0))+INDEX(VA_trdred_pct2,MATCH($A132&amp;M$99,ctrysec,0))*('Country comparisons '!$C$17/0.5),"")</f>
        <v>7.3842057458477939E-2</v>
      </c>
      <c r="N132" s="157">
        <f>IFERROR(INDEX(emp_dirind_pct2,MATCH($A132&amp;N$99,ctrysec,0))+INDEX(emp_trdred_pct2,MATCH($A132&amp;N$99,ctrysec,0))*('Country comparisons '!$C$17/0.5),"")</f>
        <v>6.5337472768078442E-2</v>
      </c>
      <c r="O132" s="157">
        <f>IFERROR(INDEX(emp_dirind_pct2,MATCH($A132&amp;O$99,ctrysec,0))+INDEX(emp_trdred_pct2,MATCH($A132&amp;O$99,ctrysec,0))*('Country comparisons '!$C$17/0.5),"")</f>
        <v>0.10756518355628941</v>
      </c>
      <c r="P132" s="157">
        <f>IFERROR(INDEX(emp_dirind_pct2,MATCH($A132&amp;P$99,ctrysec,0))+INDEX(emp_trdred_pct2,MATCH($A132&amp;P$99,ctrysec,0))*('Country comparisons '!$C$17/0.5),"")</f>
        <v>6.7809748253466751E-4</v>
      </c>
      <c r="Q132" s="157">
        <f>IFERROR(INDEX(emp_dirind_pct2,MATCH($A132&amp;Q$99,ctrysec,0))+INDEX(emp_trdred_pct2,MATCH($A132&amp;Q$99,ctrysec,0))*('Country comparisons '!$C$17/0.5),"")</f>
        <v>1.2389579555929231E-2</v>
      </c>
      <c r="R132" s="157">
        <f>IFERROR(INDEX(emp_dirind_pct2,MATCH($A132&amp;R$99,ctrysec,0))+INDEX(emp_trdred_pct2,MATCH($A132&amp;R$99,ctrysec,0))*('Country comparisons '!$C$17/0.5),"")</f>
        <v>3.4700862251384024E-2</v>
      </c>
      <c r="S132" s="157">
        <f>IFERROR(INDEX(exp_dirind_pct2,MATCH($A132&amp;S$99,ctrysec,0))+INDEX(exp_trdred_pct2,MATCH($A132&amp;S$99,ctrysec,0))*('Country comparisons '!$C$17/0.5),"")</f>
        <v>1.0543788497443529E-2</v>
      </c>
      <c r="T132" s="157">
        <f>IFERROR(INDEX(exp_dirind_pct2,MATCH($A132&amp;T$99,ctrysec,0))+INDEX(exp_trdred_pct2,MATCH($A132&amp;T$99,ctrysec,0))*('Country comparisons '!$C$17/0.5),"")</f>
        <v>2.3936139807919972</v>
      </c>
      <c r="U132" s="157">
        <f>IFERROR(INDEX(exp_dirind_pct2,MATCH($A132&amp;U$99,ctrysec,0))+INDEX(exp_trdred_pct2,MATCH($A132&amp;U$99,ctrysec,0))*('Country comparisons '!$C$17/0.5),"")</f>
        <v>2.7374160829367611E-3</v>
      </c>
      <c r="V132" s="157">
        <f>IFERROR(INDEX(exp_dirind_pct2,MATCH($A132&amp;V$99,ctrysec,0))+INDEX(exp_trdred_pct2,MATCH($A132&amp;V$99,ctrysec,0))*('Country comparisons '!$C$17/0.5),"")</f>
        <v>2.6008865776702805E-2</v>
      </c>
      <c r="W132" s="157">
        <f>IFERROR(INDEX(exp_dirind_pct2,MATCH($A132&amp;W$99,ctrysec,0))+INDEX(exp_trdred_pct2,MATCH($A132&amp;W$99,ctrysec,0))*('Country comparisons '!$C$17/0.5),"")</f>
        <v>2.0302283641990826E-2</v>
      </c>
    </row>
    <row r="133" spans="1:23" ht="14.5">
      <c r="A133" s="61">
        <f>$A$81</f>
        <v>0</v>
      </c>
      <c r="B133" s="61" t="str">
        <f t="shared" si="43"/>
        <v/>
      </c>
      <c r="C133" s="64" t="str">
        <f t="shared" ca="1" si="44"/>
        <v/>
      </c>
      <c r="D133" s="64" t="str">
        <f t="shared" ca="1" si="39"/>
        <v/>
      </c>
      <c r="E133" s="64" t="str">
        <f t="shared" ca="1" si="40"/>
        <v/>
      </c>
      <c r="F133" s="64" t="str">
        <f t="shared" ca="1" si="41"/>
        <v/>
      </c>
      <c r="G133" s="64" t="str">
        <f t="shared" ca="1" si="42"/>
        <v/>
      </c>
      <c r="H133" s="63">
        <f t="shared" ca="1" si="38"/>
        <v>0</v>
      </c>
      <c r="I133" s="157" t="str">
        <f>IFERROR(INDEX(VA_dirind_pct2,MATCH($A133&amp;I$99,ctrysec,0))+INDEX(VA_trdred_pct2,MATCH($A133&amp;I$99,ctrysec,0))*('Country comparisons '!$C$17/0.5),"")</f>
        <v/>
      </c>
      <c r="J133" s="157" t="str">
        <f>IFERROR(INDEX(VA_dirind_pct2,MATCH($A133&amp;J$99,ctrysec,0))+INDEX(VA_trdred_pct2,MATCH($A133&amp;J$99,ctrysec,0))*('Country comparisons '!$C$17/0.5),"")</f>
        <v/>
      </c>
      <c r="K133" s="157" t="str">
        <f>IFERROR(INDEX(VA_dirind_pct2,MATCH($A133&amp;K$99,ctrysec,0))+INDEX(VA_trdred_pct2,MATCH($A133&amp;K$99,ctrysec,0))*('Country comparisons '!$C$17/0.5),"")</f>
        <v/>
      </c>
      <c r="L133" s="157" t="str">
        <f>IFERROR(INDEX(VA_dirind_pct2,MATCH($A133&amp;L$99,ctrysec,0))+INDEX(VA_trdred_pct2,MATCH($A133&amp;L$99,ctrysec,0))*('Country comparisons '!$C$17/0.5),"")</f>
        <v/>
      </c>
      <c r="M133" s="157" t="str">
        <f>IFERROR(INDEX(VA_dirind_pct2,MATCH($A133&amp;M$99,ctrysec,0))+INDEX(VA_trdred_pct2,MATCH($A133&amp;M$99,ctrysec,0))*('Country comparisons '!$C$17/0.5),"")</f>
        <v/>
      </c>
      <c r="N133" s="157" t="str">
        <f>IFERROR(INDEX(emp_dirind_pct2,MATCH($A133&amp;N$99,ctrysec,0))+INDEX(emp_trdred_pct2,MATCH($A133&amp;N$99,ctrysec,0))*('Country comparisons '!$C$17/0.5),"")</f>
        <v/>
      </c>
      <c r="O133" s="157" t="str">
        <f>IFERROR(INDEX(emp_dirind_pct2,MATCH($A133&amp;O$99,ctrysec,0))+INDEX(emp_trdred_pct2,MATCH($A133&amp;O$99,ctrysec,0))*('Country comparisons '!$C$17/0.5),"")</f>
        <v/>
      </c>
      <c r="P133" s="157" t="str">
        <f>IFERROR(INDEX(emp_dirind_pct2,MATCH($A133&amp;P$99,ctrysec,0))+INDEX(emp_trdred_pct2,MATCH($A133&amp;P$99,ctrysec,0))*('Country comparisons '!$C$17/0.5),"")</f>
        <v/>
      </c>
      <c r="Q133" s="157" t="str">
        <f>IFERROR(INDEX(emp_dirind_pct2,MATCH($A133&amp;Q$99,ctrysec,0))+INDEX(emp_trdred_pct2,MATCH($A133&amp;Q$99,ctrysec,0))*('Country comparisons '!$C$17/0.5),"")</f>
        <v/>
      </c>
      <c r="R133" s="157" t="str">
        <f>IFERROR(INDEX(emp_dirind_pct2,MATCH($A133&amp;R$99,ctrysec,0))+INDEX(emp_trdred_pct2,MATCH($A133&amp;R$99,ctrysec,0))*('Country comparisons '!$C$17/0.5),"")</f>
        <v/>
      </c>
      <c r="S133" s="157" t="str">
        <f>IFERROR(INDEX(exp_dirind_pct2,MATCH($A133&amp;S$99,ctrysec,0))+INDEX(exp_trdred_pct2,MATCH($A133&amp;S$99,ctrysec,0))*('Country comparisons '!$C$17/0.5),"")</f>
        <v/>
      </c>
      <c r="T133" s="157" t="str">
        <f>IFERROR(INDEX(exp_dirind_pct2,MATCH($A133&amp;T$99,ctrysec,0))+INDEX(exp_trdred_pct2,MATCH($A133&amp;T$99,ctrysec,0))*('Country comparisons '!$C$17/0.5),"")</f>
        <v/>
      </c>
      <c r="U133" s="157" t="str">
        <f>IFERROR(INDEX(exp_dirind_pct2,MATCH($A133&amp;U$99,ctrysec,0))+INDEX(exp_trdred_pct2,MATCH($A133&amp;U$99,ctrysec,0))*('Country comparisons '!$C$17/0.5),"")</f>
        <v/>
      </c>
      <c r="V133" s="157" t="str">
        <f>IFERROR(INDEX(exp_dirind_pct2,MATCH($A133&amp;V$99,ctrysec,0))+INDEX(exp_trdred_pct2,MATCH($A133&amp;V$99,ctrysec,0))*('Country comparisons '!$C$17/0.5),"")</f>
        <v/>
      </c>
      <c r="W133" s="157" t="str">
        <f>IFERROR(INDEX(exp_dirind_pct2,MATCH($A133&amp;W$99,ctrysec,0))+INDEX(exp_trdred_pct2,MATCH($A133&amp;W$99,ctrysec,0))*('Country comparisons '!$C$17/0.5),"")</f>
        <v/>
      </c>
    </row>
    <row r="134" spans="1:23" ht="14.5">
      <c r="A134" s="61">
        <f>$A$82</f>
        <v>0</v>
      </c>
      <c r="B134" s="61" t="str">
        <f t="shared" si="43"/>
        <v/>
      </c>
      <c r="C134" s="64" t="str">
        <f t="shared" ca="1" si="44"/>
        <v/>
      </c>
      <c r="D134" s="64" t="str">
        <f t="shared" ca="1" si="39"/>
        <v/>
      </c>
      <c r="E134" s="64" t="str">
        <f t="shared" ca="1" si="40"/>
        <v/>
      </c>
      <c r="F134" s="64" t="str">
        <f t="shared" ca="1" si="41"/>
        <v/>
      </c>
      <c r="G134" s="64" t="str">
        <f t="shared" ca="1" si="42"/>
        <v/>
      </c>
      <c r="H134" s="63">
        <f t="shared" ca="1" si="38"/>
        <v>0</v>
      </c>
      <c r="I134" s="157" t="str">
        <f>IFERROR(INDEX(VA_dirind_pct2,MATCH($A134&amp;I$99,ctrysec,0))+INDEX(VA_trdred_pct2,MATCH($A134&amp;I$99,ctrysec,0))*('Country comparisons '!$C$17/0.5),"")</f>
        <v/>
      </c>
      <c r="J134" s="157" t="str">
        <f>IFERROR(INDEX(VA_dirind_pct2,MATCH($A134&amp;J$99,ctrysec,0))+INDEX(VA_trdred_pct2,MATCH($A134&amp;J$99,ctrysec,0))*('Country comparisons '!$C$17/0.5),"")</f>
        <v/>
      </c>
      <c r="K134" s="157" t="str">
        <f>IFERROR(INDEX(VA_dirind_pct2,MATCH($A134&amp;K$99,ctrysec,0))+INDEX(VA_trdred_pct2,MATCH($A134&amp;K$99,ctrysec,0))*('Country comparisons '!$C$17/0.5),"")</f>
        <v/>
      </c>
      <c r="L134" s="157" t="str">
        <f>IFERROR(INDEX(VA_dirind_pct2,MATCH($A134&amp;L$99,ctrysec,0))+INDEX(VA_trdred_pct2,MATCH($A134&amp;L$99,ctrysec,0))*('Country comparisons '!$C$17/0.5),"")</f>
        <v/>
      </c>
      <c r="M134" s="157" t="str">
        <f>IFERROR(INDEX(VA_dirind_pct2,MATCH($A134&amp;M$99,ctrysec,0))+INDEX(VA_trdred_pct2,MATCH($A134&amp;M$99,ctrysec,0))*('Country comparisons '!$C$17/0.5),"")</f>
        <v/>
      </c>
      <c r="N134" s="157" t="str">
        <f>IFERROR(INDEX(emp_dirind_pct2,MATCH($A134&amp;N$99,ctrysec,0))+INDEX(emp_trdred_pct2,MATCH($A134&amp;N$99,ctrysec,0))*('Country comparisons '!$C$17/0.5),"")</f>
        <v/>
      </c>
      <c r="O134" s="157" t="str">
        <f>IFERROR(INDEX(emp_dirind_pct2,MATCH($A134&amp;O$99,ctrysec,0))+INDEX(emp_trdred_pct2,MATCH($A134&amp;O$99,ctrysec,0))*('Country comparisons '!$C$17/0.5),"")</f>
        <v/>
      </c>
      <c r="P134" s="157" t="str">
        <f>IFERROR(INDEX(emp_dirind_pct2,MATCH($A134&amp;P$99,ctrysec,0))+INDEX(emp_trdred_pct2,MATCH($A134&amp;P$99,ctrysec,0))*('Country comparisons '!$C$17/0.5),"")</f>
        <v/>
      </c>
      <c r="Q134" s="157" t="str">
        <f>IFERROR(INDEX(emp_dirind_pct2,MATCH($A134&amp;Q$99,ctrysec,0))+INDEX(emp_trdred_pct2,MATCH($A134&amp;Q$99,ctrysec,0))*('Country comparisons '!$C$17/0.5),"")</f>
        <v/>
      </c>
      <c r="R134" s="157" t="str">
        <f>IFERROR(INDEX(emp_dirind_pct2,MATCH($A134&amp;R$99,ctrysec,0))+INDEX(emp_trdred_pct2,MATCH($A134&amp;R$99,ctrysec,0))*('Country comparisons '!$C$17/0.5),"")</f>
        <v/>
      </c>
      <c r="S134" s="157" t="str">
        <f>IFERROR(INDEX(exp_dirind_pct2,MATCH($A134&amp;S$99,ctrysec,0))+INDEX(exp_trdred_pct2,MATCH($A134&amp;S$99,ctrysec,0))*('Country comparisons '!$C$17/0.5),"")</f>
        <v/>
      </c>
      <c r="T134" s="157" t="str">
        <f>IFERROR(INDEX(exp_dirind_pct2,MATCH($A134&amp;T$99,ctrysec,0))+INDEX(exp_trdred_pct2,MATCH($A134&amp;T$99,ctrysec,0))*('Country comparisons '!$C$17/0.5),"")</f>
        <v/>
      </c>
      <c r="U134" s="157" t="str">
        <f>IFERROR(INDEX(exp_dirind_pct2,MATCH($A134&amp;U$99,ctrysec,0))+INDEX(exp_trdred_pct2,MATCH($A134&amp;U$99,ctrysec,0))*('Country comparisons '!$C$17/0.5),"")</f>
        <v/>
      </c>
      <c r="V134" s="157" t="str">
        <f>IFERROR(INDEX(exp_dirind_pct2,MATCH($A134&amp;V$99,ctrysec,0))+INDEX(exp_trdred_pct2,MATCH($A134&amp;V$99,ctrysec,0))*('Country comparisons '!$C$17/0.5),"")</f>
        <v/>
      </c>
      <c r="W134" s="157" t="str">
        <f>IFERROR(INDEX(exp_dirind_pct2,MATCH($A134&amp;W$99,ctrysec,0))+INDEX(exp_trdred_pct2,MATCH($A134&amp;W$99,ctrysec,0))*('Country comparisons '!$C$17/0.5),"")</f>
        <v/>
      </c>
    </row>
    <row r="135" spans="1:23" ht="14.5">
      <c r="A135" s="61">
        <f>$A$83</f>
        <v>0</v>
      </c>
      <c r="B135" s="61" t="str">
        <f t="shared" si="43"/>
        <v/>
      </c>
      <c r="C135" s="64" t="str">
        <f t="shared" ca="1" si="44"/>
        <v/>
      </c>
      <c r="D135" s="64" t="str">
        <f t="shared" ca="1" si="39"/>
        <v/>
      </c>
      <c r="E135" s="64" t="str">
        <f t="shared" ca="1" si="40"/>
        <v/>
      </c>
      <c r="F135" s="64" t="str">
        <f t="shared" ca="1" si="41"/>
        <v/>
      </c>
      <c r="G135" s="64" t="str">
        <f t="shared" ca="1" si="42"/>
        <v/>
      </c>
      <c r="H135" s="63">
        <f t="shared" ca="1" si="38"/>
        <v>0</v>
      </c>
      <c r="I135" s="157" t="str">
        <f>IFERROR(INDEX(VA_dirind_pct2,MATCH($A135&amp;I$99,ctrysec,0))+INDEX(VA_trdred_pct2,MATCH($A135&amp;I$99,ctrysec,0))*('Country comparisons '!$C$17/0.5),"")</f>
        <v/>
      </c>
      <c r="J135" s="157" t="str">
        <f>IFERROR(INDEX(VA_dirind_pct2,MATCH($A135&amp;J$99,ctrysec,0))+INDEX(VA_trdred_pct2,MATCH($A135&amp;J$99,ctrysec,0))*('Country comparisons '!$C$17/0.5),"")</f>
        <v/>
      </c>
      <c r="K135" s="157" t="str">
        <f>IFERROR(INDEX(VA_dirind_pct2,MATCH($A135&amp;K$99,ctrysec,0))+INDEX(VA_trdred_pct2,MATCH($A135&amp;K$99,ctrysec,0))*('Country comparisons '!$C$17/0.5),"")</f>
        <v/>
      </c>
      <c r="L135" s="157" t="str">
        <f>IFERROR(INDEX(VA_dirind_pct2,MATCH($A135&amp;L$99,ctrysec,0))+INDEX(VA_trdred_pct2,MATCH($A135&amp;L$99,ctrysec,0))*('Country comparisons '!$C$17/0.5),"")</f>
        <v/>
      </c>
      <c r="M135" s="157" t="str">
        <f>IFERROR(INDEX(VA_dirind_pct2,MATCH($A135&amp;M$99,ctrysec,0))+INDEX(VA_trdred_pct2,MATCH($A135&amp;M$99,ctrysec,0))*('Country comparisons '!$C$17/0.5),"")</f>
        <v/>
      </c>
      <c r="N135" s="157" t="str">
        <f>IFERROR(INDEX(emp_dirind_pct2,MATCH($A135&amp;N$99,ctrysec,0))+INDEX(emp_trdred_pct2,MATCH($A135&amp;N$99,ctrysec,0))*('Country comparisons '!$C$17/0.5),"")</f>
        <v/>
      </c>
      <c r="O135" s="157" t="str">
        <f>IFERROR(INDEX(emp_dirind_pct2,MATCH($A135&amp;O$99,ctrysec,0))+INDEX(emp_trdred_pct2,MATCH($A135&amp;O$99,ctrysec,0))*('Country comparisons '!$C$17/0.5),"")</f>
        <v/>
      </c>
      <c r="P135" s="157" t="str">
        <f>IFERROR(INDEX(emp_dirind_pct2,MATCH($A135&amp;P$99,ctrysec,0))+INDEX(emp_trdred_pct2,MATCH($A135&amp;P$99,ctrysec,0))*('Country comparisons '!$C$17/0.5),"")</f>
        <v/>
      </c>
      <c r="Q135" s="157" t="str">
        <f>IFERROR(INDEX(emp_dirind_pct2,MATCH($A135&amp;Q$99,ctrysec,0))+INDEX(emp_trdred_pct2,MATCH($A135&amp;Q$99,ctrysec,0))*('Country comparisons '!$C$17/0.5),"")</f>
        <v/>
      </c>
      <c r="R135" s="157" t="str">
        <f>IFERROR(INDEX(emp_dirind_pct2,MATCH($A135&amp;R$99,ctrysec,0))+INDEX(emp_trdred_pct2,MATCH($A135&amp;R$99,ctrysec,0))*('Country comparisons '!$C$17/0.5),"")</f>
        <v/>
      </c>
      <c r="S135" s="157" t="str">
        <f>IFERROR(INDEX(exp_dirind_pct2,MATCH($A135&amp;S$99,ctrysec,0))+INDEX(exp_trdred_pct2,MATCH($A135&amp;S$99,ctrysec,0))*('Country comparisons '!$C$17/0.5),"")</f>
        <v/>
      </c>
      <c r="T135" s="157" t="str">
        <f>IFERROR(INDEX(exp_dirind_pct2,MATCH($A135&amp;T$99,ctrysec,0))+INDEX(exp_trdred_pct2,MATCH($A135&amp;T$99,ctrysec,0))*('Country comparisons '!$C$17/0.5),"")</f>
        <v/>
      </c>
      <c r="U135" s="157" t="str">
        <f>IFERROR(INDEX(exp_dirind_pct2,MATCH($A135&amp;U$99,ctrysec,0))+INDEX(exp_trdred_pct2,MATCH($A135&amp;U$99,ctrysec,0))*('Country comparisons '!$C$17/0.5),"")</f>
        <v/>
      </c>
      <c r="V135" s="157" t="str">
        <f>IFERROR(INDEX(exp_dirind_pct2,MATCH($A135&amp;V$99,ctrysec,0))+INDEX(exp_trdred_pct2,MATCH($A135&amp;V$99,ctrysec,0))*('Country comparisons '!$C$17/0.5),"")</f>
        <v/>
      </c>
      <c r="W135" s="157" t="str">
        <f>IFERROR(INDEX(exp_dirind_pct2,MATCH($A135&amp;W$99,ctrysec,0))+INDEX(exp_trdred_pct2,MATCH($A135&amp;W$99,ctrysec,0))*('Country comparisons '!$C$17/0.5),"")</f>
        <v/>
      </c>
    </row>
    <row r="136" spans="1:23" ht="14.5">
      <c r="A136" s="61">
        <f>$A$84</f>
        <v>0</v>
      </c>
      <c r="B136" s="61" t="str">
        <f t="shared" si="43"/>
        <v/>
      </c>
      <c r="C136" s="64" t="str">
        <f t="shared" ca="1" si="44"/>
        <v/>
      </c>
      <c r="D136" s="64" t="str">
        <f t="shared" ca="1" si="39"/>
        <v/>
      </c>
      <c r="E136" s="64" t="str">
        <f t="shared" ca="1" si="40"/>
        <v/>
      </c>
      <c r="F136" s="64" t="str">
        <f t="shared" ca="1" si="41"/>
        <v/>
      </c>
      <c r="G136" s="64" t="str">
        <f t="shared" ca="1" si="42"/>
        <v/>
      </c>
      <c r="H136" s="63">
        <f t="shared" ca="1" si="38"/>
        <v>0</v>
      </c>
      <c r="I136" s="157" t="str">
        <f>IFERROR(INDEX(VA_dirind_pct2,MATCH($A136&amp;I$99,ctrysec,0))+INDEX(VA_trdred_pct2,MATCH($A136&amp;I$99,ctrysec,0))*('Country comparisons '!$C$17/0.5),"")</f>
        <v/>
      </c>
      <c r="J136" s="157" t="str">
        <f>IFERROR(INDEX(VA_dirind_pct2,MATCH($A136&amp;J$99,ctrysec,0))+INDEX(VA_trdred_pct2,MATCH($A136&amp;J$99,ctrysec,0))*('Country comparisons '!$C$17/0.5),"")</f>
        <v/>
      </c>
      <c r="K136" s="157" t="str">
        <f>IFERROR(INDEX(VA_dirind_pct2,MATCH($A136&amp;K$99,ctrysec,0))+INDEX(VA_trdred_pct2,MATCH($A136&amp;K$99,ctrysec,0))*('Country comparisons '!$C$17/0.5),"")</f>
        <v/>
      </c>
      <c r="L136" s="157" t="str">
        <f>IFERROR(INDEX(VA_dirind_pct2,MATCH($A136&amp;L$99,ctrysec,0))+INDEX(VA_trdred_pct2,MATCH($A136&amp;L$99,ctrysec,0))*('Country comparisons '!$C$17/0.5),"")</f>
        <v/>
      </c>
      <c r="M136" s="157" t="str">
        <f>IFERROR(INDEX(VA_dirind_pct2,MATCH($A136&amp;M$99,ctrysec,0))+INDEX(VA_trdred_pct2,MATCH($A136&amp;M$99,ctrysec,0))*('Country comparisons '!$C$17/0.5),"")</f>
        <v/>
      </c>
      <c r="N136" s="157" t="str">
        <f>IFERROR(INDEX(emp_dirind_pct2,MATCH($A136&amp;N$99,ctrysec,0))+INDEX(emp_trdred_pct2,MATCH($A136&amp;N$99,ctrysec,0))*('Country comparisons '!$C$17/0.5),"")</f>
        <v/>
      </c>
      <c r="O136" s="157" t="str">
        <f>IFERROR(INDEX(emp_dirind_pct2,MATCH($A136&amp;O$99,ctrysec,0))+INDEX(emp_trdred_pct2,MATCH($A136&amp;O$99,ctrysec,0))*('Country comparisons '!$C$17/0.5),"")</f>
        <v/>
      </c>
      <c r="P136" s="157" t="str">
        <f>IFERROR(INDEX(emp_dirind_pct2,MATCH($A136&amp;P$99,ctrysec,0))+INDEX(emp_trdred_pct2,MATCH($A136&amp;P$99,ctrysec,0))*('Country comparisons '!$C$17/0.5),"")</f>
        <v/>
      </c>
      <c r="Q136" s="157" t="str">
        <f>IFERROR(INDEX(emp_dirind_pct2,MATCH($A136&amp;Q$99,ctrysec,0))+INDEX(emp_trdred_pct2,MATCH($A136&amp;Q$99,ctrysec,0))*('Country comparisons '!$C$17/0.5),"")</f>
        <v/>
      </c>
      <c r="R136" s="157" t="str">
        <f>IFERROR(INDEX(emp_dirind_pct2,MATCH($A136&amp;R$99,ctrysec,0))+INDEX(emp_trdred_pct2,MATCH($A136&amp;R$99,ctrysec,0))*('Country comparisons '!$C$17/0.5),"")</f>
        <v/>
      </c>
      <c r="S136" s="157" t="str">
        <f>IFERROR(INDEX(exp_dirind_pct2,MATCH($A136&amp;S$99,ctrysec,0))+INDEX(exp_trdred_pct2,MATCH($A136&amp;S$99,ctrysec,0))*('Country comparisons '!$C$17/0.5),"")</f>
        <v/>
      </c>
      <c r="T136" s="157" t="str">
        <f>IFERROR(INDEX(exp_dirind_pct2,MATCH($A136&amp;T$99,ctrysec,0))+INDEX(exp_trdred_pct2,MATCH($A136&amp;T$99,ctrysec,0))*('Country comparisons '!$C$17/0.5),"")</f>
        <v/>
      </c>
      <c r="U136" s="157" t="str">
        <f>IFERROR(INDEX(exp_dirind_pct2,MATCH($A136&amp;U$99,ctrysec,0))+INDEX(exp_trdred_pct2,MATCH($A136&amp;U$99,ctrysec,0))*('Country comparisons '!$C$17/0.5),"")</f>
        <v/>
      </c>
      <c r="V136" s="157" t="str">
        <f>IFERROR(INDEX(exp_dirind_pct2,MATCH($A136&amp;V$99,ctrysec,0))+INDEX(exp_trdred_pct2,MATCH($A136&amp;V$99,ctrysec,0))*('Country comparisons '!$C$17/0.5),"")</f>
        <v/>
      </c>
      <c r="W136" s="157" t="str">
        <f>IFERROR(INDEX(exp_dirind_pct2,MATCH($A136&amp;W$99,ctrysec,0))+INDEX(exp_trdred_pct2,MATCH($A136&amp;W$99,ctrysec,0))*('Country comparisons '!$C$17/0.5),"")</f>
        <v/>
      </c>
    </row>
    <row r="137" spans="1:23">
      <c r="I137" s="110"/>
      <c r="J137" s="110"/>
      <c r="K137" s="112"/>
      <c r="L137" s="112"/>
      <c r="M137" s="112"/>
      <c r="N137" s="112"/>
      <c r="O137" s="112"/>
      <c r="P137" s="112"/>
      <c r="Q137" s="112"/>
      <c r="R137" s="112"/>
      <c r="S137" s="112"/>
      <c r="T137" s="112"/>
      <c r="U137" s="112"/>
      <c r="V137" s="112"/>
      <c r="W137" s="112"/>
    </row>
    <row r="138" spans="1:23">
      <c r="I138" s="110"/>
      <c r="J138" s="110"/>
      <c r="K138" s="112"/>
      <c r="L138" s="112"/>
      <c r="M138" s="112"/>
      <c r="N138" s="112"/>
      <c r="O138" s="112"/>
      <c r="P138" s="112"/>
      <c r="Q138" s="112"/>
      <c r="R138" s="112"/>
      <c r="S138" s="112"/>
      <c r="T138" s="112"/>
      <c r="U138" s="112"/>
      <c r="V138" s="112"/>
      <c r="W138" s="112"/>
    </row>
    <row r="139" spans="1:23">
      <c r="I139" s="110"/>
      <c r="J139" s="110"/>
      <c r="K139" s="112"/>
      <c r="L139" s="112"/>
      <c r="M139" s="112"/>
      <c r="N139" s="112"/>
      <c r="O139" s="112"/>
      <c r="P139" s="112"/>
      <c r="Q139" s="112"/>
      <c r="R139" s="112"/>
      <c r="S139" s="112"/>
      <c r="T139" s="112"/>
      <c r="U139" s="112"/>
      <c r="V139" s="112"/>
      <c r="W139" s="112"/>
    </row>
    <row r="140" spans="1:23" ht="19.5">
      <c r="A140" s="53" t="str">
        <f>I65</f>
        <v>C: Worse-case Scenario</v>
      </c>
      <c r="C140" s="154" t="str">
        <f>HLOOKUP($B$63,$H$5:$J$12,8,FALSE)</f>
        <v>Value-added</v>
      </c>
      <c r="D140" s="110">
        <f>MATCH(C140,I140:S140,0)</f>
        <v>1</v>
      </c>
      <c r="E140" s="110"/>
      <c r="I140" s="110" t="s">
        <v>230</v>
      </c>
      <c r="J140" s="110"/>
      <c r="K140" s="112"/>
      <c r="L140" s="112"/>
      <c r="M140" s="112"/>
      <c r="N140" s="110" t="s">
        <v>1</v>
      </c>
      <c r="O140" s="110"/>
      <c r="P140" s="112"/>
      <c r="Q140" s="112"/>
      <c r="R140" s="112"/>
      <c r="S140" s="110" t="s">
        <v>2</v>
      </c>
      <c r="T140" s="112"/>
      <c r="U140" s="112"/>
      <c r="V140" s="112"/>
      <c r="W140" s="112"/>
    </row>
    <row r="141" spans="1:23" ht="58">
      <c r="A141" t="s">
        <v>5</v>
      </c>
      <c r="B141" s="50"/>
      <c r="C141" s="51" t="s">
        <v>175</v>
      </c>
      <c r="D141" s="51" t="s">
        <v>179</v>
      </c>
      <c r="E141" s="51" t="s">
        <v>176</v>
      </c>
      <c r="F141" s="52" t="s">
        <v>177</v>
      </c>
      <c r="G141" s="51" t="s">
        <v>178</v>
      </c>
      <c r="H141" s="159" t="s">
        <v>206</v>
      </c>
      <c r="I141" s="155" t="s">
        <v>175</v>
      </c>
      <c r="J141" s="155" t="s">
        <v>179</v>
      </c>
      <c r="K141" s="155" t="s">
        <v>176</v>
      </c>
      <c r="L141" s="156" t="s">
        <v>177</v>
      </c>
      <c r="M141" s="155" t="s">
        <v>178</v>
      </c>
      <c r="N141" s="155" t="s">
        <v>175</v>
      </c>
      <c r="O141" s="155" t="s">
        <v>179</v>
      </c>
      <c r="P141" s="155" t="s">
        <v>176</v>
      </c>
      <c r="Q141" s="156" t="s">
        <v>177</v>
      </c>
      <c r="R141" s="155" t="s">
        <v>178</v>
      </c>
      <c r="S141" s="155" t="s">
        <v>175</v>
      </c>
      <c r="T141" s="155" t="s">
        <v>179</v>
      </c>
      <c r="U141" s="155" t="s">
        <v>176</v>
      </c>
      <c r="V141" s="156" t="s">
        <v>177</v>
      </c>
      <c r="W141" s="155" t="s">
        <v>178</v>
      </c>
    </row>
    <row r="142" spans="1:23" ht="14.5">
      <c r="A142" s="55" t="str">
        <f>$A$69</f>
        <v>WLD</v>
      </c>
      <c r="B142" s="56" t="s">
        <v>172</v>
      </c>
      <c r="C142" s="64">
        <f ca="1">OFFSET($H142,,$D$98)</f>
        <v>-3.5952101461589336E-2</v>
      </c>
      <c r="D142" s="64">
        <f t="shared" ref="D142" ca="1" si="45">OFFSET(I142,,$D$98)</f>
        <v>-9.6519896760582924E-3</v>
      </c>
      <c r="E142" s="64">
        <f t="shared" ref="E142" ca="1" si="46">OFFSET(J142,,$D$98)</f>
        <v>-4.7904449515044689E-2</v>
      </c>
      <c r="F142" s="64">
        <f t="shared" ref="F142" ca="1" si="47">OFFSET(K142,,$D$98)</f>
        <v>-9.7005362389609218E-2</v>
      </c>
      <c r="G142" s="64">
        <f t="shared" ref="G142" ca="1" si="48">OFFSET(L142,,$D$98)</f>
        <v>-8.5942277888534591E-2</v>
      </c>
      <c r="H142" s="63">
        <f ca="1">SUM(C142:G142)</f>
        <v>-0.27645618093083613</v>
      </c>
      <c r="I142" s="157">
        <f>IFERROR(INDEX(VA_dirind_pct3,MATCH($A142&amp;I$99,ctrysec,0))+INDEX(VA_trdred_pct3,MATCH($A142&amp;I$99,ctrysec,0))*('Country comparisons '!$C$17/0.5),"")</f>
        <v>-3.5952101461589336E-2</v>
      </c>
      <c r="J142" s="157">
        <f>IFERROR(INDEX(VA_dirind_pct3,MATCH($A142&amp;J$99,ctrysec,0))+INDEX(VA_trdred_pct3,MATCH($A142&amp;J$99,ctrysec,0))*('Country comparisons '!$C$17/0.5),"")</f>
        <v>-9.6519896760582924E-3</v>
      </c>
      <c r="K142" s="157">
        <f>IFERROR(INDEX(VA_dirind_pct3,MATCH($A142&amp;K$99,ctrysec,0))+INDEX(VA_trdred_pct3,MATCH($A142&amp;K$99,ctrysec,0))*('Country comparisons '!$C$17/0.5),"")</f>
        <v>-4.7904449515044689E-2</v>
      </c>
      <c r="L142" s="157">
        <f>IFERROR(INDEX(VA_dirind_pct3,MATCH($A142&amp;L$99,ctrysec,0))+INDEX(VA_trdred_pct3,MATCH($A142&amp;L$99,ctrysec,0))*('Country comparisons '!$C$17/0.5),"")</f>
        <v>-9.7005362389609218E-2</v>
      </c>
      <c r="M142" s="157">
        <f>IFERROR(INDEX(VA_dirind_pct3,MATCH($A142&amp;M$99,ctrysec,0))+INDEX(VA_trdred_pct3,MATCH($A142&amp;M$99,ctrysec,0))*('Country comparisons '!$C$17/0.5),"")</f>
        <v>-8.5942277888534591E-2</v>
      </c>
      <c r="N142" s="157">
        <f>IFERROR(INDEX(emp_dirind_pct3,MATCH($A142&amp;N$99,ctrysec,0))+INDEX(emp_trdred_pct3,MATCH($A142&amp;N$99,ctrysec,0))*('Country comparisons '!$C$17/0.5),"")</f>
        <v>-2.2822985891252756E-2</v>
      </c>
      <c r="O142" s="157">
        <f>IFERROR(INDEX(emp_dirind_pct3,MATCH($A142&amp;O$99,ctrysec,0))+INDEX(emp_trdred_pct3,MATCH($A142&amp;O$99,ctrysec,0))*('Country comparisons '!$C$17/0.5),"")</f>
        <v>-1.6129420604556799E-2</v>
      </c>
      <c r="P142" s="157">
        <f>IFERROR(INDEX(emp_dirind_pct3,MATCH($A142&amp;P$99,ctrysec,0))+INDEX(emp_trdred_pct3,MATCH($A142&amp;P$99,ctrysec,0))*('Country comparisons '!$C$17/0.5),"")</f>
        <v>-2.2040349431335926E-2</v>
      </c>
      <c r="Q142" s="157">
        <f>IFERROR(INDEX(emp_dirind_pct3,MATCH($A142&amp;Q$99,ctrysec,0))+INDEX(emp_trdred_pct3,MATCH($A142&amp;Q$99,ctrysec,0))*('Country comparisons '!$C$17/0.5),"")</f>
        <v>-4.3949977261945605E-2</v>
      </c>
      <c r="R142" s="157">
        <f>IFERROR(INDEX(emp_dirind_pct3,MATCH($A142&amp;R$99,ctrysec,0))+INDEX(emp_trdred_pct3,MATCH($A142&amp;R$99,ctrysec,0))*('Country comparisons '!$C$17/0.5),"")</f>
        <v>-8.5101960175961722E-2</v>
      </c>
      <c r="S142" s="157">
        <f>IFERROR(INDEX(exp_dirind_pct3,MATCH($A142&amp;S$99,ctrysec,0))+INDEX(exp_trdred_pct3,MATCH($A142&amp;S$99,ctrysec,0))*('Country comparisons '!$C$17/0.5),"")</f>
        <v>-4.2735230177640915E-2</v>
      </c>
      <c r="T142" s="157">
        <f>IFERROR(INDEX(exp_dirind_pct3,MATCH($A142&amp;T$99,ctrysec,0))+INDEX(exp_trdred_pct3,MATCH($A142&amp;T$99,ctrysec,0))*('Country comparisons '!$C$17/0.5),"")</f>
        <v>-0.11870051920413971</v>
      </c>
      <c r="U142" s="157">
        <f>IFERROR(INDEX(exp_dirind_pct3,MATCH($A142&amp;U$99,ctrysec,0))+INDEX(exp_trdred_pct3,MATCH($A142&amp;U$99,ctrysec,0))*('Country comparisons '!$C$17/0.5),"")</f>
        <v>-0.59466120600700378</v>
      </c>
      <c r="V142" s="157">
        <f>IFERROR(INDEX(exp_dirind_pct3,MATCH($A142&amp;V$99,ctrysec,0))+INDEX(exp_trdred_pct3,MATCH($A142&amp;V$99,ctrysec,0))*('Country comparisons '!$C$17/0.5),"")</f>
        <v>-0.76275071754935198</v>
      </c>
      <c r="W142" s="157">
        <f>IFERROR(INDEX(exp_dirind_pct3,MATCH($A142&amp;W$99,ctrysec,0))+INDEX(exp_trdred_pct3,MATCH($A142&amp;W$99,ctrysec,0))*('Country comparisons '!$C$17/0.5),"")</f>
        <v>-4.4058641291485401E-2</v>
      </c>
    </row>
    <row r="143" spans="1:23" ht="14.5">
      <c r="A143" s="55"/>
      <c r="B143" s="56"/>
      <c r="C143" s="65"/>
      <c r="D143" s="65"/>
      <c r="E143" s="65"/>
      <c r="F143" s="65"/>
      <c r="G143" s="65"/>
      <c r="H143" s="63"/>
      <c r="I143" s="157" t="str">
        <f>IFERROR(INDEX(VA_dirind_pct3,MATCH($A143&amp;I$99,ctrysec,0))+INDEX(VA_trdred_pct3,MATCH($A143&amp;I$99,ctrysec,0))*('Country comparisons '!$C$17/0.5),"")</f>
        <v/>
      </c>
      <c r="J143" s="157" t="str">
        <f>IFERROR(INDEX(VA_dirind_pct3,MATCH($A143&amp;J$99,ctrysec,0))+INDEX(VA_trdred_pct3,MATCH($A143&amp;J$99,ctrysec,0))*('Country comparisons '!$C$17/0.5),"")</f>
        <v/>
      </c>
      <c r="K143" s="157" t="str">
        <f>IFERROR(INDEX(VA_dirind_pct3,MATCH($A143&amp;K$99,ctrysec,0))+INDEX(VA_trdred_pct3,MATCH($A143&amp;K$99,ctrysec,0))*('Country comparisons '!$C$17/0.5),"")</f>
        <v/>
      </c>
      <c r="L143" s="157" t="str">
        <f>IFERROR(INDEX(VA_dirind_pct3,MATCH($A143&amp;L$99,ctrysec,0))+INDEX(VA_trdred_pct3,MATCH($A143&amp;L$99,ctrysec,0))*('Country comparisons '!$C$17/0.5),"")</f>
        <v/>
      </c>
      <c r="M143" s="157" t="str">
        <f>IFERROR(INDEX(VA_dirind_pct3,MATCH($A143&amp;M$99,ctrysec,0))+INDEX(VA_trdred_pct3,MATCH($A143&amp;M$99,ctrysec,0))*('Country comparisons '!$C$17/0.5),"")</f>
        <v/>
      </c>
      <c r="N143" s="157" t="str">
        <f>IFERROR(INDEX(emp_dirind_pct3,MATCH($A143&amp;N$99,ctrysec,0))+INDEX(emp_trdred_pct3,MATCH($A143&amp;N$99,ctrysec,0))*('Country comparisons '!$C$17/0.5),"")</f>
        <v/>
      </c>
      <c r="O143" s="157" t="str">
        <f>IFERROR(INDEX(emp_dirind_pct3,MATCH($A143&amp;O$99,ctrysec,0))+INDEX(emp_trdred_pct3,MATCH($A143&amp;O$99,ctrysec,0))*('Country comparisons '!$C$17/0.5),"")</f>
        <v/>
      </c>
      <c r="P143" s="157" t="str">
        <f>IFERROR(INDEX(emp_dirind_pct3,MATCH($A143&amp;P$99,ctrysec,0))+INDEX(emp_trdred_pct3,MATCH($A143&amp;P$99,ctrysec,0))*('Country comparisons '!$C$17/0.5),"")</f>
        <v/>
      </c>
      <c r="Q143" s="157" t="str">
        <f>IFERROR(INDEX(emp_dirind_pct3,MATCH($A143&amp;Q$99,ctrysec,0))+INDEX(emp_trdred_pct3,MATCH($A143&amp;Q$99,ctrysec,0))*('Country comparisons '!$C$17/0.5),"")</f>
        <v/>
      </c>
      <c r="R143" s="157" t="str">
        <f>IFERROR(INDEX(emp_dirind_pct3,MATCH($A143&amp;R$99,ctrysec,0))+INDEX(emp_trdred_pct3,MATCH($A143&amp;R$99,ctrysec,0))*('Country comparisons '!$C$17/0.5),"")</f>
        <v/>
      </c>
      <c r="S143" s="157" t="str">
        <f>IFERROR(INDEX(exp_dirind_pct3,MATCH($A143&amp;S$99,ctrysec,0))+INDEX(exp_trdred_pct3,MATCH($A143&amp;S$99,ctrysec,0))*('Country comparisons '!$C$17/0.5),"")</f>
        <v/>
      </c>
      <c r="T143" s="157" t="str">
        <f>IFERROR(INDEX(exp_dirind_pct3,MATCH($A143&amp;T$99,ctrysec,0))+INDEX(exp_trdred_pct3,MATCH($A143&amp;T$99,ctrysec,0))*('Country comparisons '!$C$17/0.5),"")</f>
        <v/>
      </c>
      <c r="U143" s="157" t="str">
        <f>IFERROR(INDEX(exp_dirind_pct3,MATCH($A143&amp;U$99,ctrysec,0))+INDEX(exp_trdred_pct3,MATCH($A143&amp;U$99,ctrysec,0))*('Country comparisons '!$C$17/0.5),"")</f>
        <v/>
      </c>
      <c r="V143" s="157" t="str">
        <f>IFERROR(INDEX(exp_dirind_pct3,MATCH($A143&amp;V$99,ctrysec,0))+INDEX(exp_trdred_pct3,MATCH($A143&amp;V$99,ctrysec,0))*('Country comparisons '!$C$17/0.5),"")</f>
        <v/>
      </c>
      <c r="W143" s="157" t="str">
        <f>IFERROR(INDEX(exp_dirind_pct3,MATCH($A143&amp;W$99,ctrysec,0))+INDEX(exp_trdred_pct3,MATCH($A143&amp;W$99,ctrysec,0))*('Country comparisons '!$C$17/0.5),"")</f>
        <v/>
      </c>
    </row>
    <row r="144" spans="1:23" ht="14.5">
      <c r="A144" s="58" t="s">
        <v>162</v>
      </c>
      <c r="B144" s="56" t="s">
        <v>162</v>
      </c>
      <c r="C144" s="64">
        <f ca="1">OFFSET(H144,,$D$98)</f>
        <v>-4.5262671890668571E-2</v>
      </c>
      <c r="D144" s="64">
        <f t="shared" ref="D144:D145" ca="1" si="49">OFFSET(I144,,$D$98)</f>
        <v>-4.7705844044685364E-3</v>
      </c>
      <c r="E144" s="64">
        <f t="shared" ref="E144:E145" ca="1" si="50">OFFSET(J144,,$D$98)</f>
        <v>-7.0671932771801949E-2</v>
      </c>
      <c r="F144" s="64">
        <f t="shared" ref="F144:F145" ca="1" si="51">OFFSET(K144,,$D$98)</f>
        <v>-7.0844405388925225E-2</v>
      </c>
      <c r="G144" s="64">
        <f t="shared" ref="G144:G145" ca="1" si="52">OFFSET(L144,,$D$98)</f>
        <v>-7.9246308996516746E-2</v>
      </c>
      <c r="H144" s="63">
        <f t="shared" ref="H144:H157" ca="1" si="53">SUM(C144:G144)</f>
        <v>-0.27079590345238103</v>
      </c>
      <c r="I144" s="157">
        <f>IFERROR(INDEX(VA_dirind_pct3,MATCH($A144&amp;I$99,ctrysec,0))+INDEX(VA_trdred_pct3,MATCH($A144&amp;I$99,ctrysec,0))*('Country comparisons '!$C$17/0.5),"")</f>
        <v>-4.5262671890668571E-2</v>
      </c>
      <c r="J144" s="157">
        <f>IFERROR(INDEX(VA_dirind_pct3,MATCH($A144&amp;J$99,ctrysec,0))+INDEX(VA_trdred_pct3,MATCH($A144&amp;J$99,ctrysec,0))*('Country comparisons '!$C$17/0.5),"")</f>
        <v>-4.7705844044685364E-3</v>
      </c>
      <c r="K144" s="157">
        <f>IFERROR(INDEX(VA_dirind_pct3,MATCH($A144&amp;K$99,ctrysec,0))+INDEX(VA_trdred_pct3,MATCH($A144&amp;K$99,ctrysec,0))*('Country comparisons '!$C$17/0.5),"")</f>
        <v>-7.0671932771801949E-2</v>
      </c>
      <c r="L144" s="157">
        <f>IFERROR(INDEX(VA_dirind_pct3,MATCH($A144&amp;L$99,ctrysec,0))+INDEX(VA_trdred_pct3,MATCH($A144&amp;L$99,ctrysec,0))*('Country comparisons '!$C$17/0.5),"")</f>
        <v>-7.0844405388925225E-2</v>
      </c>
      <c r="M144" s="157">
        <f>IFERROR(INDEX(VA_dirind_pct3,MATCH($A144&amp;M$99,ctrysec,0))+INDEX(VA_trdred_pct3,MATCH($A144&amp;M$99,ctrysec,0))*('Country comparisons '!$C$17/0.5),"")</f>
        <v>-7.9246308996516746E-2</v>
      </c>
      <c r="N144" s="157">
        <f>IFERROR(INDEX(emp_dirind_pct3,MATCH($A144&amp;N$99,ctrysec,0))+INDEX(emp_trdred_pct3,MATCH($A144&amp;N$99,ctrysec,0))*('Country comparisons '!$C$17/0.5),"")</f>
        <v>-4.7150046331807971E-2</v>
      </c>
      <c r="O144" s="157">
        <f>IFERROR(INDEX(emp_dirind_pct3,MATCH($A144&amp;O$99,ctrysec,0))+INDEX(emp_trdred_pct3,MATCH($A144&amp;O$99,ctrysec,0))*('Country comparisons '!$C$17/0.5),"")</f>
        <v>-1.1716328910551965E-2</v>
      </c>
      <c r="P144" s="157">
        <f>IFERROR(INDEX(emp_dirind_pct3,MATCH($A144&amp;P$99,ctrysec,0))+INDEX(emp_trdred_pct3,MATCH($A144&amp;P$99,ctrysec,0))*('Country comparisons '!$C$17/0.5),"")</f>
        <v>-5.3283941000699997E-2</v>
      </c>
      <c r="Q144" s="157">
        <f>IFERROR(INDEX(emp_dirind_pct3,MATCH($A144&amp;Q$99,ctrysec,0))+INDEX(emp_trdred_pct3,MATCH($A144&amp;Q$99,ctrysec,0))*('Country comparisons '!$C$17/0.5),"")</f>
        <v>-4.6839777409331873E-2</v>
      </c>
      <c r="R144" s="157">
        <f>IFERROR(INDEX(emp_dirind_pct3,MATCH($A144&amp;R$99,ctrysec,0))+INDEX(emp_trdred_pct3,MATCH($A144&amp;R$99,ctrysec,0))*('Country comparisons '!$C$17/0.5),"")</f>
        <v>-7.4684207575046457E-2</v>
      </c>
      <c r="S144" s="157">
        <f>IFERROR(INDEX(exp_dirind_pct3,MATCH($A144&amp;S$99,ctrysec,0))+INDEX(exp_trdred_pct3,MATCH($A144&amp;S$99,ctrysec,0))*('Country comparisons '!$C$17/0.5),"")</f>
        <v>-0.60874248575419188</v>
      </c>
      <c r="T144" s="157">
        <f>IFERROR(INDEX(exp_dirind_pct3,MATCH($A144&amp;T$99,ctrysec,0))+INDEX(exp_trdred_pct3,MATCH($A144&amp;T$99,ctrysec,0))*('Country comparisons '!$C$17/0.5),"")</f>
        <v>-0.24281798442825675</v>
      </c>
      <c r="U144" s="157">
        <f>IFERROR(INDEX(exp_dirind_pct3,MATCH($A144&amp;U$99,ctrysec,0))+INDEX(exp_trdred_pct3,MATCH($A144&amp;U$99,ctrysec,0))*('Country comparisons '!$C$17/0.5),"")</f>
        <v>-2.1891052275896072</v>
      </c>
      <c r="V144" s="157">
        <f>IFERROR(INDEX(exp_dirind_pct3,MATCH($A144&amp;V$99,ctrysec,0))+INDEX(exp_trdred_pct3,MATCH($A144&amp;V$99,ctrysec,0))*('Country comparisons '!$C$17/0.5),"")</f>
        <v>-2.8199959448475056</v>
      </c>
      <c r="W144" s="157">
        <f>IFERROR(INDEX(exp_dirind_pct3,MATCH($A144&amp;W$99,ctrysec,0))+INDEX(exp_trdred_pct3,MATCH($A144&amp;W$99,ctrysec,0))*('Country comparisons '!$C$17/0.5),"")</f>
        <v>-0.19372091656100565</v>
      </c>
    </row>
    <row r="145" spans="1:23" ht="14.5">
      <c r="A145" s="59" t="s">
        <v>126</v>
      </c>
      <c r="B145" s="60" t="s">
        <v>126</v>
      </c>
      <c r="C145" s="64">
        <f ca="1">OFFSET(H145,,$D$98)</f>
        <v>-0.17030619690194726</v>
      </c>
      <c r="D145" s="64">
        <f t="shared" ca="1" si="49"/>
        <v>-0.11317301902454346</v>
      </c>
      <c r="E145" s="64">
        <f t="shared" ca="1" si="50"/>
        <v>-0.24096838850528002</v>
      </c>
      <c r="F145" s="64">
        <f t="shared" ca="1" si="51"/>
        <v>-0.35248565417714417</v>
      </c>
      <c r="G145" s="64">
        <f t="shared" ca="1" si="52"/>
        <v>-0.37361448464798741</v>
      </c>
      <c r="H145" s="63">
        <f t="shared" ca="1" si="53"/>
        <v>-1.2505477432569023</v>
      </c>
      <c r="I145" s="157">
        <f>IFERROR(INDEX(VA_dirind_pct3,MATCH($A145&amp;I$99,ctrysec,0))+INDEX(VA_trdred_pct3,MATCH($A145&amp;I$99,ctrysec,0))*('Country comparisons '!$C$17/0.5),"")</f>
        <v>-0.17030619690194726</v>
      </c>
      <c r="J145" s="157">
        <f>IFERROR(INDEX(VA_dirind_pct3,MATCH($A145&amp;J$99,ctrysec,0))+INDEX(VA_trdred_pct3,MATCH($A145&amp;J$99,ctrysec,0))*('Country comparisons '!$C$17/0.5),"")</f>
        <v>-0.11317301902454346</v>
      </c>
      <c r="K145" s="157">
        <f>IFERROR(INDEX(VA_dirind_pct3,MATCH($A145&amp;K$99,ctrysec,0))+INDEX(VA_trdred_pct3,MATCH($A145&amp;K$99,ctrysec,0))*('Country comparisons '!$C$17/0.5),"")</f>
        <v>-0.24096838850528002</v>
      </c>
      <c r="L145" s="157">
        <f>IFERROR(INDEX(VA_dirind_pct3,MATCH($A145&amp;L$99,ctrysec,0))+INDEX(VA_trdred_pct3,MATCH($A145&amp;L$99,ctrysec,0))*('Country comparisons '!$C$17/0.5),"")</f>
        <v>-0.35248565417714417</v>
      </c>
      <c r="M145" s="157">
        <f>IFERROR(INDEX(VA_dirind_pct3,MATCH($A145&amp;M$99,ctrysec,0))+INDEX(VA_trdred_pct3,MATCH($A145&amp;M$99,ctrysec,0))*('Country comparisons '!$C$17/0.5),"")</f>
        <v>-0.37361448464798741</v>
      </c>
      <c r="N145" s="157">
        <f>IFERROR(INDEX(emp_dirind_pct3,MATCH($A145&amp;N$99,ctrysec,0))+INDEX(emp_trdred_pct3,MATCH($A145&amp;N$99,ctrysec,0))*('Country comparisons '!$C$17/0.5),"")</f>
        <v>-0.26039531908463687</v>
      </c>
      <c r="O145" s="157">
        <f>IFERROR(INDEX(emp_dirind_pct3,MATCH($A145&amp;O$99,ctrysec,0))+INDEX(emp_trdred_pct3,MATCH($A145&amp;O$99,ctrysec,0))*('Country comparisons '!$C$17/0.5),"")</f>
        <v>-0.157281068561133</v>
      </c>
      <c r="P145" s="157">
        <f>IFERROR(INDEX(emp_dirind_pct3,MATCH($A145&amp;P$99,ctrysec,0))+INDEX(emp_trdred_pct3,MATCH($A145&amp;P$99,ctrysec,0))*('Country comparisons '!$C$17/0.5),"")</f>
        <v>-0.12614117236807942</v>
      </c>
      <c r="Q145" s="157">
        <f>IFERROR(INDEX(emp_dirind_pct3,MATCH($A145&amp;Q$99,ctrysec,0))+INDEX(emp_trdred_pct3,MATCH($A145&amp;Q$99,ctrysec,0))*('Country comparisons '!$C$17/0.5),"")</f>
        <v>-0.19211045275733341</v>
      </c>
      <c r="R145" s="157">
        <f>IFERROR(INDEX(emp_dirind_pct3,MATCH($A145&amp;R$99,ctrysec,0))+INDEX(emp_trdred_pct3,MATCH($A145&amp;R$99,ctrysec,0))*('Country comparisons '!$C$17/0.5),"")</f>
        <v>-0.37830515443783952</v>
      </c>
      <c r="S145" s="157">
        <f>IFERROR(INDEX(exp_dirind_pct3,MATCH($A145&amp;S$99,ctrysec,0))+INDEX(exp_trdred_pct3,MATCH($A145&amp;S$99,ctrysec,0))*('Country comparisons '!$C$17/0.5),"")</f>
        <v>-4.726258889422752E-2</v>
      </c>
      <c r="T145" s="157">
        <f>IFERROR(INDEX(exp_dirind_pct3,MATCH($A145&amp;T$99,ctrysec,0))+INDEX(exp_trdred_pct3,MATCH($A145&amp;T$99,ctrysec,0))*('Country comparisons '!$C$17/0.5),"")</f>
        <v>-1.8374817194417119</v>
      </c>
      <c r="U145" s="157">
        <f>IFERROR(INDEX(exp_dirind_pct3,MATCH($A145&amp;U$99,ctrysec,0))+INDEX(exp_trdred_pct3,MATCH($A145&amp;U$99,ctrysec,0))*('Country comparisons '!$C$17/0.5),"")</f>
        <v>-4.6363199921324849</v>
      </c>
      <c r="V145" s="157">
        <f>IFERROR(INDEX(exp_dirind_pct3,MATCH($A145&amp;V$99,ctrysec,0))+INDEX(exp_trdred_pct3,MATCH($A145&amp;V$99,ctrysec,0))*('Country comparisons '!$C$17/0.5),"")</f>
        <v>-2.5385239496954455</v>
      </c>
      <c r="W145" s="157">
        <f>IFERROR(INDEX(exp_dirind_pct3,MATCH($A145&amp;W$99,ctrysec,0))+INDEX(exp_trdred_pct3,MATCH($A145&amp;W$99,ctrysec,0))*('Country comparisons '!$C$17/0.5),"")</f>
        <v>-0.28057575016328806</v>
      </c>
    </row>
    <row r="146" spans="1:23" ht="14.5">
      <c r="A146" s="57"/>
      <c r="B146" s="57"/>
      <c r="C146" s="65"/>
      <c r="D146" s="65"/>
      <c r="E146" s="65"/>
      <c r="F146" s="65"/>
      <c r="G146" s="65"/>
      <c r="H146" s="63"/>
      <c r="I146" s="157" t="str">
        <f>IFERROR(INDEX(VA_dirind_pct3,MATCH($A146&amp;I$99,ctrysec,0))+INDEX(VA_trdred_pct3,MATCH($A146&amp;I$99,ctrysec,0))*('Country comparisons '!$C$17/0.5),"")</f>
        <v/>
      </c>
      <c r="J146" s="157" t="str">
        <f>IFERROR(INDEX(VA_dirind_pct3,MATCH($A146&amp;J$99,ctrysec,0))+INDEX(VA_trdred_pct3,MATCH($A146&amp;J$99,ctrysec,0))*('Country comparisons '!$C$17/0.5),"")</f>
        <v/>
      </c>
      <c r="K146" s="157" t="str">
        <f>IFERROR(INDEX(VA_dirind_pct3,MATCH($A146&amp;K$99,ctrysec,0))+INDEX(VA_trdred_pct3,MATCH($A146&amp;K$99,ctrysec,0))*('Country comparisons '!$C$17/0.5),"")</f>
        <v/>
      </c>
      <c r="L146" s="157" t="str">
        <f>IFERROR(INDEX(VA_dirind_pct3,MATCH($A146&amp;L$99,ctrysec,0))+INDEX(VA_trdred_pct3,MATCH($A146&amp;L$99,ctrysec,0))*('Country comparisons '!$C$17/0.5),"")</f>
        <v/>
      </c>
      <c r="M146" s="157" t="str">
        <f>IFERROR(INDEX(VA_dirind_pct3,MATCH($A146&amp;M$99,ctrysec,0))+INDEX(VA_trdred_pct3,MATCH($A146&amp;M$99,ctrysec,0))*('Country comparisons '!$C$17/0.5),"")</f>
        <v/>
      </c>
      <c r="N146" s="157" t="str">
        <f>IFERROR(INDEX(emp_dirind_pct3,MATCH($A146&amp;N$99,ctrysec,0))+INDEX(emp_trdred_pct3,MATCH($A146&amp;N$99,ctrysec,0))*('Country comparisons '!$C$17/0.5),"")</f>
        <v/>
      </c>
      <c r="O146" s="157" t="str">
        <f>IFERROR(INDEX(emp_dirind_pct3,MATCH($A146&amp;O$99,ctrysec,0))+INDEX(emp_trdred_pct3,MATCH($A146&amp;O$99,ctrysec,0))*('Country comparisons '!$C$17/0.5),"")</f>
        <v/>
      </c>
      <c r="P146" s="157" t="str">
        <f>IFERROR(INDEX(emp_dirind_pct3,MATCH($A146&amp;P$99,ctrysec,0))+INDEX(emp_trdred_pct3,MATCH($A146&amp;P$99,ctrysec,0))*('Country comparisons '!$C$17/0.5),"")</f>
        <v/>
      </c>
      <c r="Q146" s="157" t="str">
        <f>IFERROR(INDEX(emp_dirind_pct3,MATCH($A146&amp;Q$99,ctrysec,0))+INDEX(emp_trdred_pct3,MATCH($A146&amp;Q$99,ctrysec,0))*('Country comparisons '!$C$17/0.5),"")</f>
        <v/>
      </c>
      <c r="R146" s="157" t="str">
        <f>IFERROR(INDEX(emp_dirind_pct3,MATCH($A146&amp;R$99,ctrysec,0))+INDEX(emp_trdred_pct3,MATCH($A146&amp;R$99,ctrysec,0))*('Country comparisons '!$C$17/0.5),"")</f>
        <v/>
      </c>
      <c r="S146" s="157" t="str">
        <f>IFERROR(INDEX(exp_dirind_pct3,MATCH($A146&amp;S$99,ctrysec,0))+INDEX(exp_trdred_pct3,MATCH($A146&amp;S$99,ctrysec,0))*('Country comparisons '!$C$17/0.5),"")</f>
        <v/>
      </c>
      <c r="T146" s="157" t="str">
        <f>IFERROR(INDEX(exp_dirind_pct3,MATCH($A146&amp;T$99,ctrysec,0))+INDEX(exp_trdred_pct3,MATCH($A146&amp;T$99,ctrysec,0))*('Country comparisons '!$C$17/0.5),"")</f>
        <v/>
      </c>
      <c r="U146" s="157" t="str">
        <f>IFERROR(INDEX(exp_dirind_pct3,MATCH($A146&amp;U$99,ctrysec,0))+INDEX(exp_trdred_pct3,MATCH($A146&amp;U$99,ctrysec,0))*('Country comparisons '!$C$17/0.5),"")</f>
        <v/>
      </c>
      <c r="V146" s="157" t="str">
        <f>IFERROR(INDEX(exp_dirind_pct3,MATCH($A146&amp;V$99,ctrysec,0))+INDEX(exp_trdred_pct3,MATCH($A146&amp;V$99,ctrysec,0))*('Country comparisons '!$C$17/0.5),"")</f>
        <v/>
      </c>
      <c r="W146" s="157" t="str">
        <f>IFERROR(INDEX(exp_dirind_pct3,MATCH($A146&amp;W$99,ctrysec,0))+INDEX(exp_trdred_pct3,MATCH($A146&amp;W$99,ctrysec,0))*('Country comparisons '!$C$17/0.5),"")</f>
        <v/>
      </c>
    </row>
    <row r="147" spans="1:23" ht="14.5">
      <c r="A147" s="61" t="str">
        <f>$A$74</f>
        <v>JPN</v>
      </c>
      <c r="B147" s="61" t="str">
        <f>IF(A147=0,"",A147)</f>
        <v>JPN</v>
      </c>
      <c r="C147" s="64">
        <f ca="1">OFFSET(H147,,$D$98)</f>
        <v>3.8295041304081678E-4</v>
      </c>
      <c r="D147" s="64">
        <f t="shared" ref="D147:D157" ca="1" si="54">OFFSET(I147,,$D$98)</f>
        <v>5.0627946184249595E-3</v>
      </c>
      <c r="E147" s="64">
        <f t="shared" ref="E147:E157" ca="1" si="55">OFFSET(J147,,$D$98)</f>
        <v>-1.0299905203282833E-2</v>
      </c>
      <c r="F147" s="64">
        <f t="shared" ref="F147:F157" ca="1" si="56">OFFSET(K147,,$D$98)</f>
        <v>-0.12885466613806784</v>
      </c>
      <c r="G147" s="64">
        <f t="shared" ref="G147:G157" ca="1" si="57">OFFSET(L147,,$D$98)</f>
        <v>-5.4141246306244284E-2</v>
      </c>
      <c r="H147" s="63">
        <f t="shared" ca="1" si="53"/>
        <v>-0.18785007261612918</v>
      </c>
      <c r="I147" s="157">
        <f>IFERROR(INDEX(VA_dirind_pct3,MATCH($A147&amp;I$99,ctrysec,0))+INDEX(VA_trdred_pct3,MATCH($A147&amp;I$99,ctrysec,0))*('Country comparisons '!$C$17/0.5),"")</f>
        <v>3.8295041304081678E-4</v>
      </c>
      <c r="J147" s="157">
        <f>IFERROR(INDEX(VA_dirind_pct3,MATCH($A147&amp;J$99,ctrysec,0))+INDEX(VA_trdred_pct3,MATCH($A147&amp;J$99,ctrysec,0))*('Country comparisons '!$C$17/0.5),"")</f>
        <v>5.0627946184249595E-3</v>
      </c>
      <c r="K147" s="157">
        <f>IFERROR(INDEX(VA_dirind_pct3,MATCH($A147&amp;K$99,ctrysec,0))+INDEX(VA_trdred_pct3,MATCH($A147&amp;K$99,ctrysec,0))*('Country comparisons '!$C$17/0.5),"")</f>
        <v>-1.0299905203282833E-2</v>
      </c>
      <c r="L147" s="157">
        <f>IFERROR(INDEX(VA_dirind_pct3,MATCH($A147&amp;L$99,ctrysec,0))+INDEX(VA_trdred_pct3,MATCH($A147&amp;L$99,ctrysec,0))*('Country comparisons '!$C$17/0.5),"")</f>
        <v>-0.12885466613806784</v>
      </c>
      <c r="M147" s="157">
        <f>IFERROR(INDEX(VA_dirind_pct3,MATCH($A147&amp;M$99,ctrysec,0))+INDEX(VA_trdred_pct3,MATCH($A147&amp;M$99,ctrysec,0))*('Country comparisons '!$C$17/0.5),"")</f>
        <v>-5.4141246306244284E-2</v>
      </c>
      <c r="N147" s="157">
        <f>IFERROR(INDEX(emp_dirind_pct3,MATCH($A147&amp;N$99,ctrysec,0))+INDEX(emp_trdred_pct3,MATCH($A147&amp;N$99,ctrysec,0))*('Country comparisons '!$C$17/0.5),"")</f>
        <v>1.4268109516706318E-3</v>
      </c>
      <c r="O147" s="157">
        <f>IFERROR(INDEX(emp_dirind_pct3,MATCH($A147&amp;O$99,ctrysec,0))+INDEX(emp_trdred_pct3,MATCH($A147&amp;O$99,ctrysec,0))*('Country comparisons '!$C$17/0.5),"")</f>
        <v>1.1150079575600103E-2</v>
      </c>
      <c r="P147" s="157">
        <f>IFERROR(INDEX(emp_dirind_pct3,MATCH($A147&amp;P$99,ctrysec,0))+INDEX(emp_trdred_pct3,MATCH($A147&amp;P$99,ctrysec,0))*('Country comparisons '!$C$17/0.5),"")</f>
        <v>-6.4305951818823814E-3</v>
      </c>
      <c r="Q147" s="157">
        <f>IFERROR(INDEX(emp_dirind_pct3,MATCH($A147&amp;Q$99,ctrysec,0))+INDEX(emp_trdred_pct3,MATCH($A147&amp;Q$99,ctrysec,0))*('Country comparisons '!$C$17/0.5),"")</f>
        <v>-8.1428205587144475E-2</v>
      </c>
      <c r="R147" s="157">
        <f>IFERROR(INDEX(emp_dirind_pct3,MATCH($A147&amp;R$99,ctrysec,0))+INDEX(emp_trdred_pct3,MATCH($A147&amp;R$99,ctrysec,0))*('Country comparisons '!$C$17/0.5),"")</f>
        <v>-5.8885036851279438E-2</v>
      </c>
      <c r="S147" s="157">
        <f>IFERROR(INDEX(exp_dirind_pct3,MATCH($A147&amp;S$99,ctrysec,0))+INDEX(exp_trdred_pct3,MATCH($A147&amp;S$99,ctrysec,0))*('Country comparisons '!$C$17/0.5),"")</f>
        <v>4.3350916967028752E-3</v>
      </c>
      <c r="T147" s="157">
        <f>IFERROR(INDEX(exp_dirind_pct3,MATCH($A147&amp;T$99,ctrysec,0))+INDEX(exp_trdred_pct3,MATCH($A147&amp;T$99,ctrysec,0))*('Country comparisons '!$C$17/0.5),"")</f>
        <v>7.4467080645263195E-2</v>
      </c>
      <c r="U147" s="157">
        <f>IFERROR(INDEX(exp_dirind_pct3,MATCH($A147&amp;U$99,ctrysec,0))+INDEX(exp_trdred_pct3,MATCH($A147&amp;U$99,ctrysec,0))*('Country comparisons '!$C$17/0.5),"")</f>
        <v>-6.307685375213623E-2</v>
      </c>
      <c r="V147" s="157">
        <f>IFERROR(INDEX(exp_dirind_pct3,MATCH($A147&amp;V$99,ctrysec,0))+INDEX(exp_trdred_pct3,MATCH($A147&amp;V$99,ctrysec,0))*('Country comparisons '!$C$17/0.5),"")</f>
        <v>-1.6465435728709963</v>
      </c>
      <c r="W147" s="157">
        <f>IFERROR(INDEX(exp_dirind_pct3,MATCH($A147&amp;W$99,ctrysec,0))+INDEX(exp_trdred_pct3,MATCH($A147&amp;W$99,ctrysec,0))*('Country comparisons '!$C$17/0.5),"")</f>
        <v>-2.2072105792858565E-2</v>
      </c>
    </row>
    <row r="148" spans="1:23" ht="14.5">
      <c r="A148" s="61" t="str">
        <f>$A$75</f>
        <v>HKG</v>
      </c>
      <c r="B148" s="61" t="str">
        <f t="shared" ref="B148:B157" si="58">IF(A148=0,"",A148)</f>
        <v>HKG</v>
      </c>
      <c r="C148" s="64">
        <f t="shared" ref="C148:C157" ca="1" si="59">OFFSET(H148,,$D$98)</f>
        <v>7.7081373819964938E-4</v>
      </c>
      <c r="D148" s="64">
        <f t="shared" ca="1" si="54"/>
        <v>2.9350047670050117E-2</v>
      </c>
      <c r="E148" s="64">
        <f t="shared" ca="1" si="55"/>
        <v>7.0370919966080692E-3</v>
      </c>
      <c r="F148" s="64">
        <f t="shared" ca="1" si="56"/>
        <v>1.0095620956235507E-2</v>
      </c>
      <c r="G148" s="64">
        <f t="shared" ca="1" si="57"/>
        <v>3.8486492674564943E-2</v>
      </c>
      <c r="H148" s="63">
        <f t="shared" ca="1" si="53"/>
        <v>8.5740067035658285E-2</v>
      </c>
      <c r="I148" s="157">
        <f>IFERROR(INDEX(VA_dirind_pct3,MATCH($A148&amp;I$99,ctrysec,0))+INDEX(VA_trdred_pct3,MATCH($A148&amp;I$99,ctrysec,0))*('Country comparisons '!$C$17/0.5),"")</f>
        <v>7.7081373819964938E-4</v>
      </c>
      <c r="J148" s="157">
        <f>IFERROR(INDEX(VA_dirind_pct3,MATCH($A148&amp;J$99,ctrysec,0))+INDEX(VA_trdred_pct3,MATCH($A148&amp;J$99,ctrysec,0))*('Country comparisons '!$C$17/0.5),"")</f>
        <v>2.9350047670050117E-2</v>
      </c>
      <c r="K148" s="157">
        <f>IFERROR(INDEX(VA_dirind_pct3,MATCH($A148&amp;K$99,ctrysec,0))+INDEX(VA_trdred_pct3,MATCH($A148&amp;K$99,ctrysec,0))*('Country comparisons '!$C$17/0.5),"")</f>
        <v>7.0370919966080692E-3</v>
      </c>
      <c r="L148" s="157">
        <f>IFERROR(INDEX(VA_dirind_pct3,MATCH($A148&amp;L$99,ctrysec,0))+INDEX(VA_trdred_pct3,MATCH($A148&amp;L$99,ctrysec,0))*('Country comparisons '!$C$17/0.5),"")</f>
        <v>1.0095620956235507E-2</v>
      </c>
      <c r="M148" s="157">
        <f>IFERROR(INDEX(VA_dirind_pct3,MATCH($A148&amp;M$99,ctrysec,0))+INDEX(VA_trdred_pct3,MATCH($A148&amp;M$99,ctrysec,0))*('Country comparisons '!$C$17/0.5),"")</f>
        <v>3.8486492674564943E-2</v>
      </c>
      <c r="N148" s="157">
        <f>IFERROR(INDEX(emp_dirind_pct3,MATCH($A148&amp;N$99,ctrysec,0))+INDEX(emp_trdred_pct3,MATCH($A148&amp;N$99,ctrysec,0))*('Country comparisons '!$C$17/0.5),"")</f>
        <v>1.2938100517203566E-3</v>
      </c>
      <c r="O148" s="157">
        <f>IFERROR(INDEX(emp_dirind_pct3,MATCH($A148&amp;O$99,ctrysec,0))+INDEX(emp_trdred_pct3,MATCH($A148&amp;O$99,ctrysec,0))*('Country comparisons '!$C$17/0.5),"")</f>
        <v>8.5490412143371941E-2</v>
      </c>
      <c r="P148" s="157">
        <f>IFERROR(INDEX(emp_dirind_pct3,MATCH($A148&amp;P$99,ctrysec,0))+INDEX(emp_trdred_pct3,MATCH($A148&amp;P$99,ctrysec,0))*('Country comparisons '!$C$17/0.5),"")</f>
        <v>1.996383341611363E-2</v>
      </c>
      <c r="Q148" s="157">
        <f>IFERROR(INDEX(emp_dirind_pct3,MATCH($A148&amp;Q$99,ctrysec,0))+INDEX(emp_trdred_pct3,MATCH($A148&amp;Q$99,ctrysec,0))*('Country comparisons '!$C$17/0.5),"")</f>
        <v>2.6183906099959131E-2</v>
      </c>
      <c r="R148" s="157">
        <f>IFERROR(INDEX(emp_dirind_pct3,MATCH($A148&amp;R$99,ctrysec,0))+INDEX(emp_trdred_pct3,MATCH($A148&amp;R$99,ctrysec,0))*('Country comparisons '!$C$17/0.5),"")</f>
        <v>2.4311668501468375E-2</v>
      </c>
      <c r="S148" s="157">
        <f>IFERROR(INDEX(exp_dirind_pct3,MATCH($A148&amp;S$99,ctrysec,0))+INDEX(exp_trdred_pct3,MATCH($A148&amp;S$99,ctrysec,0))*('Country comparisons '!$C$17/0.5),"")</f>
        <v>3.1001254646980669E-3</v>
      </c>
      <c r="T148" s="157">
        <f>IFERROR(INDEX(exp_dirind_pct3,MATCH($A148&amp;T$99,ctrysec,0))+INDEX(exp_trdred_pct3,MATCH($A148&amp;T$99,ctrysec,0))*('Country comparisons '!$C$17/0.5),"")</f>
        <v>0.21169124727748567</v>
      </c>
      <c r="U148" s="157">
        <f>IFERROR(INDEX(exp_dirind_pct3,MATCH($A148&amp;U$99,ctrysec,0))+INDEX(exp_trdred_pct3,MATCH($A148&amp;U$99,ctrysec,0))*('Country comparisons '!$C$17/0.5),"")</f>
        <v>0.34133270592428744</v>
      </c>
      <c r="V148" s="157">
        <f>IFERROR(INDEX(exp_dirind_pct3,MATCH($A148&amp;V$99,ctrysec,0))+INDEX(exp_trdred_pct3,MATCH($A148&amp;V$99,ctrysec,0))*('Country comparisons '!$C$17/0.5),"")</f>
        <v>0.16613647121994291</v>
      </c>
      <c r="W148" s="157">
        <f>IFERROR(INDEX(exp_dirind_pct3,MATCH($A148&amp;W$99,ctrysec,0))+INDEX(exp_trdred_pct3,MATCH($A148&amp;W$99,ctrysec,0))*('Country comparisons '!$C$17/0.5),"")</f>
        <v>6.1661511308670924E-2</v>
      </c>
    </row>
    <row r="149" spans="1:23" ht="14.5">
      <c r="A149" s="61" t="str">
        <f>$A$76</f>
        <v>ROM</v>
      </c>
      <c r="B149" s="61" t="str">
        <f t="shared" si="58"/>
        <v>ROM</v>
      </c>
      <c r="C149" s="64">
        <f t="shared" ca="1" si="59"/>
        <v>1.9599127117544413E-3</v>
      </c>
      <c r="D149" s="64">
        <f t="shared" ca="1" si="54"/>
        <v>1.1397156049497426E-2</v>
      </c>
      <c r="E149" s="64">
        <f t="shared" ca="1" si="55"/>
        <v>9.7005688585340977E-3</v>
      </c>
      <c r="F149" s="64">
        <f t="shared" ca="1" si="56"/>
        <v>1.0044820955954492E-3</v>
      </c>
      <c r="G149" s="64">
        <f t="shared" ca="1" si="57"/>
        <v>7.1690001141178072E-3</v>
      </c>
      <c r="H149" s="63">
        <f t="shared" ca="1" si="53"/>
        <v>3.1231119829499221E-2</v>
      </c>
      <c r="I149" s="157">
        <f>IFERROR(INDEX(VA_dirind_pct3,MATCH($A149&amp;I$99,ctrysec,0))+INDEX(VA_trdred_pct3,MATCH($A149&amp;I$99,ctrysec,0))*('Country comparisons '!$C$17/0.5),"")</f>
        <v>1.9599127117544413E-3</v>
      </c>
      <c r="J149" s="157">
        <f>IFERROR(INDEX(VA_dirind_pct3,MATCH($A149&amp;J$99,ctrysec,0))+INDEX(VA_trdred_pct3,MATCH($A149&amp;J$99,ctrysec,0))*('Country comparisons '!$C$17/0.5),"")</f>
        <v>1.1397156049497426E-2</v>
      </c>
      <c r="K149" s="157">
        <f>IFERROR(INDEX(VA_dirind_pct3,MATCH($A149&amp;K$99,ctrysec,0))+INDEX(VA_trdred_pct3,MATCH($A149&amp;K$99,ctrysec,0))*('Country comparisons '!$C$17/0.5),"")</f>
        <v>9.7005688585340977E-3</v>
      </c>
      <c r="L149" s="157">
        <f>IFERROR(INDEX(VA_dirind_pct3,MATCH($A149&amp;L$99,ctrysec,0))+INDEX(VA_trdred_pct3,MATCH($A149&amp;L$99,ctrysec,0))*('Country comparisons '!$C$17/0.5),"")</f>
        <v>1.0044820955954492E-3</v>
      </c>
      <c r="M149" s="157">
        <f>IFERROR(INDEX(VA_dirind_pct3,MATCH($A149&amp;M$99,ctrysec,0))+INDEX(VA_trdred_pct3,MATCH($A149&amp;M$99,ctrysec,0))*('Country comparisons '!$C$17/0.5),"")</f>
        <v>7.1690001141178072E-3</v>
      </c>
      <c r="N149" s="157">
        <f>IFERROR(INDEX(emp_dirind_pct3,MATCH($A149&amp;N$99,ctrysec,0))+INDEX(emp_trdred_pct3,MATCH($A149&amp;N$99,ctrysec,0))*('Country comparisons '!$C$17/0.5),"")</f>
        <v>7.2648394852876663E-3</v>
      </c>
      <c r="O149" s="157">
        <f>IFERROR(INDEX(emp_dirind_pct3,MATCH($A149&amp;O$99,ctrysec,0))+INDEX(emp_trdred_pct3,MATCH($A149&amp;O$99,ctrysec,0))*('Country comparisons '!$C$17/0.5),"")</f>
        <v>2.4352349311811849E-2</v>
      </c>
      <c r="P149" s="157">
        <f>IFERROR(INDEX(emp_dirind_pct3,MATCH($A149&amp;P$99,ctrysec,0))+INDEX(emp_trdred_pct3,MATCH($A149&amp;P$99,ctrysec,0))*('Country comparisons '!$C$17/0.5),"")</f>
        <v>5.8995010331273079E-3</v>
      </c>
      <c r="Q149" s="157">
        <f>IFERROR(INDEX(emp_dirind_pct3,MATCH($A149&amp;Q$99,ctrysec,0))+INDEX(emp_trdred_pct3,MATCH($A149&amp;Q$99,ctrysec,0))*('Country comparisons '!$C$17/0.5),"")</f>
        <v>-1.8642278300831094E-3</v>
      </c>
      <c r="R149" s="157">
        <f>IFERROR(INDEX(emp_dirind_pct3,MATCH($A149&amp;R$99,ctrysec,0))+INDEX(emp_trdred_pct3,MATCH($A149&amp;R$99,ctrysec,0))*('Country comparisons '!$C$17/0.5),"")</f>
        <v>7.8641297118338116E-3</v>
      </c>
      <c r="S149" s="157">
        <f>IFERROR(INDEX(exp_dirind_pct3,MATCH($A149&amp;S$99,ctrysec,0))+INDEX(exp_trdred_pct3,MATCH($A149&amp;S$99,ctrysec,0))*('Country comparisons '!$C$17/0.5),"")</f>
        <v>4.3156219471711665E-3</v>
      </c>
      <c r="T149" s="157">
        <f>IFERROR(INDEX(exp_dirind_pct3,MATCH($A149&amp;T$99,ctrysec,0))+INDEX(exp_trdred_pct3,MATCH($A149&amp;T$99,ctrysec,0))*('Country comparisons '!$C$17/0.5),"")</f>
        <v>5.9383114683441818E-2</v>
      </c>
      <c r="U149" s="157">
        <f>IFERROR(INDEX(exp_dirind_pct3,MATCH($A149&amp;U$99,ctrysec,0))+INDEX(exp_trdred_pct3,MATCH($A149&amp;U$99,ctrysec,0))*('Country comparisons '!$C$17/0.5),"")</f>
        <v>5.7350974529981613E-2</v>
      </c>
      <c r="V149" s="157">
        <f>IFERROR(INDEX(exp_dirind_pct3,MATCH($A149&amp;V$99,ctrysec,0))+INDEX(exp_trdred_pct3,MATCH($A149&amp;V$99,ctrysec,0))*('Country comparisons '!$C$17/0.5),"")</f>
        <v>1.2655381229706109E-2</v>
      </c>
      <c r="W149" s="157">
        <f>IFERROR(INDEX(exp_dirind_pct3,MATCH($A149&amp;W$99,ctrysec,0))+INDEX(exp_trdred_pct3,MATCH($A149&amp;W$99,ctrysec,0))*('Country comparisons '!$C$17/0.5),"")</f>
        <v>9.2166287247299472E-3</v>
      </c>
    </row>
    <row r="150" spans="1:23" ht="14.5">
      <c r="A150" s="61" t="str">
        <f>$A$77</f>
        <v>ASEAN-5</v>
      </c>
      <c r="B150" s="61" t="str">
        <f t="shared" si="58"/>
        <v>ASEAN-5</v>
      </c>
      <c r="C150" s="64">
        <f t="shared" ca="1" si="59"/>
        <v>2.0300389267504215E-2</v>
      </c>
      <c r="D150" s="64">
        <f t="shared" ca="1" si="54"/>
        <v>0.10128220682963729</v>
      </c>
      <c r="E150" s="64">
        <f t="shared" ca="1" si="55"/>
        <v>0.10068336548283696</v>
      </c>
      <c r="F150" s="64">
        <f t="shared" ca="1" si="56"/>
        <v>9.3933372118044645E-2</v>
      </c>
      <c r="G150" s="64">
        <f t="shared" ca="1" si="57"/>
        <v>8.9672435591637623E-2</v>
      </c>
      <c r="H150" s="63">
        <f t="shared" ca="1" si="53"/>
        <v>0.40587176928966073</v>
      </c>
      <c r="I150" s="157">
        <f>IFERROR(INDEX(VA_dirind_pct3,MATCH($A150&amp;I$99,ctrysec,0))+INDEX(VA_trdred_pct3,MATCH($A150&amp;I$99,ctrysec,0))*('Country comparisons '!$C$17/0.5),"")</f>
        <v>2.0300389267504215E-2</v>
      </c>
      <c r="J150" s="157">
        <f>IFERROR(INDEX(VA_dirind_pct3,MATCH($A150&amp;J$99,ctrysec,0))+INDEX(VA_trdred_pct3,MATCH($A150&amp;J$99,ctrysec,0))*('Country comparisons '!$C$17/0.5),"")</f>
        <v>0.10128220682963729</v>
      </c>
      <c r="K150" s="157">
        <f>IFERROR(INDEX(VA_dirind_pct3,MATCH($A150&amp;K$99,ctrysec,0))+INDEX(VA_trdred_pct3,MATCH($A150&amp;K$99,ctrysec,0))*('Country comparisons '!$C$17/0.5),"")</f>
        <v>0.10068336548283696</v>
      </c>
      <c r="L150" s="157">
        <f>IFERROR(INDEX(VA_dirind_pct3,MATCH($A150&amp;L$99,ctrysec,0))+INDEX(VA_trdred_pct3,MATCH($A150&amp;L$99,ctrysec,0))*('Country comparisons '!$C$17/0.5),"")</f>
        <v>9.3933372118044645E-2</v>
      </c>
      <c r="M150" s="157">
        <f>IFERROR(INDEX(VA_dirind_pct3,MATCH($A150&amp;M$99,ctrysec,0))+INDEX(VA_trdred_pct3,MATCH($A150&amp;M$99,ctrysec,0))*('Country comparisons '!$C$17/0.5),"")</f>
        <v>8.9672435591637623E-2</v>
      </c>
      <c r="N150" s="157">
        <f>IFERROR(INDEX(emp_dirind_pct3,MATCH($A150&amp;N$99,ctrysec,0))+INDEX(emp_trdred_pct3,MATCH($A150&amp;N$99,ctrysec,0))*('Country comparisons '!$C$17/0.5),"")</f>
        <v>5.6488150265067816E-2</v>
      </c>
      <c r="O150" s="157">
        <f>IFERROR(INDEX(emp_dirind_pct3,MATCH($A150&amp;O$99,ctrysec,0))+INDEX(emp_trdred_pct3,MATCH($A150&amp;O$99,ctrysec,0))*('Country comparisons '!$C$17/0.5),"")</f>
        <v>7.2770025697536767E-2</v>
      </c>
      <c r="P150" s="157">
        <f>IFERROR(INDEX(emp_dirind_pct3,MATCH($A150&amp;P$99,ctrysec,0))+INDEX(emp_trdred_pct3,MATCH($A150&amp;P$99,ctrysec,0))*('Country comparisons '!$C$17/0.5),"")</f>
        <v>9.8284873180091381E-2</v>
      </c>
      <c r="Q150" s="157">
        <f>IFERROR(INDEX(emp_dirind_pct3,MATCH($A150&amp;Q$99,ctrysec,0))+INDEX(emp_trdred_pct3,MATCH($A150&amp;Q$99,ctrysec,0))*('Country comparisons '!$C$17/0.5),"")</f>
        <v>8.6247397121042013E-2</v>
      </c>
      <c r="R150" s="157">
        <f>IFERROR(INDEX(emp_dirind_pct3,MATCH($A150&amp;R$99,ctrysec,0))+INDEX(emp_trdred_pct3,MATCH($A150&amp;R$99,ctrysec,0))*('Country comparisons '!$C$17/0.5),"")</f>
        <v>6.8600459751905873E-2</v>
      </c>
      <c r="S150" s="157">
        <f>IFERROR(INDEX(exp_dirind_pct3,MATCH($A150&amp;S$99,ctrysec,0))+INDEX(exp_trdred_pct3,MATCH($A150&amp;S$99,ctrysec,0))*('Country comparisons '!$C$17/0.5),"")</f>
        <v>2.3534462321549654E-2</v>
      </c>
      <c r="T150" s="157">
        <f>IFERROR(INDEX(exp_dirind_pct3,MATCH($A150&amp;T$99,ctrysec,0))+INDEX(exp_trdred_pct3,MATCH($A150&amp;T$99,ctrysec,0))*('Country comparisons '!$C$17/0.5),"")</f>
        <v>0.7119961348362267</v>
      </c>
      <c r="U150" s="157">
        <f>IFERROR(INDEX(exp_dirind_pct3,MATCH($A150&amp;U$99,ctrysec,0))+INDEX(exp_trdred_pct3,MATCH($A150&amp;U$99,ctrysec,0))*('Country comparisons '!$C$17/0.5),"")</f>
        <v>1.1455561146140099</v>
      </c>
      <c r="V150" s="157">
        <f>IFERROR(INDEX(exp_dirind_pct3,MATCH($A150&amp;V$99,ctrysec,0))+INDEX(exp_trdred_pct3,MATCH($A150&amp;V$99,ctrysec,0))*('Country comparisons '!$C$17/0.5),"")</f>
        <v>0.58118405457935296</v>
      </c>
      <c r="W150" s="157">
        <f>IFERROR(INDEX(exp_dirind_pct3,MATCH($A150&amp;W$99,ctrysec,0))+INDEX(exp_trdred_pct3,MATCH($A150&amp;W$99,ctrysec,0))*('Country comparisons '!$C$17/0.5),"")</f>
        <v>7.4804197553476115E-2</v>
      </c>
    </row>
    <row r="151" spans="1:23" ht="14.5">
      <c r="A151" s="61" t="str">
        <f>$A$78</f>
        <v>JPN</v>
      </c>
      <c r="B151" s="61" t="str">
        <f t="shared" si="58"/>
        <v>JPN</v>
      </c>
      <c r="C151" s="64">
        <f t="shared" ca="1" si="59"/>
        <v>3.8295041304081678E-4</v>
      </c>
      <c r="D151" s="64">
        <f t="shared" ca="1" si="54"/>
        <v>5.0627946184249595E-3</v>
      </c>
      <c r="E151" s="64">
        <f t="shared" ca="1" si="55"/>
        <v>-1.0299905203282833E-2</v>
      </c>
      <c r="F151" s="64">
        <f t="shared" ca="1" si="56"/>
        <v>-0.12885466613806784</v>
      </c>
      <c r="G151" s="64">
        <f t="shared" ca="1" si="57"/>
        <v>-5.4141246306244284E-2</v>
      </c>
      <c r="H151" s="63">
        <f t="shared" ca="1" si="53"/>
        <v>-0.18785007261612918</v>
      </c>
      <c r="I151" s="157">
        <f>IFERROR(INDEX(VA_dirind_pct3,MATCH($A151&amp;I$99,ctrysec,0))+INDEX(VA_trdred_pct3,MATCH($A151&amp;I$99,ctrysec,0))*('Country comparisons '!$C$17/0.5),"")</f>
        <v>3.8295041304081678E-4</v>
      </c>
      <c r="J151" s="157">
        <f>IFERROR(INDEX(VA_dirind_pct3,MATCH($A151&amp;J$99,ctrysec,0))+INDEX(VA_trdred_pct3,MATCH($A151&amp;J$99,ctrysec,0))*('Country comparisons '!$C$17/0.5),"")</f>
        <v>5.0627946184249595E-3</v>
      </c>
      <c r="K151" s="157">
        <f>IFERROR(INDEX(VA_dirind_pct3,MATCH($A151&amp;K$99,ctrysec,0))+INDEX(VA_trdred_pct3,MATCH($A151&amp;K$99,ctrysec,0))*('Country comparisons '!$C$17/0.5),"")</f>
        <v>-1.0299905203282833E-2</v>
      </c>
      <c r="L151" s="157">
        <f>IFERROR(INDEX(VA_dirind_pct3,MATCH($A151&amp;L$99,ctrysec,0))+INDEX(VA_trdred_pct3,MATCH($A151&amp;L$99,ctrysec,0))*('Country comparisons '!$C$17/0.5),"")</f>
        <v>-0.12885466613806784</v>
      </c>
      <c r="M151" s="157">
        <f>IFERROR(INDEX(VA_dirind_pct3,MATCH($A151&amp;M$99,ctrysec,0))+INDEX(VA_trdred_pct3,MATCH($A151&amp;M$99,ctrysec,0))*('Country comparisons '!$C$17/0.5),"")</f>
        <v>-5.4141246306244284E-2</v>
      </c>
      <c r="N151" s="157">
        <f>IFERROR(INDEX(emp_dirind_pct3,MATCH($A151&amp;N$99,ctrysec,0))+INDEX(emp_trdred_pct3,MATCH($A151&amp;N$99,ctrysec,0))*('Country comparisons '!$C$17/0.5),"")</f>
        <v>1.4268109516706318E-3</v>
      </c>
      <c r="O151" s="157">
        <f>IFERROR(INDEX(emp_dirind_pct3,MATCH($A151&amp;O$99,ctrysec,0))+INDEX(emp_trdred_pct3,MATCH($A151&amp;O$99,ctrysec,0))*('Country comparisons '!$C$17/0.5),"")</f>
        <v>1.1150079575600103E-2</v>
      </c>
      <c r="P151" s="157">
        <f>IFERROR(INDEX(emp_dirind_pct3,MATCH($A151&amp;P$99,ctrysec,0))+INDEX(emp_trdred_pct3,MATCH($A151&amp;P$99,ctrysec,0))*('Country comparisons '!$C$17/0.5),"")</f>
        <v>-6.4305951818823814E-3</v>
      </c>
      <c r="Q151" s="157">
        <f>IFERROR(INDEX(emp_dirind_pct3,MATCH($A151&amp;Q$99,ctrysec,0))+INDEX(emp_trdred_pct3,MATCH($A151&amp;Q$99,ctrysec,0))*('Country comparisons '!$C$17/0.5),"")</f>
        <v>-8.1428205587144475E-2</v>
      </c>
      <c r="R151" s="157">
        <f>IFERROR(INDEX(emp_dirind_pct3,MATCH($A151&amp;R$99,ctrysec,0))+INDEX(emp_trdred_pct3,MATCH($A151&amp;R$99,ctrysec,0))*('Country comparisons '!$C$17/0.5),"")</f>
        <v>-5.8885036851279438E-2</v>
      </c>
      <c r="S151" s="157">
        <f>IFERROR(INDEX(exp_dirind_pct3,MATCH($A151&amp;S$99,ctrysec,0))+INDEX(exp_trdred_pct3,MATCH($A151&amp;S$99,ctrysec,0))*('Country comparisons '!$C$17/0.5),"")</f>
        <v>4.3350916967028752E-3</v>
      </c>
      <c r="T151" s="157">
        <f>IFERROR(INDEX(exp_dirind_pct3,MATCH($A151&amp;T$99,ctrysec,0))+INDEX(exp_trdred_pct3,MATCH($A151&amp;T$99,ctrysec,0))*('Country comparisons '!$C$17/0.5),"")</f>
        <v>7.4467080645263195E-2</v>
      </c>
      <c r="U151" s="157">
        <f>IFERROR(INDEX(exp_dirind_pct3,MATCH($A151&amp;U$99,ctrysec,0))+INDEX(exp_trdred_pct3,MATCH($A151&amp;U$99,ctrysec,0))*('Country comparisons '!$C$17/0.5),"")</f>
        <v>-6.307685375213623E-2</v>
      </c>
      <c r="V151" s="157">
        <f>IFERROR(INDEX(exp_dirind_pct3,MATCH($A151&amp;V$99,ctrysec,0))+INDEX(exp_trdred_pct3,MATCH($A151&amp;V$99,ctrysec,0))*('Country comparisons '!$C$17/0.5),"")</f>
        <v>-1.6465435728709963</v>
      </c>
      <c r="W151" s="157">
        <f>IFERROR(INDEX(exp_dirind_pct3,MATCH($A151&amp;W$99,ctrysec,0))+INDEX(exp_trdred_pct3,MATCH($A151&amp;W$99,ctrysec,0))*('Country comparisons '!$C$17/0.5),"")</f>
        <v>-2.2072105792858565E-2</v>
      </c>
    </row>
    <row r="152" spans="1:23" ht="14.5">
      <c r="A152" s="61" t="str">
        <f>$A$79</f>
        <v>VIE</v>
      </c>
      <c r="B152" s="61" t="str">
        <f t="shared" si="58"/>
        <v>VIE</v>
      </c>
      <c r="C152" s="64">
        <f t="shared" ca="1" si="59"/>
        <v>6.6728254780173302E-2</v>
      </c>
      <c r="D152" s="64">
        <f t="shared" ca="1" si="54"/>
        <v>0.74793640617281199</v>
      </c>
      <c r="E152" s="64">
        <f t="shared" ca="1" si="55"/>
        <v>0.6575920507311821</v>
      </c>
      <c r="F152" s="64">
        <f t="shared" ca="1" si="56"/>
        <v>0.46125289727933705</v>
      </c>
      <c r="G152" s="64">
        <f t="shared" ca="1" si="57"/>
        <v>0.37329123365634587</v>
      </c>
      <c r="H152" s="63">
        <f t="shared" ca="1" si="53"/>
        <v>2.3068008426198503</v>
      </c>
      <c r="I152" s="157">
        <f>IFERROR(INDEX(VA_dirind_pct3,MATCH($A152&amp;I$99,ctrysec,0))+INDEX(VA_trdred_pct3,MATCH($A152&amp;I$99,ctrysec,0))*('Country comparisons '!$C$17/0.5),"")</f>
        <v>6.6728254780173302E-2</v>
      </c>
      <c r="J152" s="157">
        <f>IFERROR(INDEX(VA_dirind_pct3,MATCH($A152&amp;J$99,ctrysec,0))+INDEX(VA_trdred_pct3,MATCH($A152&amp;J$99,ctrysec,0))*('Country comparisons '!$C$17/0.5),"")</f>
        <v>0.74793640617281199</v>
      </c>
      <c r="K152" s="157">
        <f>IFERROR(INDEX(VA_dirind_pct3,MATCH($A152&amp;K$99,ctrysec,0))+INDEX(VA_trdred_pct3,MATCH($A152&amp;K$99,ctrysec,0))*('Country comparisons '!$C$17/0.5),"")</f>
        <v>0.6575920507311821</v>
      </c>
      <c r="L152" s="157">
        <f>IFERROR(INDEX(VA_dirind_pct3,MATCH($A152&amp;L$99,ctrysec,0))+INDEX(VA_trdred_pct3,MATCH($A152&amp;L$99,ctrysec,0))*('Country comparisons '!$C$17/0.5),"")</f>
        <v>0.46125289727933705</v>
      </c>
      <c r="M152" s="157">
        <f>IFERROR(INDEX(VA_dirind_pct3,MATCH($A152&amp;M$99,ctrysec,0))+INDEX(VA_trdred_pct3,MATCH($A152&amp;M$99,ctrysec,0))*('Country comparisons '!$C$17/0.5),"")</f>
        <v>0.37329123365634587</v>
      </c>
      <c r="N152" s="157">
        <f>IFERROR(INDEX(emp_dirind_pct3,MATCH($A152&amp;N$99,ctrysec,0))+INDEX(emp_trdred_pct3,MATCH($A152&amp;N$99,ctrysec,0))*('Country comparisons '!$C$17/0.5),"")</f>
        <v>0.22304637497290969</v>
      </c>
      <c r="O152" s="157">
        <f>IFERROR(INDEX(emp_dirind_pct3,MATCH($A152&amp;O$99,ctrysec,0))+INDEX(emp_trdred_pct3,MATCH($A152&amp;O$99,ctrysec,0))*('Country comparisons '!$C$17/0.5),"")</f>
        <v>0.15576789024635218</v>
      </c>
      <c r="P152" s="157">
        <f>IFERROR(INDEX(emp_dirind_pct3,MATCH($A152&amp;P$99,ctrysec,0))+INDEX(emp_trdred_pct3,MATCH($A152&amp;P$99,ctrysec,0))*('Country comparisons '!$C$17/0.5),"")</f>
        <v>0.3587052971124649</v>
      </c>
      <c r="Q152" s="157">
        <f>IFERROR(INDEX(emp_dirind_pct3,MATCH($A152&amp;Q$99,ctrysec,0))+INDEX(emp_trdred_pct3,MATCH($A152&amp;Q$99,ctrysec,0))*('Country comparisons '!$C$17/0.5),"")</f>
        <v>0.31810751624288969</v>
      </c>
      <c r="R152" s="157">
        <f>IFERROR(INDEX(emp_dirind_pct3,MATCH($A152&amp;R$99,ctrysec,0))+INDEX(emp_trdred_pct3,MATCH($A152&amp;R$99,ctrysec,0))*('Country comparisons '!$C$17/0.5),"")</f>
        <v>0.16191590818925761</v>
      </c>
      <c r="S152" s="157">
        <f>IFERROR(INDEX(exp_dirind_pct3,MATCH($A152&amp;S$99,ctrysec,0))+INDEX(exp_trdred_pct3,MATCH($A152&amp;S$99,ctrysec,0))*('Country comparisons '!$C$17/0.5),"")</f>
        <v>5.0332447048276663E-2</v>
      </c>
      <c r="T152" s="157">
        <f>IFERROR(INDEX(exp_dirind_pct3,MATCH($A152&amp;T$99,ctrysec,0))+INDEX(exp_trdred_pct3,MATCH($A152&amp;T$99,ctrysec,0))*('Country comparisons '!$C$17/0.5),"")</f>
        <v>2.5868696589022875</v>
      </c>
      <c r="U152" s="157">
        <f>IFERROR(INDEX(exp_dirind_pct3,MATCH($A152&amp;U$99,ctrysec,0))+INDEX(exp_trdred_pct3,MATCH($A152&amp;U$99,ctrysec,0))*('Country comparisons '!$C$17/0.5),"")</f>
        <v>4.0261138416826725</v>
      </c>
      <c r="V152" s="157">
        <f>IFERROR(INDEX(exp_dirind_pct3,MATCH($A152&amp;V$99,ctrysec,0))+INDEX(exp_trdred_pct3,MATCH($A152&amp;V$99,ctrysec,0))*('Country comparisons '!$C$17/0.5),"")</f>
        <v>1.1651797156032444</v>
      </c>
      <c r="W152" s="157">
        <f>IFERROR(INDEX(exp_dirind_pct3,MATCH($A152&amp;W$99,ctrysec,0))+INDEX(exp_trdred_pct3,MATCH($A152&amp;W$99,ctrysec,0))*('Country comparisons '!$C$17/0.5),"")</f>
        <v>0.19570823972356688</v>
      </c>
    </row>
    <row r="153" spans="1:23" ht="14.5">
      <c r="A153" s="61" t="str">
        <f>$A$80</f>
        <v>BAN</v>
      </c>
      <c r="B153" s="61" t="str">
        <f t="shared" si="58"/>
        <v>BAN</v>
      </c>
      <c r="C153" s="64">
        <f t="shared" ca="1" si="59"/>
        <v>2.5383944506756961E-2</v>
      </c>
      <c r="D153" s="64">
        <f t="shared" ca="1" si="54"/>
        <v>0.11299163041985594</v>
      </c>
      <c r="E153" s="64">
        <f t="shared" ca="1" si="55"/>
        <v>3.9623897805540764E-4</v>
      </c>
      <c r="F153" s="64">
        <f t="shared" ca="1" si="56"/>
        <v>1.4448299870537085E-2</v>
      </c>
      <c r="G153" s="64">
        <f t="shared" ca="1" si="57"/>
        <v>7.2004107012617169E-2</v>
      </c>
      <c r="H153" s="63">
        <f t="shared" ca="1" si="53"/>
        <v>0.22522422078782256</v>
      </c>
      <c r="I153" s="157">
        <f>IFERROR(INDEX(VA_dirind_pct3,MATCH($A153&amp;I$99,ctrysec,0))+INDEX(VA_trdred_pct3,MATCH($A153&amp;I$99,ctrysec,0))*('Country comparisons '!$C$17/0.5),"")</f>
        <v>2.5383944506756961E-2</v>
      </c>
      <c r="J153" s="157">
        <f>IFERROR(INDEX(VA_dirind_pct3,MATCH($A153&amp;J$99,ctrysec,0))+INDEX(VA_trdred_pct3,MATCH($A153&amp;J$99,ctrysec,0))*('Country comparisons '!$C$17/0.5),"")</f>
        <v>0.11299163041985594</v>
      </c>
      <c r="K153" s="157">
        <f>IFERROR(INDEX(VA_dirind_pct3,MATCH($A153&amp;K$99,ctrysec,0))+INDEX(VA_trdred_pct3,MATCH($A153&amp;K$99,ctrysec,0))*('Country comparisons '!$C$17/0.5),"")</f>
        <v>3.9623897805540764E-4</v>
      </c>
      <c r="L153" s="157">
        <f>IFERROR(INDEX(VA_dirind_pct3,MATCH($A153&amp;L$99,ctrysec,0))+INDEX(VA_trdred_pct3,MATCH($A153&amp;L$99,ctrysec,0))*('Country comparisons '!$C$17/0.5),"")</f>
        <v>1.4448299870537085E-2</v>
      </c>
      <c r="M153" s="157">
        <f>IFERROR(INDEX(VA_dirind_pct3,MATCH($A153&amp;M$99,ctrysec,0))+INDEX(VA_trdred_pct3,MATCH($A153&amp;M$99,ctrysec,0))*('Country comparisons '!$C$17/0.5),"")</f>
        <v>7.2004107012617169E-2</v>
      </c>
      <c r="N153" s="157">
        <f>IFERROR(INDEX(emp_dirind_pct3,MATCH($A153&amp;N$99,ctrysec,0))+INDEX(emp_trdred_pct3,MATCH($A153&amp;N$99,ctrysec,0))*('Country comparisons '!$C$17/0.5),"")</f>
        <v>6.4891955127677647E-2</v>
      </c>
      <c r="O153" s="157">
        <f>IFERROR(INDEX(emp_dirind_pct3,MATCH($A153&amp;O$99,ctrysec,0))+INDEX(emp_trdred_pct3,MATCH($A153&amp;O$99,ctrysec,0))*('Country comparisons '!$C$17/0.5),"")</f>
        <v>0.1069372771307826</v>
      </c>
      <c r="P153" s="157">
        <f>IFERROR(INDEX(emp_dirind_pct3,MATCH($A153&amp;P$99,ctrysec,0))+INDEX(emp_trdred_pct3,MATCH($A153&amp;P$99,ctrysec,0))*('Country comparisons '!$C$17/0.5),"")</f>
        <v>7.9933489848826866E-4</v>
      </c>
      <c r="Q153" s="157">
        <f>IFERROR(INDEX(emp_dirind_pct3,MATCH($A153&amp;Q$99,ctrysec,0))+INDEX(emp_trdred_pct3,MATCH($A153&amp;Q$99,ctrysec,0))*('Country comparisons '!$C$17/0.5),"")</f>
        <v>1.2323040464252699E-2</v>
      </c>
      <c r="R153" s="157">
        <f>IFERROR(INDEX(emp_dirind_pct3,MATCH($A153&amp;R$99,ctrysec,0))+INDEX(emp_trdred_pct3,MATCH($A153&amp;R$99,ctrysec,0))*('Country comparisons '!$C$17/0.5),"")</f>
        <v>3.3753256087038608E-2</v>
      </c>
      <c r="S153" s="157">
        <f>IFERROR(INDEX(exp_dirind_pct3,MATCH($A153&amp;S$99,ctrysec,0))+INDEX(exp_trdred_pct3,MATCH($A153&amp;S$99,ctrysec,0))*('Country comparisons '!$C$17/0.5),"")</f>
        <v>1.0527894555480088E-2</v>
      </c>
      <c r="T153" s="157">
        <f>IFERROR(INDEX(exp_dirind_pct3,MATCH($A153&amp;T$99,ctrysec,0))+INDEX(exp_trdred_pct3,MATCH($A153&amp;T$99,ctrysec,0))*('Country comparisons '!$C$17/0.5),"")</f>
        <v>2.3867241156985983</v>
      </c>
      <c r="U153" s="157">
        <f>IFERROR(INDEX(exp_dirind_pct3,MATCH($A153&amp;U$99,ctrysec,0))+INDEX(exp_trdred_pct3,MATCH($A153&amp;U$99,ctrysec,0))*('Country comparisons '!$C$17/0.5),"")</f>
        <v>5.5055919137885212E-3</v>
      </c>
      <c r="V153" s="157">
        <f>IFERROR(INDEX(exp_dirind_pct3,MATCH($A153&amp;V$99,ctrysec,0))+INDEX(exp_trdred_pct3,MATCH($A153&amp;V$99,ctrysec,0))*('Country comparisons '!$C$17/0.5),"")</f>
        <v>2.6168230479783006E-2</v>
      </c>
      <c r="W153" s="157">
        <f>IFERROR(INDEX(exp_dirind_pct3,MATCH($A153&amp;W$99,ctrysec,0))+INDEX(exp_trdred_pct3,MATCH($A153&amp;W$99,ctrysec,0))*('Country comparisons '!$C$17/0.5),"")</f>
        <v>1.9148397546643992E-2</v>
      </c>
    </row>
    <row r="154" spans="1:23" ht="14.5">
      <c r="A154" s="61">
        <f>$A$81</f>
        <v>0</v>
      </c>
      <c r="B154" s="61" t="str">
        <f t="shared" si="58"/>
        <v/>
      </c>
      <c r="C154" s="64" t="str">
        <f t="shared" ca="1" si="59"/>
        <v/>
      </c>
      <c r="D154" s="64" t="str">
        <f t="shared" ca="1" si="54"/>
        <v/>
      </c>
      <c r="E154" s="64" t="str">
        <f t="shared" ca="1" si="55"/>
        <v/>
      </c>
      <c r="F154" s="64" t="str">
        <f t="shared" ca="1" si="56"/>
        <v/>
      </c>
      <c r="G154" s="64" t="str">
        <f t="shared" ca="1" si="57"/>
        <v/>
      </c>
      <c r="H154" s="63">
        <f t="shared" ca="1" si="53"/>
        <v>0</v>
      </c>
      <c r="I154" s="157" t="str">
        <f>IFERROR(INDEX(VA_dirind_pct3,MATCH($A154&amp;I$99,ctrysec,0))+INDEX(VA_trdred_pct3,MATCH($A154&amp;I$99,ctrysec,0))*('Country comparisons '!$C$17/0.5),"")</f>
        <v/>
      </c>
      <c r="J154" s="157" t="str">
        <f>IFERROR(INDEX(VA_dirind_pct3,MATCH($A154&amp;J$99,ctrysec,0))+INDEX(VA_trdred_pct3,MATCH($A154&amp;J$99,ctrysec,0))*('Country comparisons '!$C$17/0.5),"")</f>
        <v/>
      </c>
      <c r="K154" s="157" t="str">
        <f>IFERROR(INDEX(VA_dirind_pct3,MATCH($A154&amp;K$99,ctrysec,0))+INDEX(VA_trdred_pct3,MATCH($A154&amp;K$99,ctrysec,0))*('Country comparisons '!$C$17/0.5),"")</f>
        <v/>
      </c>
      <c r="L154" s="157" t="str">
        <f>IFERROR(INDEX(VA_dirind_pct3,MATCH($A154&amp;L$99,ctrysec,0))+INDEX(VA_trdred_pct3,MATCH($A154&amp;L$99,ctrysec,0))*('Country comparisons '!$C$17/0.5),"")</f>
        <v/>
      </c>
      <c r="M154" s="157" t="str">
        <f>IFERROR(INDEX(VA_dirind_pct3,MATCH($A154&amp;M$99,ctrysec,0))+INDEX(VA_trdred_pct3,MATCH($A154&amp;M$99,ctrysec,0))*('Country comparisons '!$C$17/0.5),"")</f>
        <v/>
      </c>
      <c r="N154" s="157" t="str">
        <f>IFERROR(INDEX(emp_dirind_pct3,MATCH($A154&amp;N$99,ctrysec,0))+INDEX(emp_trdred_pct3,MATCH($A154&amp;N$99,ctrysec,0))*('Country comparisons '!$C$17/0.5),"")</f>
        <v/>
      </c>
      <c r="O154" s="157" t="str">
        <f>IFERROR(INDEX(emp_dirind_pct3,MATCH($A154&amp;O$99,ctrysec,0))+INDEX(emp_trdred_pct3,MATCH($A154&amp;O$99,ctrysec,0))*('Country comparisons '!$C$17/0.5),"")</f>
        <v/>
      </c>
      <c r="P154" s="157" t="str">
        <f>IFERROR(INDEX(emp_dirind_pct3,MATCH($A154&amp;P$99,ctrysec,0))+INDEX(emp_trdred_pct3,MATCH($A154&amp;P$99,ctrysec,0))*('Country comparisons '!$C$17/0.5),"")</f>
        <v/>
      </c>
      <c r="Q154" s="157" t="str">
        <f>IFERROR(INDEX(emp_dirind_pct3,MATCH($A154&amp;Q$99,ctrysec,0))+INDEX(emp_trdred_pct3,MATCH($A154&amp;Q$99,ctrysec,0))*('Country comparisons '!$C$17/0.5),"")</f>
        <v/>
      </c>
      <c r="R154" s="157" t="str">
        <f>IFERROR(INDEX(emp_dirind_pct3,MATCH($A154&amp;R$99,ctrysec,0))+INDEX(emp_trdred_pct3,MATCH($A154&amp;R$99,ctrysec,0))*('Country comparisons '!$C$17/0.5),"")</f>
        <v/>
      </c>
      <c r="S154" s="157" t="str">
        <f>IFERROR(INDEX(exp_dirind_pct3,MATCH($A154&amp;S$99,ctrysec,0))+INDEX(exp_trdred_pct3,MATCH($A154&amp;S$99,ctrysec,0))*('Country comparisons '!$C$17/0.5),"")</f>
        <v/>
      </c>
      <c r="T154" s="157" t="str">
        <f>IFERROR(INDEX(exp_dirind_pct3,MATCH($A154&amp;T$99,ctrysec,0))+INDEX(exp_trdred_pct3,MATCH($A154&amp;T$99,ctrysec,0))*('Country comparisons '!$C$17/0.5),"")</f>
        <v/>
      </c>
      <c r="U154" s="157" t="str">
        <f>IFERROR(INDEX(exp_dirind_pct3,MATCH($A154&amp;U$99,ctrysec,0))+INDEX(exp_trdred_pct3,MATCH($A154&amp;U$99,ctrysec,0))*('Country comparisons '!$C$17/0.5),"")</f>
        <v/>
      </c>
      <c r="V154" s="157" t="str">
        <f>IFERROR(INDEX(exp_dirind_pct3,MATCH($A154&amp;V$99,ctrysec,0))+INDEX(exp_trdred_pct3,MATCH($A154&amp;V$99,ctrysec,0))*('Country comparisons '!$C$17/0.5),"")</f>
        <v/>
      </c>
      <c r="W154" s="157" t="str">
        <f>IFERROR(INDEX(exp_dirind_pct3,MATCH($A154&amp;W$99,ctrysec,0))+INDEX(exp_trdred_pct3,MATCH($A154&amp;W$99,ctrysec,0))*('Country comparisons '!$C$17/0.5),"")</f>
        <v/>
      </c>
    </row>
    <row r="155" spans="1:23" ht="14.5">
      <c r="A155" s="61">
        <f>$A$82</f>
        <v>0</v>
      </c>
      <c r="B155" s="61" t="str">
        <f t="shared" si="58"/>
        <v/>
      </c>
      <c r="C155" s="64" t="str">
        <f t="shared" ca="1" si="59"/>
        <v/>
      </c>
      <c r="D155" s="64" t="str">
        <f t="shared" ca="1" si="54"/>
        <v/>
      </c>
      <c r="E155" s="64" t="str">
        <f t="shared" ca="1" si="55"/>
        <v/>
      </c>
      <c r="F155" s="64" t="str">
        <f t="shared" ca="1" si="56"/>
        <v/>
      </c>
      <c r="G155" s="64" t="str">
        <f t="shared" ca="1" si="57"/>
        <v/>
      </c>
      <c r="H155" s="63">
        <f t="shared" ca="1" si="53"/>
        <v>0</v>
      </c>
      <c r="I155" s="157" t="str">
        <f>IFERROR(INDEX(VA_dirind_pct3,MATCH($A155&amp;I$99,ctrysec,0))+INDEX(VA_trdred_pct3,MATCH($A155&amp;I$99,ctrysec,0))*('Country comparisons '!$C$17/0.5),"")</f>
        <v/>
      </c>
      <c r="J155" s="157" t="str">
        <f>IFERROR(INDEX(VA_dirind_pct3,MATCH($A155&amp;J$99,ctrysec,0))+INDEX(VA_trdred_pct3,MATCH($A155&amp;J$99,ctrysec,0))*('Country comparisons '!$C$17/0.5),"")</f>
        <v/>
      </c>
      <c r="K155" s="157" t="str">
        <f>IFERROR(INDEX(VA_dirind_pct3,MATCH($A155&amp;K$99,ctrysec,0))+INDEX(VA_trdred_pct3,MATCH($A155&amp;K$99,ctrysec,0))*('Country comparisons '!$C$17/0.5),"")</f>
        <v/>
      </c>
      <c r="L155" s="157" t="str">
        <f>IFERROR(INDEX(VA_dirind_pct3,MATCH($A155&amp;L$99,ctrysec,0))+INDEX(VA_trdred_pct3,MATCH($A155&amp;L$99,ctrysec,0))*('Country comparisons '!$C$17/0.5),"")</f>
        <v/>
      </c>
      <c r="M155" s="157" t="str">
        <f>IFERROR(INDEX(VA_dirind_pct3,MATCH($A155&amp;M$99,ctrysec,0))+INDEX(VA_trdred_pct3,MATCH($A155&amp;M$99,ctrysec,0))*('Country comparisons '!$C$17/0.5),"")</f>
        <v/>
      </c>
      <c r="N155" s="157" t="str">
        <f>IFERROR(INDEX(emp_dirind_pct3,MATCH($A155&amp;N$99,ctrysec,0))+INDEX(emp_trdred_pct3,MATCH($A155&amp;N$99,ctrysec,0))*('Country comparisons '!$C$17/0.5),"")</f>
        <v/>
      </c>
      <c r="O155" s="157" t="str">
        <f>IFERROR(INDEX(emp_dirind_pct3,MATCH($A155&amp;O$99,ctrysec,0))+INDEX(emp_trdred_pct3,MATCH($A155&amp;O$99,ctrysec,0))*('Country comparisons '!$C$17/0.5),"")</f>
        <v/>
      </c>
      <c r="P155" s="157" t="str">
        <f>IFERROR(INDEX(emp_dirind_pct3,MATCH($A155&amp;P$99,ctrysec,0))+INDEX(emp_trdred_pct3,MATCH($A155&amp;P$99,ctrysec,0))*('Country comparisons '!$C$17/0.5),"")</f>
        <v/>
      </c>
      <c r="Q155" s="157" t="str">
        <f>IFERROR(INDEX(emp_dirind_pct3,MATCH($A155&amp;Q$99,ctrysec,0))+INDEX(emp_trdred_pct3,MATCH($A155&amp;Q$99,ctrysec,0))*('Country comparisons '!$C$17/0.5),"")</f>
        <v/>
      </c>
      <c r="R155" s="157" t="str">
        <f>IFERROR(INDEX(emp_dirind_pct3,MATCH($A155&amp;R$99,ctrysec,0))+INDEX(emp_trdred_pct3,MATCH($A155&amp;R$99,ctrysec,0))*('Country comparisons '!$C$17/0.5),"")</f>
        <v/>
      </c>
      <c r="S155" s="157" t="str">
        <f>IFERROR(INDEX(exp_dirind_pct3,MATCH($A155&amp;S$99,ctrysec,0))+INDEX(exp_trdred_pct3,MATCH($A155&amp;S$99,ctrysec,0))*('Country comparisons '!$C$17/0.5),"")</f>
        <v/>
      </c>
      <c r="T155" s="157" t="str">
        <f>IFERROR(INDEX(exp_dirind_pct3,MATCH($A155&amp;T$99,ctrysec,0))+INDEX(exp_trdred_pct3,MATCH($A155&amp;T$99,ctrysec,0))*('Country comparisons '!$C$17/0.5),"")</f>
        <v/>
      </c>
      <c r="U155" s="157" t="str">
        <f>IFERROR(INDEX(exp_dirind_pct3,MATCH($A155&amp;U$99,ctrysec,0))+INDEX(exp_trdred_pct3,MATCH($A155&amp;U$99,ctrysec,0))*('Country comparisons '!$C$17/0.5),"")</f>
        <v/>
      </c>
      <c r="V155" s="157" t="str">
        <f>IFERROR(INDEX(exp_dirind_pct3,MATCH($A155&amp;V$99,ctrysec,0))+INDEX(exp_trdred_pct3,MATCH($A155&amp;V$99,ctrysec,0))*('Country comparisons '!$C$17/0.5),"")</f>
        <v/>
      </c>
      <c r="W155" s="157" t="str">
        <f>IFERROR(INDEX(exp_dirind_pct3,MATCH($A155&amp;W$99,ctrysec,0))+INDEX(exp_trdred_pct3,MATCH($A155&amp;W$99,ctrysec,0))*('Country comparisons '!$C$17/0.5),"")</f>
        <v/>
      </c>
    </row>
    <row r="156" spans="1:23" ht="14.5">
      <c r="A156" s="61">
        <f>$A$83</f>
        <v>0</v>
      </c>
      <c r="B156" s="61" t="str">
        <f t="shared" si="58"/>
        <v/>
      </c>
      <c r="C156" s="64" t="str">
        <f t="shared" ca="1" si="59"/>
        <v/>
      </c>
      <c r="D156" s="64" t="str">
        <f t="shared" ca="1" si="54"/>
        <v/>
      </c>
      <c r="E156" s="64" t="str">
        <f t="shared" ca="1" si="55"/>
        <v/>
      </c>
      <c r="F156" s="64" t="str">
        <f t="shared" ca="1" si="56"/>
        <v/>
      </c>
      <c r="G156" s="64" t="str">
        <f t="shared" ca="1" si="57"/>
        <v/>
      </c>
      <c r="H156" s="63">
        <f t="shared" ca="1" si="53"/>
        <v>0</v>
      </c>
      <c r="I156" s="157" t="str">
        <f>IFERROR(INDEX(VA_dirind_pct3,MATCH($A156&amp;I$99,ctrysec,0))+INDEX(VA_trdred_pct3,MATCH($A156&amp;I$99,ctrysec,0))*('Country comparisons '!$C$17/0.5),"")</f>
        <v/>
      </c>
      <c r="J156" s="157" t="str">
        <f>IFERROR(INDEX(VA_dirind_pct3,MATCH($A156&amp;J$99,ctrysec,0))+INDEX(VA_trdred_pct3,MATCH($A156&amp;J$99,ctrysec,0))*('Country comparisons '!$C$17/0.5),"")</f>
        <v/>
      </c>
      <c r="K156" s="157" t="str">
        <f>IFERROR(INDEX(VA_dirind_pct3,MATCH($A156&amp;K$99,ctrysec,0))+INDEX(VA_trdred_pct3,MATCH($A156&amp;K$99,ctrysec,0))*('Country comparisons '!$C$17/0.5),"")</f>
        <v/>
      </c>
      <c r="L156" s="157" t="str">
        <f>IFERROR(INDEX(VA_dirind_pct3,MATCH($A156&amp;L$99,ctrysec,0))+INDEX(VA_trdred_pct3,MATCH($A156&amp;L$99,ctrysec,0))*('Country comparisons '!$C$17/0.5),"")</f>
        <v/>
      </c>
      <c r="M156" s="157" t="str">
        <f>IFERROR(INDEX(VA_dirind_pct3,MATCH($A156&amp;M$99,ctrysec,0))+INDEX(VA_trdred_pct3,MATCH($A156&amp;M$99,ctrysec,0))*('Country comparisons '!$C$17/0.5),"")</f>
        <v/>
      </c>
      <c r="N156" s="157" t="str">
        <f>IFERROR(INDEX(emp_dirind_pct3,MATCH($A156&amp;N$99,ctrysec,0))+INDEX(emp_trdred_pct3,MATCH($A156&amp;N$99,ctrysec,0))*('Country comparisons '!$C$17/0.5),"")</f>
        <v/>
      </c>
      <c r="O156" s="157" t="str">
        <f>IFERROR(INDEX(emp_dirind_pct3,MATCH($A156&amp;O$99,ctrysec,0))+INDEX(emp_trdred_pct3,MATCH($A156&amp;O$99,ctrysec,0))*('Country comparisons '!$C$17/0.5),"")</f>
        <v/>
      </c>
      <c r="P156" s="157" t="str">
        <f>IFERROR(INDEX(emp_dirind_pct3,MATCH($A156&amp;P$99,ctrysec,0))+INDEX(emp_trdred_pct3,MATCH($A156&amp;P$99,ctrysec,0))*('Country comparisons '!$C$17/0.5),"")</f>
        <v/>
      </c>
      <c r="Q156" s="157" t="str">
        <f>IFERROR(INDEX(emp_dirind_pct3,MATCH($A156&amp;Q$99,ctrysec,0))+INDEX(emp_trdred_pct3,MATCH($A156&amp;Q$99,ctrysec,0))*('Country comparisons '!$C$17/0.5),"")</f>
        <v/>
      </c>
      <c r="R156" s="157" t="str">
        <f>IFERROR(INDEX(emp_dirind_pct3,MATCH($A156&amp;R$99,ctrysec,0))+INDEX(emp_trdred_pct3,MATCH($A156&amp;R$99,ctrysec,0))*('Country comparisons '!$C$17/0.5),"")</f>
        <v/>
      </c>
      <c r="S156" s="157" t="str">
        <f>IFERROR(INDEX(exp_dirind_pct3,MATCH($A156&amp;S$99,ctrysec,0))+INDEX(exp_trdred_pct3,MATCH($A156&amp;S$99,ctrysec,0))*('Country comparisons '!$C$17/0.5),"")</f>
        <v/>
      </c>
      <c r="T156" s="157" t="str">
        <f>IFERROR(INDEX(exp_dirind_pct3,MATCH($A156&amp;T$99,ctrysec,0))+INDEX(exp_trdred_pct3,MATCH($A156&amp;T$99,ctrysec,0))*('Country comparisons '!$C$17/0.5),"")</f>
        <v/>
      </c>
      <c r="U156" s="157" t="str">
        <f>IFERROR(INDEX(exp_dirind_pct3,MATCH($A156&amp;U$99,ctrysec,0))+INDEX(exp_trdred_pct3,MATCH($A156&amp;U$99,ctrysec,0))*('Country comparisons '!$C$17/0.5),"")</f>
        <v/>
      </c>
      <c r="V156" s="157" t="str">
        <f>IFERROR(INDEX(exp_dirind_pct3,MATCH($A156&amp;V$99,ctrysec,0))+INDEX(exp_trdred_pct3,MATCH($A156&amp;V$99,ctrysec,0))*('Country comparisons '!$C$17/0.5),"")</f>
        <v/>
      </c>
      <c r="W156" s="157" t="str">
        <f>IFERROR(INDEX(exp_dirind_pct3,MATCH($A156&amp;W$99,ctrysec,0))+INDEX(exp_trdred_pct3,MATCH($A156&amp;W$99,ctrysec,0))*('Country comparisons '!$C$17/0.5),"")</f>
        <v/>
      </c>
    </row>
    <row r="157" spans="1:23" ht="14.5">
      <c r="A157" s="61">
        <f>$A$84</f>
        <v>0</v>
      </c>
      <c r="B157" s="61" t="str">
        <f t="shared" si="58"/>
        <v/>
      </c>
      <c r="C157" s="64" t="str">
        <f t="shared" ca="1" si="59"/>
        <v/>
      </c>
      <c r="D157" s="64" t="str">
        <f t="shared" ca="1" si="54"/>
        <v/>
      </c>
      <c r="E157" s="64" t="str">
        <f t="shared" ca="1" si="55"/>
        <v/>
      </c>
      <c r="F157" s="64" t="str">
        <f t="shared" ca="1" si="56"/>
        <v/>
      </c>
      <c r="G157" s="64" t="str">
        <f t="shared" ca="1" si="57"/>
        <v/>
      </c>
      <c r="H157" s="63">
        <f t="shared" ca="1" si="53"/>
        <v>0</v>
      </c>
      <c r="I157" s="157" t="str">
        <f>IFERROR(INDEX(VA_dirind_pct3,MATCH($A157&amp;I$99,ctrysec,0))+INDEX(VA_trdred_pct3,MATCH($A157&amp;I$99,ctrysec,0))*('Country comparisons '!$C$17/0.5),"")</f>
        <v/>
      </c>
      <c r="J157" s="157" t="str">
        <f>IFERROR(INDEX(VA_dirind_pct3,MATCH($A157&amp;J$99,ctrysec,0))+INDEX(VA_trdred_pct3,MATCH($A157&amp;J$99,ctrysec,0))*('Country comparisons '!$C$17/0.5),"")</f>
        <v/>
      </c>
      <c r="K157" s="157" t="str">
        <f>IFERROR(INDEX(VA_dirind_pct3,MATCH($A157&amp;K$99,ctrysec,0))+INDEX(VA_trdred_pct3,MATCH($A157&amp;K$99,ctrysec,0))*('Country comparisons '!$C$17/0.5),"")</f>
        <v/>
      </c>
      <c r="L157" s="157" t="str">
        <f>IFERROR(INDEX(VA_dirind_pct3,MATCH($A157&amp;L$99,ctrysec,0))+INDEX(VA_trdred_pct3,MATCH($A157&amp;L$99,ctrysec,0))*('Country comparisons '!$C$17/0.5),"")</f>
        <v/>
      </c>
      <c r="M157" s="157" t="str">
        <f>IFERROR(INDEX(VA_dirind_pct3,MATCH($A157&amp;M$99,ctrysec,0))+INDEX(VA_trdred_pct3,MATCH($A157&amp;M$99,ctrysec,0))*('Country comparisons '!$C$17/0.5),"")</f>
        <v/>
      </c>
      <c r="N157" s="157" t="str">
        <f>IFERROR(INDEX(emp_dirind_pct3,MATCH($A157&amp;N$99,ctrysec,0))+INDEX(emp_trdred_pct3,MATCH($A157&amp;N$99,ctrysec,0))*('Country comparisons '!$C$17/0.5),"")</f>
        <v/>
      </c>
      <c r="O157" s="157" t="str">
        <f>IFERROR(INDEX(emp_dirind_pct3,MATCH($A157&amp;O$99,ctrysec,0))+INDEX(emp_trdred_pct3,MATCH($A157&amp;O$99,ctrysec,0))*('Country comparisons '!$C$17/0.5),"")</f>
        <v/>
      </c>
      <c r="P157" s="157" t="str">
        <f>IFERROR(INDEX(emp_dirind_pct3,MATCH($A157&amp;P$99,ctrysec,0))+INDEX(emp_trdred_pct3,MATCH($A157&amp;P$99,ctrysec,0))*('Country comparisons '!$C$17/0.5),"")</f>
        <v/>
      </c>
      <c r="Q157" s="157" t="str">
        <f>IFERROR(INDEX(emp_dirind_pct3,MATCH($A157&amp;Q$99,ctrysec,0))+INDEX(emp_trdred_pct3,MATCH($A157&amp;Q$99,ctrysec,0))*('Country comparisons '!$C$17/0.5),"")</f>
        <v/>
      </c>
      <c r="R157" s="157" t="str">
        <f>IFERROR(INDEX(emp_dirind_pct3,MATCH($A157&amp;R$99,ctrysec,0))+INDEX(emp_trdred_pct3,MATCH($A157&amp;R$99,ctrysec,0))*('Country comparisons '!$C$17/0.5),"")</f>
        <v/>
      </c>
      <c r="S157" s="157" t="str">
        <f>IFERROR(INDEX(exp_dirind_pct3,MATCH($A157&amp;S$99,ctrysec,0))+INDEX(exp_trdred_pct3,MATCH($A157&amp;S$99,ctrysec,0))*('Country comparisons '!$C$17/0.5),"")</f>
        <v/>
      </c>
      <c r="T157" s="157" t="str">
        <f>IFERROR(INDEX(exp_dirind_pct3,MATCH($A157&amp;T$99,ctrysec,0))+INDEX(exp_trdred_pct3,MATCH($A157&amp;T$99,ctrysec,0))*('Country comparisons '!$C$17/0.5),"")</f>
        <v/>
      </c>
      <c r="U157" s="157" t="str">
        <f>IFERROR(INDEX(exp_dirind_pct3,MATCH($A157&amp;U$99,ctrysec,0))+INDEX(exp_trdred_pct3,MATCH($A157&amp;U$99,ctrysec,0))*('Country comparisons '!$C$17/0.5),"")</f>
        <v/>
      </c>
      <c r="V157" s="157" t="str">
        <f>IFERROR(INDEX(exp_dirind_pct3,MATCH($A157&amp;V$99,ctrysec,0))+INDEX(exp_trdred_pct3,MATCH($A157&amp;V$99,ctrysec,0))*('Country comparisons '!$C$17/0.5),"")</f>
        <v/>
      </c>
      <c r="W157" s="157" t="str">
        <f>IFERROR(INDEX(exp_dirind_pct3,MATCH($A157&amp;W$99,ctrysec,0))+INDEX(exp_trdred_pct3,MATCH($A157&amp;W$99,ctrysec,0))*('Country comparisons '!$C$17/0.5),"")</f>
        <v/>
      </c>
    </row>
    <row r="158" spans="1:23">
      <c r="I158" s="110"/>
      <c r="J158" s="110"/>
      <c r="K158" s="112"/>
      <c r="L158" s="112"/>
      <c r="M158" s="112"/>
      <c r="N158" s="112"/>
      <c r="O158" s="112"/>
      <c r="P158" s="112"/>
      <c r="Q158" s="112"/>
      <c r="R158" s="112"/>
      <c r="S158" s="112"/>
      <c r="T158" s="112"/>
      <c r="U158" s="112"/>
      <c r="V158" s="112"/>
      <c r="W158" s="112"/>
    </row>
    <row r="159" spans="1:23">
      <c r="I159" s="110"/>
      <c r="J159" s="110"/>
      <c r="K159" s="112"/>
      <c r="L159" s="112"/>
      <c r="M159" s="112"/>
      <c r="N159" s="112"/>
      <c r="O159" s="112"/>
      <c r="P159" s="112"/>
      <c r="Q159" s="112"/>
      <c r="R159" s="112"/>
      <c r="S159" s="112"/>
      <c r="T159" s="112"/>
      <c r="U159" s="112"/>
      <c r="V159" s="112"/>
      <c r="W159" s="112"/>
    </row>
    <row r="160" spans="1:23">
      <c r="I160" s="110"/>
      <c r="J160" s="110"/>
      <c r="K160" s="112"/>
      <c r="L160" s="112"/>
      <c r="M160" s="112"/>
      <c r="N160" s="112"/>
      <c r="O160" s="112"/>
      <c r="P160" s="112"/>
      <c r="Q160" s="112"/>
      <c r="R160" s="112"/>
      <c r="S160" s="112"/>
      <c r="T160" s="112"/>
      <c r="U160" s="112"/>
      <c r="V160" s="112"/>
      <c r="W160" s="112"/>
    </row>
    <row r="162" spans="1:23" ht="13">
      <c r="A162" s="48" t="str">
        <f>"SECTOR LEVEL (% of sector " &amp; $C$163 &amp; ")"</f>
        <v>SECTOR LEVEL (% of sector Value-added)</v>
      </c>
      <c r="B162" s="49"/>
      <c r="C162" s="49"/>
      <c r="D162" s="49"/>
      <c r="E162" s="49"/>
      <c r="F162" s="49"/>
      <c r="G162" s="49"/>
      <c r="H162" s="49"/>
      <c r="I162" s="49"/>
      <c r="J162" s="49"/>
      <c r="K162" s="48"/>
      <c r="L162" s="48"/>
      <c r="M162" s="48"/>
    </row>
    <row r="163" spans="1:23" ht="14.5">
      <c r="A163" s="67" t="s">
        <v>235</v>
      </c>
      <c r="B163" s="158"/>
      <c r="C163" s="154" t="str">
        <f>HLOOKUP($B$63,$H$5:$J$12,8,FALSE)</f>
        <v>Value-added</v>
      </c>
      <c r="D163" s="110">
        <f>MATCH(C163,I163:S163,0)</f>
        <v>1</v>
      </c>
      <c r="E163" s="110"/>
      <c r="F163" s="110"/>
      <c r="G163" s="110"/>
      <c r="H163" s="110"/>
      <c r="I163" s="110" t="s">
        <v>230</v>
      </c>
      <c r="J163" s="110"/>
      <c r="K163" s="112"/>
      <c r="L163" s="112"/>
      <c r="M163" s="112"/>
      <c r="N163" s="110" t="s">
        <v>1</v>
      </c>
      <c r="O163" s="110"/>
      <c r="P163" s="112"/>
      <c r="Q163" s="112"/>
      <c r="R163" s="112"/>
      <c r="S163" s="110" t="s">
        <v>2</v>
      </c>
      <c r="T163" s="17"/>
    </row>
    <row r="164" spans="1:23" ht="58">
      <c r="A164" s="69" t="s">
        <v>5</v>
      </c>
      <c r="B164" s="50"/>
      <c r="C164" s="51" t="s">
        <v>175</v>
      </c>
      <c r="D164" s="51" t="s">
        <v>179</v>
      </c>
      <c r="E164" s="51" t="s">
        <v>176</v>
      </c>
      <c r="F164" s="52" t="s">
        <v>177</v>
      </c>
      <c r="G164" s="51" t="s">
        <v>178</v>
      </c>
      <c r="H164" s="159" t="s">
        <v>206</v>
      </c>
      <c r="I164" s="155" t="s">
        <v>175</v>
      </c>
      <c r="J164" s="155" t="s">
        <v>179</v>
      </c>
      <c r="K164" s="155" t="s">
        <v>176</v>
      </c>
      <c r="L164" s="156" t="s">
        <v>177</v>
      </c>
      <c r="M164" s="155" t="s">
        <v>178</v>
      </c>
      <c r="N164" s="155" t="s">
        <v>175</v>
      </c>
      <c r="O164" s="155" t="s">
        <v>179</v>
      </c>
      <c r="P164" s="155" t="s">
        <v>176</v>
      </c>
      <c r="Q164" s="156" t="s">
        <v>177</v>
      </c>
      <c r="R164" s="155" t="s">
        <v>178</v>
      </c>
      <c r="S164" s="155" t="s">
        <v>175</v>
      </c>
      <c r="T164" s="155" t="s">
        <v>179</v>
      </c>
      <c r="U164" s="155" t="s">
        <v>176</v>
      </c>
      <c r="V164" s="156" t="s">
        <v>177</v>
      </c>
      <c r="W164" s="155" t="s">
        <v>178</v>
      </c>
    </row>
    <row r="165" spans="1:23" ht="14.5">
      <c r="A165" s="55" t="str">
        <f>A69</f>
        <v>WLD</v>
      </c>
      <c r="B165" s="56" t="s">
        <v>172</v>
      </c>
      <c r="C165" s="64">
        <f ca="1">OFFSET($H165,,$D$98)</f>
        <v>-0.24251861412973982</v>
      </c>
      <c r="D165" s="64">
        <f t="shared" ref="D165" ca="1" si="60">OFFSET(I165,,$D$98)</f>
        <v>-0.44620269217856723</v>
      </c>
      <c r="E165" s="64">
        <f t="shared" ref="E165" ca="1" si="61">OFFSET(J165,,$D$98)</f>
        <v>-0.27612113122383874</v>
      </c>
      <c r="F165" s="64">
        <f t="shared" ref="F165" ca="1" si="62">OFFSET(K165,,$D$98)</f>
        <v>-0.15452204624268862</v>
      </c>
      <c r="G165" s="64">
        <f t="shared" ref="G165" ca="1" si="63">OFFSET(L165,,$D$98)</f>
        <v>-4.2796899899392969E-2</v>
      </c>
      <c r="H165" s="63">
        <f ca="1">SUM(C165:G165)</f>
        <v>-1.1621613836742275</v>
      </c>
      <c r="I165" s="157">
        <f>IFERROR(INDEX(VA_dirind_scpct1,MATCH($A165&amp;I$164,ctrysec,0))+INDEX(VA_trdred_scpct1,MATCH($A165&amp;I$164,ctrysec,0))*('Country comparisons '!$C$17/0.5),"")</f>
        <v>-0.24251861412973982</v>
      </c>
      <c r="J165" s="157">
        <f>IFERROR(INDEX(VA_dirind_scpct1,MATCH($A165&amp;J$164,ctrysec,0))+INDEX(VA_trdred_scpct1,MATCH($A165&amp;J$164,ctrysec,0))*('Country comparisons '!$C$17/0.5),"")</f>
        <v>-0.44620269217856723</v>
      </c>
      <c r="K165" s="157">
        <f>IFERROR(INDEX(VA_dirind_scpct1,MATCH($A165&amp;K$164,ctrysec,0))+INDEX(VA_trdred_scpct1,MATCH($A165&amp;K$164,ctrysec,0))*('Country comparisons '!$C$17/0.5),"")</f>
        <v>-0.27612113122383874</v>
      </c>
      <c r="L165" s="157">
        <f>IFERROR(INDEX(VA_dirind_scpct1,MATCH($A165&amp;L$164,ctrysec,0))+INDEX(VA_trdred_scpct1,MATCH($A165&amp;L$164,ctrysec,0))*('Country comparisons '!$C$17/0.5),"")</f>
        <v>-0.15452204624268862</v>
      </c>
      <c r="M165" s="157">
        <f>IFERROR(INDEX(VA_dirind_scpct1,MATCH($A165&amp;M$164,ctrysec,0))+INDEX(VA_trdred_scpct1,MATCH($A165&amp;M$164,ctrysec,0))*('Country comparisons '!$C$17/0.5),"")</f>
        <v>-4.2796899899392969E-2</v>
      </c>
      <c r="N165" s="157">
        <f>IFERROR(INDEX(emp_dirind_scpct1,MATCH($A165&amp;N$164,ctrysec,0))+INDEX(emp_trdred_scpct1,MATCH($A165&amp;N$164,ctrysec,0))*('Country comparisons '!$C$17/0.5),"")</f>
        <v>-7.8064942923589953E-3</v>
      </c>
      <c r="O165" s="157">
        <f>IFERROR(INDEX(emp_dirind_scpct1,MATCH($A165&amp;O$164,ctrysec,0))+INDEX(emp_trdred_scpct1,MATCH($A165&amp;O$164,ctrysec,0))*('Country comparisons '!$C$17/0.5),"")</f>
        <v>-0.34195737187319553</v>
      </c>
      <c r="P165" s="157">
        <f>IFERROR(INDEX(emp_dirind_scpct1,MATCH($A165&amp;P$164,ctrysec,0))+INDEX(emp_trdred_scpct1,MATCH($A165&amp;P$164,ctrysec,0))*('Country comparisons '!$C$17/0.5),"")</f>
        <v>-0.35246400952724571</v>
      </c>
      <c r="Q165" s="157">
        <f>IFERROR(INDEX(emp_dirind_scpct1,MATCH($A165&amp;Q$164,ctrysec,0))+INDEX(emp_trdred_scpct1,MATCH($A165&amp;Q$164,ctrysec,0))*('Country comparisons '!$C$17/0.5),"")</f>
        <v>-8.2544640228902608E-2</v>
      </c>
      <c r="R165" s="157">
        <f>IFERROR(INDEX(emp_dirind_scpct1,MATCH($A165&amp;R$164,ctrysec,0))+INDEX(emp_trdred_scpct1,MATCH($A165&amp;R$164,ctrysec,0))*('Country comparisons '!$C$17/0.5),"")</f>
        <v>-7.7023186536522875E-2</v>
      </c>
      <c r="S165" s="157">
        <f>IFERROR(INDEX(exp_dirind_scpct1,MATCH($A165&amp;S$164,ctrysec,0))+INDEX(exp_trdred_scpct1,MATCH($A165&amp;S$164,ctrysec,0))*('Country comparisons '!$C$17/0.5),"")</f>
        <v>-0.28270497643309656</v>
      </c>
      <c r="T165" s="157">
        <f>IFERROR(INDEX(exp_dirind_scpct1,MATCH($A165&amp;T$164,ctrysec,0))+INDEX(exp_trdred_scpct1,MATCH($A165&amp;T$164,ctrysec,0))*('Country comparisons '!$C$17/0.5),"")</f>
        <v>-1.3660272318586708</v>
      </c>
      <c r="U165" s="157">
        <f>IFERROR(INDEX(exp_dirind_scpct1,MATCH($A165&amp;U$164,ctrysec,0))+INDEX(exp_trdred_scpct1,MATCH($A165&amp;U$164,ctrysec,0))*('Country comparisons '!$C$17/0.5),"")</f>
        <v>-0.85158191135782579</v>
      </c>
      <c r="V165" s="157">
        <f>IFERROR(INDEX(exp_dirind_scpct1,MATCH($A165&amp;V$164,ctrysec,0))+INDEX(exp_trdred_scpct1,MATCH($A165&amp;V$164,ctrysec,0))*('Country comparisons '!$C$17/0.5),"")</f>
        <v>-0.46433391917888245</v>
      </c>
      <c r="W165" s="157">
        <f>IFERROR(INDEX(exp_dirind_scpct1,MATCH($A165&amp;W$164,ctrysec,0))+INDEX(exp_trdred_scpct1,MATCH($A165&amp;W$164,ctrysec,0))*('Country comparisons '!$C$17/0.5),"")</f>
        <v>-2.1279755358520475E-2</v>
      </c>
    </row>
    <row r="166" spans="1:23" ht="14.5">
      <c r="A166" s="55"/>
      <c r="B166" s="56"/>
      <c r="C166" s="65"/>
      <c r="D166" s="65"/>
      <c r="E166" s="65"/>
      <c r="F166" s="65"/>
      <c r="G166" s="65"/>
      <c r="H166" s="63"/>
      <c r="I166" s="157" t="str">
        <f>IFERROR(INDEX(VA_dirind_scpct1,MATCH($A166&amp;I$164,ctrysec,0))+INDEX(VA_trdred_scpct1,MATCH($A166&amp;I$164,ctrysec,0))*('Country comparisons '!$C$17/0.5),"")</f>
        <v/>
      </c>
      <c r="J166" s="157" t="str">
        <f>IFERROR(INDEX(VA_dirind_scpct1,MATCH($A166&amp;J$164,ctrysec,0))+INDEX(VA_trdred_scpct1,MATCH($A166&amp;J$164,ctrysec,0))*('Country comparisons '!$C$17/0.5),"")</f>
        <v/>
      </c>
      <c r="K166" s="157" t="str">
        <f>IFERROR(INDEX(VA_dirind_scpct1,MATCH($A166&amp;K$164,ctrysec,0))+INDEX(VA_trdred_scpct1,MATCH($A166&amp;K$164,ctrysec,0))*('Country comparisons '!$C$17/0.5),"")</f>
        <v/>
      </c>
      <c r="L166" s="157" t="str">
        <f>IFERROR(INDEX(VA_dirind_scpct1,MATCH($A166&amp;L$164,ctrysec,0))+INDEX(VA_trdred_scpct1,MATCH($A166&amp;L$164,ctrysec,0))*('Country comparisons '!$C$17/0.5),"")</f>
        <v/>
      </c>
      <c r="M166" s="157" t="str">
        <f>IFERROR(INDEX(VA_dirind_scpct1,MATCH($A166&amp;M$164,ctrysec,0))+INDEX(VA_trdred_scpct1,MATCH($A166&amp;M$164,ctrysec,0))*('Country comparisons '!$C$17/0.5),"")</f>
        <v/>
      </c>
      <c r="N166" s="157" t="str">
        <f>IFERROR(INDEX(emp_dirind_scpct1,MATCH($A166&amp;N$164,ctrysec,0))+INDEX(emp_trdred_scpct1,MATCH($A166&amp;N$164,ctrysec,0))*('Country comparisons '!$C$17/0.5),"")</f>
        <v/>
      </c>
      <c r="O166" s="157" t="str">
        <f>IFERROR(INDEX(emp_dirind_scpct1,MATCH($A166&amp;O$164,ctrysec,0))+INDEX(emp_trdred_scpct1,MATCH($A166&amp;O$164,ctrysec,0))*('Country comparisons '!$C$17/0.5),"")</f>
        <v/>
      </c>
      <c r="P166" s="157" t="str">
        <f>IFERROR(INDEX(emp_dirind_scpct1,MATCH($A166&amp;P$164,ctrysec,0))+INDEX(emp_trdred_scpct1,MATCH($A166&amp;P$164,ctrysec,0))*('Country comparisons '!$C$17/0.5),"")</f>
        <v/>
      </c>
      <c r="Q166" s="157" t="str">
        <f>IFERROR(INDEX(emp_dirind_scpct1,MATCH($A166&amp;Q$164,ctrysec,0))+INDEX(emp_trdred_scpct1,MATCH($A166&amp;Q$164,ctrysec,0))*('Country comparisons '!$C$17/0.5),"")</f>
        <v/>
      </c>
      <c r="R166" s="157" t="str">
        <f>IFERROR(INDEX(emp_dirind_scpct1,MATCH($A166&amp;R$164,ctrysec,0))+INDEX(emp_trdred_scpct1,MATCH($A166&amp;R$164,ctrysec,0))*('Country comparisons '!$C$17/0.5),"")</f>
        <v/>
      </c>
      <c r="S166" s="157" t="str">
        <f>IFERROR(INDEX(exp_dirind_scpct1,MATCH($A166&amp;S$164,ctrysec,0))+INDEX(exp_trdred_scpct1,MATCH($A166&amp;S$164,ctrysec,0))*('Country comparisons '!$C$17/0.5),"")</f>
        <v/>
      </c>
      <c r="T166" s="157" t="str">
        <f>IFERROR(INDEX(exp_dirind_scpct1,MATCH($A166&amp;T$164,ctrysec,0))+INDEX(exp_trdred_scpct1,MATCH($A166&amp;T$164,ctrysec,0))*('Country comparisons '!$C$17/0.5),"")</f>
        <v/>
      </c>
      <c r="U166" s="157" t="str">
        <f>IFERROR(INDEX(exp_dirind_scpct1,MATCH($A166&amp;U$164,ctrysec,0))+INDEX(exp_trdred_scpct1,MATCH($A166&amp;U$164,ctrysec,0))*('Country comparisons '!$C$17/0.5),"")</f>
        <v/>
      </c>
      <c r="V166" s="157" t="str">
        <f>IFERROR(INDEX(exp_dirind_scpct1,MATCH($A166&amp;V$164,ctrysec,0))+INDEX(exp_trdred_scpct1,MATCH($A166&amp;V$164,ctrysec,0))*('Country comparisons '!$C$17/0.5),"")</f>
        <v/>
      </c>
      <c r="W166" s="157" t="str">
        <f>IFERROR(INDEX(exp_dirind_scpct1,MATCH($A166&amp;W$164,ctrysec,0))+INDEX(exp_trdred_scpct1,MATCH($A166&amp;W$164,ctrysec,0))*('Country comparisons '!$C$17/0.5),"")</f>
        <v/>
      </c>
    </row>
    <row r="167" spans="1:23" ht="14.5">
      <c r="A167" s="58" t="s">
        <v>162</v>
      </c>
      <c r="B167" s="56" t="s">
        <v>162</v>
      </c>
      <c r="C167" s="64">
        <f ca="1">OFFSET(H167,,$D$98)</f>
        <v>-1.3846117974274705</v>
      </c>
      <c r="D167" s="64">
        <f t="shared" ref="D167:D168" ca="1" si="64">OFFSET(I167,,$D$98)</f>
        <v>-1.6428042365699755</v>
      </c>
      <c r="E167" s="64">
        <f t="shared" ref="E167:E168" ca="1" si="65">OFFSET(J167,,$D$98)</f>
        <v>-0.21911449264083749</v>
      </c>
      <c r="F167" s="64">
        <f t="shared" ref="F167:F168" ca="1" si="66">OFFSET(K167,,$D$98)</f>
        <v>-0.29283663944202815</v>
      </c>
      <c r="G167" s="64">
        <f t="shared" ref="G167:G168" ca="1" si="67">OFFSET(L167,,$D$98)</f>
        <v>-4.8856383931352311E-2</v>
      </c>
      <c r="H167" s="63">
        <f t="shared" ref="H167:H180" ca="1" si="68">SUM(C167:G167)</f>
        <v>-3.5882235500116644</v>
      </c>
      <c r="I167" s="157">
        <f>IFERROR(INDEX(VA_dirind_scpct1,MATCH($A167&amp;I$164,ctrysec,0))+INDEX(VA_trdred_scpct1,MATCH($A167&amp;I$164,ctrysec,0))*('Country comparisons '!$C$17/0.5),"")</f>
        <v>-1.3846117974274705</v>
      </c>
      <c r="J167" s="157">
        <f>IFERROR(INDEX(VA_dirind_scpct1,MATCH($A167&amp;J$164,ctrysec,0))+INDEX(VA_trdred_scpct1,MATCH($A167&amp;J$164,ctrysec,0))*('Country comparisons '!$C$17/0.5),"")</f>
        <v>-1.6428042365699755</v>
      </c>
      <c r="K167" s="157">
        <f>IFERROR(INDEX(VA_dirind_scpct1,MATCH($A167&amp;K$164,ctrysec,0))+INDEX(VA_trdred_scpct1,MATCH($A167&amp;K$164,ctrysec,0))*('Country comparisons '!$C$17/0.5),"")</f>
        <v>-0.21911449264083749</v>
      </c>
      <c r="L167" s="157">
        <f>IFERROR(INDEX(VA_dirind_scpct1,MATCH($A167&amp;L$164,ctrysec,0))+INDEX(VA_trdred_scpct1,MATCH($A167&amp;L$164,ctrysec,0))*('Country comparisons '!$C$17/0.5),"")</f>
        <v>-0.29283663944202815</v>
      </c>
      <c r="M167" s="157">
        <f>IFERROR(INDEX(VA_dirind_scpct1,MATCH($A167&amp;M$164,ctrysec,0))+INDEX(VA_trdred_scpct1,MATCH($A167&amp;M$164,ctrysec,0))*('Country comparisons '!$C$17/0.5),"")</f>
        <v>-4.8856383931352311E-2</v>
      </c>
      <c r="N167" s="157">
        <f>IFERROR(INDEX(emp_dirind_scpct1,MATCH($A167&amp;N$164,ctrysec,0))+INDEX(emp_trdred_scpct1,MATCH($A167&amp;N$164,ctrysec,0))*('Country comparisons '!$C$17/0.5),"")</f>
        <v>-1.9406426288797243</v>
      </c>
      <c r="O167" s="157">
        <f>IFERROR(INDEX(emp_dirind_scpct1,MATCH($A167&amp;O$164,ctrysec,0))+INDEX(emp_trdred_scpct1,MATCH($A167&amp;O$164,ctrysec,0))*('Country comparisons '!$C$17/0.5),"")</f>
        <v>-1.8073697185414226</v>
      </c>
      <c r="P167" s="157">
        <f>IFERROR(INDEX(emp_dirind_scpct1,MATCH($A167&amp;P$164,ctrysec,0))+INDEX(emp_trdred_scpct1,MATCH($A167&amp;P$164,ctrysec,0))*('Country comparisons '!$C$17/0.5),"")</f>
        <v>-0.22406478139722641</v>
      </c>
      <c r="Q167" s="157">
        <f>IFERROR(INDEX(emp_dirind_scpct1,MATCH($A167&amp;Q$164,ctrysec,0))+INDEX(emp_trdred_scpct1,MATCH($A167&amp;Q$164,ctrysec,0))*('Country comparisons '!$C$17/0.5),"")</f>
        <v>-0.29110306403744046</v>
      </c>
      <c r="R167" s="157">
        <f>IFERROR(INDEX(emp_dirind_scpct1,MATCH($A167&amp;R$164,ctrysec,0))+INDEX(emp_trdred_scpct1,MATCH($A167&amp;R$164,ctrysec,0))*('Country comparisons '!$C$17/0.5),"")</f>
        <v>-4.1474690089715952E-2</v>
      </c>
      <c r="S167" s="157">
        <f>IFERROR(INDEX(exp_dirind_scpct1,MATCH($A167&amp;S$164,ctrysec,0))+INDEX(exp_trdred_scpct1,MATCH($A167&amp;S$164,ctrysec,0))*('Country comparisons '!$C$17/0.5),"")</f>
        <v>-13.556065778466888</v>
      </c>
      <c r="T167" s="157">
        <f>IFERROR(INDEX(exp_dirind_scpct1,MATCH($A167&amp;T$164,ctrysec,0))+INDEX(exp_trdred_scpct1,MATCH($A167&amp;T$164,ctrysec,0))*('Country comparisons '!$C$17/0.5),"")</f>
        <v>-15.641754181218751</v>
      </c>
      <c r="U167" s="157">
        <f>IFERROR(INDEX(exp_dirind_scpct1,MATCH($A167&amp;U$164,ctrysec,0))+INDEX(exp_trdred_scpct1,MATCH($A167&amp;U$164,ctrysec,0))*('Country comparisons '!$C$17/0.5),"")</f>
        <v>-1.8028454487473475</v>
      </c>
      <c r="V167" s="157">
        <f>IFERROR(INDEX(exp_dirind_scpct1,MATCH($A167&amp;V$164,ctrysec,0))+INDEX(exp_trdred_scpct1,MATCH($A167&amp;V$164,ctrysec,0))*('Country comparisons '!$C$17/0.5),"")</f>
        <v>-2.8703176002303348</v>
      </c>
      <c r="W167" s="157">
        <f>IFERROR(INDEX(exp_dirind_scpct1,MATCH($A167&amp;W$164,ctrysec,0))+INDEX(exp_trdred_scpct1,MATCH($A167&amp;W$164,ctrysec,0))*('Country comparisons '!$C$17/0.5),"")</f>
        <v>-0.10256880517675193</v>
      </c>
    </row>
    <row r="168" spans="1:23" ht="14.5">
      <c r="A168" s="59" t="s">
        <v>126</v>
      </c>
      <c r="B168" s="60" t="s">
        <v>126</v>
      </c>
      <c r="C168" s="64">
        <f ca="1">OFFSET(H168,,$D$98)</f>
        <v>-0.69997114546711026</v>
      </c>
      <c r="D168" s="64">
        <f t="shared" ca="1" si="64"/>
        <v>-2.1309285467330925</v>
      </c>
      <c r="E168" s="64">
        <f t="shared" ca="1" si="65"/>
        <v>-1.6710209126354314</v>
      </c>
      <c r="F168" s="64">
        <f t="shared" ca="1" si="66"/>
        <v>-0.70390052754721588</v>
      </c>
      <c r="G168" s="64">
        <f t="shared" ca="1" si="67"/>
        <v>-0.38879867920239297</v>
      </c>
      <c r="H168" s="63">
        <f t="shared" ca="1" si="68"/>
        <v>-5.5946198115852432</v>
      </c>
      <c r="I168" s="157">
        <f>IFERROR(INDEX(VA_dirind_scpct1,MATCH($A168&amp;I$164,ctrysec,0))+INDEX(VA_trdred_scpct1,MATCH($A168&amp;I$164,ctrysec,0))*('Country comparisons '!$C$17/0.5),"")</f>
        <v>-0.69997114546711026</v>
      </c>
      <c r="J168" s="157">
        <f>IFERROR(INDEX(VA_dirind_scpct1,MATCH($A168&amp;J$164,ctrysec,0))+INDEX(VA_trdred_scpct1,MATCH($A168&amp;J$164,ctrysec,0))*('Country comparisons '!$C$17/0.5),"")</f>
        <v>-2.1309285467330925</v>
      </c>
      <c r="K168" s="157">
        <f>IFERROR(INDEX(VA_dirind_scpct1,MATCH($A168&amp;K$164,ctrysec,0))+INDEX(VA_trdred_scpct1,MATCH($A168&amp;K$164,ctrysec,0))*('Country comparisons '!$C$17/0.5),"")</f>
        <v>-1.6710209126354314</v>
      </c>
      <c r="L168" s="157">
        <f>IFERROR(INDEX(VA_dirind_scpct1,MATCH($A168&amp;L$164,ctrysec,0))+INDEX(VA_trdred_scpct1,MATCH($A168&amp;L$164,ctrysec,0))*('Country comparisons '!$C$17/0.5),"")</f>
        <v>-0.70390052754721588</v>
      </c>
      <c r="M168" s="157">
        <f>IFERROR(INDEX(VA_dirind_scpct1,MATCH($A168&amp;M$164,ctrysec,0))+INDEX(VA_trdred_scpct1,MATCH($A168&amp;M$164,ctrysec,0))*('Country comparisons '!$C$17/0.5),"")</f>
        <v>-0.38879867920239297</v>
      </c>
      <c r="N168" s="157">
        <f>IFERROR(INDEX(emp_dirind_scpct1,MATCH($A168&amp;N$164,ctrysec,0))+INDEX(emp_trdred_scpct1,MATCH($A168&amp;N$164,ctrysec,0))*('Country comparisons '!$C$17/0.5),"")</f>
        <v>-0.57081380644228696</v>
      </c>
      <c r="O168" s="157">
        <f>IFERROR(INDEX(emp_dirind_scpct1,MATCH($A168&amp;O$164,ctrysec,0))+INDEX(emp_trdred_scpct1,MATCH($A168&amp;O$164,ctrysec,0))*('Country comparisons '!$C$17/0.5),"")</f>
        <v>-2.3423546958243633</v>
      </c>
      <c r="P168" s="157">
        <f>IFERROR(INDEX(emp_dirind_scpct1,MATCH($A168&amp;P$164,ctrysec,0))+INDEX(emp_trdred_scpct1,MATCH($A168&amp;P$164,ctrysec,0))*('Country comparisons '!$C$17/0.5),"")</f>
        <v>-1.6655666948313166</v>
      </c>
      <c r="Q168" s="157">
        <f>IFERROR(INDEX(emp_dirind_scpct1,MATCH($A168&amp;Q$164,ctrysec,0))+INDEX(emp_trdred_scpct1,MATCH($A168&amp;Q$164,ctrysec,0))*('Country comparisons '!$C$17/0.5),"")</f>
        <v>-0.43136763213459811</v>
      </c>
      <c r="R168" s="157">
        <f>IFERROR(INDEX(emp_dirind_scpct1,MATCH($A168&amp;R$164,ctrysec,0))+INDEX(emp_trdred_scpct1,MATCH($A168&amp;R$164,ctrysec,0))*('Country comparisons '!$C$17/0.5),"")</f>
        <v>-0.40569074660514093</v>
      </c>
      <c r="S168" s="157">
        <f>IFERROR(INDEX(exp_dirind_scpct1,MATCH($A168&amp;S$164,ctrysec,0))+INDEX(exp_trdred_scpct1,MATCH($A168&amp;S$164,ctrysec,0))*('Country comparisons '!$C$17/0.5),"")</f>
        <v>-3.3584979618133182</v>
      </c>
      <c r="T168" s="157">
        <f>IFERROR(INDEX(exp_dirind_scpct1,MATCH($A168&amp;T$164,ctrysec,0))+INDEX(exp_trdred_scpct1,MATCH($A168&amp;T$164,ctrysec,0))*('Country comparisons '!$C$17/0.5),"")</f>
        <v>-6.8609211685916893</v>
      </c>
      <c r="U168" s="157">
        <f>IFERROR(INDEX(exp_dirind_scpct1,MATCH($A168&amp;U$164,ctrysec,0))+INDEX(exp_trdred_scpct1,MATCH($A168&amp;U$164,ctrysec,0))*('Country comparisons '!$C$17/0.5),"")</f>
        <v>-5.1668247308210162</v>
      </c>
      <c r="V168" s="157">
        <f>IFERROR(INDEX(exp_dirind_scpct1,MATCH($A168&amp;V$164,ctrysec,0))+INDEX(exp_trdred_scpct1,MATCH($A168&amp;V$164,ctrysec,0))*('Country comparisons '!$C$17/0.5),"")</f>
        <v>-5.7542699263748993</v>
      </c>
      <c r="W168" s="157">
        <f>IFERROR(INDEX(exp_dirind_scpct1,MATCH($A168&amp;W$164,ctrysec,0))+INDEX(exp_trdred_scpct1,MATCH($A168&amp;W$164,ctrysec,0))*('Country comparisons '!$C$17/0.5),"")</f>
        <v>-0.61123593016974898</v>
      </c>
    </row>
    <row r="169" spans="1:23" ht="14.5">
      <c r="A169" s="57"/>
      <c r="B169" s="57"/>
      <c r="C169" s="65"/>
      <c r="D169" s="65"/>
      <c r="E169" s="65"/>
      <c r="F169" s="65"/>
      <c r="G169" s="65"/>
      <c r="H169" s="63"/>
      <c r="I169" s="157" t="str">
        <f>IFERROR(INDEX(VA_dirind_scpct1,MATCH($A169&amp;I$164,ctrysec,0))+INDEX(VA_trdred_scpct1,MATCH($A169&amp;I$164,ctrysec,0))*('Country comparisons '!$C$17/0.5),"")</f>
        <v/>
      </c>
      <c r="J169" s="157" t="str">
        <f>IFERROR(INDEX(VA_dirind_scpct1,MATCH($A169&amp;J$164,ctrysec,0))+INDEX(VA_trdred_scpct1,MATCH($A169&amp;J$164,ctrysec,0))*('Country comparisons '!$C$17/0.5),"")</f>
        <v/>
      </c>
      <c r="K169" s="157" t="str">
        <f>IFERROR(INDEX(VA_dirind_scpct1,MATCH($A169&amp;K$164,ctrysec,0))+INDEX(VA_trdred_scpct1,MATCH($A169&amp;K$164,ctrysec,0))*('Country comparisons '!$C$17/0.5),"")</f>
        <v/>
      </c>
      <c r="L169" s="157" t="str">
        <f>IFERROR(INDEX(VA_dirind_scpct1,MATCH($A169&amp;L$164,ctrysec,0))+INDEX(VA_trdred_scpct1,MATCH($A169&amp;L$164,ctrysec,0))*('Country comparisons '!$C$17/0.5),"")</f>
        <v/>
      </c>
      <c r="M169" s="157" t="str">
        <f>IFERROR(INDEX(VA_dirind_scpct1,MATCH($A169&amp;M$164,ctrysec,0))+INDEX(VA_trdred_scpct1,MATCH($A169&amp;M$164,ctrysec,0))*('Country comparisons '!$C$17/0.5),"")</f>
        <v/>
      </c>
      <c r="N169" s="157" t="str">
        <f>IFERROR(INDEX(emp_dirind_scpct1,MATCH($A169&amp;N$164,ctrysec,0))+INDEX(emp_trdred_scpct1,MATCH($A169&amp;N$164,ctrysec,0))*('Country comparisons '!$C$17/0.5),"")</f>
        <v/>
      </c>
      <c r="O169" s="157" t="str">
        <f>IFERROR(INDEX(emp_dirind_scpct1,MATCH($A169&amp;O$164,ctrysec,0))+INDEX(emp_trdred_scpct1,MATCH($A169&amp;O$164,ctrysec,0))*('Country comparisons '!$C$17/0.5),"")</f>
        <v/>
      </c>
      <c r="P169" s="157" t="str">
        <f>IFERROR(INDEX(emp_dirind_scpct1,MATCH($A169&amp;P$164,ctrysec,0))+INDEX(emp_trdred_scpct1,MATCH($A169&amp;P$164,ctrysec,0))*('Country comparisons '!$C$17/0.5),"")</f>
        <v/>
      </c>
      <c r="Q169" s="157" t="str">
        <f>IFERROR(INDEX(emp_dirind_scpct1,MATCH($A169&amp;Q$164,ctrysec,0))+INDEX(emp_trdred_scpct1,MATCH($A169&amp;Q$164,ctrysec,0))*('Country comparisons '!$C$17/0.5),"")</f>
        <v/>
      </c>
      <c r="R169" s="157" t="str">
        <f>IFERROR(INDEX(emp_dirind_scpct1,MATCH($A169&amp;R$164,ctrysec,0))+INDEX(emp_trdred_scpct1,MATCH($A169&amp;R$164,ctrysec,0))*('Country comparisons '!$C$17/0.5),"")</f>
        <v/>
      </c>
      <c r="S169" s="157" t="str">
        <f>IFERROR(INDEX(exp_dirind_scpct1,MATCH($A169&amp;S$164,ctrysec,0))+INDEX(exp_trdred_scpct1,MATCH($A169&amp;S$164,ctrysec,0))*('Country comparisons '!$C$17/0.5),"")</f>
        <v/>
      </c>
      <c r="T169" s="157" t="str">
        <f>IFERROR(INDEX(exp_dirind_scpct1,MATCH($A169&amp;T$164,ctrysec,0))+INDEX(exp_trdred_scpct1,MATCH($A169&amp;T$164,ctrysec,0))*('Country comparisons '!$C$17/0.5),"")</f>
        <v/>
      </c>
      <c r="U169" s="157" t="str">
        <f>IFERROR(INDEX(exp_dirind_scpct1,MATCH($A169&amp;U$164,ctrysec,0))+INDEX(exp_trdred_scpct1,MATCH($A169&amp;U$164,ctrysec,0))*('Country comparisons '!$C$17/0.5),"")</f>
        <v/>
      </c>
      <c r="V169" s="157" t="str">
        <f>IFERROR(INDEX(exp_dirind_scpct1,MATCH($A169&amp;V$164,ctrysec,0))+INDEX(exp_trdred_scpct1,MATCH($A169&amp;V$164,ctrysec,0))*('Country comparisons '!$C$17/0.5),"")</f>
        <v/>
      </c>
      <c r="W169" s="157" t="str">
        <f>IFERROR(INDEX(exp_dirind_scpct1,MATCH($A169&amp;W$164,ctrysec,0))+INDEX(exp_trdred_scpct1,MATCH($A169&amp;W$164,ctrysec,0))*('Country comparisons '!$C$17/0.5),"")</f>
        <v/>
      </c>
    </row>
    <row r="170" spans="1:23" ht="14.5">
      <c r="A170" s="61" t="str">
        <f>A74</f>
        <v>JPN</v>
      </c>
      <c r="B170" s="61" t="str">
        <f>IF(A170=0,"",A170)</f>
        <v>JPN</v>
      </c>
      <c r="C170" s="64">
        <f ca="1">OFFSET(H170,,$D$98)</f>
        <v>6.564746891811378E-2</v>
      </c>
      <c r="D170" s="64">
        <f t="shared" ref="D170:D180" ca="1" si="69">OFFSET(I170,,$D$98)</f>
        <v>0.93074634225560104</v>
      </c>
      <c r="E170" s="64">
        <f t="shared" ref="E170:E180" ca="1" si="70">OFFSET(J170,,$D$98)</f>
        <v>0.36563740388840504</v>
      </c>
      <c r="F170" s="64">
        <f t="shared" ref="F170:F180" ca="1" si="71">OFFSET(K170,,$D$98)</f>
        <v>8.9752731682830586E-2</v>
      </c>
      <c r="G170" s="64">
        <f t="shared" ref="G170:G180" ca="1" si="72">OFFSET(L170,,$D$98)</f>
        <v>2.424771285431622E-2</v>
      </c>
      <c r="H170" s="63">
        <f t="shared" ca="1" si="68"/>
        <v>1.4760316595992666</v>
      </c>
      <c r="I170" s="157">
        <f>IFERROR(INDEX(VA_dirind_scpct1,MATCH($A170&amp;I$164,ctrysec,0))+INDEX(VA_trdred_scpct1,MATCH($A170&amp;I$164,ctrysec,0))*('Country comparisons '!$C$17/0.5),"")</f>
        <v>6.564746891811378E-2</v>
      </c>
      <c r="J170" s="157">
        <f>IFERROR(INDEX(VA_dirind_scpct1,MATCH($A170&amp;J$164,ctrysec,0))+INDEX(VA_trdred_scpct1,MATCH($A170&amp;J$164,ctrysec,0))*('Country comparisons '!$C$17/0.5),"")</f>
        <v>0.93074634225560104</v>
      </c>
      <c r="K170" s="157">
        <f>IFERROR(INDEX(VA_dirind_scpct1,MATCH($A170&amp;K$164,ctrysec,0))+INDEX(VA_trdred_scpct1,MATCH($A170&amp;K$164,ctrysec,0))*('Country comparisons '!$C$17/0.5),"")</f>
        <v>0.36563740388840504</v>
      </c>
      <c r="L170" s="157">
        <f>IFERROR(INDEX(VA_dirind_scpct1,MATCH($A170&amp;L$164,ctrysec,0))+INDEX(VA_trdred_scpct1,MATCH($A170&amp;L$164,ctrysec,0))*('Country comparisons '!$C$17/0.5),"")</f>
        <v>8.9752731682830586E-2</v>
      </c>
      <c r="M170" s="157">
        <f>IFERROR(INDEX(VA_dirind_scpct1,MATCH($A170&amp;M$164,ctrysec,0))+INDEX(VA_trdred_scpct1,MATCH($A170&amp;M$164,ctrysec,0))*('Country comparisons '!$C$17/0.5),"")</f>
        <v>2.424771285431622E-2</v>
      </c>
      <c r="N170" s="157">
        <f>IFERROR(INDEX(emp_dirind_scpct1,MATCH($A170&amp;N$164,ctrysec,0))+INDEX(emp_trdred_scpct1,MATCH($A170&amp;N$164,ctrysec,0))*('Country comparisons '!$C$17/0.5),"")</f>
        <v>5.3149362714729684E-2</v>
      </c>
      <c r="O170" s="157">
        <f>IFERROR(INDEX(emp_dirind_scpct1,MATCH($A170&amp;O$164,ctrysec,0))+INDEX(emp_trdred_scpct1,MATCH($A170&amp;O$164,ctrysec,0))*('Country comparisons '!$C$17/0.5),"")</f>
        <v>0.73252000707389908</v>
      </c>
      <c r="P170" s="157">
        <f>IFERROR(INDEX(emp_dirind_scpct1,MATCH($A170&amp;P$164,ctrysec,0))+INDEX(emp_trdred_scpct1,MATCH($A170&amp;P$164,ctrysec,0))*('Country comparisons '!$C$17/0.5),"")</f>
        <v>0.36600473964330416</v>
      </c>
      <c r="Q170" s="157">
        <f>IFERROR(INDEX(emp_dirind_scpct1,MATCH($A170&amp;Q$164,ctrysec,0))+INDEX(emp_trdred_scpct1,MATCH($A170&amp;Q$164,ctrysec,0))*('Country comparisons '!$C$17/0.5),"")</f>
        <v>6.2810381498817028E-2</v>
      </c>
      <c r="R170" s="157">
        <f>IFERROR(INDEX(emp_dirind_scpct1,MATCH($A170&amp;R$164,ctrysec,0))+INDEX(emp_trdred_scpct1,MATCH($A170&amp;R$164,ctrysec,0))*('Country comparisons '!$C$17/0.5),"")</f>
        <v>2.5981895640449774E-2</v>
      </c>
      <c r="S170" s="157">
        <f>IFERROR(INDEX(exp_dirind_scpct1,MATCH($A170&amp;S$164,ctrysec,0))+INDEX(exp_trdred_scpct1,MATCH($A170&amp;S$164,ctrysec,0))*('Country comparisons '!$C$17/0.5),"")</f>
        <v>0.96267975104749259</v>
      </c>
      <c r="T170" s="157">
        <f>IFERROR(INDEX(exp_dirind_scpct1,MATCH($A170&amp;T$164,ctrysec,0))+INDEX(exp_trdred_scpct1,MATCH($A170&amp;T$164,ctrysec,0))*('Country comparisons '!$C$17/0.5),"")</f>
        <v>5.5298419364577951</v>
      </c>
      <c r="U170" s="157">
        <f>IFERROR(INDEX(exp_dirind_scpct1,MATCH($A170&amp;U$164,ctrysec,0))+INDEX(exp_trdred_scpct1,MATCH($A170&amp;U$164,ctrysec,0))*('Country comparisons '!$C$17/0.5),"")</f>
        <v>0.80935233118030703</v>
      </c>
      <c r="V170" s="157">
        <f>IFERROR(INDEX(exp_dirind_scpct1,MATCH($A170&amp;V$164,ctrysec,0))+INDEX(exp_trdred_scpct1,MATCH($A170&amp;V$164,ctrysec,0))*('Country comparisons '!$C$17/0.5),"")</f>
        <v>0.41086326460088174</v>
      </c>
      <c r="W170" s="157">
        <f>IFERROR(INDEX(exp_dirind_scpct1,MATCH($A170&amp;W$164,ctrysec,0))+INDEX(exp_trdred_scpct1,MATCH($A170&amp;W$164,ctrysec,0))*('Country comparisons '!$C$17/0.5),"")</f>
        <v>5.0060303404953627E-2</v>
      </c>
    </row>
    <row r="171" spans="1:23" ht="14.5">
      <c r="A171" s="61" t="str">
        <f t="shared" ref="A171:A180" si="73">A75</f>
        <v>HKG</v>
      </c>
      <c r="B171" s="61" t="str">
        <f t="shared" ref="B171:B180" si="74">IF(A171=0,"",A171)</f>
        <v>HKG</v>
      </c>
      <c r="C171" s="64">
        <f t="shared" ref="C171:C180" ca="1" si="75">OFFSET(H171,,$D$98)</f>
        <v>0.33009182771465995</v>
      </c>
      <c r="D171" s="64">
        <f t="shared" ca="1" si="69"/>
        <v>6.8429650262835366</v>
      </c>
      <c r="E171" s="64">
        <f t="shared" ca="1" si="70"/>
        <v>2.981978874757774</v>
      </c>
      <c r="F171" s="64">
        <f t="shared" ca="1" si="71"/>
        <v>6.5419736214752278E-2</v>
      </c>
      <c r="G171" s="64">
        <f t="shared" ca="1" si="72"/>
        <v>5.991569963567131E-3</v>
      </c>
      <c r="H171" s="63">
        <f t="shared" ca="1" si="68"/>
        <v>10.22644703493429</v>
      </c>
      <c r="I171" s="157">
        <f>IFERROR(INDEX(VA_dirind_scpct1,MATCH($A171&amp;I$164,ctrysec,0))+INDEX(VA_trdred_scpct1,MATCH($A171&amp;I$164,ctrysec,0))*('Country comparisons '!$C$17/0.5),"")</f>
        <v>0.33009182771465995</v>
      </c>
      <c r="J171" s="157">
        <f>IFERROR(INDEX(VA_dirind_scpct1,MATCH($A171&amp;J$164,ctrysec,0))+INDEX(VA_trdred_scpct1,MATCH($A171&amp;J$164,ctrysec,0))*('Country comparisons '!$C$17/0.5),"")</f>
        <v>6.8429650262835366</v>
      </c>
      <c r="K171" s="157">
        <f>IFERROR(INDEX(VA_dirind_scpct1,MATCH($A171&amp;K$164,ctrysec,0))+INDEX(VA_trdred_scpct1,MATCH($A171&amp;K$164,ctrysec,0))*('Country comparisons '!$C$17/0.5),"")</f>
        <v>2.981978874757774</v>
      </c>
      <c r="L171" s="157">
        <f>IFERROR(INDEX(VA_dirind_scpct1,MATCH($A171&amp;L$164,ctrysec,0))+INDEX(VA_trdred_scpct1,MATCH($A171&amp;L$164,ctrysec,0))*('Country comparisons '!$C$17/0.5),"")</f>
        <v>6.5419736214752278E-2</v>
      </c>
      <c r="M171" s="157">
        <f>IFERROR(INDEX(VA_dirind_scpct1,MATCH($A171&amp;M$164,ctrysec,0))+INDEX(VA_trdred_scpct1,MATCH($A171&amp;M$164,ctrysec,0))*('Country comparisons '!$C$17/0.5),"")</f>
        <v>5.991569963567131E-3</v>
      </c>
      <c r="N171" s="157">
        <f>IFERROR(INDEX(emp_dirind_scpct1,MATCH($A171&amp;N$164,ctrysec,0))+INDEX(emp_trdred_scpct1,MATCH($A171&amp;N$164,ctrysec,0))*('Country comparisons '!$C$17/0.5),"")</f>
        <v>0.33009182740490206</v>
      </c>
      <c r="O171" s="157">
        <f>IFERROR(INDEX(emp_dirind_scpct1,MATCH($A171&amp;O$164,ctrysec,0))+INDEX(emp_trdred_scpct1,MATCH($A171&amp;O$164,ctrysec,0))*('Country comparisons '!$C$17/0.5),"")</f>
        <v>6.8428604783223674</v>
      </c>
      <c r="P171" s="157">
        <f>IFERROR(INDEX(emp_dirind_scpct1,MATCH($A171&amp;P$164,ctrysec,0))+INDEX(emp_trdred_scpct1,MATCH($A171&amp;P$164,ctrysec,0))*('Country comparisons '!$C$17/0.5),"")</f>
        <v>2.9819790625889513</v>
      </c>
      <c r="Q171" s="157">
        <f>IFERROR(INDEX(emp_dirind_scpct1,MATCH($A171&amp;Q$164,ctrysec,0))+INDEX(emp_trdred_scpct1,MATCH($A171&amp;Q$164,ctrysec,0))*('Country comparisons '!$C$17/0.5),"")</f>
        <v>9.8738156900797958E-2</v>
      </c>
      <c r="R171" s="157">
        <f>IFERROR(INDEX(emp_dirind_scpct1,MATCH($A171&amp;R$164,ctrysec,0))+INDEX(emp_trdred_scpct1,MATCH($A171&amp;R$164,ctrysec,0))*('Country comparisons '!$C$17/0.5),"")</f>
        <v>3.1364542893942901E-3</v>
      </c>
      <c r="S171" s="157">
        <f>IFERROR(INDEX(exp_dirind_scpct1,MATCH($A171&amp;S$164,ctrysec,0))+INDEX(exp_trdred_scpct1,MATCH($A171&amp;S$164,ctrysec,0))*('Country comparisons '!$C$17/0.5),"")</f>
        <v>1.8859238698327343</v>
      </c>
      <c r="T171" s="157">
        <f>IFERROR(INDEX(exp_dirind_scpct1,MATCH($A171&amp;T$164,ctrysec,0))+INDEX(exp_trdred_scpct1,MATCH($A171&amp;T$164,ctrysec,0))*('Country comparisons '!$C$17/0.5),"")</f>
        <v>10.732595742302735</v>
      </c>
      <c r="U171" s="157">
        <f>IFERROR(INDEX(exp_dirind_scpct1,MATCH($A171&amp;U$164,ctrysec,0))+INDEX(exp_trdred_scpct1,MATCH($A171&amp;U$164,ctrysec,0))*('Country comparisons '!$C$17/0.5),"")</f>
        <v>3.8167746237025879</v>
      </c>
      <c r="V171" s="157">
        <f>IFERROR(INDEX(exp_dirind_scpct1,MATCH($A171&amp;V$164,ctrysec,0))+INDEX(exp_trdred_scpct1,MATCH($A171&amp;V$164,ctrysec,0))*('Country comparisons '!$C$17/0.5),"")</f>
        <v>0.94109894597423283</v>
      </c>
      <c r="W171" s="157">
        <f>IFERROR(INDEX(exp_dirind_scpct1,MATCH($A171&amp;W$164,ctrysec,0))+INDEX(exp_trdred_scpct1,MATCH($A171&amp;W$164,ctrysec,0))*('Country comparisons '!$C$17/0.5),"")</f>
        <v>1.0168918425499607E-2</v>
      </c>
    </row>
    <row r="172" spans="1:23" ht="14.5">
      <c r="A172" s="61" t="str">
        <f t="shared" si="73"/>
        <v>ROM</v>
      </c>
      <c r="B172" s="61" t="str">
        <f t="shared" si="74"/>
        <v>ROM</v>
      </c>
      <c r="C172" s="64">
        <f t="shared" ca="1" si="75"/>
        <v>4.0929502806553462E-2</v>
      </c>
      <c r="D172" s="64">
        <f t="shared" ca="1" si="69"/>
        <v>0.28411578448805563</v>
      </c>
      <c r="E172" s="64">
        <f t="shared" ca="1" si="70"/>
        <v>0.3798892616518138</v>
      </c>
      <c r="F172" s="64">
        <f t="shared" ca="1" si="71"/>
        <v>5.2368417876569574E-2</v>
      </c>
      <c r="G172" s="64">
        <f t="shared" ca="1" si="72"/>
        <v>2.5579778478621355E-2</v>
      </c>
      <c r="H172" s="63">
        <f t="shared" ca="1" si="68"/>
        <v>0.78288274530161384</v>
      </c>
      <c r="I172" s="157">
        <f>IFERROR(INDEX(VA_dirind_scpct1,MATCH($A172&amp;I$164,ctrysec,0))+INDEX(VA_trdred_scpct1,MATCH($A172&amp;I$164,ctrysec,0))*('Country comparisons '!$C$17/0.5),"")</f>
        <v>4.0929502806553462E-2</v>
      </c>
      <c r="J172" s="157">
        <f>IFERROR(INDEX(VA_dirind_scpct1,MATCH($A172&amp;J$164,ctrysec,0))+INDEX(VA_trdred_scpct1,MATCH($A172&amp;J$164,ctrysec,0))*('Country comparisons '!$C$17/0.5),"")</f>
        <v>0.28411578448805563</v>
      </c>
      <c r="K172" s="157">
        <f>IFERROR(INDEX(VA_dirind_scpct1,MATCH($A172&amp;K$164,ctrysec,0))+INDEX(VA_trdred_scpct1,MATCH($A172&amp;K$164,ctrysec,0))*('Country comparisons '!$C$17/0.5),"")</f>
        <v>0.3798892616518138</v>
      </c>
      <c r="L172" s="157">
        <f>IFERROR(INDEX(VA_dirind_scpct1,MATCH($A172&amp;L$164,ctrysec,0))+INDEX(VA_trdred_scpct1,MATCH($A172&amp;L$164,ctrysec,0))*('Country comparisons '!$C$17/0.5),"")</f>
        <v>5.2368417876569574E-2</v>
      </c>
      <c r="M172" s="157">
        <f>IFERROR(INDEX(VA_dirind_scpct1,MATCH($A172&amp;M$164,ctrysec,0))+INDEX(VA_trdred_scpct1,MATCH($A172&amp;M$164,ctrysec,0))*('Country comparisons '!$C$17/0.5),"")</f>
        <v>2.5579778478621355E-2</v>
      </c>
      <c r="N172" s="157">
        <f>IFERROR(INDEX(emp_dirind_scpct1,MATCH($A172&amp;N$164,ctrysec,0))+INDEX(emp_trdred_scpct1,MATCH($A172&amp;N$164,ctrysec,0))*('Country comparisons '!$C$17/0.5),"")</f>
        <v>2.9821781950080319E-2</v>
      </c>
      <c r="O172" s="157">
        <f>IFERROR(INDEX(emp_dirind_scpct1,MATCH($A172&amp;O$164,ctrysec,0))+INDEX(emp_trdred_scpct1,MATCH($A172&amp;O$164,ctrysec,0))*('Country comparisons '!$C$17/0.5),"")</f>
        <v>0.30218728302892905</v>
      </c>
      <c r="P172" s="157">
        <f>IFERROR(INDEX(emp_dirind_scpct1,MATCH($A172&amp;P$164,ctrysec,0))+INDEX(emp_trdred_scpct1,MATCH($A172&amp;P$164,ctrysec,0))*('Country comparisons '!$C$17/0.5),"")</f>
        <v>0.40265307347951645</v>
      </c>
      <c r="Q172" s="157">
        <f>IFERROR(INDEX(emp_dirind_scpct1,MATCH($A172&amp;Q$164,ctrysec,0))+INDEX(emp_trdred_scpct1,MATCH($A172&amp;Q$164,ctrysec,0))*('Country comparisons '!$C$17/0.5),"")</f>
        <v>3.1197494808228254E-2</v>
      </c>
      <c r="R172" s="157">
        <f>IFERROR(INDEX(emp_dirind_scpct1,MATCH($A172&amp;R$164,ctrysec,0))+INDEX(emp_trdred_scpct1,MATCH($A172&amp;R$164,ctrysec,0))*('Country comparisons '!$C$17/0.5),"")</f>
        <v>2.9085895423690489E-2</v>
      </c>
      <c r="S172" s="157">
        <f>IFERROR(INDEX(exp_dirind_scpct1,MATCH($A172&amp;S$164,ctrysec,0))+INDEX(exp_trdred_scpct1,MATCH($A172&amp;S$164,ctrysec,0))*('Country comparisons '!$C$17/0.5),"")</f>
        <v>9.7471198932687922E-2</v>
      </c>
      <c r="T172" s="157">
        <f>IFERROR(INDEX(exp_dirind_scpct1,MATCH($A172&amp;T$164,ctrysec,0))+INDEX(exp_trdred_scpct1,MATCH($A172&amp;T$164,ctrysec,0))*('Country comparisons '!$C$17/0.5),"")</f>
        <v>0.73251166303865056</v>
      </c>
      <c r="U172" s="157">
        <f>IFERROR(INDEX(exp_dirind_scpct1,MATCH($A172&amp;U$164,ctrysec,0))+INDEX(exp_trdred_scpct1,MATCH($A172&amp;U$164,ctrysec,0))*('Country comparisons '!$C$17/0.5),"")</f>
        <v>0.56544798349585923</v>
      </c>
      <c r="V172" s="157">
        <f>IFERROR(INDEX(exp_dirind_scpct1,MATCH($A172&amp;V$164,ctrysec,0))+INDEX(exp_trdred_scpct1,MATCH($A172&amp;V$164,ctrysec,0))*('Country comparisons '!$C$17/0.5),"")</f>
        <v>0.15891604296380379</v>
      </c>
      <c r="W172" s="157">
        <f>IFERROR(INDEX(exp_dirind_scpct1,MATCH($A172&amp;W$164,ctrysec,0))+INDEX(exp_trdred_scpct1,MATCH($A172&amp;W$164,ctrysec,0))*('Country comparisons '!$C$17/0.5),"")</f>
        <v>3.5067581530557224E-2</v>
      </c>
    </row>
    <row r="173" spans="1:23" ht="14.5">
      <c r="A173" s="61" t="str">
        <f t="shared" si="73"/>
        <v>ASEAN-5</v>
      </c>
      <c r="B173" s="61" t="str">
        <f t="shared" si="74"/>
        <v>ASEAN-5</v>
      </c>
      <c r="C173" s="64">
        <f t="shared" ca="1" si="75"/>
        <v>8.6425692397819706E-2</v>
      </c>
      <c r="D173" s="64">
        <f t="shared" ca="1" si="69"/>
        <v>2.453109241981084</v>
      </c>
      <c r="E173" s="64">
        <f t="shared" ca="1" si="70"/>
        <v>1.1752905846349098</v>
      </c>
      <c r="F173" s="64">
        <f t="shared" ca="1" si="71"/>
        <v>0.18699553705895666</v>
      </c>
      <c r="G173" s="64">
        <f t="shared" ca="1" si="72"/>
        <v>9.3351697938904465E-2</v>
      </c>
      <c r="H173" s="63">
        <f t="shared" ca="1" si="68"/>
        <v>3.995172754011675</v>
      </c>
      <c r="I173" s="157">
        <f>IFERROR(INDEX(VA_dirind_scpct1,MATCH($A173&amp;I$164,ctrysec,0))+INDEX(VA_trdred_scpct1,MATCH($A173&amp;I$164,ctrysec,0))*('Country comparisons '!$C$17/0.5),"")</f>
        <v>8.6425692397819706E-2</v>
      </c>
      <c r="J173" s="157">
        <f>IFERROR(INDEX(VA_dirind_scpct1,MATCH($A173&amp;J$164,ctrysec,0))+INDEX(VA_trdred_scpct1,MATCH($A173&amp;J$164,ctrysec,0))*('Country comparisons '!$C$17/0.5),"")</f>
        <v>2.453109241981084</v>
      </c>
      <c r="K173" s="157">
        <f>IFERROR(INDEX(VA_dirind_scpct1,MATCH($A173&amp;K$164,ctrysec,0))+INDEX(VA_trdred_scpct1,MATCH($A173&amp;K$164,ctrysec,0))*('Country comparisons '!$C$17/0.5),"")</f>
        <v>1.1752905846349098</v>
      </c>
      <c r="L173" s="157">
        <f>IFERROR(INDEX(VA_dirind_scpct1,MATCH($A173&amp;L$164,ctrysec,0))+INDEX(VA_trdred_scpct1,MATCH($A173&amp;L$164,ctrysec,0))*('Country comparisons '!$C$17/0.5),"")</f>
        <v>0.18699553705895666</v>
      </c>
      <c r="M173" s="157">
        <f>IFERROR(INDEX(VA_dirind_scpct1,MATCH($A173&amp;M$164,ctrysec,0))+INDEX(VA_trdred_scpct1,MATCH($A173&amp;M$164,ctrysec,0))*('Country comparisons '!$C$17/0.5),"")</f>
        <v>9.3351697938904465E-2</v>
      </c>
      <c r="N173" s="157">
        <f>IFERROR(INDEX(emp_dirind_scpct1,MATCH($A173&amp;N$164,ctrysec,0))+INDEX(emp_trdred_scpct1,MATCH($A173&amp;N$164,ctrysec,0))*('Country comparisons '!$C$17/0.5),"")</f>
        <v>6.8940791954037905E-2</v>
      </c>
      <c r="O173" s="157">
        <f>IFERROR(INDEX(emp_dirind_scpct1,MATCH($A173&amp;O$164,ctrysec,0))+INDEX(emp_trdred_scpct1,MATCH($A173&amp;O$164,ctrysec,0))*('Country comparisons '!$C$17/0.5),"")</f>
        <v>1.7490301639006502</v>
      </c>
      <c r="P173" s="157">
        <f>IFERROR(INDEX(emp_dirind_scpct1,MATCH($A173&amp;P$164,ctrysec,0))+INDEX(emp_trdred_scpct1,MATCH($A173&amp;P$164,ctrysec,0))*('Country comparisons '!$C$17/0.5),"")</f>
        <v>1.8284094701632394</v>
      </c>
      <c r="Q173" s="157">
        <f>IFERROR(INDEX(emp_dirind_scpct1,MATCH($A173&amp;Q$164,ctrysec,0))+INDEX(emp_trdred_scpct1,MATCH($A173&amp;Q$164,ctrysec,0))*('Country comparisons '!$C$17/0.5),"")</f>
        <v>0.27195475905315136</v>
      </c>
      <c r="R173" s="157">
        <f>IFERROR(INDEX(emp_dirind_scpct1,MATCH($A173&amp;R$164,ctrysec,0))+INDEX(emp_trdred_scpct1,MATCH($A173&amp;R$164,ctrysec,0))*('Country comparisons '!$C$17/0.5),"")</f>
        <v>7.7074261632168781E-2</v>
      </c>
      <c r="S173" s="157">
        <f>IFERROR(INDEX(exp_dirind_scpct1,MATCH($A173&amp;S$164,ctrysec,0))+INDEX(exp_trdred_scpct1,MATCH($A173&amp;S$164,ctrysec,0))*('Country comparisons '!$C$17/0.5),"")</f>
        <v>0.142894334207296</v>
      </c>
      <c r="T173" s="157">
        <f>IFERROR(INDEX(exp_dirind_scpct1,MATCH($A173&amp;T$164,ctrysec,0))+INDEX(exp_trdred_scpct1,MATCH($A173&amp;T$164,ctrysec,0))*('Country comparisons '!$C$17/0.5),"")</f>
        <v>4.1650509832852727</v>
      </c>
      <c r="U173" s="157">
        <f>IFERROR(INDEX(exp_dirind_scpct1,MATCH($A173&amp;U$164,ctrysec,0))+INDEX(exp_trdred_scpct1,MATCH($A173&amp;U$164,ctrysec,0))*('Country comparisons '!$C$17/0.5),"")</f>
        <v>2.4883590235418227</v>
      </c>
      <c r="V173" s="157">
        <f>IFERROR(INDEX(exp_dirind_scpct1,MATCH($A173&amp;V$164,ctrysec,0))+INDEX(exp_trdred_scpct1,MATCH($A173&amp;V$164,ctrysec,0))*('Country comparisons '!$C$17/0.5),"")</f>
        <v>0.75680389424493377</v>
      </c>
      <c r="W173" s="157">
        <f>IFERROR(INDEX(exp_dirind_scpct1,MATCH($A173&amp;W$164,ctrysec,0))+INDEX(exp_trdred_scpct1,MATCH($A173&amp;W$164,ctrysec,0))*('Country comparisons '!$C$17/0.5),"")</f>
        <v>0.15421925080909438</v>
      </c>
    </row>
    <row r="174" spans="1:23" ht="14.5">
      <c r="A174" s="61" t="str">
        <f t="shared" si="73"/>
        <v>JPN</v>
      </c>
      <c r="B174" s="61" t="str">
        <f t="shared" si="74"/>
        <v>JPN</v>
      </c>
      <c r="C174" s="64">
        <f t="shared" ca="1" si="75"/>
        <v>6.564746891811378E-2</v>
      </c>
      <c r="D174" s="64">
        <f t="shared" ca="1" si="69"/>
        <v>0.93074634225560104</v>
      </c>
      <c r="E174" s="64">
        <f t="shared" ca="1" si="70"/>
        <v>0.36563740388840504</v>
      </c>
      <c r="F174" s="64">
        <f t="shared" ca="1" si="71"/>
        <v>8.9752731682830586E-2</v>
      </c>
      <c r="G174" s="64">
        <f t="shared" ca="1" si="72"/>
        <v>2.424771285431622E-2</v>
      </c>
      <c r="H174" s="63">
        <f t="shared" ca="1" si="68"/>
        <v>1.4760316595992666</v>
      </c>
      <c r="I174" s="157">
        <f>IFERROR(INDEX(VA_dirind_scpct1,MATCH($A174&amp;I$164,ctrysec,0))+INDEX(VA_trdred_scpct1,MATCH($A174&amp;I$164,ctrysec,0))*('Country comparisons '!$C$17/0.5),"")</f>
        <v>6.564746891811378E-2</v>
      </c>
      <c r="J174" s="157">
        <f>IFERROR(INDEX(VA_dirind_scpct1,MATCH($A174&amp;J$164,ctrysec,0))+INDEX(VA_trdred_scpct1,MATCH($A174&amp;J$164,ctrysec,0))*('Country comparisons '!$C$17/0.5),"")</f>
        <v>0.93074634225560104</v>
      </c>
      <c r="K174" s="157">
        <f>IFERROR(INDEX(VA_dirind_scpct1,MATCH($A174&amp;K$164,ctrysec,0))+INDEX(VA_trdred_scpct1,MATCH($A174&amp;K$164,ctrysec,0))*('Country comparisons '!$C$17/0.5),"")</f>
        <v>0.36563740388840504</v>
      </c>
      <c r="L174" s="157">
        <f>IFERROR(INDEX(VA_dirind_scpct1,MATCH($A174&amp;L$164,ctrysec,0))+INDEX(VA_trdred_scpct1,MATCH($A174&amp;L$164,ctrysec,0))*('Country comparisons '!$C$17/0.5),"")</f>
        <v>8.9752731682830586E-2</v>
      </c>
      <c r="M174" s="157">
        <f>IFERROR(INDEX(VA_dirind_scpct1,MATCH($A174&amp;M$164,ctrysec,0))+INDEX(VA_trdred_scpct1,MATCH($A174&amp;M$164,ctrysec,0))*('Country comparisons '!$C$17/0.5),"")</f>
        <v>2.424771285431622E-2</v>
      </c>
      <c r="N174" s="157">
        <f>IFERROR(INDEX(emp_dirind_scpct1,MATCH($A174&amp;N$164,ctrysec,0))+INDEX(emp_trdred_scpct1,MATCH($A174&amp;N$164,ctrysec,0))*('Country comparisons '!$C$17/0.5),"")</f>
        <v>5.3149362714729684E-2</v>
      </c>
      <c r="O174" s="157">
        <f>IFERROR(INDEX(emp_dirind_scpct1,MATCH($A174&amp;O$164,ctrysec,0))+INDEX(emp_trdred_scpct1,MATCH($A174&amp;O$164,ctrysec,0))*('Country comparisons '!$C$17/0.5),"")</f>
        <v>0.73252000707389908</v>
      </c>
      <c r="P174" s="157">
        <f>IFERROR(INDEX(emp_dirind_scpct1,MATCH($A174&amp;P$164,ctrysec,0))+INDEX(emp_trdred_scpct1,MATCH($A174&amp;P$164,ctrysec,0))*('Country comparisons '!$C$17/0.5),"")</f>
        <v>0.36600473964330416</v>
      </c>
      <c r="Q174" s="157">
        <f>IFERROR(INDEX(emp_dirind_scpct1,MATCH($A174&amp;Q$164,ctrysec,0))+INDEX(emp_trdred_scpct1,MATCH($A174&amp;Q$164,ctrysec,0))*('Country comparisons '!$C$17/0.5),"")</f>
        <v>6.2810381498817028E-2</v>
      </c>
      <c r="R174" s="157">
        <f>IFERROR(INDEX(emp_dirind_scpct1,MATCH($A174&amp;R$164,ctrysec,0))+INDEX(emp_trdred_scpct1,MATCH($A174&amp;R$164,ctrysec,0))*('Country comparisons '!$C$17/0.5),"")</f>
        <v>2.5981895640449774E-2</v>
      </c>
      <c r="S174" s="157">
        <f>IFERROR(INDEX(exp_dirind_scpct1,MATCH($A174&amp;S$164,ctrysec,0))+INDEX(exp_trdred_scpct1,MATCH($A174&amp;S$164,ctrysec,0))*('Country comparisons '!$C$17/0.5),"")</f>
        <v>0.96267975104749259</v>
      </c>
      <c r="T174" s="157">
        <f>IFERROR(INDEX(exp_dirind_scpct1,MATCH($A174&amp;T$164,ctrysec,0))+INDEX(exp_trdred_scpct1,MATCH($A174&amp;T$164,ctrysec,0))*('Country comparisons '!$C$17/0.5),"")</f>
        <v>5.5298419364577951</v>
      </c>
      <c r="U174" s="157">
        <f>IFERROR(INDEX(exp_dirind_scpct1,MATCH($A174&amp;U$164,ctrysec,0))+INDEX(exp_trdred_scpct1,MATCH($A174&amp;U$164,ctrysec,0))*('Country comparisons '!$C$17/0.5),"")</f>
        <v>0.80935233118030703</v>
      </c>
      <c r="V174" s="157">
        <f>IFERROR(INDEX(exp_dirind_scpct1,MATCH($A174&amp;V$164,ctrysec,0))+INDEX(exp_trdred_scpct1,MATCH($A174&amp;V$164,ctrysec,0))*('Country comparisons '!$C$17/0.5),"")</f>
        <v>0.41086326460088174</v>
      </c>
      <c r="W174" s="157">
        <f>IFERROR(INDEX(exp_dirind_scpct1,MATCH($A174&amp;W$164,ctrysec,0))+INDEX(exp_trdred_scpct1,MATCH($A174&amp;W$164,ctrysec,0))*('Country comparisons '!$C$17/0.5),"")</f>
        <v>5.0060303404953627E-2</v>
      </c>
    </row>
    <row r="175" spans="1:23" ht="14.5">
      <c r="A175" s="61" t="str">
        <f t="shared" si="73"/>
        <v>VIE</v>
      </c>
      <c r="B175" s="61" t="str">
        <f t="shared" si="74"/>
        <v>VIE</v>
      </c>
      <c r="C175" s="64">
        <f t="shared" ca="1" si="75"/>
        <v>8.8309600259056265E-2</v>
      </c>
      <c r="D175" s="64">
        <f t="shared" ca="1" si="69"/>
        <v>3.7305414503051817</v>
      </c>
      <c r="E175" s="64">
        <f t="shared" ca="1" si="70"/>
        <v>0.60672956325317218</v>
      </c>
      <c r="F175" s="64">
        <f t="shared" ca="1" si="71"/>
        <v>0.44558001339876474</v>
      </c>
      <c r="G175" s="64">
        <f t="shared" ca="1" si="72"/>
        <v>0.22758960587835009</v>
      </c>
      <c r="H175" s="63">
        <f t="shared" ca="1" si="68"/>
        <v>5.0987502330945249</v>
      </c>
      <c r="I175" s="157">
        <f>IFERROR(INDEX(VA_dirind_scpct1,MATCH($A175&amp;I$164,ctrysec,0))+INDEX(VA_trdred_scpct1,MATCH($A175&amp;I$164,ctrysec,0))*('Country comparisons '!$C$17/0.5),"")</f>
        <v>8.8309600259056265E-2</v>
      </c>
      <c r="J175" s="157">
        <f>IFERROR(INDEX(VA_dirind_scpct1,MATCH($A175&amp;J$164,ctrysec,0))+INDEX(VA_trdred_scpct1,MATCH($A175&amp;J$164,ctrysec,0))*('Country comparisons '!$C$17/0.5),"")</f>
        <v>3.7305414503051817</v>
      </c>
      <c r="K175" s="157">
        <f>IFERROR(INDEX(VA_dirind_scpct1,MATCH($A175&amp;K$164,ctrysec,0))+INDEX(VA_trdred_scpct1,MATCH($A175&amp;K$164,ctrysec,0))*('Country comparisons '!$C$17/0.5),"")</f>
        <v>0.60672956325317218</v>
      </c>
      <c r="L175" s="157">
        <f>IFERROR(INDEX(VA_dirind_scpct1,MATCH($A175&amp;L$164,ctrysec,0))+INDEX(VA_trdred_scpct1,MATCH($A175&amp;L$164,ctrysec,0))*('Country comparisons '!$C$17/0.5),"")</f>
        <v>0.44558001339876474</v>
      </c>
      <c r="M175" s="157">
        <f>IFERROR(INDEX(VA_dirind_scpct1,MATCH($A175&amp;M$164,ctrysec,0))+INDEX(VA_trdred_scpct1,MATCH($A175&amp;M$164,ctrysec,0))*('Country comparisons '!$C$17/0.5),"")</f>
        <v>0.22758960587835009</v>
      </c>
      <c r="N175" s="157">
        <f>IFERROR(INDEX(emp_dirind_scpct1,MATCH($A175&amp;N$164,ctrysec,0))+INDEX(emp_trdred_scpct1,MATCH($A175&amp;N$164,ctrysec,0))*('Country comparisons '!$C$17/0.5),"")</f>
        <v>0.10644595337944233</v>
      </c>
      <c r="O175" s="157">
        <f>IFERROR(INDEX(emp_dirind_scpct1,MATCH($A175&amp;O$164,ctrysec,0))+INDEX(emp_trdred_scpct1,MATCH($A175&amp;O$164,ctrysec,0))*('Country comparisons '!$C$17/0.5),"")</f>
        <v>3.2591093708389449</v>
      </c>
      <c r="P175" s="157">
        <f>IFERROR(INDEX(emp_dirind_scpct1,MATCH($A175&amp;P$164,ctrysec,0))+INDEX(emp_trdred_scpct1,MATCH($A175&amp;P$164,ctrysec,0))*('Country comparisons '!$C$17/0.5),"")</f>
        <v>0.37899968618222402</v>
      </c>
      <c r="Q175" s="157">
        <f>IFERROR(INDEX(emp_dirind_scpct1,MATCH($A175&amp;Q$164,ctrysec,0))+INDEX(emp_trdred_scpct1,MATCH($A175&amp;Q$164,ctrysec,0))*('Country comparisons '!$C$17/0.5),"")</f>
        <v>0.73960174966719117</v>
      </c>
      <c r="R175" s="157">
        <f>IFERROR(INDEX(emp_dirind_scpct1,MATCH($A175&amp;R$164,ctrysec,0))+INDEX(emp_trdred_scpct1,MATCH($A175&amp;R$164,ctrysec,0))*('Country comparisons '!$C$17/0.5),"")</f>
        <v>0.17472788015911034</v>
      </c>
      <c r="S175" s="157">
        <f>IFERROR(INDEX(exp_dirind_scpct1,MATCH($A175&amp;S$164,ctrysec,0))+INDEX(exp_trdred_scpct1,MATCH($A175&amp;S$164,ctrysec,0))*('Country comparisons '!$C$17/0.5),"")</f>
        <v>8.8316059010719761E-2</v>
      </c>
      <c r="T175" s="157">
        <f>IFERROR(INDEX(exp_dirind_scpct1,MATCH($A175&amp;T$164,ctrysec,0))+INDEX(exp_trdred_scpct1,MATCH($A175&amp;T$164,ctrysec,0))*('Country comparisons '!$C$17/0.5),"")</f>
        <v>5.1174317102554818</v>
      </c>
      <c r="U175" s="157">
        <f>IFERROR(INDEX(exp_dirind_scpct1,MATCH($A175&amp;U$164,ctrysec,0))+INDEX(exp_trdred_scpct1,MATCH($A175&amp;U$164,ctrysec,0))*('Country comparisons '!$C$17/0.5),"")</f>
        <v>1.2169415676952569</v>
      </c>
      <c r="V175" s="157">
        <f>IFERROR(INDEX(exp_dirind_scpct1,MATCH($A175&amp;V$164,ctrysec,0))+INDEX(exp_trdred_scpct1,MATCH($A175&amp;V$164,ctrysec,0))*('Country comparisons '!$C$17/0.5),"")</f>
        <v>1.1877545511556455</v>
      </c>
      <c r="W175" s="157">
        <f>IFERROR(INDEX(exp_dirind_scpct1,MATCH($A175&amp;W$164,ctrysec,0))+INDEX(exp_trdred_scpct1,MATCH($A175&amp;W$164,ctrysec,0))*('Country comparisons '!$C$17/0.5),"")</f>
        <v>0.27849343691345246</v>
      </c>
    </row>
    <row r="176" spans="1:23" ht="14.5">
      <c r="A176" s="61" t="str">
        <f t="shared" si="73"/>
        <v>BAN</v>
      </c>
      <c r="B176" s="61" t="str">
        <f t="shared" si="74"/>
        <v>BAN</v>
      </c>
      <c r="C176" s="64">
        <f t="shared" ca="1" si="75"/>
        <v>7.6774467780063166E-2</v>
      </c>
      <c r="D176" s="64">
        <f t="shared" ca="1" si="69"/>
        <v>0.69517583440948238</v>
      </c>
      <c r="E176" s="64">
        <f t="shared" ca="1" si="70"/>
        <v>6.9471701239931058E-2</v>
      </c>
      <c r="F176" s="64">
        <f t="shared" ca="1" si="71"/>
        <v>3.5429105200254205E-2</v>
      </c>
      <c r="G176" s="64">
        <f t="shared" ca="1" si="72"/>
        <v>6.3582585171041997E-2</v>
      </c>
      <c r="H176" s="63">
        <f t="shared" ca="1" si="68"/>
        <v>0.9404336938007728</v>
      </c>
      <c r="I176" s="157">
        <f>IFERROR(INDEX(VA_dirind_scpct1,MATCH($A176&amp;I$164,ctrysec,0))+INDEX(VA_trdred_scpct1,MATCH($A176&amp;I$164,ctrysec,0))*('Country comparisons '!$C$17/0.5),"")</f>
        <v>7.6774467780063166E-2</v>
      </c>
      <c r="J176" s="157">
        <f>IFERROR(INDEX(VA_dirind_scpct1,MATCH($A176&amp;J$164,ctrysec,0))+INDEX(VA_trdred_scpct1,MATCH($A176&amp;J$164,ctrysec,0))*('Country comparisons '!$C$17/0.5),"")</f>
        <v>0.69517583440948238</v>
      </c>
      <c r="K176" s="157">
        <f>IFERROR(INDEX(VA_dirind_scpct1,MATCH($A176&amp;K$164,ctrysec,0))+INDEX(VA_trdred_scpct1,MATCH($A176&amp;K$164,ctrysec,0))*('Country comparisons '!$C$17/0.5),"")</f>
        <v>6.9471701239931058E-2</v>
      </c>
      <c r="L176" s="157">
        <f>IFERROR(INDEX(VA_dirind_scpct1,MATCH($A176&amp;L$164,ctrysec,0))+INDEX(VA_trdred_scpct1,MATCH($A176&amp;L$164,ctrysec,0))*('Country comparisons '!$C$17/0.5),"")</f>
        <v>3.5429105200254205E-2</v>
      </c>
      <c r="M176" s="157">
        <f>IFERROR(INDEX(VA_dirind_scpct1,MATCH($A176&amp;M$164,ctrysec,0))+INDEX(VA_trdred_scpct1,MATCH($A176&amp;M$164,ctrysec,0))*('Country comparisons '!$C$17/0.5),"")</f>
        <v>6.3582585171041997E-2</v>
      </c>
      <c r="N176" s="157">
        <f>IFERROR(INDEX(emp_dirind_scpct1,MATCH($A176&amp;N$164,ctrysec,0))+INDEX(emp_trdred_scpct1,MATCH($A176&amp;N$164,ctrysec,0))*('Country comparisons '!$C$17/0.5),"")</f>
        <v>7.471688603216306E-2</v>
      </c>
      <c r="O176" s="157">
        <f>IFERROR(INDEX(emp_dirind_scpct1,MATCH($A176&amp;O$164,ctrysec,0))+INDEX(emp_trdred_scpct1,MATCH($A176&amp;O$164,ctrysec,0))*('Country comparisons '!$C$17/0.5),"")</f>
        <v>0.69673644680402436</v>
      </c>
      <c r="P176" s="157">
        <f>IFERROR(INDEX(emp_dirind_scpct1,MATCH($A176&amp;P$164,ctrysec,0))+INDEX(emp_trdred_scpct1,MATCH($A176&amp;P$164,ctrysec,0))*('Country comparisons '!$C$17/0.5),"")</f>
        <v>9.4762319155090494E-2</v>
      </c>
      <c r="Q176" s="157">
        <f>IFERROR(INDEX(emp_dirind_scpct1,MATCH($A176&amp;Q$164,ctrysec,0))+INDEX(emp_trdred_scpct1,MATCH($A176&amp;Q$164,ctrysec,0))*('Country comparisons '!$C$17/0.5),"")</f>
        <v>3.8246467211345427E-2</v>
      </c>
      <c r="R176" s="157">
        <f>IFERROR(INDEX(emp_dirind_scpct1,MATCH($A176&amp;R$164,ctrysec,0))+INDEX(emp_trdred_scpct1,MATCH($A176&amp;R$164,ctrysec,0))*('Country comparisons '!$C$17/0.5),"")</f>
        <v>4.9653304977416671E-2</v>
      </c>
      <c r="S176" s="157">
        <f>IFERROR(INDEX(exp_dirind_scpct1,MATCH($A176&amp;S$164,ctrysec,0))+INDEX(exp_trdred_scpct1,MATCH($A176&amp;S$164,ctrysec,0))*('Country comparisons '!$C$17/0.5),"")</f>
        <v>0.25932760605158306</v>
      </c>
      <c r="T176" s="157">
        <f>IFERROR(INDEX(exp_dirind_scpct1,MATCH($A176&amp;T$164,ctrysec,0))+INDEX(exp_trdred_scpct1,MATCH($A176&amp;T$164,ctrysec,0))*('Country comparisons '!$C$17/0.5),"")</f>
        <v>1.4075939269172604</v>
      </c>
      <c r="U176" s="157">
        <f>IFERROR(INDEX(exp_dirind_scpct1,MATCH($A176&amp;U$164,ctrysec,0))+INDEX(exp_trdred_scpct1,MATCH($A176&amp;U$164,ctrysec,0))*('Country comparisons '!$C$17/0.5),"")</f>
        <v>0.76687553031258415</v>
      </c>
      <c r="V176" s="157">
        <f>IFERROR(INDEX(exp_dirind_scpct1,MATCH($A176&amp;V$164,ctrysec,0))+INDEX(exp_trdred_scpct1,MATCH($A176&amp;V$164,ctrysec,0))*('Country comparisons '!$C$17/0.5),"")</f>
        <v>0.45321909484943096</v>
      </c>
      <c r="W176" s="157">
        <f>IFERROR(INDEX(exp_dirind_scpct1,MATCH($A176&amp;W$164,ctrysec,0))+INDEX(exp_trdred_scpct1,MATCH($A176&amp;W$164,ctrysec,0))*('Country comparisons '!$C$17/0.5),"")</f>
        <v>6.0055309225358275E-2</v>
      </c>
    </row>
    <row r="177" spans="1:23" ht="14.5">
      <c r="A177" s="61">
        <f t="shared" si="73"/>
        <v>0</v>
      </c>
      <c r="B177" s="61" t="str">
        <f t="shared" si="74"/>
        <v/>
      </c>
      <c r="C177" s="64" t="str">
        <f t="shared" ca="1" si="75"/>
        <v/>
      </c>
      <c r="D177" s="64" t="str">
        <f t="shared" ca="1" si="69"/>
        <v/>
      </c>
      <c r="E177" s="64" t="str">
        <f t="shared" ca="1" si="70"/>
        <v/>
      </c>
      <c r="F177" s="64" t="str">
        <f t="shared" ca="1" si="71"/>
        <v/>
      </c>
      <c r="G177" s="64" t="str">
        <f t="shared" ca="1" si="72"/>
        <v/>
      </c>
      <c r="H177" s="63">
        <f t="shared" ca="1" si="68"/>
        <v>0</v>
      </c>
      <c r="I177" s="62" t="str">
        <f>IFERROR(INDEX(VA_dirind_scpct1,MATCH($A177&amp;I$164,ctrysec,0))+INDEX(VA_trdred_scpct1,MATCH($A177&amp;I$164,ctrysec,0))*('Country comparisons '!$C$17/0.5),"")</f>
        <v/>
      </c>
      <c r="J177" s="62" t="str">
        <f>IFERROR(INDEX(VA_dirind_scpct1,MATCH($A177&amp;J$164,ctrysec,0))+INDEX(VA_trdred_scpct1,MATCH($A177&amp;J$164,ctrysec,0))*('Country comparisons '!$C$17/0.5),"")</f>
        <v/>
      </c>
      <c r="K177" s="62" t="str">
        <f>IFERROR(INDEX(VA_dirind_scpct1,MATCH($A177&amp;K$164,ctrysec,0))+INDEX(VA_trdred_scpct1,MATCH($A177&amp;K$164,ctrysec,0))*('Country comparisons '!$C$17/0.5),"")</f>
        <v/>
      </c>
      <c r="L177" s="62" t="str">
        <f>IFERROR(INDEX(VA_dirind_scpct1,MATCH($A177&amp;L$164,ctrysec,0))+INDEX(VA_trdred_scpct1,MATCH($A177&amp;L$164,ctrysec,0))*('Country comparisons '!$C$17/0.5),"")</f>
        <v/>
      </c>
      <c r="M177" s="62" t="str">
        <f>IFERROR(INDEX(VA_dirind_scpct1,MATCH($A177&amp;M$164,ctrysec,0))+INDEX(VA_trdred_scpct1,MATCH($A177&amp;M$164,ctrysec,0))*('Country comparisons '!$C$17/0.5),"")</f>
        <v/>
      </c>
      <c r="N177" s="62" t="str">
        <f>IFERROR(INDEX(emp_dirind_scpct1,MATCH($A177&amp;N$164,ctrysec,0))+INDEX(emp_trdred_scpct1,MATCH($A177&amp;N$164,ctrysec,0))*('Country comparisons '!$C$17/0.5),"")</f>
        <v/>
      </c>
      <c r="O177" s="62" t="str">
        <f>IFERROR(INDEX(emp_dirind_scpct1,MATCH($A177&amp;O$164,ctrysec,0))+INDEX(emp_trdred_scpct1,MATCH($A177&amp;O$164,ctrysec,0))*('Country comparisons '!$C$17/0.5),"")</f>
        <v/>
      </c>
      <c r="P177" s="62" t="str">
        <f>IFERROR(INDEX(emp_dirind_scpct1,MATCH($A177&amp;P$164,ctrysec,0))+INDEX(emp_trdred_scpct1,MATCH($A177&amp;P$164,ctrysec,0))*('Country comparisons '!$C$17/0.5),"")</f>
        <v/>
      </c>
      <c r="Q177" s="62" t="str">
        <f>IFERROR(INDEX(emp_dirind_scpct1,MATCH($A177&amp;Q$164,ctrysec,0))+INDEX(emp_trdred_scpct1,MATCH($A177&amp;Q$164,ctrysec,0))*('Country comparisons '!$C$17/0.5),"")</f>
        <v/>
      </c>
      <c r="R177" s="62" t="str">
        <f>IFERROR(INDEX(emp_dirind_scpct1,MATCH($A177&amp;R$164,ctrysec,0))+INDEX(emp_trdred_scpct1,MATCH($A177&amp;R$164,ctrysec,0))*('Country comparisons '!$C$17/0.5),"")</f>
        <v/>
      </c>
      <c r="S177" s="62" t="str">
        <f>IFERROR(INDEX(exp_dirind_scpct1,MATCH($A177&amp;S$164,ctrysec,0))+INDEX(exp_trdred_scpct1,MATCH($A177&amp;S$164,ctrysec,0))*('Country comparisons '!$C$17/0.5),"")</f>
        <v/>
      </c>
      <c r="T177" s="62" t="str">
        <f>IFERROR(INDEX(exp_dirind_scpct1,MATCH($A177&amp;T$164,ctrysec,0))+INDEX(exp_trdred_scpct1,MATCH($A177&amp;T$164,ctrysec,0))*('Country comparisons '!$C$17/0.5),"")</f>
        <v/>
      </c>
      <c r="U177" s="62" t="str">
        <f>IFERROR(INDEX(exp_dirind_scpct1,MATCH($A177&amp;U$164,ctrysec,0))+INDEX(exp_trdred_scpct1,MATCH($A177&amp;U$164,ctrysec,0))*('Country comparisons '!$C$17/0.5),"")</f>
        <v/>
      </c>
      <c r="V177" s="62" t="str">
        <f>IFERROR(INDEX(exp_dirind_scpct1,MATCH($A177&amp;V$164,ctrysec,0))+INDEX(exp_trdred_scpct1,MATCH($A177&amp;V$164,ctrysec,0))*('Country comparisons '!$C$17/0.5),"")</f>
        <v/>
      </c>
      <c r="W177" s="62" t="str">
        <f>IFERROR(INDEX(exp_dirind_scpct1,MATCH($A177&amp;W$164,ctrysec,0))+INDEX(exp_trdred_scpct1,MATCH($A177&amp;W$164,ctrysec,0))*('Country comparisons '!$C$17/0.5),"")</f>
        <v/>
      </c>
    </row>
    <row r="178" spans="1:23" ht="14.5">
      <c r="A178" s="61">
        <f t="shared" si="73"/>
        <v>0</v>
      </c>
      <c r="B178" s="61" t="str">
        <f t="shared" si="74"/>
        <v/>
      </c>
      <c r="C178" s="64" t="str">
        <f t="shared" ca="1" si="75"/>
        <v/>
      </c>
      <c r="D178" s="64" t="str">
        <f t="shared" ca="1" si="69"/>
        <v/>
      </c>
      <c r="E178" s="64" t="str">
        <f t="shared" ca="1" si="70"/>
        <v/>
      </c>
      <c r="F178" s="64" t="str">
        <f t="shared" ca="1" si="71"/>
        <v/>
      </c>
      <c r="G178" s="64" t="str">
        <f t="shared" ca="1" si="72"/>
        <v/>
      </c>
      <c r="H178" s="63">
        <f t="shared" ca="1" si="68"/>
        <v>0</v>
      </c>
      <c r="I178" s="62" t="str">
        <f>IFERROR(INDEX(VA_dirind_scpct1,MATCH($A178&amp;I$164,ctrysec,0))+INDEX(VA_trdred_scpct1,MATCH($A178&amp;I$164,ctrysec,0))*('Country comparisons '!$C$17/0.5),"")</f>
        <v/>
      </c>
      <c r="J178" s="62" t="str">
        <f>IFERROR(INDEX(VA_dirind_scpct1,MATCH($A178&amp;J$164,ctrysec,0))+INDEX(VA_trdred_scpct1,MATCH($A178&amp;J$164,ctrysec,0))*('Country comparisons '!$C$17/0.5),"")</f>
        <v/>
      </c>
      <c r="K178" s="62" t="str">
        <f>IFERROR(INDEX(VA_dirind_scpct1,MATCH($A178&amp;K$164,ctrysec,0))+INDEX(VA_trdred_scpct1,MATCH($A178&amp;K$164,ctrysec,0))*('Country comparisons '!$C$17/0.5),"")</f>
        <v/>
      </c>
      <c r="L178" s="62" t="str">
        <f>IFERROR(INDEX(VA_dirind_scpct1,MATCH($A178&amp;L$164,ctrysec,0))+INDEX(VA_trdred_scpct1,MATCH($A178&amp;L$164,ctrysec,0))*('Country comparisons '!$C$17/0.5),"")</f>
        <v/>
      </c>
      <c r="M178" s="62" t="str">
        <f>IFERROR(INDEX(VA_dirind_scpct1,MATCH($A178&amp;M$164,ctrysec,0))+INDEX(VA_trdred_scpct1,MATCH($A178&amp;M$164,ctrysec,0))*('Country comparisons '!$C$17/0.5),"")</f>
        <v/>
      </c>
      <c r="N178" s="62" t="str">
        <f>IFERROR(INDEX(emp_dirind_scpct1,MATCH($A178&amp;N$164,ctrysec,0))+INDEX(emp_trdred_scpct1,MATCH($A178&amp;N$164,ctrysec,0))*('Country comparisons '!$C$17/0.5),"")</f>
        <v/>
      </c>
      <c r="O178" s="62" t="str">
        <f>IFERROR(INDEX(emp_dirind_scpct1,MATCH($A178&amp;O$164,ctrysec,0))+INDEX(emp_trdred_scpct1,MATCH($A178&amp;O$164,ctrysec,0))*('Country comparisons '!$C$17/0.5),"")</f>
        <v/>
      </c>
      <c r="P178" s="62" t="str">
        <f>IFERROR(INDEX(emp_dirind_scpct1,MATCH($A178&amp;P$164,ctrysec,0))+INDEX(emp_trdred_scpct1,MATCH($A178&amp;P$164,ctrysec,0))*('Country comparisons '!$C$17/0.5),"")</f>
        <v/>
      </c>
      <c r="Q178" s="62" t="str">
        <f>IFERROR(INDEX(emp_dirind_scpct1,MATCH($A178&amp;Q$164,ctrysec,0))+INDEX(emp_trdred_scpct1,MATCH($A178&amp;Q$164,ctrysec,0))*('Country comparisons '!$C$17/0.5),"")</f>
        <v/>
      </c>
      <c r="R178" s="62" t="str">
        <f>IFERROR(INDEX(emp_dirind_scpct1,MATCH($A178&amp;R$164,ctrysec,0))+INDEX(emp_trdred_scpct1,MATCH($A178&amp;R$164,ctrysec,0))*('Country comparisons '!$C$17/0.5),"")</f>
        <v/>
      </c>
      <c r="S178" s="62" t="str">
        <f>IFERROR(INDEX(exp_dirind_scpct1,MATCH($A178&amp;S$164,ctrysec,0))+INDEX(exp_trdred_scpct1,MATCH($A178&amp;S$164,ctrysec,0))*('Country comparisons '!$C$17/0.5),"")</f>
        <v/>
      </c>
      <c r="T178" s="62" t="str">
        <f>IFERROR(INDEX(exp_dirind_scpct1,MATCH($A178&amp;T$164,ctrysec,0))+INDEX(exp_trdred_scpct1,MATCH($A178&amp;T$164,ctrysec,0))*('Country comparisons '!$C$17/0.5),"")</f>
        <v/>
      </c>
      <c r="U178" s="62" t="str">
        <f>IFERROR(INDEX(exp_dirind_scpct1,MATCH($A178&amp;U$164,ctrysec,0))+INDEX(exp_trdred_scpct1,MATCH($A178&amp;U$164,ctrysec,0))*('Country comparisons '!$C$17/0.5),"")</f>
        <v/>
      </c>
      <c r="V178" s="62" t="str">
        <f>IFERROR(INDEX(exp_dirind_scpct1,MATCH($A178&amp;V$164,ctrysec,0))+INDEX(exp_trdred_scpct1,MATCH($A178&amp;V$164,ctrysec,0))*('Country comparisons '!$C$17/0.5),"")</f>
        <v/>
      </c>
      <c r="W178" s="62" t="str">
        <f>IFERROR(INDEX(exp_dirind_scpct1,MATCH($A178&amp;W$164,ctrysec,0))+INDEX(exp_trdred_scpct1,MATCH($A178&amp;W$164,ctrysec,0))*('Country comparisons '!$C$17/0.5),"")</f>
        <v/>
      </c>
    </row>
    <row r="179" spans="1:23" ht="14.5">
      <c r="A179" s="61">
        <f t="shared" si="73"/>
        <v>0</v>
      </c>
      <c r="B179" s="61" t="str">
        <f t="shared" si="74"/>
        <v/>
      </c>
      <c r="C179" s="64" t="str">
        <f t="shared" ca="1" si="75"/>
        <v/>
      </c>
      <c r="D179" s="64" t="str">
        <f t="shared" ca="1" si="69"/>
        <v/>
      </c>
      <c r="E179" s="64" t="str">
        <f t="shared" ca="1" si="70"/>
        <v/>
      </c>
      <c r="F179" s="64" t="str">
        <f t="shared" ca="1" si="71"/>
        <v/>
      </c>
      <c r="G179" s="64" t="str">
        <f t="shared" ca="1" si="72"/>
        <v/>
      </c>
      <c r="H179" s="63">
        <f t="shared" ca="1" si="68"/>
        <v>0</v>
      </c>
      <c r="I179" s="62" t="str">
        <f>IFERROR(INDEX(VA_dirind_scpct1,MATCH($A179&amp;I$164,ctrysec,0))+INDEX(VA_trdred_scpct1,MATCH($A179&amp;I$164,ctrysec,0))*('Country comparisons '!$C$17/0.5),"")</f>
        <v/>
      </c>
      <c r="J179" s="62" t="str">
        <f>IFERROR(INDEX(VA_dirind_scpct1,MATCH($A179&amp;J$164,ctrysec,0))+INDEX(VA_trdred_scpct1,MATCH($A179&amp;J$164,ctrysec,0))*('Country comparisons '!$C$17/0.5),"")</f>
        <v/>
      </c>
      <c r="K179" s="62" t="str">
        <f>IFERROR(INDEX(VA_dirind_scpct1,MATCH($A179&amp;K$164,ctrysec,0))+INDEX(VA_trdred_scpct1,MATCH($A179&amp;K$164,ctrysec,0))*('Country comparisons '!$C$17/0.5),"")</f>
        <v/>
      </c>
      <c r="L179" s="62" t="str">
        <f>IFERROR(INDEX(VA_dirind_scpct1,MATCH($A179&amp;L$164,ctrysec,0))+INDEX(VA_trdred_scpct1,MATCH($A179&amp;L$164,ctrysec,0))*('Country comparisons '!$C$17/0.5),"")</f>
        <v/>
      </c>
      <c r="M179" s="62" t="str">
        <f>IFERROR(INDEX(VA_dirind_scpct1,MATCH($A179&amp;M$164,ctrysec,0))+INDEX(VA_trdred_scpct1,MATCH($A179&amp;M$164,ctrysec,0))*('Country comparisons '!$C$17/0.5),"")</f>
        <v/>
      </c>
      <c r="N179" s="62" t="str">
        <f>IFERROR(INDEX(emp_dirind_scpct1,MATCH($A179&amp;N$164,ctrysec,0))+INDEX(emp_trdred_scpct1,MATCH($A179&amp;N$164,ctrysec,0))*('Country comparisons '!$C$17/0.5),"")</f>
        <v/>
      </c>
      <c r="O179" s="62" t="str">
        <f>IFERROR(INDEX(emp_dirind_scpct1,MATCH($A179&amp;O$164,ctrysec,0))+INDEX(emp_trdred_scpct1,MATCH($A179&amp;O$164,ctrysec,0))*('Country comparisons '!$C$17/0.5),"")</f>
        <v/>
      </c>
      <c r="P179" s="62" t="str">
        <f>IFERROR(INDEX(emp_dirind_scpct1,MATCH($A179&amp;P$164,ctrysec,0))+INDEX(emp_trdred_scpct1,MATCH($A179&amp;P$164,ctrysec,0))*('Country comparisons '!$C$17/0.5),"")</f>
        <v/>
      </c>
      <c r="Q179" s="62" t="str">
        <f>IFERROR(INDEX(emp_dirind_scpct1,MATCH($A179&amp;Q$164,ctrysec,0))+INDEX(emp_trdred_scpct1,MATCH($A179&amp;Q$164,ctrysec,0))*('Country comparisons '!$C$17/0.5),"")</f>
        <v/>
      </c>
      <c r="R179" s="62" t="str">
        <f>IFERROR(INDEX(emp_dirind_scpct1,MATCH($A179&amp;R$164,ctrysec,0))+INDEX(emp_trdred_scpct1,MATCH($A179&amp;R$164,ctrysec,0))*('Country comparisons '!$C$17/0.5),"")</f>
        <v/>
      </c>
      <c r="S179" s="62" t="str">
        <f>IFERROR(INDEX(exp_dirind_scpct1,MATCH($A179&amp;S$164,ctrysec,0))+INDEX(exp_trdred_scpct1,MATCH($A179&amp;S$164,ctrysec,0))*('Country comparisons '!$C$17/0.5),"")</f>
        <v/>
      </c>
      <c r="T179" s="62" t="str">
        <f>IFERROR(INDEX(exp_dirind_scpct1,MATCH($A179&amp;T$164,ctrysec,0))+INDEX(exp_trdred_scpct1,MATCH($A179&amp;T$164,ctrysec,0))*('Country comparisons '!$C$17/0.5),"")</f>
        <v/>
      </c>
      <c r="U179" s="62" t="str">
        <f>IFERROR(INDEX(exp_dirind_scpct1,MATCH($A179&amp;U$164,ctrysec,0))+INDEX(exp_trdred_scpct1,MATCH($A179&amp;U$164,ctrysec,0))*('Country comparisons '!$C$17/0.5),"")</f>
        <v/>
      </c>
      <c r="V179" s="62" t="str">
        <f>IFERROR(INDEX(exp_dirind_scpct1,MATCH($A179&amp;V$164,ctrysec,0))+INDEX(exp_trdred_scpct1,MATCH($A179&amp;V$164,ctrysec,0))*('Country comparisons '!$C$17/0.5),"")</f>
        <v/>
      </c>
      <c r="W179" s="62" t="str">
        <f>IFERROR(INDEX(exp_dirind_scpct1,MATCH($A179&amp;W$164,ctrysec,0))+INDEX(exp_trdred_scpct1,MATCH($A179&amp;W$164,ctrysec,0))*('Country comparisons '!$C$17/0.5),"")</f>
        <v/>
      </c>
    </row>
    <row r="180" spans="1:23" ht="14.5">
      <c r="A180" s="61">
        <f t="shared" si="73"/>
        <v>0</v>
      </c>
      <c r="B180" s="61" t="str">
        <f t="shared" si="74"/>
        <v/>
      </c>
      <c r="C180" s="64" t="str">
        <f t="shared" ca="1" si="75"/>
        <v/>
      </c>
      <c r="D180" s="64" t="str">
        <f t="shared" ca="1" si="69"/>
        <v/>
      </c>
      <c r="E180" s="64" t="str">
        <f t="shared" ca="1" si="70"/>
        <v/>
      </c>
      <c r="F180" s="64" t="str">
        <f t="shared" ca="1" si="71"/>
        <v/>
      </c>
      <c r="G180" s="64" t="str">
        <f t="shared" ca="1" si="72"/>
        <v/>
      </c>
      <c r="H180" s="63">
        <f t="shared" ca="1" si="68"/>
        <v>0</v>
      </c>
      <c r="I180" s="62" t="str">
        <f>IFERROR(INDEX(VA_dirind_scpct1,MATCH($A180&amp;I$164,ctrysec,0))+INDEX(VA_trdred_scpct1,MATCH($A180&amp;I$164,ctrysec,0))*('Country comparisons '!$C$17/0.5),"")</f>
        <v/>
      </c>
      <c r="J180" s="62" t="str">
        <f>IFERROR(INDEX(VA_dirind_scpct1,MATCH($A180&amp;J$164,ctrysec,0))+INDEX(VA_trdred_scpct1,MATCH($A180&amp;J$164,ctrysec,0))*('Country comparisons '!$C$17/0.5),"")</f>
        <v/>
      </c>
      <c r="K180" s="62" t="str">
        <f>IFERROR(INDEX(VA_dirind_scpct1,MATCH($A180&amp;K$164,ctrysec,0))+INDEX(VA_trdred_scpct1,MATCH($A180&amp;K$164,ctrysec,0))*('Country comparisons '!$C$17/0.5),"")</f>
        <v/>
      </c>
      <c r="L180" s="62" t="str">
        <f>IFERROR(INDEX(VA_dirind_scpct1,MATCH($A180&amp;L$164,ctrysec,0))+INDEX(VA_trdred_scpct1,MATCH($A180&amp;L$164,ctrysec,0))*('Country comparisons '!$C$17/0.5),"")</f>
        <v/>
      </c>
      <c r="M180" s="62" t="str">
        <f>IFERROR(INDEX(VA_dirind_scpct1,MATCH($A180&amp;M$164,ctrysec,0))+INDEX(VA_trdred_scpct1,MATCH($A180&amp;M$164,ctrysec,0))*('Country comparisons '!$C$17/0.5),"")</f>
        <v/>
      </c>
      <c r="N180" s="62" t="str">
        <f>IFERROR(INDEX(emp_dirind_scpct1,MATCH($A180&amp;N$164,ctrysec,0))+INDEX(emp_trdred_scpct1,MATCH($A180&amp;N$164,ctrysec,0))*('Country comparisons '!$C$17/0.5),"")</f>
        <v/>
      </c>
      <c r="O180" s="62" t="str">
        <f>IFERROR(INDEX(emp_dirind_scpct1,MATCH($A180&amp;O$164,ctrysec,0))+INDEX(emp_trdred_scpct1,MATCH($A180&amp;O$164,ctrysec,0))*('Country comparisons '!$C$17/0.5),"")</f>
        <v/>
      </c>
      <c r="P180" s="62" t="str">
        <f>IFERROR(INDEX(emp_dirind_scpct1,MATCH($A180&amp;P$164,ctrysec,0))+INDEX(emp_trdred_scpct1,MATCH($A180&amp;P$164,ctrysec,0))*('Country comparisons '!$C$17/0.5),"")</f>
        <v/>
      </c>
      <c r="Q180" s="62" t="str">
        <f>IFERROR(INDEX(emp_dirind_scpct1,MATCH($A180&amp;Q$164,ctrysec,0))+INDEX(emp_trdred_scpct1,MATCH($A180&amp;Q$164,ctrysec,0))*('Country comparisons '!$C$17/0.5),"")</f>
        <v/>
      </c>
      <c r="R180" s="62" t="str">
        <f>IFERROR(INDEX(emp_dirind_scpct1,MATCH($A180&amp;R$164,ctrysec,0))+INDEX(emp_trdred_scpct1,MATCH($A180&amp;R$164,ctrysec,0))*('Country comparisons '!$C$17/0.5),"")</f>
        <v/>
      </c>
      <c r="S180" s="62" t="str">
        <f>IFERROR(INDEX(exp_dirind_scpct1,MATCH($A180&amp;S$164,ctrysec,0))+INDEX(exp_trdred_scpct1,MATCH($A180&amp;S$164,ctrysec,0))*('Country comparisons '!$C$17/0.5),"")</f>
        <v/>
      </c>
      <c r="T180" s="62" t="str">
        <f>IFERROR(INDEX(exp_dirind_scpct1,MATCH($A180&amp;T$164,ctrysec,0))+INDEX(exp_trdred_scpct1,MATCH($A180&amp;T$164,ctrysec,0))*('Country comparisons '!$C$17/0.5),"")</f>
        <v/>
      </c>
      <c r="U180" s="62" t="str">
        <f>IFERROR(INDEX(exp_dirind_scpct1,MATCH($A180&amp;U$164,ctrysec,0))+INDEX(exp_trdred_scpct1,MATCH($A180&amp;U$164,ctrysec,0))*('Country comparisons '!$C$17/0.5),"")</f>
        <v/>
      </c>
      <c r="V180" s="62" t="str">
        <f>IFERROR(INDEX(exp_dirind_scpct1,MATCH($A180&amp;V$164,ctrysec,0))+INDEX(exp_trdred_scpct1,MATCH($A180&amp;V$164,ctrysec,0))*('Country comparisons '!$C$17/0.5),"")</f>
        <v/>
      </c>
      <c r="W180" s="62" t="str">
        <f>IFERROR(INDEX(exp_dirind_scpct1,MATCH($A180&amp;W$164,ctrysec,0))+INDEX(exp_trdred_scpct1,MATCH($A180&amp;W$164,ctrysec,0))*('Country comparisons '!$C$17/0.5),"")</f>
        <v/>
      </c>
    </row>
    <row r="182" spans="1:23">
      <c r="A182" s="11" t="str">
        <f>"% of Sector " &amp;$C$163</f>
        <v>% of Sector Value-added</v>
      </c>
    </row>
    <row r="184" spans="1:23" ht="19.5">
      <c r="A184" s="53" t="str">
        <f>F65</f>
        <v>B: Bilateral Escalation</v>
      </c>
      <c r="C184" s="54" t="str">
        <f>HLOOKUP($B$63,$H$5:$J$12,8,FALSE)</f>
        <v>Value-added</v>
      </c>
      <c r="D184" s="17">
        <f>MATCH(C184,I184:S184,0)</f>
        <v>1</v>
      </c>
      <c r="I184" s="110" t="s">
        <v>230</v>
      </c>
      <c r="J184" s="110"/>
      <c r="K184" s="112"/>
      <c r="L184" s="112"/>
      <c r="M184" s="112"/>
      <c r="N184" s="110" t="s">
        <v>1</v>
      </c>
      <c r="O184" s="110"/>
      <c r="P184" s="112"/>
      <c r="Q184" s="112"/>
      <c r="R184" s="112"/>
      <c r="S184" s="110" t="s">
        <v>2</v>
      </c>
      <c r="T184" s="112"/>
      <c r="U184" s="112"/>
      <c r="V184" s="112"/>
      <c r="W184" s="112"/>
    </row>
    <row r="185" spans="1:23" ht="58">
      <c r="A185" s="69" t="s">
        <v>5</v>
      </c>
      <c r="B185" s="50"/>
      <c r="C185" s="51" t="s">
        <v>175</v>
      </c>
      <c r="D185" s="51" t="s">
        <v>179</v>
      </c>
      <c r="E185" s="51" t="s">
        <v>176</v>
      </c>
      <c r="F185" s="52" t="s">
        <v>177</v>
      </c>
      <c r="G185" s="51" t="s">
        <v>178</v>
      </c>
      <c r="H185" s="159" t="s">
        <v>206</v>
      </c>
      <c r="I185" s="155" t="s">
        <v>175</v>
      </c>
      <c r="J185" s="155" t="s">
        <v>179</v>
      </c>
      <c r="K185" s="155" t="s">
        <v>176</v>
      </c>
      <c r="L185" s="156" t="s">
        <v>177</v>
      </c>
      <c r="M185" s="155" t="s">
        <v>178</v>
      </c>
      <c r="N185" s="155" t="s">
        <v>175</v>
      </c>
      <c r="O185" s="155" t="s">
        <v>179</v>
      </c>
      <c r="P185" s="155" t="s">
        <v>176</v>
      </c>
      <c r="Q185" s="156" t="s">
        <v>177</v>
      </c>
      <c r="R185" s="155" t="s">
        <v>178</v>
      </c>
      <c r="S185" s="155" t="s">
        <v>175</v>
      </c>
      <c r="T185" s="155" t="s">
        <v>179</v>
      </c>
      <c r="U185" s="155" t="s">
        <v>176</v>
      </c>
      <c r="V185" s="156" t="s">
        <v>177</v>
      </c>
      <c r="W185" s="155" t="s">
        <v>178</v>
      </c>
    </row>
    <row r="186" spans="1:23" ht="14.5">
      <c r="A186" s="55" t="str">
        <f>A69</f>
        <v>WLD</v>
      </c>
      <c r="B186" s="56" t="s">
        <v>172</v>
      </c>
      <c r="C186" s="64">
        <f ca="1">OFFSET($H186,,$D$98)</f>
        <v>-0.39620834650483594</v>
      </c>
      <c r="D186" s="64">
        <f t="shared" ref="D186" ca="1" si="76">OFFSET(I186,,$D$98)</f>
        <v>-0.94636938901155365</v>
      </c>
      <c r="E186" s="64">
        <f t="shared" ref="E186" ca="1" si="77">OFFSET(J186,,$D$98)</f>
        <v>-0.62047608544545496</v>
      </c>
      <c r="F186" s="64">
        <f t="shared" ref="F186" ca="1" si="78">OFFSET(K186,,$D$98)</f>
        <v>-0.2625775186622234</v>
      </c>
      <c r="G186" s="64">
        <f t="shared" ref="G186" ca="1" si="79">OFFSET(L186,,$D$98)</f>
        <v>-7.9800356374596967E-2</v>
      </c>
      <c r="H186" s="63">
        <f ca="1">SUM(C186:G186)</f>
        <v>-2.3054316959986649</v>
      </c>
      <c r="I186" s="157">
        <f>IFERROR(INDEX(VA_dirind_scpct2,MATCH($A186&amp;I$164,ctrysec,0))+INDEX(VA_trdred_scpct2,MATCH($A186&amp;I$164,ctrysec,0))*('Country comparisons '!$C$17/0.5),"")</f>
        <v>-0.39620834650483594</v>
      </c>
      <c r="J186" s="157">
        <f>IFERROR(INDEX(VA_dirind_scpct2,MATCH($A186&amp;J$164,ctrysec,0))+INDEX(VA_trdred_scpct2,MATCH($A186&amp;J$164,ctrysec,0))*('Country comparisons '!$C$17/0.5),"")</f>
        <v>-0.94636938901155365</v>
      </c>
      <c r="K186" s="157">
        <f>IFERROR(INDEX(VA_dirind_scpct2,MATCH($A186&amp;K$164,ctrysec,0))+INDEX(VA_trdred_scpct2,MATCH($A186&amp;K$164,ctrysec,0))*('Country comparisons '!$C$17/0.5),"")</f>
        <v>-0.62047608544545496</v>
      </c>
      <c r="L186" s="157">
        <f>IFERROR(INDEX(VA_dirind_scpct2,MATCH($A186&amp;L$164,ctrysec,0))+INDEX(VA_trdred_scpct2,MATCH($A186&amp;L$164,ctrysec,0))*('Country comparisons '!$C$17/0.5),"")</f>
        <v>-0.2625775186622234</v>
      </c>
      <c r="M186" s="157">
        <f>IFERROR(INDEX(VA_dirind_scpct2,MATCH($A186&amp;M$164,ctrysec,0))+INDEX(VA_trdred_scpct2,MATCH($A186&amp;M$164,ctrysec,0))*('Country comparisons '!$C$17/0.5),"")</f>
        <v>-7.9800356374596967E-2</v>
      </c>
      <c r="N186" s="157">
        <f>IFERROR(INDEX(emp_dirind_scpct2,MATCH($A186&amp;N$164,ctrysec,0))+INDEX(emp_trdred_scpct2,MATCH($A186&amp;N$164,ctrysec,0))*('Country comparisons '!$C$17/0.5),"")</f>
        <v>-5.2946172977134665E-2</v>
      </c>
      <c r="O186" s="157">
        <f>IFERROR(INDEX(emp_dirind_scpct2,MATCH($A186&amp;O$164,ctrysec,0))+INDEX(emp_trdred_scpct2,MATCH($A186&amp;O$164,ctrysec,0))*('Country comparisons '!$C$17/0.5),"")</f>
        <v>-0.69392222163348172</v>
      </c>
      <c r="P186" s="157">
        <f>IFERROR(INDEX(emp_dirind_scpct2,MATCH($A186&amp;P$164,ctrysec,0))+INDEX(emp_trdred_scpct2,MATCH($A186&amp;P$164,ctrysec,0))*('Country comparisons '!$C$17/0.5),"")</f>
        <v>-0.64449373519882092</v>
      </c>
      <c r="Q186" s="157">
        <f>IFERROR(INDEX(emp_dirind_scpct2,MATCH($A186&amp;Q$164,ctrysec,0))+INDEX(emp_trdred_scpct2,MATCH($A186&amp;Q$164,ctrysec,0))*('Country comparisons '!$C$17/0.5),"")</f>
        <v>-0.14390630184779321</v>
      </c>
      <c r="R186" s="157">
        <f>IFERROR(INDEX(emp_dirind_scpct2,MATCH($A186&amp;R$164,ctrysec,0))+INDEX(emp_trdred_scpct2,MATCH($A186&amp;R$164,ctrysec,0))*('Country comparisons '!$C$17/0.5),"")</f>
        <v>-0.15431887628660185</v>
      </c>
      <c r="S186" s="157">
        <f>IFERROR(INDEX(exp_dirind_scpct2,MATCH($A186&amp;S$164,ctrysec,0))+INDEX(exp_trdred_scpct2,MATCH($A186&amp;S$164,ctrysec,0))*('Country comparisons '!$C$17/0.5),"")</f>
        <v>-0.34037993178072246</v>
      </c>
      <c r="T186" s="157">
        <f>IFERROR(INDEX(exp_dirind_scpct2,MATCH($A186&amp;T$164,ctrysec,0))+INDEX(exp_trdred_scpct2,MATCH($A186&amp;T$164,ctrysec,0))*('Country comparisons '!$C$17/0.5),"")</f>
        <v>-2.875895061081621</v>
      </c>
      <c r="U186" s="157">
        <f>IFERROR(INDEX(exp_dirind_scpct2,MATCH($A186&amp;U$164,ctrysec,0))+INDEX(exp_trdred_scpct2,MATCH($A186&amp;U$164,ctrysec,0))*('Country comparisons '!$C$17/0.5),"")</f>
        <v>-1.8609390079500392</v>
      </c>
      <c r="V186" s="157">
        <f>IFERROR(INDEX(exp_dirind_scpct2,MATCH($A186&amp;V$164,ctrysec,0))+INDEX(exp_trdred_scpct2,MATCH($A186&amp;V$164,ctrysec,0))*('Country comparisons '!$C$17/0.5),"")</f>
        <v>-0.61580819621761296</v>
      </c>
      <c r="W186" s="157">
        <f>IFERROR(INDEX(exp_dirind_scpct2,MATCH($A186&amp;W$164,ctrysec,0))+INDEX(exp_trdred_scpct2,MATCH($A186&amp;W$164,ctrysec,0))*('Country comparisons '!$C$17/0.5),"")</f>
        <v>-8.4358573986146351E-2</v>
      </c>
    </row>
    <row r="187" spans="1:23" ht="14.5">
      <c r="A187" s="55"/>
      <c r="B187" s="56"/>
      <c r="C187" s="65"/>
      <c r="D187" s="65"/>
      <c r="E187" s="65"/>
      <c r="F187" s="65"/>
      <c r="G187" s="65"/>
      <c r="H187" s="63"/>
      <c r="I187" s="157" t="str">
        <f>IFERROR(INDEX(VA_dirind_scpct2,MATCH($A187&amp;I$164,ctrysec,0))+INDEX(VA_trdred_scpct2,MATCH($A187&amp;I$164,ctrysec,0))*('Country comparisons '!$C$17/0.5),"")</f>
        <v/>
      </c>
      <c r="J187" s="157" t="str">
        <f>IFERROR(INDEX(VA_dirind_scpct2,MATCH($A187&amp;J$164,ctrysec,0))+INDEX(VA_trdred_scpct2,MATCH($A187&amp;J$164,ctrysec,0))*('Country comparisons '!$C$17/0.5),"")</f>
        <v/>
      </c>
      <c r="K187" s="157" t="str">
        <f>IFERROR(INDEX(VA_dirind_scpct2,MATCH($A187&amp;K$164,ctrysec,0))+INDEX(VA_trdred_scpct2,MATCH($A187&amp;K$164,ctrysec,0))*('Country comparisons '!$C$17/0.5),"")</f>
        <v/>
      </c>
      <c r="L187" s="157" t="str">
        <f>IFERROR(INDEX(VA_dirind_scpct2,MATCH($A187&amp;L$164,ctrysec,0))+INDEX(VA_trdred_scpct2,MATCH($A187&amp;L$164,ctrysec,0))*('Country comparisons '!$C$17/0.5),"")</f>
        <v/>
      </c>
      <c r="M187" s="157" t="str">
        <f>IFERROR(INDEX(VA_dirind_scpct2,MATCH($A187&amp;M$164,ctrysec,0))+INDEX(VA_trdred_scpct2,MATCH($A187&amp;M$164,ctrysec,0))*('Country comparisons '!$C$17/0.5),"")</f>
        <v/>
      </c>
      <c r="N187" s="157" t="str">
        <f>IFERROR(INDEX(emp_dirind_scpct2,MATCH($A187&amp;N$164,ctrysec,0))+INDEX(emp_trdred_scpct2,MATCH($A187&amp;N$164,ctrysec,0))*('Country comparisons '!$C$17/0.5),"")</f>
        <v/>
      </c>
      <c r="O187" s="157" t="str">
        <f>IFERROR(INDEX(emp_dirind_scpct2,MATCH($A187&amp;O$164,ctrysec,0))+INDEX(emp_trdred_scpct2,MATCH($A187&amp;O$164,ctrysec,0))*('Country comparisons '!$C$17/0.5),"")</f>
        <v/>
      </c>
      <c r="P187" s="157" t="str">
        <f>IFERROR(INDEX(emp_dirind_scpct2,MATCH($A187&amp;P$164,ctrysec,0))+INDEX(emp_trdred_scpct2,MATCH($A187&amp;P$164,ctrysec,0))*('Country comparisons '!$C$17/0.5),"")</f>
        <v/>
      </c>
      <c r="Q187" s="157" t="str">
        <f>IFERROR(INDEX(emp_dirind_scpct2,MATCH($A187&amp;Q$164,ctrysec,0))+INDEX(emp_trdred_scpct2,MATCH($A187&amp;Q$164,ctrysec,0))*('Country comparisons '!$C$17/0.5),"")</f>
        <v/>
      </c>
      <c r="R187" s="157" t="str">
        <f>IFERROR(INDEX(emp_dirind_scpct2,MATCH($A187&amp;R$164,ctrysec,0))+INDEX(emp_trdred_scpct2,MATCH($A187&amp;R$164,ctrysec,0))*('Country comparisons '!$C$17/0.5),"")</f>
        <v/>
      </c>
      <c r="S187" s="157" t="str">
        <f>IFERROR(INDEX(exp_dirind_scpct2,MATCH($A187&amp;S$164,ctrysec,0))+INDEX(exp_trdred_scpct2,MATCH($A187&amp;S$164,ctrysec,0))*('Country comparisons '!$C$17/0.5),"")</f>
        <v/>
      </c>
      <c r="T187" s="157" t="str">
        <f>IFERROR(INDEX(exp_dirind_scpct2,MATCH($A187&amp;T$164,ctrysec,0))+INDEX(exp_trdred_scpct2,MATCH($A187&amp;T$164,ctrysec,0))*('Country comparisons '!$C$17/0.5),"")</f>
        <v/>
      </c>
      <c r="U187" s="157" t="str">
        <f>IFERROR(INDEX(exp_dirind_scpct2,MATCH($A187&amp;U$164,ctrysec,0))+INDEX(exp_trdred_scpct2,MATCH($A187&amp;U$164,ctrysec,0))*('Country comparisons '!$C$17/0.5),"")</f>
        <v/>
      </c>
      <c r="V187" s="157" t="str">
        <f>IFERROR(INDEX(exp_dirind_scpct2,MATCH($A187&amp;V$164,ctrysec,0))+INDEX(exp_trdred_scpct2,MATCH($A187&amp;V$164,ctrysec,0))*('Country comparisons '!$C$17/0.5),"")</f>
        <v/>
      </c>
      <c r="W187" s="157" t="str">
        <f>IFERROR(INDEX(exp_dirind_scpct2,MATCH($A187&amp;W$164,ctrysec,0))+INDEX(exp_trdred_scpct2,MATCH($A187&amp;W$164,ctrysec,0))*('Country comparisons '!$C$17/0.5),"")</f>
        <v/>
      </c>
    </row>
    <row r="188" spans="1:23" ht="14.5">
      <c r="A188" s="58" t="s">
        <v>162</v>
      </c>
      <c r="B188" s="56" t="s">
        <v>162</v>
      </c>
      <c r="C188" s="64">
        <f ca="1">OFFSET(H188,,$D$98)</f>
        <v>-1.7159251516070684</v>
      </c>
      <c r="D188" s="64">
        <f t="shared" ref="D188:D189" ca="1" si="80">OFFSET(I188,,$D$98)</f>
        <v>-2.9388640782653033</v>
      </c>
      <c r="E188" s="64">
        <f t="shared" ref="E188:E189" ca="1" si="81">OFFSET(J188,,$D$98)</f>
        <v>-1.325328018535034</v>
      </c>
      <c r="F188" s="64">
        <f t="shared" ref="F188:F189" ca="1" si="82">OFFSET(K188,,$D$98)</f>
        <v>-0.50598406939285367</v>
      </c>
      <c r="G188" s="64">
        <f t="shared" ref="G188:G189" ca="1" si="83">OFFSET(L188,,$D$98)</f>
        <v>-9.3508771293212389E-2</v>
      </c>
      <c r="H188" s="63">
        <f t="shared" ref="H188:H201" ca="1" si="84">SUM(C188:G188)</f>
        <v>-6.5796100890934719</v>
      </c>
      <c r="I188" s="157">
        <f>IFERROR(INDEX(VA_dirind_scpct2,MATCH($A188&amp;I$164,ctrysec,0))+INDEX(VA_trdred_scpct2,MATCH($A188&amp;I$164,ctrysec,0))*('Country comparisons '!$C$17/0.5),"")</f>
        <v>-1.7159251516070684</v>
      </c>
      <c r="J188" s="157">
        <f>IFERROR(INDEX(VA_dirind_scpct2,MATCH($A188&amp;J$164,ctrysec,0))+INDEX(VA_trdred_scpct2,MATCH($A188&amp;J$164,ctrysec,0))*('Country comparisons '!$C$17/0.5),"")</f>
        <v>-2.9388640782653033</v>
      </c>
      <c r="K188" s="157">
        <f>IFERROR(INDEX(VA_dirind_scpct2,MATCH($A188&amp;K$164,ctrysec,0))+INDEX(VA_trdred_scpct2,MATCH($A188&amp;K$164,ctrysec,0))*('Country comparisons '!$C$17/0.5),"")</f>
        <v>-1.325328018535034</v>
      </c>
      <c r="L188" s="157">
        <f>IFERROR(INDEX(VA_dirind_scpct2,MATCH($A188&amp;L$164,ctrysec,0))+INDEX(VA_trdred_scpct2,MATCH($A188&amp;L$164,ctrysec,0))*('Country comparisons '!$C$17/0.5),"")</f>
        <v>-0.50598406939285367</v>
      </c>
      <c r="M188" s="157">
        <f>IFERROR(INDEX(VA_dirind_scpct2,MATCH($A188&amp;M$164,ctrysec,0))+INDEX(VA_trdred_scpct2,MATCH($A188&amp;M$164,ctrysec,0))*('Country comparisons '!$C$17/0.5),"")</f>
        <v>-9.3508771293212389E-2</v>
      </c>
      <c r="N188" s="157">
        <f>IFERROR(INDEX(emp_dirind_scpct2,MATCH($A188&amp;N$164,ctrysec,0))+INDEX(emp_trdred_scpct2,MATCH($A188&amp;N$164,ctrysec,0))*('Country comparisons '!$C$17/0.5),"")</f>
        <v>-2.1823640756459501</v>
      </c>
      <c r="O188" s="157">
        <f>IFERROR(INDEX(emp_dirind_scpct2,MATCH($A188&amp;O$164,ctrysec,0))+INDEX(emp_trdred_scpct2,MATCH($A188&amp;O$164,ctrysec,0))*('Country comparisons '!$C$17/0.5),"")</f>
        <v>-3.3000164496415385</v>
      </c>
      <c r="P188" s="157">
        <f>IFERROR(INDEX(emp_dirind_scpct2,MATCH($A188&amp;P$164,ctrysec,0))+INDEX(emp_trdred_scpct2,MATCH($A188&amp;P$164,ctrysec,0))*('Country comparisons '!$C$17/0.5),"")</f>
        <v>-1.5802621623687689</v>
      </c>
      <c r="Q188" s="157">
        <f>IFERROR(INDEX(emp_dirind_scpct2,MATCH($A188&amp;Q$164,ctrysec,0))+INDEX(emp_trdred_scpct2,MATCH($A188&amp;Q$164,ctrysec,0))*('Country comparisons '!$C$17/0.5),"")</f>
        <v>-0.43113051338909369</v>
      </c>
      <c r="R188" s="157">
        <f>IFERROR(INDEX(emp_dirind_scpct2,MATCH($A188&amp;R$164,ctrysec,0))+INDEX(emp_trdred_scpct2,MATCH($A188&amp;R$164,ctrysec,0))*('Country comparisons '!$C$17/0.5),"")</f>
        <v>-8.3589504137971504E-2</v>
      </c>
      <c r="S188" s="157">
        <f>IFERROR(INDEX(exp_dirind_scpct2,MATCH($A188&amp;S$164,ctrysec,0))+INDEX(exp_trdred_scpct2,MATCH($A188&amp;S$164,ctrysec,0))*('Country comparisons '!$C$17/0.5),"")</f>
        <v>-15.637291144878761</v>
      </c>
      <c r="T188" s="157">
        <f>IFERROR(INDEX(exp_dirind_scpct2,MATCH($A188&amp;T$164,ctrysec,0))+INDEX(exp_trdred_scpct2,MATCH($A188&amp;T$164,ctrysec,0))*('Country comparisons '!$C$17/0.5),"")</f>
        <v>-30.730935216065106</v>
      </c>
      <c r="U188" s="157">
        <f>IFERROR(INDEX(exp_dirind_scpct2,MATCH($A188&amp;U$164,ctrysec,0))+INDEX(exp_trdred_scpct2,MATCH($A188&amp;U$164,ctrysec,0))*('Country comparisons '!$C$17/0.5),"")</f>
        <v>-7.3164748982003625</v>
      </c>
      <c r="V188" s="157">
        <f>IFERROR(INDEX(exp_dirind_scpct2,MATCH($A188&amp;V$164,ctrysec,0))+INDEX(exp_trdred_scpct2,MATCH($A188&amp;V$164,ctrysec,0))*('Country comparisons '!$C$17/0.5),"")</f>
        <v>-4.1727550698051532</v>
      </c>
      <c r="W188" s="157">
        <f>IFERROR(INDEX(exp_dirind_scpct2,MATCH($A188&amp;W$164,ctrysec,0))+INDEX(exp_trdred_scpct2,MATCH($A188&amp;W$164,ctrysec,0))*('Country comparisons '!$C$17/0.5),"")</f>
        <v>-0.4559111583009488</v>
      </c>
    </row>
    <row r="189" spans="1:23" ht="14.5">
      <c r="A189" s="59" t="s">
        <v>126</v>
      </c>
      <c r="B189" s="60" t="s">
        <v>126</v>
      </c>
      <c r="C189" s="64">
        <f ca="1">OFFSET(H189,,$D$98)</f>
        <v>-1.2321783944676545</v>
      </c>
      <c r="D189" s="64">
        <f t="shared" ca="1" si="80"/>
        <v>-4.6685519626297154</v>
      </c>
      <c r="E189" s="64">
        <f t="shared" ca="1" si="81"/>
        <v>-3.5962676569734917</v>
      </c>
      <c r="F189" s="64">
        <f t="shared" ca="1" si="82"/>
        <v>-1.2057504940069661</v>
      </c>
      <c r="G189" s="64">
        <f t="shared" ca="1" si="83"/>
        <v>-0.74534641800618684</v>
      </c>
      <c r="H189" s="63">
        <f t="shared" ca="1" si="84"/>
        <v>-11.448094926084016</v>
      </c>
      <c r="I189" s="157">
        <f>IFERROR(INDEX(VA_dirind_scpct2,MATCH($A189&amp;I$164,ctrysec,0))+INDEX(VA_trdred_scpct2,MATCH($A189&amp;I$164,ctrysec,0))*('Country comparisons '!$C$17/0.5),"")</f>
        <v>-1.2321783944676545</v>
      </c>
      <c r="J189" s="157">
        <f>IFERROR(INDEX(VA_dirind_scpct2,MATCH($A189&amp;J$164,ctrysec,0))+INDEX(VA_trdred_scpct2,MATCH($A189&amp;J$164,ctrysec,0))*('Country comparisons '!$C$17/0.5),"")</f>
        <v>-4.6685519626297154</v>
      </c>
      <c r="K189" s="157">
        <f>IFERROR(INDEX(VA_dirind_scpct2,MATCH($A189&amp;K$164,ctrysec,0))+INDEX(VA_trdred_scpct2,MATCH($A189&amp;K$164,ctrysec,0))*('Country comparisons '!$C$17/0.5),"")</f>
        <v>-3.5962676569734917</v>
      </c>
      <c r="L189" s="157">
        <f>IFERROR(INDEX(VA_dirind_scpct2,MATCH($A189&amp;L$164,ctrysec,0))+INDEX(VA_trdred_scpct2,MATCH($A189&amp;L$164,ctrysec,0))*('Country comparisons '!$C$17/0.5),"")</f>
        <v>-1.2057504940069661</v>
      </c>
      <c r="M189" s="157">
        <f>IFERROR(INDEX(VA_dirind_scpct2,MATCH($A189&amp;M$164,ctrysec,0))+INDEX(VA_trdred_scpct2,MATCH($A189&amp;M$164,ctrysec,0))*('Country comparisons '!$C$17/0.5),"")</f>
        <v>-0.74534641800618684</v>
      </c>
      <c r="N189" s="157">
        <f>IFERROR(INDEX(emp_dirind_scpct2,MATCH($A189&amp;N$164,ctrysec,0))+INDEX(emp_trdred_scpct2,MATCH($A189&amp;N$164,ctrysec,0))*('Country comparisons '!$C$17/0.5),"")</f>
        <v>-1.0207705160627525</v>
      </c>
      <c r="O189" s="157">
        <f>IFERROR(INDEX(emp_dirind_scpct2,MATCH($A189&amp;O$164,ctrysec,0))+INDEX(emp_trdred_scpct2,MATCH($A189&amp;O$164,ctrysec,0))*('Country comparisons '!$C$17/0.5),"")</f>
        <v>-5.0840060477643689</v>
      </c>
      <c r="P189" s="157">
        <f>IFERROR(INDEX(emp_dirind_scpct2,MATCH($A189&amp;P$164,ctrysec,0))+INDEX(emp_trdred_scpct2,MATCH($A189&amp;P$164,ctrysec,0))*('Country comparisons '!$C$17/0.5),"")</f>
        <v>-3.5551408939230216</v>
      </c>
      <c r="Q189" s="157">
        <f>IFERROR(INDEX(emp_dirind_scpct2,MATCH($A189&amp;Q$164,ctrysec,0))+INDEX(emp_trdred_scpct2,MATCH($A189&amp;Q$164,ctrysec,0))*('Country comparisons '!$C$17/0.5),"")</f>
        <v>-0.80749730717512791</v>
      </c>
      <c r="R189" s="157">
        <f>IFERROR(INDEX(emp_dirind_scpct2,MATCH($A189&amp;R$164,ctrysec,0))+INDEX(emp_trdred_scpct2,MATCH($A189&amp;R$164,ctrysec,0))*('Country comparisons '!$C$17/0.5),"")</f>
        <v>-0.8225279999515287</v>
      </c>
      <c r="S189" s="157">
        <f>IFERROR(INDEX(exp_dirind_scpct2,MATCH($A189&amp;S$164,ctrysec,0))+INDEX(exp_trdred_scpct2,MATCH($A189&amp;S$164,ctrysec,0))*('Country comparisons '!$C$17/0.5),"")</f>
        <v>-4.5398864504178267</v>
      </c>
      <c r="T189" s="157">
        <f>IFERROR(INDEX(exp_dirind_scpct2,MATCH($A189&amp;T$164,ctrysec,0))+INDEX(exp_trdred_scpct2,MATCH($A189&amp;T$164,ctrysec,0))*('Country comparisons '!$C$17/0.5),"")</f>
        <v>-14.908600445708341</v>
      </c>
      <c r="U189" s="157">
        <f>IFERROR(INDEX(exp_dirind_scpct2,MATCH($A189&amp;U$164,ctrysec,0))+INDEX(exp_trdred_scpct2,MATCH($A189&amp;U$164,ctrysec,0))*('Country comparisons '!$C$17/0.5),"")</f>
        <v>-11.56579224138536</v>
      </c>
      <c r="V189" s="157">
        <f>IFERROR(INDEX(exp_dirind_scpct2,MATCH($A189&amp;V$164,ctrysec,0))+INDEX(exp_trdred_scpct2,MATCH($A189&amp;V$164,ctrysec,0))*('Country comparisons '!$C$17/0.5),"")</f>
        <v>-8.2367571048336732</v>
      </c>
      <c r="W189" s="157">
        <f>IFERROR(INDEX(exp_dirind_scpct2,MATCH($A189&amp;W$164,ctrysec,0))+INDEX(exp_trdred_scpct2,MATCH($A189&amp;W$164,ctrysec,0))*('Country comparisons '!$C$17/0.5),"")</f>
        <v>-1.7124468651776847</v>
      </c>
    </row>
    <row r="190" spans="1:23" ht="14.5">
      <c r="A190" s="57"/>
      <c r="B190" s="57"/>
      <c r="C190" s="65"/>
      <c r="D190" s="65"/>
      <c r="E190" s="65"/>
      <c r="F190" s="65"/>
      <c r="G190" s="65"/>
      <c r="H190" s="63"/>
      <c r="I190" s="157" t="str">
        <f>IFERROR(INDEX(VA_dirind_scpct2,MATCH($A190&amp;I$164,ctrysec,0))+INDEX(VA_trdred_scpct2,MATCH($A190&amp;I$164,ctrysec,0))*('Country comparisons '!$C$17/0.5),"")</f>
        <v/>
      </c>
      <c r="J190" s="157" t="str">
        <f>IFERROR(INDEX(VA_dirind_scpct2,MATCH($A190&amp;J$164,ctrysec,0))+INDEX(VA_trdred_scpct2,MATCH($A190&amp;J$164,ctrysec,0))*('Country comparisons '!$C$17/0.5),"")</f>
        <v/>
      </c>
      <c r="K190" s="157" t="str">
        <f>IFERROR(INDEX(VA_dirind_scpct2,MATCH($A190&amp;K$164,ctrysec,0))+INDEX(VA_trdred_scpct2,MATCH($A190&amp;K$164,ctrysec,0))*('Country comparisons '!$C$17/0.5),"")</f>
        <v/>
      </c>
      <c r="L190" s="157" t="str">
        <f>IFERROR(INDEX(VA_dirind_scpct2,MATCH($A190&amp;L$164,ctrysec,0))+INDEX(VA_trdred_scpct2,MATCH($A190&amp;L$164,ctrysec,0))*('Country comparisons '!$C$17/0.5),"")</f>
        <v/>
      </c>
      <c r="M190" s="157" t="str">
        <f>IFERROR(INDEX(VA_dirind_scpct2,MATCH($A190&amp;M$164,ctrysec,0))+INDEX(VA_trdred_scpct2,MATCH($A190&amp;M$164,ctrysec,0))*('Country comparisons '!$C$17/0.5),"")</f>
        <v/>
      </c>
      <c r="N190" s="157" t="str">
        <f>IFERROR(INDEX(emp_dirind_scpct2,MATCH($A190&amp;N$164,ctrysec,0))+INDEX(emp_trdred_scpct2,MATCH($A190&amp;N$164,ctrysec,0))*('Country comparisons '!$C$17/0.5),"")</f>
        <v/>
      </c>
      <c r="O190" s="157" t="str">
        <f>IFERROR(INDEX(emp_dirind_scpct2,MATCH($A190&amp;O$164,ctrysec,0))+INDEX(emp_trdred_scpct2,MATCH($A190&amp;O$164,ctrysec,0))*('Country comparisons '!$C$17/0.5),"")</f>
        <v/>
      </c>
      <c r="P190" s="157" t="str">
        <f>IFERROR(INDEX(emp_dirind_scpct2,MATCH($A190&amp;P$164,ctrysec,0))+INDEX(emp_trdred_scpct2,MATCH($A190&amp;P$164,ctrysec,0))*('Country comparisons '!$C$17/0.5),"")</f>
        <v/>
      </c>
      <c r="Q190" s="157" t="str">
        <f>IFERROR(INDEX(emp_dirind_scpct2,MATCH($A190&amp;Q$164,ctrysec,0))+INDEX(emp_trdred_scpct2,MATCH($A190&amp;Q$164,ctrysec,0))*('Country comparisons '!$C$17/0.5),"")</f>
        <v/>
      </c>
      <c r="R190" s="157" t="str">
        <f>IFERROR(INDEX(emp_dirind_scpct2,MATCH($A190&amp;R$164,ctrysec,0))+INDEX(emp_trdred_scpct2,MATCH($A190&amp;R$164,ctrysec,0))*('Country comparisons '!$C$17/0.5),"")</f>
        <v/>
      </c>
      <c r="S190" s="157" t="str">
        <f>IFERROR(INDEX(exp_dirind_scpct2,MATCH($A190&amp;S$164,ctrysec,0))+INDEX(exp_trdred_scpct2,MATCH($A190&amp;S$164,ctrysec,0))*('Country comparisons '!$C$17/0.5),"")</f>
        <v/>
      </c>
      <c r="T190" s="157" t="str">
        <f>IFERROR(INDEX(exp_dirind_scpct2,MATCH($A190&amp;T$164,ctrysec,0))+INDEX(exp_trdred_scpct2,MATCH($A190&amp;T$164,ctrysec,0))*('Country comparisons '!$C$17/0.5),"")</f>
        <v/>
      </c>
      <c r="U190" s="157" t="str">
        <f>IFERROR(INDEX(exp_dirind_scpct2,MATCH($A190&amp;U$164,ctrysec,0))+INDEX(exp_trdred_scpct2,MATCH($A190&amp;U$164,ctrysec,0))*('Country comparisons '!$C$17/0.5),"")</f>
        <v/>
      </c>
      <c r="V190" s="157" t="str">
        <f>IFERROR(INDEX(exp_dirind_scpct2,MATCH($A190&amp;V$164,ctrysec,0))+INDEX(exp_trdred_scpct2,MATCH($A190&amp;V$164,ctrysec,0))*('Country comparisons '!$C$17/0.5),"")</f>
        <v/>
      </c>
      <c r="W190" s="157" t="str">
        <f>IFERROR(INDEX(exp_dirind_scpct2,MATCH($A190&amp;W$164,ctrysec,0))+INDEX(exp_trdred_scpct2,MATCH($A190&amp;W$164,ctrysec,0))*('Country comparisons '!$C$17/0.5),"")</f>
        <v/>
      </c>
    </row>
    <row r="191" spans="1:23" ht="14.5">
      <c r="A191" s="61" t="str">
        <f>A74</f>
        <v>JPN</v>
      </c>
      <c r="B191" s="61" t="str">
        <f>IF(A191=0,"",A191)</f>
        <v>JPN</v>
      </c>
      <c r="C191" s="64">
        <f ca="1">OFFSET(H191,,$D$98)</f>
        <v>0.12721502872759213</v>
      </c>
      <c r="D191" s="64">
        <f t="shared" ref="D191:D201" ca="1" si="85">OFFSET(I191,,$D$98)</f>
        <v>1.7647003462954665</v>
      </c>
      <c r="E191" s="64">
        <f t="shared" ref="E191:E201" ca="1" si="86">OFFSET(J191,,$D$98)</f>
        <v>0.79880713443139917</v>
      </c>
      <c r="F191" s="64">
        <f t="shared" ref="F191:F201" ca="1" si="87">OFFSET(K191,,$D$98)</f>
        <v>0.16261505349237329</v>
      </c>
      <c r="G191" s="64">
        <f t="shared" ref="G191:G201" ca="1" si="88">OFFSET(L191,,$D$98)</f>
        <v>5.0586338458198106E-2</v>
      </c>
      <c r="H191" s="63">
        <f t="shared" ca="1" si="84"/>
        <v>2.9039239014050291</v>
      </c>
      <c r="I191" s="157">
        <f>IFERROR(INDEX(VA_dirind_scpct2,MATCH($A191&amp;I$164,ctrysec,0))+INDEX(VA_trdred_scpct2,MATCH($A191&amp;I$164,ctrysec,0))*('Country comparisons '!$C$17/0.5),"")</f>
        <v>0.12721502872759213</v>
      </c>
      <c r="J191" s="157">
        <f>IFERROR(INDEX(VA_dirind_scpct2,MATCH($A191&amp;J$164,ctrysec,0))+INDEX(VA_trdred_scpct2,MATCH($A191&amp;J$164,ctrysec,0))*('Country comparisons '!$C$17/0.5),"")</f>
        <v>1.7647003462954665</v>
      </c>
      <c r="K191" s="157">
        <f>IFERROR(INDEX(VA_dirind_scpct2,MATCH($A191&amp;K$164,ctrysec,0))+INDEX(VA_trdred_scpct2,MATCH($A191&amp;K$164,ctrysec,0))*('Country comparisons '!$C$17/0.5),"")</f>
        <v>0.79880713443139917</v>
      </c>
      <c r="L191" s="157">
        <f>IFERROR(INDEX(VA_dirind_scpct2,MATCH($A191&amp;L$164,ctrysec,0))+INDEX(VA_trdred_scpct2,MATCH($A191&amp;L$164,ctrysec,0))*('Country comparisons '!$C$17/0.5),"")</f>
        <v>0.16261505349237329</v>
      </c>
      <c r="M191" s="157">
        <f>IFERROR(INDEX(VA_dirind_scpct2,MATCH($A191&amp;M$164,ctrysec,0))+INDEX(VA_trdred_scpct2,MATCH($A191&amp;M$164,ctrysec,0))*('Country comparisons '!$C$17/0.5),"")</f>
        <v>5.0586338458198106E-2</v>
      </c>
      <c r="N191" s="157">
        <f>IFERROR(INDEX(emp_dirind_scpct2,MATCH($A191&amp;N$164,ctrysec,0))+INDEX(emp_trdred_scpct2,MATCH($A191&amp;N$164,ctrysec,0))*('Country comparisons '!$C$17/0.5),"")</f>
        <v>0.10885303404909882</v>
      </c>
      <c r="O191" s="157">
        <f>IFERROR(INDEX(emp_dirind_scpct2,MATCH($A191&amp;O$164,ctrysec,0))+INDEX(emp_trdred_scpct2,MATCH($A191&amp;O$164,ctrysec,0))*('Country comparisons '!$C$17/0.5),"")</f>
        <v>1.3788874977593644</v>
      </c>
      <c r="P191" s="157">
        <f>IFERROR(INDEX(emp_dirind_scpct2,MATCH($A191&amp;P$164,ctrysec,0))+INDEX(emp_trdred_scpct2,MATCH($A191&amp;P$164,ctrysec,0))*('Country comparisons '!$C$17/0.5),"")</f>
        <v>0.79636085734243445</v>
      </c>
      <c r="Q191" s="157">
        <f>IFERROR(INDEX(emp_dirind_scpct2,MATCH($A191&amp;Q$164,ctrysec,0))+INDEX(emp_trdred_scpct2,MATCH($A191&amp;Q$164,ctrysec,0))*('Country comparisons '!$C$17/0.5),"")</f>
        <v>0.11755290900251113</v>
      </c>
      <c r="R191" s="157">
        <f>IFERROR(INDEX(emp_dirind_scpct2,MATCH($A191&amp;R$164,ctrysec,0))+INDEX(emp_trdred_scpct2,MATCH($A191&amp;R$164,ctrysec,0))*('Country comparisons '!$C$17/0.5),"")</f>
        <v>5.4901971802218404E-2</v>
      </c>
      <c r="S191" s="157">
        <f>IFERROR(INDEX(exp_dirind_scpct2,MATCH($A191&amp;S$164,ctrysec,0))+INDEX(exp_trdred_scpct2,MATCH($A191&amp;S$164,ctrysec,0))*('Country comparisons '!$C$17/0.5),"")</f>
        <v>1.2906771158647783</v>
      </c>
      <c r="T191" s="157">
        <f>IFERROR(INDEX(exp_dirind_scpct2,MATCH($A191&amp;T$164,ctrysec,0))+INDEX(exp_trdred_scpct2,MATCH($A191&amp;T$164,ctrysec,0))*('Country comparisons '!$C$17/0.5),"")</f>
        <v>10.598601336852001</v>
      </c>
      <c r="U191" s="157">
        <f>IFERROR(INDEX(exp_dirind_scpct2,MATCH($A191&amp;U$164,ctrysec,0))+INDEX(exp_trdred_scpct2,MATCH($A191&amp;U$164,ctrysec,0))*('Country comparisons '!$C$17/0.5),"")</f>
        <v>1.7194464972743544</v>
      </c>
      <c r="V191" s="157">
        <f>IFERROR(INDEX(exp_dirind_scpct2,MATCH($A191&amp;V$164,ctrysec,0))+INDEX(exp_trdred_scpct2,MATCH($A191&amp;V$164,ctrysec,0))*('Country comparisons '!$C$17/0.5),"")</f>
        <v>0.65478649195430516</v>
      </c>
      <c r="W191" s="157">
        <f>IFERROR(INDEX(exp_dirind_scpct2,MATCH($A191&amp;W$164,ctrysec,0))+INDEX(exp_trdred_scpct2,MATCH($A191&amp;W$164,ctrysec,0))*('Country comparisons '!$C$17/0.5),"")</f>
        <v>0.13874187703546897</v>
      </c>
    </row>
    <row r="192" spans="1:23" ht="14.5">
      <c r="A192" s="61" t="str">
        <f t="shared" ref="A192:A201" si="89">A75</f>
        <v>HKG</v>
      </c>
      <c r="B192" s="61" t="str">
        <f t="shared" ref="B192:B201" si="90">IF(A192=0,"",A192)</f>
        <v>HKG</v>
      </c>
      <c r="C192" s="64">
        <f t="shared" ref="C192:C201" ca="1" si="91">OFFSET(H192,,$D$98)</f>
        <v>0.97599700761761388</v>
      </c>
      <c r="D192" s="64">
        <f t="shared" ca="1" si="85"/>
        <v>24.496328112910813</v>
      </c>
      <c r="E192" s="64">
        <f t="shared" ca="1" si="86"/>
        <v>12.759362931624553</v>
      </c>
      <c r="F192" s="64">
        <f t="shared" ca="1" si="87"/>
        <v>0.13665931233101314</v>
      </c>
      <c r="G192" s="64">
        <f t="shared" ca="1" si="88"/>
        <v>5.2649493261487559E-2</v>
      </c>
      <c r="H192" s="63">
        <f t="shared" ca="1" si="84"/>
        <v>38.420996857745486</v>
      </c>
      <c r="I192" s="157">
        <f>IFERROR(INDEX(VA_dirind_scpct2,MATCH($A192&amp;I$164,ctrysec,0))+INDEX(VA_trdred_scpct2,MATCH($A192&amp;I$164,ctrysec,0))*('Country comparisons '!$C$17/0.5),"")</f>
        <v>0.97599700761761388</v>
      </c>
      <c r="J192" s="157">
        <f>IFERROR(INDEX(VA_dirind_scpct2,MATCH($A192&amp;J$164,ctrysec,0))+INDEX(VA_trdred_scpct2,MATCH($A192&amp;J$164,ctrysec,0))*('Country comparisons '!$C$17/0.5),"")</f>
        <v>24.496328112910813</v>
      </c>
      <c r="K192" s="157">
        <f>IFERROR(INDEX(VA_dirind_scpct2,MATCH($A192&amp;K$164,ctrysec,0))+INDEX(VA_trdred_scpct2,MATCH($A192&amp;K$164,ctrysec,0))*('Country comparisons '!$C$17/0.5),"")</f>
        <v>12.759362931624553</v>
      </c>
      <c r="L192" s="157">
        <f>IFERROR(INDEX(VA_dirind_scpct2,MATCH($A192&amp;L$164,ctrysec,0))+INDEX(VA_trdred_scpct2,MATCH($A192&amp;L$164,ctrysec,0))*('Country comparisons '!$C$17/0.5),"")</f>
        <v>0.13665931233101314</v>
      </c>
      <c r="M192" s="157">
        <f>IFERROR(INDEX(VA_dirind_scpct2,MATCH($A192&amp;M$164,ctrysec,0))+INDEX(VA_trdred_scpct2,MATCH($A192&amp;M$164,ctrysec,0))*('Country comparisons '!$C$17/0.5),"")</f>
        <v>5.2649493261487559E-2</v>
      </c>
      <c r="N192" s="157">
        <f>IFERROR(INDEX(emp_dirind_scpct2,MATCH($A192&amp;N$164,ctrysec,0))+INDEX(emp_trdred_scpct2,MATCH($A192&amp;N$164,ctrysec,0))*('Country comparisons '!$C$17/0.5),"")</f>
        <v>0.97599704874821747</v>
      </c>
      <c r="O192" s="157">
        <f>IFERROR(INDEX(emp_dirind_scpct2,MATCH($A192&amp;O$164,ctrysec,0))+INDEX(emp_trdred_scpct2,MATCH($A192&amp;O$164,ctrysec,0))*('Country comparisons '!$C$17/0.5),"")</f>
        <v>24.496127118964758</v>
      </c>
      <c r="P192" s="157">
        <f>IFERROR(INDEX(emp_dirind_scpct2,MATCH($A192&amp;P$164,ctrysec,0))+INDEX(emp_trdred_scpct2,MATCH($A192&amp;P$164,ctrysec,0))*('Country comparisons '!$C$17/0.5),"")</f>
        <v>12.759365813996382</v>
      </c>
      <c r="Q192" s="157">
        <f>IFERROR(INDEX(emp_dirind_scpct2,MATCH($A192&amp;Q$164,ctrysec,0))+INDEX(emp_trdred_scpct2,MATCH($A192&amp;Q$164,ctrysec,0))*('Country comparisons '!$C$17/0.5),"")</f>
        <v>0.19872198209729863</v>
      </c>
      <c r="R192" s="157">
        <f>IFERROR(INDEX(emp_dirind_scpct2,MATCH($A192&amp;R$164,ctrysec,0))+INDEX(emp_trdred_scpct2,MATCH($A192&amp;R$164,ctrysec,0))*('Country comparisons '!$C$17/0.5),"")</f>
        <v>3.8454703378060881E-2</v>
      </c>
      <c r="S192" s="157">
        <f>IFERROR(INDEX(exp_dirind_scpct2,MATCH($A192&amp;S$164,ctrysec,0))+INDEX(exp_trdred_scpct2,MATCH($A192&amp;S$164,ctrysec,0))*('Country comparisons '!$C$17/0.5),"")</f>
        <v>4.7382604099568306</v>
      </c>
      <c r="T192" s="157">
        <f>IFERROR(INDEX(exp_dirind_scpct2,MATCH($A192&amp;T$164,ctrysec,0))+INDEX(exp_trdred_scpct2,MATCH($A192&amp;T$164,ctrysec,0))*('Country comparisons '!$C$17/0.5),"")</f>
        <v>37.147911304788302</v>
      </c>
      <c r="U192" s="157">
        <f>IFERROR(INDEX(exp_dirind_scpct2,MATCH($A192&amp;U$164,ctrysec,0))+INDEX(exp_trdred_scpct2,MATCH($A192&amp;U$164,ctrysec,0))*('Country comparisons '!$C$17/0.5),"")</f>
        <v>16.365632203075847</v>
      </c>
      <c r="V192" s="157">
        <f>IFERROR(INDEX(exp_dirind_scpct2,MATCH($A192&amp;V$164,ctrysec,0))+INDEX(exp_trdred_scpct2,MATCH($A192&amp;V$164,ctrysec,0))*('Country comparisons '!$C$17/0.5),"")</f>
        <v>2.429366897512085</v>
      </c>
      <c r="W192" s="157">
        <f>IFERROR(INDEX(exp_dirind_scpct2,MATCH($A192&amp;W$164,ctrysec,0))+INDEX(exp_trdred_scpct2,MATCH($A192&amp;W$164,ctrysec,0))*('Country comparisons '!$C$17/0.5),"")</f>
        <v>8.6232610423563893E-2</v>
      </c>
    </row>
    <row r="193" spans="1:23" ht="14.5">
      <c r="A193" s="61" t="str">
        <f t="shared" si="89"/>
        <v>ROM</v>
      </c>
      <c r="B193" s="61" t="str">
        <f t="shared" si="90"/>
        <v>ROM</v>
      </c>
      <c r="C193" s="64">
        <f t="shared" ca="1" si="91"/>
        <v>6.0855582847557876E-2</v>
      </c>
      <c r="D193" s="64">
        <f t="shared" ca="1" si="85"/>
        <v>0.60943931372452131</v>
      </c>
      <c r="E193" s="64">
        <f t="shared" ca="1" si="86"/>
        <v>0.60383394079496067</v>
      </c>
      <c r="F193" s="64">
        <f t="shared" ca="1" si="87"/>
        <v>7.3630762680720468E-2</v>
      </c>
      <c r="G193" s="64">
        <f t="shared" ca="1" si="88"/>
        <v>4.4761707178289589E-2</v>
      </c>
      <c r="H193" s="63">
        <f t="shared" ca="1" si="84"/>
        <v>1.3925213072260498</v>
      </c>
      <c r="I193" s="157">
        <f>IFERROR(INDEX(VA_dirind_scpct2,MATCH($A193&amp;I$164,ctrysec,0))+INDEX(VA_trdred_scpct2,MATCH($A193&amp;I$164,ctrysec,0))*('Country comparisons '!$C$17/0.5),"")</f>
        <v>6.0855582847557876E-2</v>
      </c>
      <c r="J193" s="157">
        <f>IFERROR(INDEX(VA_dirind_scpct2,MATCH($A193&amp;J$164,ctrysec,0))+INDEX(VA_trdred_scpct2,MATCH($A193&amp;J$164,ctrysec,0))*('Country comparisons '!$C$17/0.5),"")</f>
        <v>0.60943931372452131</v>
      </c>
      <c r="K193" s="157">
        <f>IFERROR(INDEX(VA_dirind_scpct2,MATCH($A193&amp;K$164,ctrysec,0))+INDEX(VA_trdred_scpct2,MATCH($A193&amp;K$164,ctrysec,0))*('Country comparisons '!$C$17/0.5),"")</f>
        <v>0.60383394079496067</v>
      </c>
      <c r="L193" s="157">
        <f>IFERROR(INDEX(VA_dirind_scpct2,MATCH($A193&amp;L$164,ctrysec,0))+INDEX(VA_trdred_scpct2,MATCH($A193&amp;L$164,ctrysec,0))*('Country comparisons '!$C$17/0.5),"")</f>
        <v>7.3630762680720468E-2</v>
      </c>
      <c r="M193" s="157">
        <f>IFERROR(INDEX(VA_dirind_scpct2,MATCH($A193&amp;M$164,ctrysec,0))+INDEX(VA_trdred_scpct2,MATCH($A193&amp;M$164,ctrysec,0))*('Country comparisons '!$C$17/0.5),"")</f>
        <v>4.4761707178289589E-2</v>
      </c>
      <c r="N193" s="157">
        <f>IFERROR(INDEX(emp_dirind_scpct2,MATCH($A193&amp;N$164,ctrysec,0))+INDEX(emp_trdred_scpct2,MATCH($A193&amp;N$164,ctrysec,0))*('Country comparisons '!$C$17/0.5),"")</f>
        <v>4.4072620752069934E-2</v>
      </c>
      <c r="O193" s="157">
        <f>IFERROR(INDEX(emp_dirind_scpct2,MATCH($A193&amp;O$164,ctrysec,0))+INDEX(emp_trdred_scpct2,MATCH($A193&amp;O$164,ctrysec,0))*('Country comparisons '!$C$17/0.5),"")</f>
        <v>0.64876274157332547</v>
      </c>
      <c r="P193" s="157">
        <f>IFERROR(INDEX(emp_dirind_scpct2,MATCH($A193&amp;P$164,ctrysec,0))+INDEX(emp_trdred_scpct2,MATCH($A193&amp;P$164,ctrysec,0))*('Country comparisons '!$C$17/0.5),"")</f>
        <v>0.64686275785154335</v>
      </c>
      <c r="Q193" s="157">
        <f>IFERROR(INDEX(emp_dirind_scpct2,MATCH($A193&amp;Q$164,ctrysec,0))+INDEX(emp_trdred_scpct2,MATCH($A193&amp;Q$164,ctrysec,0))*('Country comparisons '!$C$17/0.5),"")</f>
        <v>5.841746652529569E-2</v>
      </c>
      <c r="R193" s="157">
        <f>IFERROR(INDEX(emp_dirind_scpct2,MATCH($A193&amp;R$164,ctrysec,0))+INDEX(emp_trdred_scpct2,MATCH($A193&amp;R$164,ctrysec,0))*('Country comparisons '!$C$17/0.5),"")</f>
        <v>5.0369180740342995E-2</v>
      </c>
      <c r="S193" s="157">
        <f>IFERROR(INDEX(exp_dirind_scpct2,MATCH($A193&amp;S$164,ctrysec,0))+INDEX(exp_trdred_scpct2,MATCH($A193&amp;S$164,ctrysec,0))*('Country comparisons '!$C$17/0.5),"")</f>
        <v>0.13440592756938502</v>
      </c>
      <c r="T193" s="157">
        <f>IFERROR(INDEX(exp_dirind_scpct2,MATCH($A193&amp;T$164,ctrysec,0))+INDEX(exp_trdred_scpct2,MATCH($A193&amp;T$164,ctrysec,0))*('Country comparisons '!$C$17/0.5),"")</f>
        <v>1.580498740689406</v>
      </c>
      <c r="U193" s="157">
        <f>IFERROR(INDEX(exp_dirind_scpct2,MATCH($A193&amp;U$164,ctrysec,0))+INDEX(exp_trdred_scpct2,MATCH($A193&amp;U$164,ctrysec,0))*('Country comparisons '!$C$17/0.5),"")</f>
        <v>0.89221573879981708</v>
      </c>
      <c r="V193" s="157">
        <f>IFERROR(INDEX(exp_dirind_scpct2,MATCH($A193&amp;V$164,ctrysec,0))+INDEX(exp_trdred_scpct2,MATCH($A193&amp;V$164,ctrysec,0))*('Country comparisons '!$C$17/0.5),"")</f>
        <v>0.19939779897531557</v>
      </c>
      <c r="W193" s="157">
        <f>IFERROR(INDEX(exp_dirind_scpct2,MATCH($A193&amp;W$164,ctrysec,0))+INDEX(exp_trdred_scpct2,MATCH($A193&amp;W$164,ctrysec,0))*('Country comparisons '!$C$17/0.5),"")</f>
        <v>6.5755166558520955E-2</v>
      </c>
    </row>
    <row r="194" spans="1:23" ht="14.5">
      <c r="A194" s="61" t="str">
        <f t="shared" si="89"/>
        <v>ASEAN-5</v>
      </c>
      <c r="B194" s="61" t="str">
        <f t="shared" si="90"/>
        <v>ASEAN-5</v>
      </c>
      <c r="C194" s="64">
        <f t="shared" ca="1" si="91"/>
        <v>0.16896148326618315</v>
      </c>
      <c r="D194" s="64">
        <f t="shared" ca="1" si="85"/>
        <v>5.5803351409347872</v>
      </c>
      <c r="E194" s="64">
        <f t="shared" ca="1" si="86"/>
        <v>4.5415302819468764</v>
      </c>
      <c r="F194" s="64">
        <f t="shared" ca="1" si="87"/>
        <v>0.41636200627764985</v>
      </c>
      <c r="G194" s="64">
        <f t="shared" ca="1" si="88"/>
        <v>0.21345022074131428</v>
      </c>
      <c r="H194" s="63">
        <f t="shared" ca="1" si="84"/>
        <v>10.92063913316681</v>
      </c>
      <c r="I194" s="157">
        <f>IFERROR(INDEX(VA_dirind_scpct2,MATCH($A194&amp;I$164,ctrysec,0))+INDEX(VA_trdred_scpct2,MATCH($A194&amp;I$164,ctrysec,0))*('Country comparisons '!$C$17/0.5),"")</f>
        <v>0.16896148326618315</v>
      </c>
      <c r="J194" s="157">
        <f>IFERROR(INDEX(VA_dirind_scpct2,MATCH($A194&amp;J$164,ctrysec,0))+INDEX(VA_trdred_scpct2,MATCH($A194&amp;J$164,ctrysec,0))*('Country comparisons '!$C$17/0.5),"")</f>
        <v>5.5803351409347872</v>
      </c>
      <c r="K194" s="157">
        <f>IFERROR(INDEX(VA_dirind_scpct2,MATCH($A194&amp;K$164,ctrysec,0))+INDEX(VA_trdred_scpct2,MATCH($A194&amp;K$164,ctrysec,0))*('Country comparisons '!$C$17/0.5),"")</f>
        <v>4.5415302819468764</v>
      </c>
      <c r="L194" s="157">
        <f>IFERROR(INDEX(VA_dirind_scpct2,MATCH($A194&amp;L$164,ctrysec,0))+INDEX(VA_trdred_scpct2,MATCH($A194&amp;L$164,ctrysec,0))*('Country comparisons '!$C$17/0.5),"")</f>
        <v>0.41636200627764985</v>
      </c>
      <c r="M194" s="157">
        <f>IFERROR(INDEX(VA_dirind_scpct2,MATCH($A194&amp;M$164,ctrysec,0))+INDEX(VA_trdred_scpct2,MATCH($A194&amp;M$164,ctrysec,0))*('Country comparisons '!$C$17/0.5),"")</f>
        <v>0.21345022074131428</v>
      </c>
      <c r="N194" s="157">
        <f>IFERROR(INDEX(emp_dirind_scpct2,MATCH($A194&amp;N$164,ctrysec,0))+INDEX(emp_trdred_scpct2,MATCH($A194&amp;N$164,ctrysec,0))*('Country comparisons '!$C$17/0.5),"")</f>
        <v>0.19118319262935507</v>
      </c>
      <c r="O194" s="157">
        <f>IFERROR(INDEX(emp_dirind_scpct2,MATCH($A194&amp;O$164,ctrysec,0))+INDEX(emp_trdred_scpct2,MATCH($A194&amp;O$164,ctrysec,0))*('Country comparisons '!$C$17/0.5),"")</f>
        <v>3.8315906066723078</v>
      </c>
      <c r="P194" s="157">
        <f>IFERROR(INDEX(emp_dirind_scpct2,MATCH($A194&amp;P$164,ctrysec,0))+INDEX(emp_trdred_scpct2,MATCH($A194&amp;P$164,ctrysec,0))*('Country comparisons '!$C$17/0.5),"")</f>
        <v>7.6279787923369637</v>
      </c>
      <c r="Q194" s="157">
        <f>IFERROR(INDEX(emp_dirind_scpct2,MATCH($A194&amp;Q$164,ctrysec,0))+INDEX(emp_trdred_scpct2,MATCH($A194&amp;Q$164,ctrysec,0))*('Country comparisons '!$C$17/0.5),"")</f>
        <v>0.59742856752521789</v>
      </c>
      <c r="R194" s="157">
        <f>IFERROR(INDEX(emp_dirind_scpct2,MATCH($A194&amp;R$164,ctrysec,0))+INDEX(emp_trdred_scpct2,MATCH($A194&amp;R$164,ctrysec,0))*('Country comparisons '!$C$17/0.5),"")</f>
        <v>0.18392958234375784</v>
      </c>
      <c r="S194" s="157">
        <f>IFERROR(INDEX(exp_dirind_scpct2,MATCH($A194&amp;S$164,ctrysec,0))+INDEX(exp_trdred_scpct2,MATCH($A194&amp;S$164,ctrysec,0))*('Country comparisons '!$C$17/0.5),"")</f>
        <v>0.29825143138249793</v>
      </c>
      <c r="T194" s="157">
        <f>IFERROR(INDEX(exp_dirind_scpct2,MATCH($A194&amp;T$164,ctrysec,0))+INDEX(exp_trdred_scpct2,MATCH($A194&amp;T$164,ctrysec,0))*('Country comparisons '!$C$17/0.5),"")</f>
        <v>9.5448618230744788</v>
      </c>
      <c r="U194" s="157">
        <f>IFERROR(INDEX(exp_dirind_scpct2,MATCH($A194&amp;U$164,ctrysec,0))+INDEX(exp_trdred_scpct2,MATCH($A194&amp;U$164,ctrysec,0))*('Country comparisons '!$C$17/0.5),"")</f>
        <v>10.975955517084856</v>
      </c>
      <c r="V194" s="157">
        <f>IFERROR(INDEX(exp_dirind_scpct2,MATCH($A194&amp;V$164,ctrysec,0))+INDEX(exp_trdred_scpct2,MATCH($A194&amp;V$164,ctrysec,0))*('Country comparisons '!$C$17/0.5),"")</f>
        <v>1.4178611171971571</v>
      </c>
      <c r="W194" s="157">
        <f>IFERROR(INDEX(exp_dirind_scpct2,MATCH($A194&amp;W$164,ctrysec,0))+INDEX(exp_trdred_scpct2,MATCH($A194&amp;W$164,ctrysec,0))*('Country comparisons '!$C$17/0.5),"")</f>
        <v>0.38842851695819397</v>
      </c>
    </row>
    <row r="195" spans="1:23" ht="14.5">
      <c r="A195" s="61" t="str">
        <f t="shared" si="89"/>
        <v>JPN</v>
      </c>
      <c r="B195" s="61" t="str">
        <f t="shared" si="90"/>
        <v>JPN</v>
      </c>
      <c r="C195" s="64">
        <f t="shared" ca="1" si="91"/>
        <v>0.12721502872759213</v>
      </c>
      <c r="D195" s="64">
        <f t="shared" ca="1" si="85"/>
        <v>1.7647003462954665</v>
      </c>
      <c r="E195" s="64">
        <f t="shared" ca="1" si="86"/>
        <v>0.79880713443139917</v>
      </c>
      <c r="F195" s="64">
        <f t="shared" ca="1" si="87"/>
        <v>0.16261505349237329</v>
      </c>
      <c r="G195" s="64">
        <f t="shared" ca="1" si="88"/>
        <v>5.0586338458198106E-2</v>
      </c>
      <c r="H195" s="63">
        <f t="shared" ca="1" si="84"/>
        <v>2.9039239014050291</v>
      </c>
      <c r="I195" s="157">
        <f>IFERROR(INDEX(VA_dirind_scpct2,MATCH($A195&amp;I$164,ctrysec,0))+INDEX(VA_trdred_scpct2,MATCH($A195&amp;I$164,ctrysec,0))*('Country comparisons '!$C$17/0.5),"")</f>
        <v>0.12721502872759213</v>
      </c>
      <c r="J195" s="157">
        <f>IFERROR(INDEX(VA_dirind_scpct2,MATCH($A195&amp;J$164,ctrysec,0))+INDEX(VA_trdred_scpct2,MATCH($A195&amp;J$164,ctrysec,0))*('Country comparisons '!$C$17/0.5),"")</f>
        <v>1.7647003462954665</v>
      </c>
      <c r="K195" s="157">
        <f>IFERROR(INDEX(VA_dirind_scpct2,MATCH($A195&amp;K$164,ctrysec,0))+INDEX(VA_trdred_scpct2,MATCH($A195&amp;K$164,ctrysec,0))*('Country comparisons '!$C$17/0.5),"")</f>
        <v>0.79880713443139917</v>
      </c>
      <c r="L195" s="157">
        <f>IFERROR(INDEX(VA_dirind_scpct2,MATCH($A195&amp;L$164,ctrysec,0))+INDEX(VA_trdred_scpct2,MATCH($A195&amp;L$164,ctrysec,0))*('Country comparisons '!$C$17/0.5),"")</f>
        <v>0.16261505349237329</v>
      </c>
      <c r="M195" s="157">
        <f>IFERROR(INDEX(VA_dirind_scpct2,MATCH($A195&amp;M$164,ctrysec,0))+INDEX(VA_trdred_scpct2,MATCH($A195&amp;M$164,ctrysec,0))*('Country comparisons '!$C$17/0.5),"")</f>
        <v>5.0586338458198106E-2</v>
      </c>
      <c r="N195" s="157">
        <f>IFERROR(INDEX(emp_dirind_scpct2,MATCH($A195&amp;N$164,ctrysec,0))+INDEX(emp_trdred_scpct2,MATCH($A195&amp;N$164,ctrysec,0))*('Country comparisons '!$C$17/0.5),"")</f>
        <v>0.10885303404909882</v>
      </c>
      <c r="O195" s="157">
        <f>IFERROR(INDEX(emp_dirind_scpct2,MATCH($A195&amp;O$164,ctrysec,0))+INDEX(emp_trdred_scpct2,MATCH($A195&amp;O$164,ctrysec,0))*('Country comparisons '!$C$17/0.5),"")</f>
        <v>1.3788874977593644</v>
      </c>
      <c r="P195" s="157">
        <f>IFERROR(INDEX(emp_dirind_scpct2,MATCH($A195&amp;P$164,ctrysec,0))+INDEX(emp_trdred_scpct2,MATCH($A195&amp;P$164,ctrysec,0))*('Country comparisons '!$C$17/0.5),"")</f>
        <v>0.79636085734243445</v>
      </c>
      <c r="Q195" s="157">
        <f>IFERROR(INDEX(emp_dirind_scpct2,MATCH($A195&amp;Q$164,ctrysec,0))+INDEX(emp_trdred_scpct2,MATCH($A195&amp;Q$164,ctrysec,0))*('Country comparisons '!$C$17/0.5),"")</f>
        <v>0.11755290900251113</v>
      </c>
      <c r="R195" s="157">
        <f>IFERROR(INDEX(emp_dirind_scpct2,MATCH($A195&amp;R$164,ctrysec,0))+INDEX(emp_trdred_scpct2,MATCH($A195&amp;R$164,ctrysec,0))*('Country comparisons '!$C$17/0.5),"")</f>
        <v>5.4901971802218404E-2</v>
      </c>
      <c r="S195" s="157">
        <f>IFERROR(INDEX(exp_dirind_scpct2,MATCH($A195&amp;S$164,ctrysec,0))+INDEX(exp_trdred_scpct2,MATCH($A195&amp;S$164,ctrysec,0))*('Country comparisons '!$C$17/0.5),"")</f>
        <v>1.2906771158647783</v>
      </c>
      <c r="T195" s="157">
        <f>IFERROR(INDEX(exp_dirind_scpct2,MATCH($A195&amp;T$164,ctrysec,0))+INDEX(exp_trdred_scpct2,MATCH($A195&amp;T$164,ctrysec,0))*('Country comparisons '!$C$17/0.5),"")</f>
        <v>10.598601336852001</v>
      </c>
      <c r="U195" s="157">
        <f>IFERROR(INDEX(exp_dirind_scpct2,MATCH($A195&amp;U$164,ctrysec,0))+INDEX(exp_trdred_scpct2,MATCH($A195&amp;U$164,ctrysec,0))*('Country comparisons '!$C$17/0.5),"")</f>
        <v>1.7194464972743544</v>
      </c>
      <c r="V195" s="157">
        <f>IFERROR(INDEX(exp_dirind_scpct2,MATCH($A195&amp;V$164,ctrysec,0))+INDEX(exp_trdred_scpct2,MATCH($A195&amp;V$164,ctrysec,0))*('Country comparisons '!$C$17/0.5),"")</f>
        <v>0.65478649195430516</v>
      </c>
      <c r="W195" s="157">
        <f>IFERROR(INDEX(exp_dirind_scpct2,MATCH($A195&amp;W$164,ctrysec,0))+INDEX(exp_trdred_scpct2,MATCH($A195&amp;W$164,ctrysec,0))*('Country comparisons '!$C$17/0.5),"")</f>
        <v>0.13874187703546897</v>
      </c>
    </row>
    <row r="196" spans="1:23" ht="14.5">
      <c r="A196" s="61" t="str">
        <f t="shared" si="89"/>
        <v>VIE</v>
      </c>
      <c r="B196" s="61" t="str">
        <f t="shared" si="90"/>
        <v>VIE</v>
      </c>
      <c r="C196" s="64">
        <f t="shared" ca="1" si="91"/>
        <v>0.44656156467601316</v>
      </c>
      <c r="D196" s="64">
        <f t="shared" ca="1" si="85"/>
        <v>8.7817870877157702</v>
      </c>
      <c r="E196" s="64">
        <f t="shared" ca="1" si="86"/>
        <v>15.676064677082023</v>
      </c>
      <c r="F196" s="64">
        <f t="shared" ca="1" si="87"/>
        <v>1.7354349553962014</v>
      </c>
      <c r="G196" s="64">
        <f t="shared" ca="1" si="88"/>
        <v>0.93390784651291203</v>
      </c>
      <c r="H196" s="63">
        <f t="shared" ca="1" si="84"/>
        <v>27.573756131382918</v>
      </c>
      <c r="I196" s="157">
        <f>IFERROR(INDEX(VA_dirind_scpct2,MATCH($A196&amp;I$164,ctrysec,0))+INDEX(VA_trdred_scpct2,MATCH($A196&amp;I$164,ctrysec,0))*('Country comparisons '!$C$17/0.5),"")</f>
        <v>0.44656156467601316</v>
      </c>
      <c r="J196" s="157">
        <f>IFERROR(INDEX(VA_dirind_scpct2,MATCH($A196&amp;J$164,ctrysec,0))+INDEX(VA_trdred_scpct2,MATCH($A196&amp;J$164,ctrysec,0))*('Country comparisons '!$C$17/0.5),"")</f>
        <v>8.7817870877157702</v>
      </c>
      <c r="K196" s="157">
        <f>IFERROR(INDEX(VA_dirind_scpct2,MATCH($A196&amp;K$164,ctrysec,0))+INDEX(VA_trdred_scpct2,MATCH($A196&amp;K$164,ctrysec,0))*('Country comparisons '!$C$17/0.5),"")</f>
        <v>15.676064677082023</v>
      </c>
      <c r="L196" s="157">
        <f>IFERROR(INDEX(VA_dirind_scpct2,MATCH($A196&amp;L$164,ctrysec,0))+INDEX(VA_trdred_scpct2,MATCH($A196&amp;L$164,ctrysec,0))*('Country comparisons '!$C$17/0.5),"")</f>
        <v>1.7354349553962014</v>
      </c>
      <c r="M196" s="157">
        <f>IFERROR(INDEX(VA_dirind_scpct2,MATCH($A196&amp;M$164,ctrysec,0))+INDEX(VA_trdred_scpct2,MATCH($A196&amp;M$164,ctrysec,0))*('Country comparisons '!$C$17/0.5),"")</f>
        <v>0.93390784651291203</v>
      </c>
      <c r="N196" s="157">
        <f>IFERROR(INDEX(emp_dirind_scpct2,MATCH($A196&amp;N$164,ctrysec,0))+INDEX(emp_trdred_scpct2,MATCH($A196&amp;N$164,ctrysec,0))*('Country comparisons '!$C$17/0.5),"")</f>
        <v>0.47072409458208925</v>
      </c>
      <c r="O196" s="157">
        <f>IFERROR(INDEX(emp_dirind_scpct2,MATCH($A196&amp;O$164,ctrysec,0))+INDEX(emp_trdred_scpct2,MATCH($A196&amp;O$164,ctrysec,0))*('Country comparisons '!$C$17/0.5),"")</f>
        <v>6.9957719764205937</v>
      </c>
      <c r="P196" s="157">
        <f>IFERROR(INDEX(emp_dirind_scpct2,MATCH($A196&amp;P$164,ctrysec,0))+INDEX(emp_trdred_scpct2,MATCH($A196&amp;P$164,ctrysec,0))*('Country comparisons '!$C$17/0.5),"")</f>
        <v>13.405707404886261</v>
      </c>
      <c r="Q196" s="157">
        <f>IFERROR(INDEX(emp_dirind_scpct2,MATCH($A196&amp;Q$164,ctrysec,0))+INDEX(emp_trdred_scpct2,MATCH($A196&amp;Q$164,ctrysec,0))*('Country comparisons '!$C$17/0.5),"")</f>
        <v>1.7760151657077521</v>
      </c>
      <c r="R196" s="157">
        <f>IFERROR(INDEX(emp_dirind_scpct2,MATCH($A196&amp;R$164,ctrysec,0))+INDEX(emp_trdred_scpct2,MATCH($A196&amp;R$164,ctrysec,0))*('Country comparisons '!$C$17/0.5),"")</f>
        <v>0.65368390922740893</v>
      </c>
      <c r="S196" s="157">
        <f>IFERROR(INDEX(exp_dirind_scpct2,MATCH($A196&amp;S$164,ctrysec,0))+INDEX(exp_trdred_scpct2,MATCH($A196&amp;S$164,ctrysec,0))*('Country comparisons '!$C$17/0.5),"")</f>
        <v>0.4824298602729904</v>
      </c>
      <c r="T196" s="157">
        <f>IFERROR(INDEX(exp_dirind_scpct2,MATCH($A196&amp;T$164,ctrysec,0))+INDEX(exp_trdred_scpct2,MATCH($A196&amp;T$164,ctrysec,0))*('Country comparisons '!$C$17/0.5),"")</f>
        <v>12.041319951704473</v>
      </c>
      <c r="U196" s="157">
        <f>IFERROR(INDEX(exp_dirind_scpct2,MATCH($A196&amp;U$164,ctrysec,0))+INDEX(exp_trdred_scpct2,MATCH($A196&amp;U$164,ctrysec,0))*('Country comparisons '!$C$17/0.5),"")</f>
        <v>31.109488537554647</v>
      </c>
      <c r="V196" s="157">
        <f>IFERROR(INDEX(exp_dirind_scpct2,MATCH($A196&amp;V$164,ctrysec,0))+INDEX(exp_trdred_scpct2,MATCH($A196&amp;V$164,ctrysec,0))*('Country comparisons '!$C$17/0.5),"")</f>
        <v>3.4703487749931945</v>
      </c>
      <c r="W196" s="157">
        <f>IFERROR(INDEX(exp_dirind_scpct2,MATCH($A196&amp;W$164,ctrysec,0))+INDEX(exp_trdred_scpct2,MATCH($A196&amp;W$164,ctrysec,0))*('Country comparisons '!$C$17/0.5),"")</f>
        <v>1.2087275026686028</v>
      </c>
    </row>
    <row r="197" spans="1:23" ht="14.5">
      <c r="A197" s="61" t="str">
        <f t="shared" si="89"/>
        <v>BAN</v>
      </c>
      <c r="B197" s="61" t="str">
        <f t="shared" si="90"/>
        <v>BAN</v>
      </c>
      <c r="C197" s="64">
        <f t="shared" ca="1" si="91"/>
        <v>0.15932320566254143</v>
      </c>
      <c r="D197" s="64">
        <f t="shared" ca="1" si="85"/>
        <v>1.4235877609654231</v>
      </c>
      <c r="E197" s="64">
        <f t="shared" ca="1" si="86"/>
        <v>0.14358653734042295</v>
      </c>
      <c r="F197" s="64">
        <f t="shared" ca="1" si="87"/>
        <v>7.4787401781423457E-2</v>
      </c>
      <c r="G197" s="64">
        <f t="shared" ca="1" si="88"/>
        <v>0.13089507891082139</v>
      </c>
      <c r="H197" s="63">
        <f t="shared" ca="1" si="84"/>
        <v>1.9321799846606322</v>
      </c>
      <c r="I197" s="157">
        <f>IFERROR(INDEX(VA_dirind_scpct2,MATCH($A197&amp;I$164,ctrysec,0))+INDEX(VA_trdred_scpct2,MATCH($A197&amp;I$164,ctrysec,0))*('Country comparisons '!$C$17/0.5),"")</f>
        <v>0.15932320566254143</v>
      </c>
      <c r="J197" s="157">
        <f>IFERROR(INDEX(VA_dirind_scpct2,MATCH($A197&amp;J$164,ctrysec,0))+INDEX(VA_trdred_scpct2,MATCH($A197&amp;J$164,ctrysec,0))*('Country comparisons '!$C$17/0.5),"")</f>
        <v>1.4235877609654231</v>
      </c>
      <c r="K197" s="157">
        <f>IFERROR(INDEX(VA_dirind_scpct2,MATCH($A197&amp;K$164,ctrysec,0))+INDEX(VA_trdred_scpct2,MATCH($A197&amp;K$164,ctrysec,0))*('Country comparisons '!$C$17/0.5),"")</f>
        <v>0.14358653734042295</v>
      </c>
      <c r="L197" s="157">
        <f>IFERROR(INDEX(VA_dirind_scpct2,MATCH($A197&amp;L$164,ctrysec,0))+INDEX(VA_trdred_scpct2,MATCH($A197&amp;L$164,ctrysec,0))*('Country comparisons '!$C$17/0.5),"")</f>
        <v>7.4787401781423457E-2</v>
      </c>
      <c r="M197" s="157">
        <f>IFERROR(INDEX(VA_dirind_scpct2,MATCH($A197&amp;M$164,ctrysec,0))+INDEX(VA_trdred_scpct2,MATCH($A197&amp;M$164,ctrysec,0))*('Country comparisons '!$C$17/0.5),"")</f>
        <v>0.13089507891082139</v>
      </c>
      <c r="N197" s="157">
        <f>IFERROR(INDEX(emp_dirind_scpct2,MATCH($A197&amp;N$164,ctrysec,0))+INDEX(emp_trdred_scpct2,MATCH($A197&amp;N$164,ctrysec,0))*('Country comparisons '!$C$17/0.5),"")</f>
        <v>0.15529396098926626</v>
      </c>
      <c r="O197" s="157">
        <f>IFERROR(INDEX(emp_dirind_scpct2,MATCH($A197&amp;O$164,ctrysec,0))+INDEX(emp_trdred_scpct2,MATCH($A197&amp;O$164,ctrysec,0))*('Country comparisons '!$C$17/0.5),"")</f>
        <v>1.4253831572326896</v>
      </c>
      <c r="P197" s="157">
        <f>IFERROR(INDEX(emp_dirind_scpct2,MATCH($A197&amp;P$164,ctrysec,0))+INDEX(emp_trdred_scpct2,MATCH($A197&amp;P$164,ctrysec,0))*('Country comparisons '!$C$17/0.5),"")</f>
        <v>0.19697952074108072</v>
      </c>
      <c r="Q197" s="157">
        <f>IFERROR(INDEX(emp_dirind_scpct2,MATCH($A197&amp;Q$164,ctrysec,0))+INDEX(emp_trdred_scpct2,MATCH($A197&amp;Q$164,ctrysec,0))*('Country comparisons '!$C$17/0.5),"")</f>
        <v>7.6865043807013658E-2</v>
      </c>
      <c r="R197" s="157">
        <f>IFERROR(INDEX(emp_dirind_scpct2,MATCH($A197&amp;R$164,ctrysec,0))+INDEX(emp_trdred_scpct2,MATCH($A197&amp;R$164,ctrysec,0))*('Country comparisons '!$C$17/0.5),"")</f>
        <v>0.10231015801080108</v>
      </c>
      <c r="S197" s="157">
        <f>IFERROR(INDEX(exp_dirind_scpct2,MATCH($A197&amp;S$164,ctrysec,0))+INDEX(exp_trdred_scpct2,MATCH($A197&amp;S$164,ctrysec,0))*('Country comparisons '!$C$17/0.5),"")</f>
        <v>0.69884143294280976</v>
      </c>
      <c r="T197" s="157">
        <f>IFERROR(INDEX(exp_dirind_scpct2,MATCH($A197&amp;T$164,ctrysec,0))+INDEX(exp_trdred_scpct2,MATCH($A197&amp;T$164,ctrysec,0))*('Country comparisons '!$C$17/0.5),"")</f>
        <v>2.8888575502381237</v>
      </c>
      <c r="U197" s="157">
        <f>IFERROR(INDEX(exp_dirind_scpct2,MATCH($A197&amp;U$164,ctrysec,0))+INDEX(exp_trdred_scpct2,MATCH($A197&amp;U$164,ctrysec,0))*('Country comparisons '!$C$17/0.5),"")</f>
        <v>1.6017064008512363</v>
      </c>
      <c r="V197" s="157">
        <f>IFERROR(INDEX(exp_dirind_scpct2,MATCH($A197&amp;V$164,ctrysec,0))+INDEX(exp_trdred_scpct2,MATCH($A197&amp;V$164,ctrysec,0))*('Country comparisons '!$C$17/0.5),"")</f>
        <v>1.1481123792031536</v>
      </c>
      <c r="W197" s="157">
        <f>IFERROR(INDEX(exp_dirind_scpct2,MATCH($A197&amp;W$164,ctrysec,0))+INDEX(exp_trdred_scpct2,MATCH($A197&amp;W$164,ctrysec,0))*('Country comparisons '!$C$17/0.5),"")</f>
        <v>0.15382598223652438</v>
      </c>
    </row>
    <row r="198" spans="1:23" ht="14.5">
      <c r="A198" s="61">
        <f t="shared" si="89"/>
        <v>0</v>
      </c>
      <c r="B198" s="61" t="str">
        <f t="shared" si="90"/>
        <v/>
      </c>
      <c r="C198" s="64" t="str">
        <f t="shared" ca="1" si="91"/>
        <v/>
      </c>
      <c r="D198" s="64" t="str">
        <f t="shared" ca="1" si="85"/>
        <v/>
      </c>
      <c r="E198" s="64" t="str">
        <f t="shared" ca="1" si="86"/>
        <v/>
      </c>
      <c r="F198" s="64" t="str">
        <f t="shared" ca="1" si="87"/>
        <v/>
      </c>
      <c r="G198" s="64" t="str">
        <f t="shared" ca="1" si="88"/>
        <v/>
      </c>
      <c r="H198" s="63">
        <f t="shared" ca="1" si="84"/>
        <v>0</v>
      </c>
      <c r="I198" s="157" t="str">
        <f>IFERROR(INDEX(VA_dirind_scpct2,MATCH($A198&amp;I$164,ctrysec,0))+INDEX(VA_trdred_scpct2,MATCH($A198&amp;I$164,ctrysec,0))*('Country comparisons '!$C$17/0.5),"")</f>
        <v/>
      </c>
      <c r="J198" s="157" t="str">
        <f>IFERROR(INDEX(VA_dirind_scpct2,MATCH($A198&amp;J$164,ctrysec,0))+INDEX(VA_trdred_scpct2,MATCH($A198&amp;J$164,ctrysec,0))*('Country comparisons '!$C$17/0.5),"")</f>
        <v/>
      </c>
      <c r="K198" s="157" t="str">
        <f>IFERROR(INDEX(VA_dirind_scpct2,MATCH($A198&amp;K$164,ctrysec,0))+INDEX(VA_trdred_scpct2,MATCH($A198&amp;K$164,ctrysec,0))*('Country comparisons '!$C$17/0.5),"")</f>
        <v/>
      </c>
      <c r="L198" s="157" t="str">
        <f>IFERROR(INDEX(VA_dirind_scpct2,MATCH($A198&amp;L$164,ctrysec,0))+INDEX(VA_trdred_scpct2,MATCH($A198&amp;L$164,ctrysec,0))*('Country comparisons '!$C$17/0.5),"")</f>
        <v/>
      </c>
      <c r="M198" s="157" t="str">
        <f>IFERROR(INDEX(VA_dirind_scpct2,MATCH($A198&amp;M$164,ctrysec,0))+INDEX(VA_trdred_scpct2,MATCH($A198&amp;M$164,ctrysec,0))*('Country comparisons '!$C$17/0.5),"")</f>
        <v/>
      </c>
      <c r="N198" s="157" t="str">
        <f>IFERROR(INDEX(emp_dirind_scpct2,MATCH($A198&amp;N$164,ctrysec,0))+INDEX(emp_trdred_scpct2,MATCH($A198&amp;N$164,ctrysec,0))*('Country comparisons '!$C$17/0.5),"")</f>
        <v/>
      </c>
      <c r="O198" s="157" t="str">
        <f>IFERROR(INDEX(emp_dirind_scpct2,MATCH($A198&amp;O$164,ctrysec,0))+INDEX(emp_trdred_scpct2,MATCH($A198&amp;O$164,ctrysec,0))*('Country comparisons '!$C$17/0.5),"")</f>
        <v/>
      </c>
      <c r="P198" s="157" t="str">
        <f>IFERROR(INDEX(emp_dirind_scpct2,MATCH($A198&amp;P$164,ctrysec,0))+INDEX(emp_trdred_scpct2,MATCH($A198&amp;P$164,ctrysec,0))*('Country comparisons '!$C$17/0.5),"")</f>
        <v/>
      </c>
      <c r="Q198" s="157" t="str">
        <f>IFERROR(INDEX(emp_dirind_scpct2,MATCH($A198&amp;Q$164,ctrysec,0))+INDEX(emp_trdred_scpct2,MATCH($A198&amp;Q$164,ctrysec,0))*('Country comparisons '!$C$17/0.5),"")</f>
        <v/>
      </c>
      <c r="R198" s="157" t="str">
        <f>IFERROR(INDEX(emp_dirind_scpct2,MATCH($A198&amp;R$164,ctrysec,0))+INDEX(emp_trdred_scpct2,MATCH($A198&amp;R$164,ctrysec,0))*('Country comparisons '!$C$17/0.5),"")</f>
        <v/>
      </c>
      <c r="S198" s="157" t="str">
        <f>IFERROR(INDEX(exp_dirind_scpct2,MATCH($A198&amp;S$164,ctrysec,0))+INDEX(exp_trdred_scpct2,MATCH($A198&amp;S$164,ctrysec,0))*('Country comparisons '!$C$17/0.5),"")</f>
        <v/>
      </c>
      <c r="T198" s="157" t="str">
        <f>IFERROR(INDEX(exp_dirind_scpct2,MATCH($A198&amp;T$164,ctrysec,0))+INDEX(exp_trdred_scpct2,MATCH($A198&amp;T$164,ctrysec,0))*('Country comparisons '!$C$17/0.5),"")</f>
        <v/>
      </c>
      <c r="U198" s="157" t="str">
        <f>IFERROR(INDEX(exp_dirind_scpct2,MATCH($A198&amp;U$164,ctrysec,0))+INDEX(exp_trdred_scpct2,MATCH($A198&amp;U$164,ctrysec,0))*('Country comparisons '!$C$17/0.5),"")</f>
        <v/>
      </c>
      <c r="V198" s="157" t="str">
        <f>IFERROR(INDEX(exp_dirind_scpct2,MATCH($A198&amp;V$164,ctrysec,0))+INDEX(exp_trdred_scpct2,MATCH($A198&amp;V$164,ctrysec,0))*('Country comparisons '!$C$17/0.5),"")</f>
        <v/>
      </c>
      <c r="W198" s="157" t="str">
        <f>IFERROR(INDEX(exp_dirind_scpct2,MATCH($A198&amp;W$164,ctrysec,0))+INDEX(exp_trdred_scpct2,MATCH($A198&amp;W$164,ctrysec,0))*('Country comparisons '!$C$17/0.5),"")</f>
        <v/>
      </c>
    </row>
    <row r="199" spans="1:23" ht="14.5">
      <c r="A199" s="61">
        <f t="shared" si="89"/>
        <v>0</v>
      </c>
      <c r="B199" s="61" t="str">
        <f t="shared" si="90"/>
        <v/>
      </c>
      <c r="C199" s="64" t="str">
        <f t="shared" ca="1" si="91"/>
        <v/>
      </c>
      <c r="D199" s="64" t="str">
        <f t="shared" ca="1" si="85"/>
        <v/>
      </c>
      <c r="E199" s="64" t="str">
        <f t="shared" ca="1" si="86"/>
        <v/>
      </c>
      <c r="F199" s="64" t="str">
        <f t="shared" ca="1" si="87"/>
        <v/>
      </c>
      <c r="G199" s="64" t="str">
        <f t="shared" ca="1" si="88"/>
        <v/>
      </c>
      <c r="H199" s="63">
        <f t="shared" ca="1" si="84"/>
        <v>0</v>
      </c>
      <c r="I199" s="157" t="str">
        <f>IFERROR(INDEX(VA_dirind_scpct2,MATCH($A199&amp;I$164,ctrysec,0))+INDEX(VA_trdred_scpct2,MATCH($A199&amp;I$164,ctrysec,0))*('Country comparisons '!$C$17/0.5),"")</f>
        <v/>
      </c>
      <c r="J199" s="157" t="str">
        <f>IFERROR(INDEX(VA_dirind_scpct2,MATCH($A199&amp;J$164,ctrysec,0))+INDEX(VA_trdred_scpct2,MATCH($A199&amp;J$164,ctrysec,0))*('Country comparisons '!$C$17/0.5),"")</f>
        <v/>
      </c>
      <c r="K199" s="157" t="str">
        <f>IFERROR(INDEX(VA_dirind_scpct2,MATCH($A199&amp;K$164,ctrysec,0))+INDEX(VA_trdred_scpct2,MATCH($A199&amp;K$164,ctrysec,0))*('Country comparisons '!$C$17/0.5),"")</f>
        <v/>
      </c>
      <c r="L199" s="157" t="str">
        <f>IFERROR(INDEX(VA_dirind_scpct2,MATCH($A199&amp;L$164,ctrysec,0))+INDEX(VA_trdred_scpct2,MATCH($A199&amp;L$164,ctrysec,0))*('Country comparisons '!$C$17/0.5),"")</f>
        <v/>
      </c>
      <c r="M199" s="157" t="str">
        <f>IFERROR(INDEX(VA_dirind_scpct2,MATCH($A199&amp;M$164,ctrysec,0))+INDEX(VA_trdred_scpct2,MATCH($A199&amp;M$164,ctrysec,0))*('Country comparisons '!$C$17/0.5),"")</f>
        <v/>
      </c>
      <c r="N199" s="157" t="str">
        <f>IFERROR(INDEX(emp_dirind_scpct2,MATCH($A199&amp;N$164,ctrysec,0))+INDEX(emp_trdred_scpct2,MATCH($A199&amp;N$164,ctrysec,0))*('Country comparisons '!$C$17/0.5),"")</f>
        <v/>
      </c>
      <c r="O199" s="157" t="str">
        <f>IFERROR(INDEX(emp_dirind_scpct2,MATCH($A199&amp;O$164,ctrysec,0))+INDEX(emp_trdred_scpct2,MATCH($A199&amp;O$164,ctrysec,0))*('Country comparisons '!$C$17/0.5),"")</f>
        <v/>
      </c>
      <c r="P199" s="157" t="str">
        <f>IFERROR(INDEX(emp_dirind_scpct2,MATCH($A199&amp;P$164,ctrysec,0))+INDEX(emp_trdred_scpct2,MATCH($A199&amp;P$164,ctrysec,0))*('Country comparisons '!$C$17/0.5),"")</f>
        <v/>
      </c>
      <c r="Q199" s="157" t="str">
        <f>IFERROR(INDEX(emp_dirind_scpct2,MATCH($A199&amp;Q$164,ctrysec,0))+INDEX(emp_trdred_scpct2,MATCH($A199&amp;Q$164,ctrysec,0))*('Country comparisons '!$C$17/0.5),"")</f>
        <v/>
      </c>
      <c r="R199" s="157" t="str">
        <f>IFERROR(INDEX(emp_dirind_scpct2,MATCH($A199&amp;R$164,ctrysec,0))+INDEX(emp_trdred_scpct2,MATCH($A199&amp;R$164,ctrysec,0))*('Country comparisons '!$C$17/0.5),"")</f>
        <v/>
      </c>
      <c r="S199" s="157" t="str">
        <f>IFERROR(INDEX(exp_dirind_scpct2,MATCH($A199&amp;S$164,ctrysec,0))+INDEX(exp_trdred_scpct2,MATCH($A199&amp;S$164,ctrysec,0))*('Country comparisons '!$C$17/0.5),"")</f>
        <v/>
      </c>
      <c r="T199" s="157" t="str">
        <f>IFERROR(INDEX(exp_dirind_scpct2,MATCH($A199&amp;T$164,ctrysec,0))+INDEX(exp_trdred_scpct2,MATCH($A199&amp;T$164,ctrysec,0))*('Country comparisons '!$C$17/0.5),"")</f>
        <v/>
      </c>
      <c r="U199" s="157" t="str">
        <f>IFERROR(INDEX(exp_dirind_scpct2,MATCH($A199&amp;U$164,ctrysec,0))+INDEX(exp_trdred_scpct2,MATCH($A199&amp;U$164,ctrysec,0))*('Country comparisons '!$C$17/0.5),"")</f>
        <v/>
      </c>
      <c r="V199" s="157" t="str">
        <f>IFERROR(INDEX(exp_dirind_scpct2,MATCH($A199&amp;V$164,ctrysec,0))+INDEX(exp_trdred_scpct2,MATCH($A199&amp;V$164,ctrysec,0))*('Country comparisons '!$C$17/0.5),"")</f>
        <v/>
      </c>
      <c r="W199" s="157" t="str">
        <f>IFERROR(INDEX(exp_dirind_scpct2,MATCH($A199&amp;W$164,ctrysec,0))+INDEX(exp_trdred_scpct2,MATCH($A199&amp;W$164,ctrysec,0))*('Country comparisons '!$C$17/0.5),"")</f>
        <v/>
      </c>
    </row>
    <row r="200" spans="1:23" ht="14.5">
      <c r="A200" s="61">
        <f t="shared" si="89"/>
        <v>0</v>
      </c>
      <c r="B200" s="61" t="str">
        <f t="shared" si="90"/>
        <v/>
      </c>
      <c r="C200" s="64" t="str">
        <f t="shared" ca="1" si="91"/>
        <v/>
      </c>
      <c r="D200" s="64" t="str">
        <f t="shared" ca="1" si="85"/>
        <v/>
      </c>
      <c r="E200" s="64" t="str">
        <f t="shared" ca="1" si="86"/>
        <v/>
      </c>
      <c r="F200" s="64" t="str">
        <f t="shared" ca="1" si="87"/>
        <v/>
      </c>
      <c r="G200" s="64" t="str">
        <f t="shared" ca="1" si="88"/>
        <v/>
      </c>
      <c r="H200" s="63">
        <f t="shared" ca="1" si="84"/>
        <v>0</v>
      </c>
      <c r="I200" s="157" t="str">
        <f>IFERROR(INDEX(VA_dirind_scpct2,MATCH($A200&amp;I$164,ctrysec,0))+INDEX(VA_trdred_scpct2,MATCH($A200&amp;I$164,ctrysec,0))*('Country comparisons '!$C$17/0.5),"")</f>
        <v/>
      </c>
      <c r="J200" s="157" t="str">
        <f>IFERROR(INDEX(VA_dirind_scpct2,MATCH($A200&amp;J$164,ctrysec,0))+INDEX(VA_trdred_scpct2,MATCH($A200&amp;J$164,ctrysec,0))*('Country comparisons '!$C$17/0.5),"")</f>
        <v/>
      </c>
      <c r="K200" s="157" t="str">
        <f>IFERROR(INDEX(VA_dirind_scpct2,MATCH($A200&amp;K$164,ctrysec,0))+INDEX(VA_trdred_scpct2,MATCH($A200&amp;K$164,ctrysec,0))*('Country comparisons '!$C$17/0.5),"")</f>
        <v/>
      </c>
      <c r="L200" s="157" t="str">
        <f>IFERROR(INDEX(VA_dirind_scpct2,MATCH($A200&amp;L$164,ctrysec,0))+INDEX(VA_trdred_scpct2,MATCH($A200&amp;L$164,ctrysec,0))*('Country comparisons '!$C$17/0.5),"")</f>
        <v/>
      </c>
      <c r="M200" s="157" t="str">
        <f>IFERROR(INDEX(VA_dirind_scpct2,MATCH($A200&amp;M$164,ctrysec,0))+INDEX(VA_trdred_scpct2,MATCH($A200&amp;M$164,ctrysec,0))*('Country comparisons '!$C$17/0.5),"")</f>
        <v/>
      </c>
      <c r="N200" s="157" t="str">
        <f>IFERROR(INDEX(emp_dirind_scpct2,MATCH($A200&amp;N$164,ctrysec,0))+INDEX(emp_trdred_scpct2,MATCH($A200&amp;N$164,ctrysec,0))*('Country comparisons '!$C$17/0.5),"")</f>
        <v/>
      </c>
      <c r="O200" s="157" t="str">
        <f>IFERROR(INDEX(emp_dirind_scpct2,MATCH($A200&amp;O$164,ctrysec,0))+INDEX(emp_trdred_scpct2,MATCH($A200&amp;O$164,ctrysec,0))*('Country comparisons '!$C$17/0.5),"")</f>
        <v/>
      </c>
      <c r="P200" s="157" t="str">
        <f>IFERROR(INDEX(emp_dirind_scpct2,MATCH($A200&amp;P$164,ctrysec,0))+INDEX(emp_trdred_scpct2,MATCH($A200&amp;P$164,ctrysec,0))*('Country comparisons '!$C$17/0.5),"")</f>
        <v/>
      </c>
      <c r="Q200" s="157" t="str">
        <f>IFERROR(INDEX(emp_dirind_scpct2,MATCH($A200&amp;Q$164,ctrysec,0))+INDEX(emp_trdred_scpct2,MATCH($A200&amp;Q$164,ctrysec,0))*('Country comparisons '!$C$17/0.5),"")</f>
        <v/>
      </c>
      <c r="R200" s="157" t="str">
        <f>IFERROR(INDEX(emp_dirind_scpct2,MATCH($A200&amp;R$164,ctrysec,0))+INDEX(emp_trdred_scpct2,MATCH($A200&amp;R$164,ctrysec,0))*('Country comparisons '!$C$17/0.5),"")</f>
        <v/>
      </c>
      <c r="S200" s="157" t="str">
        <f>IFERROR(INDEX(exp_dirind_scpct2,MATCH($A200&amp;S$164,ctrysec,0))+INDEX(exp_trdred_scpct2,MATCH($A200&amp;S$164,ctrysec,0))*('Country comparisons '!$C$17/0.5),"")</f>
        <v/>
      </c>
      <c r="T200" s="157" t="str">
        <f>IFERROR(INDEX(exp_dirind_scpct2,MATCH($A200&amp;T$164,ctrysec,0))+INDEX(exp_trdred_scpct2,MATCH($A200&amp;T$164,ctrysec,0))*('Country comparisons '!$C$17/0.5),"")</f>
        <v/>
      </c>
      <c r="U200" s="157" t="str">
        <f>IFERROR(INDEX(exp_dirind_scpct2,MATCH($A200&amp;U$164,ctrysec,0))+INDEX(exp_trdred_scpct2,MATCH($A200&amp;U$164,ctrysec,0))*('Country comparisons '!$C$17/0.5),"")</f>
        <v/>
      </c>
      <c r="V200" s="157" t="str">
        <f>IFERROR(INDEX(exp_dirind_scpct2,MATCH($A200&amp;V$164,ctrysec,0))+INDEX(exp_trdred_scpct2,MATCH($A200&amp;V$164,ctrysec,0))*('Country comparisons '!$C$17/0.5),"")</f>
        <v/>
      </c>
      <c r="W200" s="157" t="str">
        <f>IFERROR(INDEX(exp_dirind_scpct2,MATCH($A200&amp;W$164,ctrysec,0))+INDEX(exp_trdred_scpct2,MATCH($A200&amp;W$164,ctrysec,0))*('Country comparisons '!$C$17/0.5),"")</f>
        <v/>
      </c>
    </row>
    <row r="201" spans="1:23" ht="14.5">
      <c r="A201" s="61">
        <f t="shared" si="89"/>
        <v>0</v>
      </c>
      <c r="B201" s="61" t="str">
        <f t="shared" si="90"/>
        <v/>
      </c>
      <c r="C201" s="64" t="str">
        <f t="shared" ca="1" si="91"/>
        <v/>
      </c>
      <c r="D201" s="64" t="str">
        <f t="shared" ca="1" si="85"/>
        <v/>
      </c>
      <c r="E201" s="64" t="str">
        <f t="shared" ca="1" si="86"/>
        <v/>
      </c>
      <c r="F201" s="64" t="str">
        <f t="shared" ca="1" si="87"/>
        <v/>
      </c>
      <c r="G201" s="64" t="str">
        <f t="shared" ca="1" si="88"/>
        <v/>
      </c>
      <c r="H201" s="63">
        <f t="shared" ca="1" si="84"/>
        <v>0</v>
      </c>
      <c r="I201" s="157" t="str">
        <f>IFERROR(INDEX(VA_dirind_scpct2,MATCH($A201&amp;I$164,ctrysec,0))+INDEX(VA_trdred_scpct2,MATCH($A201&amp;I$164,ctrysec,0))*('Country comparisons '!$C$17/0.5),"")</f>
        <v/>
      </c>
      <c r="J201" s="157" t="str">
        <f>IFERROR(INDEX(VA_dirind_scpct2,MATCH($A201&amp;J$164,ctrysec,0))+INDEX(VA_trdred_scpct2,MATCH($A201&amp;J$164,ctrysec,0))*('Country comparisons '!$C$17/0.5),"")</f>
        <v/>
      </c>
      <c r="K201" s="157" t="str">
        <f>IFERROR(INDEX(VA_dirind_scpct2,MATCH($A201&amp;K$164,ctrysec,0))+INDEX(VA_trdred_scpct2,MATCH($A201&amp;K$164,ctrysec,0))*('Country comparisons '!$C$17/0.5),"")</f>
        <v/>
      </c>
      <c r="L201" s="157" t="str">
        <f>IFERROR(INDEX(VA_dirind_scpct2,MATCH($A201&amp;L$164,ctrysec,0))+INDEX(VA_trdred_scpct2,MATCH($A201&amp;L$164,ctrysec,0))*('Country comparisons '!$C$17/0.5),"")</f>
        <v/>
      </c>
      <c r="M201" s="157" t="str">
        <f>IFERROR(INDEX(VA_dirind_scpct2,MATCH($A201&amp;M$164,ctrysec,0))+INDEX(VA_trdred_scpct2,MATCH($A201&amp;M$164,ctrysec,0))*('Country comparisons '!$C$17/0.5),"")</f>
        <v/>
      </c>
      <c r="N201" s="157" t="str">
        <f>IFERROR(INDEX(emp_dirind_scpct2,MATCH($A201&amp;N$164,ctrysec,0))+INDEX(emp_trdred_scpct2,MATCH($A201&amp;N$164,ctrysec,0))*('Country comparisons '!$C$17/0.5),"")</f>
        <v/>
      </c>
      <c r="O201" s="157" t="str">
        <f>IFERROR(INDEX(emp_dirind_scpct2,MATCH($A201&amp;O$164,ctrysec,0))+INDEX(emp_trdred_scpct2,MATCH($A201&amp;O$164,ctrysec,0))*('Country comparisons '!$C$17/0.5),"")</f>
        <v/>
      </c>
      <c r="P201" s="157" t="str">
        <f>IFERROR(INDEX(emp_dirind_scpct2,MATCH($A201&amp;P$164,ctrysec,0))+INDEX(emp_trdred_scpct2,MATCH($A201&amp;P$164,ctrysec,0))*('Country comparisons '!$C$17/0.5),"")</f>
        <v/>
      </c>
      <c r="Q201" s="157" t="str">
        <f>IFERROR(INDEX(emp_dirind_scpct2,MATCH($A201&amp;Q$164,ctrysec,0))+INDEX(emp_trdred_scpct2,MATCH($A201&amp;Q$164,ctrysec,0))*('Country comparisons '!$C$17/0.5),"")</f>
        <v/>
      </c>
      <c r="R201" s="157" t="str">
        <f>IFERROR(INDEX(emp_dirind_scpct2,MATCH($A201&amp;R$164,ctrysec,0))+INDEX(emp_trdred_scpct2,MATCH($A201&amp;R$164,ctrysec,0))*('Country comparisons '!$C$17/0.5),"")</f>
        <v/>
      </c>
      <c r="S201" s="157" t="str">
        <f>IFERROR(INDEX(exp_dirind_scpct2,MATCH($A201&amp;S$164,ctrysec,0))+INDEX(exp_trdred_scpct2,MATCH($A201&amp;S$164,ctrysec,0))*('Country comparisons '!$C$17/0.5),"")</f>
        <v/>
      </c>
      <c r="T201" s="157" t="str">
        <f>IFERROR(INDEX(exp_dirind_scpct2,MATCH($A201&amp;T$164,ctrysec,0))+INDEX(exp_trdred_scpct2,MATCH($A201&amp;T$164,ctrysec,0))*('Country comparisons '!$C$17/0.5),"")</f>
        <v/>
      </c>
      <c r="U201" s="157" t="str">
        <f>IFERROR(INDEX(exp_dirind_scpct2,MATCH($A201&amp;U$164,ctrysec,0))+INDEX(exp_trdred_scpct2,MATCH($A201&amp;U$164,ctrysec,0))*('Country comparisons '!$C$17/0.5),"")</f>
        <v/>
      </c>
      <c r="V201" s="157" t="str">
        <f>IFERROR(INDEX(exp_dirind_scpct2,MATCH($A201&amp;V$164,ctrysec,0))+INDEX(exp_trdred_scpct2,MATCH($A201&amp;V$164,ctrysec,0))*('Country comparisons '!$C$17/0.5),"")</f>
        <v/>
      </c>
      <c r="W201" s="157" t="str">
        <f>IFERROR(INDEX(exp_dirind_scpct2,MATCH($A201&amp;W$164,ctrysec,0))+INDEX(exp_trdred_scpct2,MATCH($A201&amp;W$164,ctrysec,0))*('Country comparisons '!$C$17/0.5),"")</f>
        <v/>
      </c>
    </row>
    <row r="202" spans="1:23">
      <c r="I202" s="110"/>
      <c r="J202" s="110"/>
      <c r="K202" s="112"/>
      <c r="L202" s="112"/>
      <c r="M202" s="112"/>
      <c r="N202" s="112"/>
      <c r="O202" s="112"/>
      <c r="P202" s="112"/>
      <c r="Q202" s="112"/>
      <c r="R202" s="112"/>
      <c r="S202" s="112"/>
      <c r="T202" s="112"/>
      <c r="U202" s="112"/>
      <c r="V202" s="112"/>
      <c r="W202" s="112"/>
    </row>
    <row r="203" spans="1:23">
      <c r="I203" s="110"/>
      <c r="J203" s="110"/>
      <c r="K203" s="112"/>
      <c r="L203" s="112"/>
      <c r="M203" s="112"/>
      <c r="N203" s="112"/>
      <c r="O203" s="112"/>
      <c r="P203" s="112"/>
      <c r="Q203" s="112"/>
      <c r="R203" s="112"/>
      <c r="S203" s="112"/>
      <c r="T203" s="112"/>
      <c r="U203" s="112"/>
      <c r="V203" s="112"/>
      <c r="W203" s="112"/>
    </row>
    <row r="204" spans="1:23">
      <c r="I204" s="110"/>
      <c r="J204" s="110"/>
      <c r="K204" s="112"/>
      <c r="L204" s="112"/>
      <c r="M204" s="112"/>
      <c r="N204" s="112"/>
      <c r="O204" s="112"/>
      <c r="P204" s="112"/>
      <c r="Q204" s="112"/>
      <c r="R204" s="112"/>
      <c r="S204" s="112"/>
      <c r="T204" s="112"/>
      <c r="U204" s="112"/>
      <c r="V204" s="112"/>
      <c r="W204" s="112"/>
    </row>
    <row r="205" spans="1:23" ht="19.5">
      <c r="A205" s="53" t="str">
        <f>I65</f>
        <v>C: Worse-case Scenario</v>
      </c>
      <c r="C205" s="54" t="str">
        <f>HLOOKUP($B$63,$H$5:$J$12,8,FALSE)</f>
        <v>Value-added</v>
      </c>
      <c r="D205" s="17">
        <f>MATCH(C205,I205:S205,0)</f>
        <v>1</v>
      </c>
      <c r="I205" s="110" t="s">
        <v>230</v>
      </c>
      <c r="J205" s="110"/>
      <c r="K205" s="112"/>
      <c r="L205" s="112"/>
      <c r="M205" s="112"/>
      <c r="N205" s="110" t="s">
        <v>1</v>
      </c>
      <c r="O205" s="110"/>
      <c r="P205" s="112"/>
      <c r="Q205" s="112"/>
      <c r="R205" s="112"/>
      <c r="S205" s="110" t="s">
        <v>2</v>
      </c>
      <c r="T205" s="112"/>
      <c r="U205" s="112"/>
      <c r="V205" s="112"/>
      <c r="W205" s="112"/>
    </row>
    <row r="206" spans="1:23" ht="58">
      <c r="A206" s="69" t="s">
        <v>5</v>
      </c>
      <c r="B206" s="50"/>
      <c r="C206" s="51" t="s">
        <v>175</v>
      </c>
      <c r="D206" s="51" t="s">
        <v>179</v>
      </c>
      <c r="E206" s="51" t="s">
        <v>176</v>
      </c>
      <c r="F206" s="52" t="s">
        <v>177</v>
      </c>
      <c r="G206" s="51" t="s">
        <v>178</v>
      </c>
      <c r="H206" s="159" t="s">
        <v>206</v>
      </c>
      <c r="I206" s="155" t="s">
        <v>175</v>
      </c>
      <c r="J206" s="155" t="s">
        <v>179</v>
      </c>
      <c r="K206" s="155" t="s">
        <v>176</v>
      </c>
      <c r="L206" s="156" t="s">
        <v>177</v>
      </c>
      <c r="M206" s="155" t="s">
        <v>178</v>
      </c>
      <c r="N206" s="155" t="s">
        <v>175</v>
      </c>
      <c r="O206" s="155" t="s">
        <v>179</v>
      </c>
      <c r="P206" s="155" t="s">
        <v>176</v>
      </c>
      <c r="Q206" s="156" t="s">
        <v>177</v>
      </c>
      <c r="R206" s="155" t="s">
        <v>178</v>
      </c>
      <c r="S206" s="155" t="s">
        <v>175</v>
      </c>
      <c r="T206" s="155" t="s">
        <v>179</v>
      </c>
      <c r="U206" s="155" t="s">
        <v>176</v>
      </c>
      <c r="V206" s="156" t="s">
        <v>177</v>
      </c>
      <c r="W206" s="155" t="s">
        <v>178</v>
      </c>
    </row>
    <row r="207" spans="1:23" ht="14.5">
      <c r="A207" s="55" t="str">
        <f>A69</f>
        <v>WLD</v>
      </c>
      <c r="B207" s="56" t="s">
        <v>172</v>
      </c>
      <c r="C207" s="64">
        <f ca="1">OFFSET($H207,,$D$98)</f>
        <v>-0.44713970103766559</v>
      </c>
      <c r="D207" s="64">
        <f t="shared" ref="D207" ca="1" si="92">OFFSET(I207,,$D$98)</f>
        <v>-1.0129210852730062</v>
      </c>
      <c r="E207" s="64">
        <f t="shared" ref="E207" ca="1" si="93">OFFSET(J207,,$D$98)</f>
        <v>-1.2464349374246557</v>
      </c>
      <c r="F207" s="64">
        <f t="shared" ref="F207" ca="1" si="94">OFFSET(K207,,$D$98)</f>
        <v>-0.47167334370141667</v>
      </c>
      <c r="G207" s="64">
        <f t="shared" ref="G207" ca="1" si="95">OFFSET(L207,,$D$98)</f>
        <v>-0.12904804662573305</v>
      </c>
      <c r="H207" s="63">
        <f ca="1">SUM(C207:G207)</f>
        <v>-3.3072171140624773</v>
      </c>
      <c r="I207" s="157">
        <f>IFERROR(INDEX(VA_dirind_scpct3,MATCH($A207&amp;I$164,ctrysec,0))+INDEX(VA_trdred_scpct3,MATCH($A207&amp;I$164,ctrysec,0))*('Country comparisons '!$C$17/0.5),"")</f>
        <v>-0.44713970103766559</v>
      </c>
      <c r="J207" s="157">
        <f>IFERROR(INDEX(VA_dirind_scpct3,MATCH($A207&amp;J$164,ctrysec,0))+INDEX(VA_trdred_scpct3,MATCH($A207&amp;J$164,ctrysec,0))*('Country comparisons '!$C$17/0.5),"")</f>
        <v>-1.0129210852730062</v>
      </c>
      <c r="K207" s="157">
        <f>IFERROR(INDEX(VA_dirind_scpct3,MATCH($A207&amp;K$164,ctrysec,0))+INDEX(VA_trdred_scpct3,MATCH($A207&amp;K$164,ctrysec,0))*('Country comparisons '!$C$17/0.5),"")</f>
        <v>-1.2464349374246557</v>
      </c>
      <c r="L207" s="157">
        <f>IFERROR(INDEX(VA_dirind_scpct3,MATCH($A207&amp;L$164,ctrysec,0))+INDEX(VA_trdred_scpct3,MATCH($A207&amp;L$164,ctrysec,0))*('Country comparisons '!$C$17/0.5),"")</f>
        <v>-0.47167334370141667</v>
      </c>
      <c r="M207" s="157">
        <f>IFERROR(INDEX(VA_dirind_scpct3,MATCH($A207&amp;M$164,ctrysec,0))+INDEX(VA_trdred_scpct3,MATCH($A207&amp;M$164,ctrysec,0))*('Country comparisons '!$C$17/0.5),"")</f>
        <v>-0.12904804662573305</v>
      </c>
      <c r="N207" s="157">
        <f>IFERROR(INDEX(emp_dirind_scpct3,MATCH($A207&amp;N$164,ctrysec,0))+INDEX(emp_trdred_scpct3,MATCH($A207&amp;N$164,ctrysec,0))*('Country comparisons '!$C$17/0.5),"")</f>
        <v>-6.5267370015271248E-2</v>
      </c>
      <c r="O207" s="157">
        <f>IFERROR(INDEX(emp_dirind_scpct3,MATCH($A207&amp;O$164,ctrysec,0))+INDEX(emp_trdred_scpct3,MATCH($A207&amp;O$164,ctrysec,0))*('Country comparisons '!$C$17/0.5),"")</f>
        <v>-0.74170945050016734</v>
      </c>
      <c r="P207" s="157">
        <f>IFERROR(INDEX(emp_dirind_scpct3,MATCH($A207&amp;P$164,ctrysec,0))+INDEX(emp_trdred_scpct3,MATCH($A207&amp;P$164,ctrysec,0))*('Country comparisons '!$C$17/0.5),"")</f>
        <v>-1.0469116075842948</v>
      </c>
      <c r="Q207" s="157">
        <f>IFERROR(INDEX(emp_dirind_scpct3,MATCH($A207&amp;Q$164,ctrysec,0))+INDEX(emp_trdred_scpct3,MATCH($A207&amp;Q$164,ctrysec,0))*('Country comparisons '!$C$17/0.5),"")</f>
        <v>-0.26092597210067597</v>
      </c>
      <c r="R207" s="157">
        <f>IFERROR(INDEX(emp_dirind_scpct3,MATCH($A207&amp;R$164,ctrysec,0))+INDEX(emp_trdred_scpct3,MATCH($A207&amp;R$164,ctrysec,0))*('Country comparisons '!$C$17/0.5),"")</f>
        <v>-0.19381967556612281</v>
      </c>
      <c r="S207" s="157">
        <f>IFERROR(INDEX(exp_dirind_scpct3,MATCH($A207&amp;S$164,ctrysec,0))+INDEX(exp_trdred_scpct3,MATCH($A207&amp;S$164,ctrysec,0))*('Country comparisons '!$C$17/0.5),"")</f>
        <v>-0.43308044664415435</v>
      </c>
      <c r="T207" s="157">
        <f>IFERROR(INDEX(exp_dirind_scpct3,MATCH($A207&amp;T$164,ctrysec,0))+INDEX(exp_trdred_scpct3,MATCH($A207&amp;T$164,ctrysec,0))*('Country comparisons '!$C$17/0.5),"")</f>
        <v>-2.9672087694463021</v>
      </c>
      <c r="U207" s="157">
        <f>IFERROR(INDEX(exp_dirind_scpct3,MATCH($A207&amp;U$164,ctrysec,0))+INDEX(exp_trdred_scpct3,MATCH($A207&amp;U$164,ctrysec,0))*('Country comparisons '!$C$17/0.5),"")</f>
        <v>-3.2968722837909872</v>
      </c>
      <c r="V207" s="157">
        <f>IFERROR(INDEX(exp_dirind_scpct3,MATCH($A207&amp;V$164,ctrysec,0))+INDEX(exp_trdred_scpct3,MATCH($A207&amp;V$164,ctrysec,0))*('Country comparisons '!$C$17/0.5),"")</f>
        <v>-1.9093611439421163</v>
      </c>
      <c r="W207" s="157">
        <f>IFERROR(INDEX(exp_dirind_scpct3,MATCH($A207&amp;W$164,ctrysec,0))+INDEX(exp_trdred_scpct3,MATCH($A207&amp;W$164,ctrysec,0))*('Country comparisons '!$C$17/0.5),"")</f>
        <v>-0.15653179136224332</v>
      </c>
    </row>
    <row r="208" spans="1:23" ht="14.5">
      <c r="A208" s="55"/>
      <c r="B208" s="56"/>
      <c r="C208" s="65"/>
      <c r="D208" s="65"/>
      <c r="E208" s="65"/>
      <c r="F208" s="65"/>
      <c r="G208" s="65"/>
      <c r="H208" s="63"/>
      <c r="I208" s="157" t="str">
        <f>IFERROR(INDEX(VA_dirind_scpct3,MATCH($A208&amp;I$164,ctrysec,0))+INDEX(VA_trdred_scpct3,MATCH($A208&amp;I$164,ctrysec,0))*('Country comparisons '!$C$17/0.5),"")</f>
        <v/>
      </c>
      <c r="J208" s="157" t="str">
        <f>IFERROR(INDEX(VA_dirind_scpct3,MATCH($A208&amp;J$164,ctrysec,0))+INDEX(VA_trdred_scpct3,MATCH($A208&amp;J$164,ctrysec,0))*('Country comparisons '!$C$17/0.5),"")</f>
        <v/>
      </c>
      <c r="K208" s="157" t="str">
        <f>IFERROR(INDEX(VA_dirind_scpct3,MATCH($A208&amp;K$164,ctrysec,0))+INDEX(VA_trdred_scpct3,MATCH($A208&amp;K$164,ctrysec,0))*('Country comparisons '!$C$17/0.5),"")</f>
        <v/>
      </c>
      <c r="L208" s="157" t="str">
        <f>IFERROR(INDEX(VA_dirind_scpct3,MATCH($A208&amp;L$164,ctrysec,0))+INDEX(VA_trdred_scpct3,MATCH($A208&amp;L$164,ctrysec,0))*('Country comparisons '!$C$17/0.5),"")</f>
        <v/>
      </c>
      <c r="M208" s="157" t="str">
        <f>IFERROR(INDEX(VA_dirind_scpct3,MATCH($A208&amp;M$164,ctrysec,0))+INDEX(VA_trdred_scpct3,MATCH($A208&amp;M$164,ctrysec,0))*('Country comparisons '!$C$17/0.5),"")</f>
        <v/>
      </c>
      <c r="N208" s="157" t="str">
        <f>IFERROR(INDEX(emp_dirind_scpct3,MATCH($A208&amp;N$164,ctrysec,0))+INDEX(emp_trdred_scpct3,MATCH($A208&amp;N$164,ctrysec,0))*('Country comparisons '!$C$17/0.5),"")</f>
        <v/>
      </c>
      <c r="O208" s="157" t="str">
        <f>IFERROR(INDEX(emp_dirind_scpct3,MATCH($A208&amp;O$164,ctrysec,0))+INDEX(emp_trdred_scpct3,MATCH($A208&amp;O$164,ctrysec,0))*('Country comparisons '!$C$17/0.5),"")</f>
        <v/>
      </c>
      <c r="P208" s="157" t="str">
        <f>IFERROR(INDEX(emp_dirind_scpct3,MATCH($A208&amp;P$164,ctrysec,0))+INDEX(emp_trdred_scpct3,MATCH($A208&amp;P$164,ctrysec,0))*('Country comparisons '!$C$17/0.5),"")</f>
        <v/>
      </c>
      <c r="Q208" s="157" t="str">
        <f>IFERROR(INDEX(emp_dirind_scpct3,MATCH($A208&amp;Q$164,ctrysec,0))+INDEX(emp_trdred_scpct3,MATCH($A208&amp;Q$164,ctrysec,0))*('Country comparisons '!$C$17/0.5),"")</f>
        <v/>
      </c>
      <c r="R208" s="157" t="str">
        <f>IFERROR(INDEX(emp_dirind_scpct3,MATCH($A208&amp;R$164,ctrysec,0))+INDEX(emp_trdred_scpct3,MATCH($A208&amp;R$164,ctrysec,0))*('Country comparisons '!$C$17/0.5),"")</f>
        <v/>
      </c>
      <c r="S208" s="157" t="str">
        <f>IFERROR(INDEX(exp_dirind_scpct3,MATCH($A208&amp;S$164,ctrysec,0))+INDEX(exp_trdred_scpct3,MATCH($A208&amp;S$164,ctrysec,0))*('Country comparisons '!$C$17/0.5),"")</f>
        <v/>
      </c>
      <c r="T208" s="157" t="str">
        <f>IFERROR(INDEX(exp_dirind_scpct3,MATCH($A208&amp;T$164,ctrysec,0))+INDEX(exp_trdred_scpct3,MATCH($A208&amp;T$164,ctrysec,0))*('Country comparisons '!$C$17/0.5),"")</f>
        <v/>
      </c>
      <c r="U208" s="157" t="str">
        <f>IFERROR(INDEX(exp_dirind_scpct3,MATCH($A208&amp;U$164,ctrysec,0))+INDEX(exp_trdred_scpct3,MATCH($A208&amp;U$164,ctrysec,0))*('Country comparisons '!$C$17/0.5),"")</f>
        <v/>
      </c>
      <c r="V208" s="157" t="str">
        <f>IFERROR(INDEX(exp_dirind_scpct3,MATCH($A208&amp;V$164,ctrysec,0))+INDEX(exp_trdred_scpct3,MATCH($A208&amp;V$164,ctrysec,0))*('Country comparisons '!$C$17/0.5),"")</f>
        <v/>
      </c>
      <c r="W208" s="157" t="str">
        <f>IFERROR(INDEX(exp_dirind_scpct3,MATCH($A208&amp;W$164,ctrysec,0))+INDEX(exp_trdred_scpct3,MATCH($A208&amp;W$164,ctrysec,0))*('Country comparisons '!$C$17/0.5),"")</f>
        <v/>
      </c>
    </row>
    <row r="209" spans="1:23" ht="14.5">
      <c r="A209" s="58" t="s">
        <v>162</v>
      </c>
      <c r="B209" s="56" t="s">
        <v>162</v>
      </c>
      <c r="C209" s="64">
        <f ca="1">OFFSET(H209,,$D$98)</f>
        <v>-1.760770993082843</v>
      </c>
      <c r="D209" s="64">
        <f t="shared" ref="D209:D210" ca="1" si="96">OFFSET(I209,,$D$98)</f>
        <v>-3.2637006706329004</v>
      </c>
      <c r="E209" s="64">
        <f t="shared" ref="E209:E210" ca="1" si="97">OFFSET(J209,,$D$98)</f>
        <v>-2.6090058084251977</v>
      </c>
      <c r="F209" s="64">
        <f t="shared" ref="F209:F210" ca="1" si="98">OFFSET(K209,,$D$98)</f>
        <v>-0.44773320731973509</v>
      </c>
      <c r="G209" s="64">
        <f t="shared" ref="G209:G210" ca="1" si="99">OFFSET(L209,,$D$98)</f>
        <v>-0.10062826904521163</v>
      </c>
      <c r="H209" s="63">
        <f t="shared" ref="H209:H222" ca="1" si="100">SUM(C209:G209)</f>
        <v>-8.181838948505888</v>
      </c>
      <c r="I209" s="157">
        <f>IFERROR(INDEX(VA_dirind_scpct3,MATCH($A209&amp;I$164,ctrysec,0))+INDEX(VA_trdred_scpct3,MATCH($A209&amp;I$164,ctrysec,0))*('Country comparisons '!$C$17/0.5),"")</f>
        <v>-1.760770993082843</v>
      </c>
      <c r="J209" s="157">
        <f>IFERROR(INDEX(VA_dirind_scpct3,MATCH($A209&amp;J$164,ctrysec,0))+INDEX(VA_trdred_scpct3,MATCH($A209&amp;J$164,ctrysec,0))*('Country comparisons '!$C$17/0.5),"")</f>
        <v>-3.2637006706329004</v>
      </c>
      <c r="K209" s="157">
        <f>IFERROR(INDEX(VA_dirind_scpct3,MATCH($A209&amp;K$164,ctrysec,0))+INDEX(VA_trdred_scpct3,MATCH($A209&amp;K$164,ctrysec,0))*('Country comparisons '!$C$17/0.5),"")</f>
        <v>-2.6090058084251977</v>
      </c>
      <c r="L209" s="157">
        <f>IFERROR(INDEX(VA_dirind_scpct3,MATCH($A209&amp;L$164,ctrysec,0))+INDEX(VA_trdred_scpct3,MATCH($A209&amp;L$164,ctrysec,0))*('Country comparisons '!$C$17/0.5),"")</f>
        <v>-0.44773320731973509</v>
      </c>
      <c r="M209" s="157">
        <f>IFERROR(INDEX(VA_dirind_scpct3,MATCH($A209&amp;M$164,ctrysec,0))+INDEX(VA_trdred_scpct3,MATCH($A209&amp;M$164,ctrysec,0))*('Country comparisons '!$C$17/0.5),"")</f>
        <v>-0.10062826904521163</v>
      </c>
      <c r="N209" s="157">
        <f>IFERROR(INDEX(emp_dirind_scpct3,MATCH($A209&amp;N$164,ctrysec,0))+INDEX(emp_trdred_scpct3,MATCH($A209&amp;N$164,ctrysec,0))*('Country comparisons '!$C$17/0.5),"")</f>
        <v>-2.2170537966928161</v>
      </c>
      <c r="O209" s="157">
        <f>IFERROR(INDEX(emp_dirind_scpct3,MATCH($A209&amp;O$164,ctrysec,0))+INDEX(emp_trdred_scpct3,MATCH($A209&amp;O$164,ctrysec,0))*('Country comparisons '!$C$17/0.5),"")</f>
        <v>-3.6820359363965318</v>
      </c>
      <c r="P209" s="157">
        <f>IFERROR(INDEX(emp_dirind_scpct3,MATCH($A209&amp;P$164,ctrysec,0))+INDEX(emp_trdred_scpct3,MATCH($A209&amp;P$164,ctrysec,0))*('Country comparisons '!$C$17/0.5),"")</f>
        <v>-2.8781732879556725</v>
      </c>
      <c r="Q209" s="157">
        <f>IFERROR(INDEX(emp_dirind_scpct3,MATCH($A209&amp;Q$164,ctrysec,0))+INDEX(emp_trdred_scpct3,MATCH($A209&amp;Q$164,ctrysec,0))*('Country comparisons '!$C$17/0.5),"")</f>
        <v>-0.38039927202388957</v>
      </c>
      <c r="R209" s="157">
        <f>IFERROR(INDEX(emp_dirind_scpct3,MATCH($A209&amp;R$164,ctrysec,0))+INDEX(emp_trdred_scpct3,MATCH($A209&amp;R$164,ctrysec,0))*('Country comparisons '!$C$17/0.5),"")</f>
        <v>-8.9559644807068781E-2</v>
      </c>
      <c r="S209" s="157">
        <f>IFERROR(INDEX(exp_dirind_scpct3,MATCH($A209&amp;S$164,ctrysec,0))+INDEX(exp_trdred_scpct3,MATCH($A209&amp;S$164,ctrysec,0))*('Country comparisons '!$C$17/0.5),"")</f>
        <v>-15.668859734677465</v>
      </c>
      <c r="T209" s="157">
        <f>IFERROR(INDEX(exp_dirind_scpct3,MATCH($A209&amp;T$164,ctrysec,0))+INDEX(exp_trdred_scpct3,MATCH($A209&amp;T$164,ctrysec,0))*('Country comparisons '!$C$17/0.5),"")</f>
        <v>-33.169649385520962</v>
      </c>
      <c r="U209" s="157">
        <f>IFERROR(INDEX(exp_dirind_scpct3,MATCH($A209&amp;U$164,ctrysec,0))+INDEX(exp_trdred_scpct3,MATCH($A209&amp;U$164,ctrysec,0))*('Country comparisons '!$C$17/0.5),"")</f>
        <v>-16.805789987303228</v>
      </c>
      <c r="V209" s="157">
        <f>IFERROR(INDEX(exp_dirind_scpct3,MATCH($A209&amp;V$164,ctrysec,0))+INDEX(exp_trdred_scpct3,MATCH($A209&amp;V$164,ctrysec,0))*('Country comparisons '!$C$17/0.5),"")</f>
        <v>-6.8097538256412271</v>
      </c>
      <c r="W209" s="157">
        <f>IFERROR(INDEX(exp_dirind_scpct3,MATCH($A209&amp;W$164,ctrysec,0))+INDEX(exp_trdred_scpct3,MATCH($A209&amp;W$164,ctrysec,0))*('Country comparisons '!$C$17/0.5),"")</f>
        <v>-0.47311458885121999</v>
      </c>
    </row>
    <row r="210" spans="1:23" ht="14.5">
      <c r="A210" s="59" t="s">
        <v>126</v>
      </c>
      <c r="B210" s="60" t="s">
        <v>126</v>
      </c>
      <c r="C210" s="64">
        <f ca="1">OFFSET(H210,,$D$98)</f>
        <v>-1.2552578235779683</v>
      </c>
      <c r="D210" s="64">
        <f t="shared" ca="1" si="96"/>
        <v>-4.6919499109758096</v>
      </c>
      <c r="E210" s="64">
        <f t="shared" ca="1" si="97"/>
        <v>-3.6827899535291055</v>
      </c>
      <c r="F210" s="64">
        <f t="shared" ca="1" si="98"/>
        <v>-1.2362916742629253</v>
      </c>
      <c r="G210" s="64">
        <f t="shared" ca="1" si="99"/>
        <v>-0.76300980695637388</v>
      </c>
      <c r="H210" s="63">
        <f t="shared" ca="1" si="100"/>
        <v>-11.629299169302184</v>
      </c>
      <c r="I210" s="157">
        <f>IFERROR(INDEX(VA_dirind_scpct3,MATCH($A210&amp;I$164,ctrysec,0))+INDEX(VA_trdred_scpct3,MATCH($A210&amp;I$164,ctrysec,0))*('Country comparisons '!$C$17/0.5),"")</f>
        <v>-1.2552578235779683</v>
      </c>
      <c r="J210" s="157">
        <f>IFERROR(INDEX(VA_dirind_scpct3,MATCH($A210&amp;J$164,ctrysec,0))+INDEX(VA_trdred_scpct3,MATCH($A210&amp;J$164,ctrysec,0))*('Country comparisons '!$C$17/0.5),"")</f>
        <v>-4.6919499109758096</v>
      </c>
      <c r="K210" s="157">
        <f>IFERROR(INDEX(VA_dirind_scpct3,MATCH($A210&amp;K$164,ctrysec,0))+INDEX(VA_trdred_scpct3,MATCH($A210&amp;K$164,ctrysec,0))*('Country comparisons '!$C$17/0.5),"")</f>
        <v>-3.6827899535291055</v>
      </c>
      <c r="L210" s="157">
        <f>IFERROR(INDEX(VA_dirind_scpct3,MATCH($A210&amp;L$164,ctrysec,0))+INDEX(VA_trdred_scpct3,MATCH($A210&amp;L$164,ctrysec,0))*('Country comparisons '!$C$17/0.5),"")</f>
        <v>-1.2362916742629253</v>
      </c>
      <c r="M210" s="157">
        <f>IFERROR(INDEX(VA_dirind_scpct3,MATCH($A210&amp;M$164,ctrysec,0))+INDEX(VA_trdred_scpct3,MATCH($A210&amp;M$164,ctrysec,0))*('Country comparisons '!$C$17/0.5),"")</f>
        <v>-0.76300980695637388</v>
      </c>
      <c r="N210" s="157">
        <f>IFERROR(INDEX(emp_dirind_scpct3,MATCH($A210&amp;N$164,ctrysec,0))+INDEX(emp_trdred_scpct3,MATCH($A210&amp;N$164,ctrysec,0))*('Country comparisons '!$C$17/0.5),"")</f>
        <v>-1.0327365862675608</v>
      </c>
      <c r="O210" s="157">
        <f>IFERROR(INDEX(emp_dirind_scpct3,MATCH($A210&amp;O$164,ctrysec,0))+INDEX(emp_trdred_scpct3,MATCH($A210&amp;O$164,ctrysec,0))*('Country comparisons '!$C$17/0.5),"")</f>
        <v>-5.1063098900087285</v>
      </c>
      <c r="P210" s="157">
        <f>IFERROR(INDEX(emp_dirind_scpct3,MATCH($A210&amp;P$164,ctrysec,0))+INDEX(emp_trdred_scpct3,MATCH($A210&amp;P$164,ctrysec,0))*('Country comparisons '!$C$17/0.5),"")</f>
        <v>-3.6397416807186356</v>
      </c>
      <c r="Q210" s="157">
        <f>IFERROR(INDEX(emp_dirind_scpct3,MATCH($A210&amp;Q$164,ctrysec,0))+INDEX(emp_trdred_scpct3,MATCH($A210&amp;Q$164,ctrysec,0))*('Country comparisons '!$C$17/0.5),"")</f>
        <v>-0.82755232938287049</v>
      </c>
      <c r="R210" s="157">
        <f>IFERROR(INDEX(emp_dirind_scpct3,MATCH($A210&amp;R$164,ctrysec,0))+INDEX(emp_trdred_scpct3,MATCH($A210&amp;R$164,ctrysec,0))*('Country comparisons '!$C$17/0.5),"")</f>
        <v>-0.84019639331341234</v>
      </c>
      <c r="S210" s="157">
        <f>IFERROR(INDEX(exp_dirind_scpct3,MATCH($A210&amp;S$164,ctrysec,0))+INDEX(exp_trdred_scpct3,MATCH($A210&amp;S$164,ctrysec,0))*('Country comparisons '!$C$17/0.5),"")</f>
        <v>-4.5656190199073352</v>
      </c>
      <c r="T210" s="157">
        <f>IFERROR(INDEX(exp_dirind_scpct3,MATCH($A210&amp;T$164,ctrysec,0))+INDEX(exp_trdred_scpct3,MATCH($A210&amp;T$164,ctrysec,0))*('Country comparisons '!$C$17/0.5),"")</f>
        <v>-14.928408861931025</v>
      </c>
      <c r="U210" s="157">
        <f>IFERROR(INDEX(exp_dirind_scpct3,MATCH($A210&amp;U$164,ctrysec,0))+INDEX(exp_trdred_scpct3,MATCH($A210&amp;U$164,ctrysec,0))*('Country comparisons '!$C$17/0.5),"")</f>
        <v>-11.641641785273002</v>
      </c>
      <c r="V210" s="157">
        <f>IFERROR(INDEX(exp_dirind_scpct3,MATCH($A210&amp;V$164,ctrysec,0))+INDEX(exp_trdred_scpct3,MATCH($A210&amp;V$164,ctrysec,0))*('Country comparisons '!$C$17/0.5),"")</f>
        <v>-8.2689919211724447</v>
      </c>
      <c r="W210" s="157">
        <f>IFERROR(INDEX(exp_dirind_scpct3,MATCH($A210&amp;W$164,ctrysec,0))+INDEX(exp_trdred_scpct3,MATCH($A210&amp;W$164,ctrysec,0))*('Country comparisons '!$C$17/0.5),"")</f>
        <v>-1.7392965420366955</v>
      </c>
    </row>
    <row r="211" spans="1:23" ht="14.5">
      <c r="A211" s="57"/>
      <c r="B211" s="57"/>
      <c r="C211" s="65"/>
      <c r="D211" s="65"/>
      <c r="E211" s="65"/>
      <c r="F211" s="65"/>
      <c r="G211" s="65"/>
      <c r="H211" s="63"/>
      <c r="I211" s="157" t="str">
        <f>IFERROR(INDEX(VA_dirind_scpct3,MATCH($A211&amp;I$164,ctrysec,0))+INDEX(VA_trdred_scpct3,MATCH($A211&amp;I$164,ctrysec,0))*('Country comparisons '!$C$17/0.5),"")</f>
        <v/>
      </c>
      <c r="J211" s="157" t="str">
        <f>IFERROR(INDEX(VA_dirind_scpct3,MATCH($A211&amp;J$164,ctrysec,0))+INDEX(VA_trdred_scpct3,MATCH($A211&amp;J$164,ctrysec,0))*('Country comparisons '!$C$17/0.5),"")</f>
        <v/>
      </c>
      <c r="K211" s="157" t="str">
        <f>IFERROR(INDEX(VA_dirind_scpct3,MATCH($A211&amp;K$164,ctrysec,0))+INDEX(VA_trdred_scpct3,MATCH($A211&amp;K$164,ctrysec,0))*('Country comparisons '!$C$17/0.5),"")</f>
        <v/>
      </c>
      <c r="L211" s="157" t="str">
        <f>IFERROR(INDEX(VA_dirind_scpct3,MATCH($A211&amp;L$164,ctrysec,0))+INDEX(VA_trdred_scpct3,MATCH($A211&amp;L$164,ctrysec,0))*('Country comparisons '!$C$17/0.5),"")</f>
        <v/>
      </c>
      <c r="M211" s="157" t="str">
        <f>IFERROR(INDEX(VA_dirind_scpct3,MATCH($A211&amp;M$164,ctrysec,0))+INDEX(VA_trdred_scpct3,MATCH($A211&amp;M$164,ctrysec,0))*('Country comparisons '!$C$17/0.5),"")</f>
        <v/>
      </c>
      <c r="N211" s="157" t="str">
        <f>IFERROR(INDEX(emp_dirind_scpct3,MATCH($A211&amp;N$164,ctrysec,0))+INDEX(emp_trdred_scpct3,MATCH($A211&amp;N$164,ctrysec,0))*('Country comparisons '!$C$17/0.5),"")</f>
        <v/>
      </c>
      <c r="O211" s="157" t="str">
        <f>IFERROR(INDEX(emp_dirind_scpct3,MATCH($A211&amp;O$164,ctrysec,0))+INDEX(emp_trdred_scpct3,MATCH($A211&amp;O$164,ctrysec,0))*('Country comparisons '!$C$17/0.5),"")</f>
        <v/>
      </c>
      <c r="P211" s="157" t="str">
        <f>IFERROR(INDEX(emp_dirind_scpct3,MATCH($A211&amp;P$164,ctrysec,0))+INDEX(emp_trdred_scpct3,MATCH($A211&amp;P$164,ctrysec,0))*('Country comparisons '!$C$17/0.5),"")</f>
        <v/>
      </c>
      <c r="Q211" s="157" t="str">
        <f>IFERROR(INDEX(emp_dirind_scpct3,MATCH($A211&amp;Q$164,ctrysec,0))+INDEX(emp_trdred_scpct3,MATCH($A211&amp;Q$164,ctrysec,0))*('Country comparisons '!$C$17/0.5),"")</f>
        <v/>
      </c>
      <c r="R211" s="157" t="str">
        <f>IFERROR(INDEX(emp_dirind_scpct3,MATCH($A211&amp;R$164,ctrysec,0))+INDEX(emp_trdred_scpct3,MATCH($A211&amp;R$164,ctrysec,0))*('Country comparisons '!$C$17/0.5),"")</f>
        <v/>
      </c>
      <c r="S211" s="157" t="str">
        <f>IFERROR(INDEX(exp_dirind_scpct3,MATCH($A211&amp;S$164,ctrysec,0))+INDEX(exp_trdred_scpct3,MATCH($A211&amp;S$164,ctrysec,0))*('Country comparisons '!$C$17/0.5),"")</f>
        <v/>
      </c>
      <c r="T211" s="157" t="str">
        <f>IFERROR(INDEX(exp_dirind_scpct3,MATCH($A211&amp;T$164,ctrysec,0))+INDEX(exp_trdred_scpct3,MATCH($A211&amp;T$164,ctrysec,0))*('Country comparisons '!$C$17/0.5),"")</f>
        <v/>
      </c>
      <c r="U211" s="157" t="str">
        <f>IFERROR(INDEX(exp_dirind_scpct3,MATCH($A211&amp;U$164,ctrysec,0))+INDEX(exp_trdred_scpct3,MATCH($A211&amp;U$164,ctrysec,0))*('Country comparisons '!$C$17/0.5),"")</f>
        <v/>
      </c>
      <c r="V211" s="157" t="str">
        <f>IFERROR(INDEX(exp_dirind_scpct3,MATCH($A211&amp;V$164,ctrysec,0))+INDEX(exp_trdred_scpct3,MATCH($A211&amp;V$164,ctrysec,0))*('Country comparisons '!$C$17/0.5),"")</f>
        <v/>
      </c>
      <c r="W211" s="157" t="str">
        <f>IFERROR(INDEX(exp_dirind_scpct3,MATCH($A211&amp;W$164,ctrysec,0))+INDEX(exp_trdred_scpct3,MATCH($A211&amp;W$164,ctrysec,0))*('Country comparisons '!$C$17/0.5),"")</f>
        <v/>
      </c>
    </row>
    <row r="212" spans="1:23" ht="14.5">
      <c r="A212" s="61" t="str">
        <f>A74</f>
        <v>JPN</v>
      </c>
      <c r="B212" s="61" t="str">
        <f>IF(A212=0,"",A212)</f>
        <v>JPN</v>
      </c>
      <c r="C212" s="64">
        <f ca="1">OFFSET(H212,,$D$98)</f>
        <v>2.5827166433823379E-2</v>
      </c>
      <c r="D212" s="64">
        <f t="shared" ref="D212:D222" ca="1" si="101">OFFSET(I212,,$D$98)</f>
        <v>1.4211297447924502</v>
      </c>
      <c r="E212" s="64">
        <f t="shared" ref="E212:E222" ca="1" si="102">OFFSET(J212,,$D$98)</f>
        <v>-0.24647680751363987</v>
      </c>
      <c r="F212" s="64">
        <f t="shared" ref="F212:F222" ca="1" si="103">OFFSET(K212,,$D$98)</f>
        <v>-0.59631566620994814</v>
      </c>
      <c r="G212" s="64">
        <f t="shared" ref="G212:G222" ca="1" si="104">OFFSET(L212,,$D$98)</f>
        <v>-7.4807915538137523E-2</v>
      </c>
      <c r="H212" s="63">
        <f t="shared" ca="1" si="100"/>
        <v>0.52935652196454819</v>
      </c>
      <c r="I212" s="157">
        <f>IFERROR(INDEX(VA_dirind_scpct3,MATCH($A212&amp;I$164,ctrysec,0))+INDEX(VA_trdred_scpct3,MATCH($A212&amp;I$164,ctrysec,0))*('Country comparisons '!$C$17/0.5),"")</f>
        <v>2.5827166433823379E-2</v>
      </c>
      <c r="J212" s="157">
        <f>IFERROR(INDEX(VA_dirind_scpct3,MATCH($A212&amp;J$164,ctrysec,0))+INDEX(VA_trdred_scpct3,MATCH($A212&amp;J$164,ctrysec,0))*('Country comparisons '!$C$17/0.5),"")</f>
        <v>1.4211297447924502</v>
      </c>
      <c r="K212" s="157">
        <f>IFERROR(INDEX(VA_dirind_scpct3,MATCH($A212&amp;K$164,ctrysec,0))+INDEX(VA_trdred_scpct3,MATCH($A212&amp;K$164,ctrysec,0))*('Country comparisons '!$C$17/0.5),"")</f>
        <v>-0.24647680751363987</v>
      </c>
      <c r="L212" s="157">
        <f>IFERROR(INDEX(VA_dirind_scpct3,MATCH($A212&amp;L$164,ctrysec,0))+INDEX(VA_trdred_scpct3,MATCH($A212&amp;L$164,ctrysec,0))*('Country comparisons '!$C$17/0.5),"")</f>
        <v>-0.59631566620994814</v>
      </c>
      <c r="M212" s="157">
        <f>IFERROR(INDEX(VA_dirind_scpct3,MATCH($A212&amp;M$164,ctrysec,0))+INDEX(VA_trdred_scpct3,MATCH($A212&amp;M$164,ctrysec,0))*('Country comparisons '!$C$17/0.5),"")</f>
        <v>-7.4807915538137523E-2</v>
      </c>
      <c r="N212" s="157">
        <f>IFERROR(INDEX(emp_dirind_scpct3,MATCH($A212&amp;N$164,ctrysec,0))+INDEX(emp_trdred_scpct3,MATCH($A212&amp;N$164,ctrysec,0))*('Country comparisons '!$C$17/0.5),"")</f>
        <v>3.4145902379311213E-2</v>
      </c>
      <c r="O212" s="157">
        <f>IFERROR(INDEX(emp_dirind_scpct3,MATCH($A212&amp;O$164,ctrysec,0))+INDEX(emp_trdred_scpct3,MATCH($A212&amp;O$164,ctrysec,0))*('Country comparisons '!$C$17/0.5),"")</f>
        <v>1.034899594860724</v>
      </c>
      <c r="P212" s="157">
        <f>IFERROR(INDEX(emp_dirind_scpct3,MATCH($A212&amp;P$164,ctrysec,0))+INDEX(emp_trdred_scpct3,MATCH($A212&amp;P$164,ctrysec,0))*('Country comparisons '!$C$17/0.5),"")</f>
        <v>-0.23449398489861761</v>
      </c>
      <c r="Q212" s="157">
        <f>IFERROR(INDEX(emp_dirind_scpct3,MATCH($A212&amp;Q$164,ctrysec,0))+INDEX(emp_trdred_scpct3,MATCH($A212&amp;Q$164,ctrysec,0))*('Country comparisons '!$C$17/0.5),"")</f>
        <v>-0.46288079822228467</v>
      </c>
      <c r="R212" s="157">
        <f>IFERROR(INDEX(emp_dirind_scpct3,MATCH($A212&amp;R$164,ctrysec,0))+INDEX(emp_trdred_scpct3,MATCH($A212&amp;R$164,ctrysec,0))*('Country comparisons '!$C$17/0.5),"")</f>
        <v>-7.9135834684329276E-2</v>
      </c>
      <c r="S212" s="157">
        <f>IFERROR(INDEX(exp_dirind_scpct3,MATCH($A212&amp;S$164,ctrysec,0))+INDEX(exp_trdred_scpct3,MATCH($A212&amp;S$164,ctrysec,0))*('Country comparisons '!$C$17/0.5),"")</f>
        <v>1.0363672972664439</v>
      </c>
      <c r="T212" s="157">
        <f>IFERROR(INDEX(exp_dirind_scpct3,MATCH($A212&amp;T$164,ctrysec,0))+INDEX(exp_trdred_scpct3,MATCH($A212&amp;T$164,ctrysec,0))*('Country comparisons '!$C$17/0.5),"")</f>
        <v>10.248884178512075</v>
      </c>
      <c r="U212" s="157">
        <f>IFERROR(INDEX(exp_dirind_scpct3,MATCH($A212&amp;U$164,ctrysec,0))+INDEX(exp_trdred_scpct3,MATCH($A212&amp;U$164,ctrysec,0))*('Country comparisons '!$C$17/0.5),"")</f>
        <v>-0.22544489513704935</v>
      </c>
      <c r="V212" s="157">
        <f>IFERROR(INDEX(exp_dirind_scpct3,MATCH($A212&amp;V$164,ctrysec,0))+INDEX(exp_trdred_scpct3,MATCH($A212&amp;V$164,ctrysec,0))*('Country comparisons '!$C$17/0.5),"")</f>
        <v>-3.1445584406792464</v>
      </c>
      <c r="W212" s="157">
        <f>IFERROR(INDEX(exp_dirind_scpct3,MATCH($A212&amp;W$164,ctrysec,0))+INDEX(exp_trdred_scpct3,MATCH($A212&amp;W$164,ctrysec,0))*('Country comparisons '!$C$17/0.5),"")</f>
        <v>-0.11921457541462072</v>
      </c>
    </row>
    <row r="213" spans="1:23" ht="14.5">
      <c r="A213" s="61" t="str">
        <f t="shared" ref="A213:A222" si="105">A75</f>
        <v>HKG</v>
      </c>
      <c r="B213" s="61" t="str">
        <f t="shared" ref="B213:B222" si="106">IF(A213=0,"",A213)</f>
        <v>HKG</v>
      </c>
      <c r="C213" s="64">
        <f t="shared" ref="C213:C222" ca="1" si="107">OFFSET(H213,,$D$98)</f>
        <v>0.98196025193442005</v>
      </c>
      <c r="D213" s="64">
        <f t="shared" ca="1" si="101"/>
        <v>24.570560023931936</v>
      </c>
      <c r="E213" s="64">
        <f t="shared" ca="1" si="102"/>
        <v>12.842421812972693</v>
      </c>
      <c r="F213" s="64">
        <f t="shared" ca="1" si="103"/>
        <v>0.13437755403088678</v>
      </c>
      <c r="G213" s="64">
        <f t="shared" ca="1" si="104"/>
        <v>4.1726841756276778E-2</v>
      </c>
      <c r="H213" s="63">
        <f t="shared" ca="1" si="100"/>
        <v>38.571046484626216</v>
      </c>
      <c r="I213" s="157">
        <f>IFERROR(INDEX(VA_dirind_scpct3,MATCH($A213&amp;I$164,ctrysec,0))+INDEX(VA_trdred_scpct3,MATCH($A213&amp;I$164,ctrysec,0))*('Country comparisons '!$C$17/0.5),"")</f>
        <v>0.98196025193442005</v>
      </c>
      <c r="J213" s="157">
        <f>IFERROR(INDEX(VA_dirind_scpct3,MATCH($A213&amp;J$164,ctrysec,0))+INDEX(VA_trdred_scpct3,MATCH($A213&amp;J$164,ctrysec,0))*('Country comparisons '!$C$17/0.5),"")</f>
        <v>24.570560023931936</v>
      </c>
      <c r="K213" s="157">
        <f>IFERROR(INDEX(VA_dirind_scpct3,MATCH($A213&amp;K$164,ctrysec,0))+INDEX(VA_trdred_scpct3,MATCH($A213&amp;K$164,ctrysec,0))*('Country comparisons '!$C$17/0.5),"")</f>
        <v>12.842421812972693</v>
      </c>
      <c r="L213" s="157">
        <f>IFERROR(INDEX(VA_dirind_scpct3,MATCH($A213&amp;L$164,ctrysec,0))+INDEX(VA_trdred_scpct3,MATCH($A213&amp;L$164,ctrysec,0))*('Country comparisons '!$C$17/0.5),"")</f>
        <v>0.13437755403088678</v>
      </c>
      <c r="M213" s="157">
        <f>IFERROR(INDEX(VA_dirind_scpct3,MATCH($A213&amp;M$164,ctrysec,0))+INDEX(VA_trdred_scpct3,MATCH($A213&amp;M$164,ctrysec,0))*('Country comparisons '!$C$17/0.5),"")</f>
        <v>4.1726841756276778E-2</v>
      </c>
      <c r="N213" s="157">
        <f>IFERROR(INDEX(emp_dirind_scpct3,MATCH($A213&amp;N$164,ctrysec,0))+INDEX(emp_trdred_scpct3,MATCH($A213&amp;N$164,ctrysec,0))*('Country comparisons '!$C$17/0.5),"")</f>
        <v>0.98196026565188321</v>
      </c>
      <c r="O213" s="157">
        <f>IFERROR(INDEX(emp_dirind_scpct3,MATCH($A213&amp;O$164,ctrysec,0))+INDEX(emp_trdred_scpct3,MATCH($A213&amp;O$164,ctrysec,0))*('Country comparisons '!$C$17/0.5),"")</f>
        <v>24.570359353714682</v>
      </c>
      <c r="P213" s="157">
        <f>IFERROR(INDEX(emp_dirind_scpct3,MATCH($A213&amp;P$164,ctrysec,0))+INDEX(emp_trdred_scpct3,MATCH($A213&amp;P$164,ctrysec,0))*('Country comparisons '!$C$17/0.5),"")</f>
        <v>12.842424719403402</v>
      </c>
      <c r="Q213" s="157">
        <f>IFERROR(INDEX(emp_dirind_scpct3,MATCH($A213&amp;Q$164,ctrysec,0))+INDEX(emp_trdred_scpct3,MATCH($A213&amp;Q$164,ctrysec,0))*('Country comparisons '!$C$17/0.5),"")</f>
        <v>0.19628096324936387</v>
      </c>
      <c r="R213" s="157">
        <f>IFERROR(INDEX(emp_dirind_scpct3,MATCH($A213&amp;R$164,ctrysec,0))+INDEX(emp_trdred_scpct3,MATCH($A213&amp;R$164,ctrysec,0))*('Country comparisons '!$C$17/0.5),"")</f>
        <v>2.8261220524271186E-2</v>
      </c>
      <c r="S213" s="157">
        <f>IFERROR(INDEX(exp_dirind_scpct3,MATCH($A213&amp;S$164,ctrysec,0))+INDEX(exp_trdred_scpct3,MATCH($A213&amp;S$164,ctrysec,0))*('Country comparisons '!$C$17/0.5),"")</f>
        <v>4.7550789833213765</v>
      </c>
      <c r="T213" s="157">
        <f>IFERROR(INDEX(exp_dirind_scpct3,MATCH($A213&amp;T$164,ctrysec,0))+INDEX(exp_trdred_scpct3,MATCH($A213&amp;T$164,ctrysec,0))*('Country comparisons '!$C$17/0.5),"")</f>
        <v>37.238278366751693</v>
      </c>
      <c r="U213" s="157">
        <f>IFERROR(INDEX(exp_dirind_scpct3,MATCH($A213&amp;U$164,ctrysec,0))+INDEX(exp_trdred_scpct3,MATCH($A213&amp;U$164,ctrysec,0))*('Country comparisons '!$C$17/0.5),"")</f>
        <v>16.037629374697527</v>
      </c>
      <c r="V213" s="157">
        <f>IFERROR(INDEX(exp_dirind_scpct3,MATCH($A213&amp;V$164,ctrysec,0))+INDEX(exp_trdred_scpct3,MATCH($A213&amp;V$164,ctrysec,0))*('Country comparisons '!$C$17/0.5),"")</f>
        <v>2.4132343874001414</v>
      </c>
      <c r="W213" s="157">
        <f>IFERROR(INDEX(exp_dirind_scpct3,MATCH($A213&amp;W$164,ctrysec,0))+INDEX(exp_trdred_scpct3,MATCH($A213&amp;W$164,ctrysec,0))*('Country comparisons '!$C$17/0.5),"")</f>
        <v>6.8244655384588515E-2</v>
      </c>
    </row>
    <row r="214" spans="1:23" ht="14.5">
      <c r="A214" s="61" t="str">
        <f t="shared" si="105"/>
        <v>ROM</v>
      </c>
      <c r="B214" s="61" t="str">
        <f t="shared" si="106"/>
        <v>ROM</v>
      </c>
      <c r="C214" s="64">
        <f t="shared" ca="1" si="107"/>
        <v>3.2641562861875556E-2</v>
      </c>
      <c r="D214" s="64">
        <f t="shared" ca="1" si="101"/>
        <v>0.58752470246966249</v>
      </c>
      <c r="E214" s="64">
        <f t="shared" ca="1" si="102"/>
        <v>0.24456111561193905</v>
      </c>
      <c r="F214" s="64">
        <f t="shared" ca="1" si="103"/>
        <v>3.6043060701317908E-3</v>
      </c>
      <c r="G214" s="64">
        <f t="shared" ca="1" si="104"/>
        <v>1.1904618535605385E-2</v>
      </c>
      <c r="H214" s="63">
        <f t="shared" ca="1" si="100"/>
        <v>0.88023630554921428</v>
      </c>
      <c r="I214" s="157">
        <f>IFERROR(INDEX(VA_dirind_scpct3,MATCH($A214&amp;I$164,ctrysec,0))+INDEX(VA_trdred_scpct3,MATCH($A214&amp;I$164,ctrysec,0))*('Country comparisons '!$C$17/0.5),"")</f>
        <v>3.2641562861875556E-2</v>
      </c>
      <c r="J214" s="157">
        <f>IFERROR(INDEX(VA_dirind_scpct3,MATCH($A214&amp;J$164,ctrysec,0))+INDEX(VA_trdred_scpct3,MATCH($A214&amp;J$164,ctrysec,0))*('Country comparisons '!$C$17/0.5),"")</f>
        <v>0.58752470246966249</v>
      </c>
      <c r="K214" s="157">
        <f>IFERROR(INDEX(VA_dirind_scpct3,MATCH($A214&amp;K$164,ctrysec,0))+INDEX(VA_trdred_scpct3,MATCH($A214&amp;K$164,ctrysec,0))*('Country comparisons '!$C$17/0.5),"")</f>
        <v>0.24456111561193905</v>
      </c>
      <c r="L214" s="157">
        <f>IFERROR(INDEX(VA_dirind_scpct3,MATCH($A214&amp;L$164,ctrysec,0))+INDEX(VA_trdred_scpct3,MATCH($A214&amp;L$164,ctrysec,0))*('Country comparisons '!$C$17/0.5),"")</f>
        <v>3.6043060701317908E-3</v>
      </c>
      <c r="M214" s="157">
        <f>IFERROR(INDEX(VA_dirind_scpct3,MATCH($A214&amp;M$164,ctrysec,0))+INDEX(VA_trdred_scpct3,MATCH($A214&amp;M$164,ctrysec,0))*('Country comparisons '!$C$17/0.5),"")</f>
        <v>1.1904618535605385E-2</v>
      </c>
      <c r="N214" s="157">
        <f>IFERROR(INDEX(emp_dirind_scpct3,MATCH($A214&amp;N$164,ctrysec,0))+INDEX(emp_trdred_scpct3,MATCH($A214&amp;N$164,ctrysec,0))*('Country comparisons '!$C$17/0.5),"")</f>
        <v>3.0987077272372397E-2</v>
      </c>
      <c r="O214" s="157">
        <f>IFERROR(INDEX(emp_dirind_scpct3,MATCH($A214&amp;O$164,ctrysec,0))+INDEX(emp_trdred_scpct3,MATCH($A214&amp;O$164,ctrysec,0))*('Country comparisons '!$C$17/0.5),"")</f>
        <v>0.62775839263374555</v>
      </c>
      <c r="P214" s="157">
        <f>IFERROR(INDEX(emp_dirind_scpct3,MATCH($A214&amp;P$164,ctrysec,0))+INDEX(emp_trdred_scpct3,MATCH($A214&amp;P$164,ctrysec,0))*('Country comparisons '!$C$17/0.5),"")</f>
        <v>0.24532653714439556</v>
      </c>
      <c r="Q214" s="157">
        <f>IFERROR(INDEX(emp_dirind_scpct3,MATCH($A214&amp;Q$164,ctrysec,0))+INDEX(emp_trdred_scpct3,MATCH($A214&amp;Q$164,ctrysec,0))*('Country comparisons '!$C$17/0.5),"")</f>
        <v>-9.9646728781986327E-3</v>
      </c>
      <c r="R214" s="157">
        <f>IFERROR(INDEX(emp_dirind_scpct3,MATCH($A214&amp;R$164,ctrysec,0))+INDEX(emp_trdred_scpct3,MATCH($A214&amp;R$164,ctrysec,0))*('Country comparisons '!$C$17/0.5),"")</f>
        <v>1.5251532660672792E-2</v>
      </c>
      <c r="S214" s="157">
        <f>IFERROR(INDEX(exp_dirind_scpct3,MATCH($A214&amp;S$164,ctrysec,0))+INDEX(exp_trdred_scpct3,MATCH($A214&amp;S$164,ctrysec,0))*('Country comparisons '!$C$17/0.5),"")</f>
        <v>0.11848286864158833</v>
      </c>
      <c r="T214" s="157">
        <f>IFERROR(INDEX(exp_dirind_scpct3,MATCH($A214&amp;T$164,ctrysec,0))+INDEX(exp_trdred_scpct3,MATCH($A214&amp;T$164,ctrysec,0))*('Country comparisons '!$C$17/0.5),"")</f>
        <v>1.5634120146683346</v>
      </c>
      <c r="U214" s="157">
        <f>IFERROR(INDEX(exp_dirind_scpct3,MATCH($A214&amp;U$164,ctrysec,0))+INDEX(exp_trdred_scpct3,MATCH($A214&amp;U$164,ctrysec,0))*('Country comparisons '!$C$17/0.5),"")</f>
        <v>0.39406098492389052</v>
      </c>
      <c r="V214" s="157">
        <f>IFERROR(INDEX(exp_dirind_scpct3,MATCH($A214&amp;V$164,ctrysec,0))+INDEX(exp_trdred_scpct3,MATCH($A214&amp;V$164,ctrysec,0))*('Country comparisons '!$C$17/0.5),"")</f>
        <v>3.7889709897715396E-2</v>
      </c>
      <c r="W214" s="157">
        <f>IFERROR(INDEX(exp_dirind_scpct3,MATCH($A214&amp;W$164,ctrysec,0))+INDEX(exp_trdred_scpct3,MATCH($A214&amp;W$164,ctrysec,0))*('Country comparisons '!$C$17/0.5),"")</f>
        <v>2.0662822178601631E-2</v>
      </c>
    </row>
    <row r="215" spans="1:23" ht="14.5">
      <c r="A215" s="61" t="str">
        <f t="shared" si="105"/>
        <v>ASEAN-5</v>
      </c>
      <c r="B215" s="61" t="str">
        <f t="shared" si="106"/>
        <v>ASEAN-5</v>
      </c>
      <c r="C215" s="64">
        <f t="shared" ca="1" si="107"/>
        <v>0.12148306247819135</v>
      </c>
      <c r="D215" s="64">
        <f t="shared" ca="1" si="101"/>
        <v>5.544016700726889</v>
      </c>
      <c r="E215" s="64">
        <f t="shared" ca="1" si="102"/>
        <v>4.0123102066397056</v>
      </c>
      <c r="F215" s="64">
        <f t="shared" ca="1" si="103"/>
        <v>0.33713710080123199</v>
      </c>
      <c r="G215" s="64">
        <f t="shared" ca="1" si="104"/>
        <v>0.17551435301848173</v>
      </c>
      <c r="H215" s="63">
        <f t="shared" ca="1" si="100"/>
        <v>10.1904614236645</v>
      </c>
      <c r="I215" s="157">
        <f>IFERROR(INDEX(VA_dirind_scpct3,MATCH($A215&amp;I$164,ctrysec,0))+INDEX(VA_trdred_scpct3,MATCH($A215&amp;I$164,ctrysec,0))*('Country comparisons '!$C$17/0.5),"")</f>
        <v>0.12148306247819135</v>
      </c>
      <c r="J215" s="157">
        <f>IFERROR(INDEX(VA_dirind_scpct3,MATCH($A215&amp;J$164,ctrysec,0))+INDEX(VA_trdred_scpct3,MATCH($A215&amp;J$164,ctrysec,0))*('Country comparisons '!$C$17/0.5),"")</f>
        <v>5.544016700726889</v>
      </c>
      <c r="K215" s="157">
        <f>IFERROR(INDEX(VA_dirind_scpct3,MATCH($A215&amp;K$164,ctrysec,0))+INDEX(VA_trdred_scpct3,MATCH($A215&amp;K$164,ctrysec,0))*('Country comparisons '!$C$17/0.5),"")</f>
        <v>4.0123102066397056</v>
      </c>
      <c r="L215" s="157">
        <f>IFERROR(INDEX(VA_dirind_scpct3,MATCH($A215&amp;L$164,ctrysec,0))+INDEX(VA_trdred_scpct3,MATCH($A215&amp;L$164,ctrysec,0))*('Country comparisons '!$C$17/0.5),"")</f>
        <v>0.33713710080123199</v>
      </c>
      <c r="M215" s="157">
        <f>IFERROR(INDEX(VA_dirind_scpct3,MATCH($A215&amp;M$164,ctrysec,0))+INDEX(VA_trdred_scpct3,MATCH($A215&amp;M$164,ctrysec,0))*('Country comparisons '!$C$17/0.5),"")</f>
        <v>0.17551435301848173</v>
      </c>
      <c r="N215" s="157">
        <f>IFERROR(INDEX(emp_dirind_scpct3,MATCH($A215&amp;N$164,ctrysec,0))+INDEX(emp_trdred_scpct3,MATCH($A215&amp;N$164,ctrysec,0))*('Country comparisons '!$C$17/0.5),"")</f>
        <v>0.162070458460087</v>
      </c>
      <c r="O215" s="157">
        <f>IFERROR(INDEX(emp_dirind_scpct3,MATCH($A215&amp;O$164,ctrysec,0))+INDEX(emp_trdred_scpct3,MATCH($A215&amp;O$164,ctrysec,0))*('Country comparisons '!$C$17/0.5),"")</f>
        <v>3.7982100926554043</v>
      </c>
      <c r="P215" s="157">
        <f>IFERROR(INDEX(emp_dirind_scpct3,MATCH($A215&amp;P$164,ctrysec,0))+INDEX(emp_trdred_scpct3,MATCH($A215&amp;P$164,ctrysec,0))*('Country comparisons '!$C$17/0.5),"")</f>
        <v>6.7606801021207126</v>
      </c>
      <c r="Q215" s="157">
        <f>IFERROR(INDEX(emp_dirind_scpct3,MATCH($A215&amp;Q$164,ctrysec,0))+INDEX(emp_trdred_scpct3,MATCH($A215&amp;Q$164,ctrysec,0))*('Country comparisons '!$C$17/0.5),"")</f>
        <v>0.52337520063607734</v>
      </c>
      <c r="R215" s="157">
        <f>IFERROR(INDEX(emp_dirind_scpct3,MATCH($A215&amp;R$164,ctrysec,0))+INDEX(emp_trdred_scpct3,MATCH($A215&amp;R$164,ctrysec,0))*('Country comparisons '!$C$17/0.5),"")</f>
        <v>0.15144532333086735</v>
      </c>
      <c r="S215" s="157">
        <f>IFERROR(INDEX(exp_dirind_scpct3,MATCH($A215&amp;S$164,ctrysec,0))+INDEX(exp_trdred_scpct3,MATCH($A215&amp;S$164,ctrysec,0))*('Country comparisons '!$C$17/0.5),"")</f>
        <v>0.2257960982503967</v>
      </c>
      <c r="T215" s="157">
        <f>IFERROR(INDEX(exp_dirind_scpct3,MATCH($A215&amp;T$164,ctrysec,0))+INDEX(exp_trdred_scpct3,MATCH($A215&amp;T$164,ctrysec,0))*('Country comparisons '!$C$17/0.5),"")</f>
        <v>9.5073381515761053</v>
      </c>
      <c r="U215" s="157">
        <f>IFERROR(INDEX(exp_dirind_scpct3,MATCH($A215&amp;U$164,ctrysec,0))+INDEX(exp_trdred_scpct3,MATCH($A215&amp;U$164,ctrysec,0))*('Country comparisons '!$C$17/0.5),"")</f>
        <v>9.9156803434392078</v>
      </c>
      <c r="V215" s="157">
        <f>IFERROR(INDEX(exp_dirind_scpct3,MATCH($A215&amp;V$164,ctrysec,0))+INDEX(exp_trdred_scpct3,MATCH($A215&amp;V$164,ctrysec,0))*('Country comparisons '!$C$17/0.5),"")</f>
        <v>1.2198116455701671</v>
      </c>
      <c r="W215" s="157">
        <f>IFERROR(INDEX(exp_dirind_scpct3,MATCH($A215&amp;W$164,ctrysec,0))+INDEX(exp_trdred_scpct3,MATCH($A215&amp;W$164,ctrysec,0))*('Country comparisons '!$C$17/0.5),"")</f>
        <v>0.32680091418218404</v>
      </c>
    </row>
    <row r="216" spans="1:23" ht="14.5">
      <c r="A216" s="61" t="str">
        <f t="shared" si="105"/>
        <v>JPN</v>
      </c>
      <c r="B216" s="61" t="str">
        <f t="shared" si="106"/>
        <v>JPN</v>
      </c>
      <c r="C216" s="64">
        <f t="shared" ca="1" si="107"/>
        <v>2.5827166433823379E-2</v>
      </c>
      <c r="D216" s="64">
        <f t="shared" ca="1" si="101"/>
        <v>1.4211297447924502</v>
      </c>
      <c r="E216" s="64">
        <f t="shared" ca="1" si="102"/>
        <v>-0.24647680751363987</v>
      </c>
      <c r="F216" s="64">
        <f t="shared" ca="1" si="103"/>
        <v>-0.59631566620994814</v>
      </c>
      <c r="G216" s="64">
        <f t="shared" ca="1" si="104"/>
        <v>-7.4807915538137523E-2</v>
      </c>
      <c r="H216" s="63">
        <f t="shared" ca="1" si="100"/>
        <v>0.52935652196454819</v>
      </c>
      <c r="I216" s="157">
        <f>IFERROR(INDEX(VA_dirind_scpct3,MATCH($A216&amp;I$164,ctrysec,0))+INDEX(VA_trdred_scpct3,MATCH($A216&amp;I$164,ctrysec,0))*('Country comparisons '!$C$17/0.5),"")</f>
        <v>2.5827166433823379E-2</v>
      </c>
      <c r="J216" s="157">
        <f>IFERROR(INDEX(VA_dirind_scpct3,MATCH($A216&amp;J$164,ctrysec,0))+INDEX(VA_trdred_scpct3,MATCH($A216&amp;J$164,ctrysec,0))*('Country comparisons '!$C$17/0.5),"")</f>
        <v>1.4211297447924502</v>
      </c>
      <c r="K216" s="157">
        <f>IFERROR(INDEX(VA_dirind_scpct3,MATCH($A216&amp;K$164,ctrysec,0))+INDEX(VA_trdred_scpct3,MATCH($A216&amp;K$164,ctrysec,0))*('Country comparisons '!$C$17/0.5),"")</f>
        <v>-0.24647680751363987</v>
      </c>
      <c r="L216" s="157">
        <f>IFERROR(INDEX(VA_dirind_scpct3,MATCH($A216&amp;L$164,ctrysec,0))+INDEX(VA_trdred_scpct3,MATCH($A216&amp;L$164,ctrysec,0))*('Country comparisons '!$C$17/0.5),"")</f>
        <v>-0.59631566620994814</v>
      </c>
      <c r="M216" s="157">
        <f>IFERROR(INDEX(VA_dirind_scpct3,MATCH($A216&amp;M$164,ctrysec,0))+INDEX(VA_trdred_scpct3,MATCH($A216&amp;M$164,ctrysec,0))*('Country comparisons '!$C$17/0.5),"")</f>
        <v>-7.4807915538137523E-2</v>
      </c>
      <c r="N216" s="157">
        <f>IFERROR(INDEX(emp_dirind_scpct3,MATCH($A216&amp;N$164,ctrysec,0))+INDEX(emp_trdred_scpct3,MATCH($A216&amp;N$164,ctrysec,0))*('Country comparisons '!$C$17/0.5),"")</f>
        <v>3.4145902379311213E-2</v>
      </c>
      <c r="O216" s="157">
        <f>IFERROR(INDEX(emp_dirind_scpct3,MATCH($A216&amp;O$164,ctrysec,0))+INDEX(emp_trdred_scpct3,MATCH($A216&amp;O$164,ctrysec,0))*('Country comparisons '!$C$17/0.5),"")</f>
        <v>1.034899594860724</v>
      </c>
      <c r="P216" s="157">
        <f>IFERROR(INDEX(emp_dirind_scpct3,MATCH($A216&amp;P$164,ctrysec,0))+INDEX(emp_trdred_scpct3,MATCH($A216&amp;P$164,ctrysec,0))*('Country comparisons '!$C$17/0.5),"")</f>
        <v>-0.23449398489861761</v>
      </c>
      <c r="Q216" s="157">
        <f>IFERROR(INDEX(emp_dirind_scpct3,MATCH($A216&amp;Q$164,ctrysec,0))+INDEX(emp_trdred_scpct3,MATCH($A216&amp;Q$164,ctrysec,0))*('Country comparisons '!$C$17/0.5),"")</f>
        <v>-0.46288079822228467</v>
      </c>
      <c r="R216" s="157">
        <f>IFERROR(INDEX(emp_dirind_scpct3,MATCH($A216&amp;R$164,ctrysec,0))+INDEX(emp_trdred_scpct3,MATCH($A216&amp;R$164,ctrysec,0))*('Country comparisons '!$C$17/0.5),"")</f>
        <v>-7.9135834684329276E-2</v>
      </c>
      <c r="S216" s="157">
        <f>IFERROR(INDEX(exp_dirind_scpct3,MATCH($A216&amp;S$164,ctrysec,0))+INDEX(exp_trdred_scpct3,MATCH($A216&amp;S$164,ctrysec,0))*('Country comparisons '!$C$17/0.5),"")</f>
        <v>1.0363672972664439</v>
      </c>
      <c r="T216" s="157">
        <f>IFERROR(INDEX(exp_dirind_scpct3,MATCH($A216&amp;T$164,ctrysec,0))+INDEX(exp_trdred_scpct3,MATCH($A216&amp;T$164,ctrysec,0))*('Country comparisons '!$C$17/0.5),"")</f>
        <v>10.248884178512075</v>
      </c>
      <c r="U216" s="157">
        <f>IFERROR(INDEX(exp_dirind_scpct3,MATCH($A216&amp;U$164,ctrysec,0))+INDEX(exp_trdred_scpct3,MATCH($A216&amp;U$164,ctrysec,0))*('Country comparisons '!$C$17/0.5),"")</f>
        <v>-0.22544489513704935</v>
      </c>
      <c r="V216" s="157">
        <f>IFERROR(INDEX(exp_dirind_scpct3,MATCH($A216&amp;V$164,ctrysec,0))+INDEX(exp_trdred_scpct3,MATCH($A216&amp;V$164,ctrysec,0))*('Country comparisons '!$C$17/0.5),"")</f>
        <v>-3.1445584406792464</v>
      </c>
      <c r="W216" s="157">
        <f>IFERROR(INDEX(exp_dirind_scpct3,MATCH($A216&amp;W$164,ctrysec,0))+INDEX(exp_trdred_scpct3,MATCH($A216&amp;W$164,ctrysec,0))*('Country comparisons '!$C$17/0.5),"")</f>
        <v>-0.11921457541462072</v>
      </c>
    </row>
    <row r="217" spans="1:23" ht="14.5">
      <c r="A217" s="61" t="str">
        <f t="shared" si="105"/>
        <v>VIE</v>
      </c>
      <c r="B217" s="61" t="str">
        <f t="shared" si="106"/>
        <v>VIE</v>
      </c>
      <c r="C217" s="64">
        <f t="shared" ca="1" si="107"/>
        <v>0.40477686065905583</v>
      </c>
      <c r="D217" s="64">
        <f t="shared" ca="1" si="101"/>
        <v>8.7482450022647846</v>
      </c>
      <c r="E217" s="64">
        <f t="shared" ca="1" si="102"/>
        <v>14.838902755514493</v>
      </c>
      <c r="F217" s="64">
        <f t="shared" ca="1" si="103"/>
        <v>1.6283366895065374</v>
      </c>
      <c r="G217" s="64">
        <f t="shared" ca="1" si="104"/>
        <v>0.88442809764714059</v>
      </c>
      <c r="H217" s="63">
        <f t="shared" ca="1" si="100"/>
        <v>26.504689405592011</v>
      </c>
      <c r="I217" s="157">
        <f>IFERROR(INDEX(VA_dirind_scpct3,MATCH($A217&amp;I$164,ctrysec,0))+INDEX(VA_trdred_scpct3,MATCH($A217&amp;I$164,ctrysec,0))*('Country comparisons '!$C$17/0.5),"")</f>
        <v>0.40477686065905583</v>
      </c>
      <c r="J217" s="157">
        <f>IFERROR(INDEX(VA_dirind_scpct3,MATCH($A217&amp;J$164,ctrysec,0))+INDEX(VA_trdred_scpct3,MATCH($A217&amp;J$164,ctrysec,0))*('Country comparisons '!$C$17/0.5),"")</f>
        <v>8.7482450022647846</v>
      </c>
      <c r="K217" s="157">
        <f>IFERROR(INDEX(VA_dirind_scpct3,MATCH($A217&amp;K$164,ctrysec,0))+INDEX(VA_trdred_scpct3,MATCH($A217&amp;K$164,ctrysec,0))*('Country comparisons '!$C$17/0.5),"")</f>
        <v>14.838902755514493</v>
      </c>
      <c r="L217" s="157">
        <f>IFERROR(INDEX(VA_dirind_scpct3,MATCH($A217&amp;L$164,ctrysec,0))+INDEX(VA_trdred_scpct3,MATCH($A217&amp;L$164,ctrysec,0))*('Country comparisons '!$C$17/0.5),"")</f>
        <v>1.6283366895065374</v>
      </c>
      <c r="M217" s="157">
        <f>IFERROR(INDEX(VA_dirind_scpct3,MATCH($A217&amp;M$164,ctrysec,0))+INDEX(VA_trdred_scpct3,MATCH($A217&amp;M$164,ctrysec,0))*('Country comparisons '!$C$17/0.5),"")</f>
        <v>0.88442809764714059</v>
      </c>
      <c r="N217" s="157">
        <f>IFERROR(INDEX(emp_dirind_scpct3,MATCH($A217&amp;N$164,ctrysec,0))+INDEX(emp_trdred_scpct3,MATCH($A217&amp;N$164,ctrysec,0))*('Country comparisons '!$C$17/0.5),"")</f>
        <v>0.44891677668464247</v>
      </c>
      <c r="O217" s="157">
        <f>IFERROR(INDEX(emp_dirind_scpct3,MATCH($A217&amp;O$164,ctrysec,0))+INDEX(emp_trdred_scpct3,MATCH($A217&amp;O$164,ctrysec,0))*('Country comparisons '!$C$17/0.5),"")</f>
        <v>6.9563505908011196</v>
      </c>
      <c r="P217" s="157">
        <f>IFERROR(INDEX(emp_dirind_scpct3,MATCH($A217&amp;P$164,ctrysec,0))+INDEX(emp_trdred_scpct3,MATCH($A217&amp;P$164,ctrysec,0))*('Country comparisons '!$C$17/0.5),"")</f>
        <v>12.641483866321083</v>
      </c>
      <c r="Q217" s="157">
        <f>IFERROR(INDEX(emp_dirind_scpct3,MATCH($A217&amp;Q$164,ctrysec,0))+INDEX(emp_trdred_scpct3,MATCH($A217&amp;Q$164,ctrysec,0))*('Country comparisons '!$C$17/0.5),"")</f>
        <v>1.6670068097600372</v>
      </c>
      <c r="R217" s="157">
        <f>IFERROR(INDEX(emp_dirind_scpct3,MATCH($A217&amp;R$164,ctrysec,0))+INDEX(emp_trdred_scpct3,MATCH($A217&amp;R$164,ctrysec,0))*('Country comparisons '!$C$17/0.5),"")</f>
        <v>0.61905730113697477</v>
      </c>
      <c r="S217" s="157">
        <f>IFERROR(INDEX(exp_dirind_scpct3,MATCH($A217&amp;S$164,ctrysec,0))+INDEX(exp_trdred_scpct3,MATCH($A217&amp;S$164,ctrysec,0))*('Country comparisons '!$C$17/0.5),"")</f>
        <v>0.41928079909183108</v>
      </c>
      <c r="T217" s="157">
        <f>IFERROR(INDEX(exp_dirind_scpct3,MATCH($A217&amp;T$164,ctrysec,0))+INDEX(exp_trdred_scpct3,MATCH($A217&amp;T$164,ctrysec,0))*('Country comparisons '!$C$17/0.5),"")</f>
        <v>12.007429923514996</v>
      </c>
      <c r="U217" s="157">
        <f>IFERROR(INDEX(exp_dirind_scpct3,MATCH($A217&amp;U$164,ctrysec,0))+INDEX(exp_trdred_scpct3,MATCH($A217&amp;U$164,ctrysec,0))*('Country comparisons '!$C$17/0.5),"")</f>
        <v>29.635928913339804</v>
      </c>
      <c r="V217" s="157">
        <f>IFERROR(INDEX(exp_dirind_scpct3,MATCH($A217&amp;V$164,ctrysec,0))+INDEX(exp_trdred_scpct3,MATCH($A217&amp;V$164,ctrysec,0))*('Country comparisons '!$C$17/0.5),"")</f>
        <v>3.2598806802243558</v>
      </c>
      <c r="W217" s="157">
        <f>IFERROR(INDEX(exp_dirind_scpct3,MATCH($A217&amp;W$164,ctrysec,0))+INDEX(exp_trdred_scpct3,MATCH($A217&amp;W$164,ctrysec,0))*('Country comparisons '!$C$17/0.5),"")</f>
        <v>1.1429315278008745</v>
      </c>
    </row>
    <row r="218" spans="1:23" ht="14.5">
      <c r="A218" s="61" t="str">
        <f t="shared" si="105"/>
        <v>BAN</v>
      </c>
      <c r="B218" s="61" t="str">
        <f t="shared" si="106"/>
        <v>BAN</v>
      </c>
      <c r="C218" s="64">
        <f t="shared" ca="1" si="107"/>
        <v>0.15833588615685482</v>
      </c>
      <c r="D218" s="64">
        <f t="shared" ca="1" si="101"/>
        <v>1.4152699325063218</v>
      </c>
      <c r="E218" s="64">
        <f t="shared" ca="1" si="102"/>
        <v>0.23513372603304686</v>
      </c>
      <c r="F218" s="64">
        <f t="shared" ca="1" si="103"/>
        <v>7.4464793165710794E-2</v>
      </c>
      <c r="G218" s="64">
        <f t="shared" ca="1" si="104"/>
        <v>0.1276370620444793</v>
      </c>
      <c r="H218" s="63">
        <f t="shared" ca="1" si="100"/>
        <v>2.0108413999064134</v>
      </c>
      <c r="I218" s="157">
        <f>IFERROR(INDEX(VA_dirind_scpct3,MATCH($A218&amp;I$164,ctrysec,0))+INDEX(VA_trdred_scpct3,MATCH($A218&amp;I$164,ctrysec,0))*('Country comparisons '!$C$17/0.5),"")</f>
        <v>0.15833588615685482</v>
      </c>
      <c r="J218" s="157">
        <f>IFERROR(INDEX(VA_dirind_scpct3,MATCH($A218&amp;J$164,ctrysec,0))+INDEX(VA_trdred_scpct3,MATCH($A218&amp;J$164,ctrysec,0))*('Country comparisons '!$C$17/0.5),"")</f>
        <v>1.4152699325063218</v>
      </c>
      <c r="K218" s="157">
        <f>IFERROR(INDEX(VA_dirind_scpct3,MATCH($A218&amp;K$164,ctrysec,0))+INDEX(VA_trdred_scpct3,MATCH($A218&amp;K$164,ctrysec,0))*('Country comparisons '!$C$17/0.5),"")</f>
        <v>0.23513372603304686</v>
      </c>
      <c r="L218" s="157">
        <f>IFERROR(INDEX(VA_dirind_scpct3,MATCH($A218&amp;L$164,ctrysec,0))+INDEX(VA_trdred_scpct3,MATCH($A218&amp;L$164,ctrysec,0))*('Country comparisons '!$C$17/0.5),"")</f>
        <v>7.4464793165710794E-2</v>
      </c>
      <c r="M218" s="157">
        <f>IFERROR(INDEX(VA_dirind_scpct3,MATCH($A218&amp;M$164,ctrysec,0))+INDEX(VA_trdred_scpct3,MATCH($A218&amp;M$164,ctrysec,0))*('Country comparisons '!$C$17/0.5),"")</f>
        <v>0.1276370620444793</v>
      </c>
      <c r="N218" s="157">
        <f>IFERROR(INDEX(emp_dirind_scpct3,MATCH($A218&amp;N$164,ctrysec,0))+INDEX(emp_trdred_scpct3,MATCH($A218&amp;N$164,ctrysec,0))*('Country comparisons '!$C$17/0.5),"")</f>
        <v>0.15423505564540615</v>
      </c>
      <c r="O218" s="157">
        <f>IFERROR(INDEX(emp_dirind_scpct3,MATCH($A218&amp;O$164,ctrysec,0))+INDEX(emp_trdred_scpct3,MATCH($A218&amp;O$164,ctrysec,0))*('Country comparisons '!$C$17/0.5),"")</f>
        <v>1.4170625537284227</v>
      </c>
      <c r="P218" s="157">
        <f>IFERROR(INDEX(emp_dirind_scpct3,MATCH($A218&amp;P$164,ctrysec,0))+INDEX(emp_trdred_scpct3,MATCH($A218&amp;P$164,ctrysec,0))*('Country comparisons '!$C$17/0.5),"")</f>
        <v>0.2321975958785393</v>
      </c>
      <c r="Q218" s="157">
        <f>IFERROR(INDEX(emp_dirind_scpct3,MATCH($A218&amp;Q$164,ctrysec,0))+INDEX(emp_trdred_scpct3,MATCH($A218&amp;Q$164,ctrysec,0))*('Country comparisons '!$C$17/0.5),"")</f>
        <v>7.6452234786860279E-2</v>
      </c>
      <c r="R218" s="157">
        <f>IFERROR(INDEX(emp_dirind_scpct3,MATCH($A218&amp;R$164,ctrysec,0))+INDEX(emp_trdred_scpct3,MATCH($A218&amp;R$164,ctrysec,0))*('Country comparisons '!$C$17/0.5),"")</f>
        <v>9.9516286904548626E-2</v>
      </c>
      <c r="S218" s="157">
        <f>IFERROR(INDEX(exp_dirind_scpct3,MATCH($A218&amp;S$164,ctrysec,0))+INDEX(exp_trdred_scpct3,MATCH($A218&amp;S$164,ctrysec,0))*('Country comparisons '!$C$17/0.5),"")</f>
        <v>0.69778798377892204</v>
      </c>
      <c r="T218" s="157">
        <f>IFERROR(INDEX(exp_dirind_scpct3,MATCH($A218&amp;T$164,ctrysec,0))+INDEX(exp_trdred_scpct3,MATCH($A218&amp;T$164,ctrysec,0))*('Country comparisons '!$C$17/0.5),"")</f>
        <v>2.8805421581344222</v>
      </c>
      <c r="U218" s="157">
        <f>IFERROR(INDEX(exp_dirind_scpct3,MATCH($A218&amp;U$164,ctrysec,0))+INDEX(exp_trdred_scpct3,MATCH($A218&amp;U$164,ctrysec,0))*('Country comparisons '!$C$17/0.5),"")</f>
        <v>3.2214108274432909</v>
      </c>
      <c r="V218" s="157">
        <f>IFERROR(INDEX(exp_dirind_scpct3,MATCH($A218&amp;V$164,ctrysec,0))+INDEX(exp_trdred_scpct3,MATCH($A218&amp;V$164,ctrysec,0))*('Country comparisons '!$C$17/0.5),"")</f>
        <v>1.1551472337787154</v>
      </c>
      <c r="W218" s="157">
        <f>IFERROR(INDEX(exp_dirind_scpct3,MATCH($A218&amp;W$164,ctrysec,0))+INDEX(exp_trdred_scpct3,MATCH($A218&amp;W$164,ctrysec,0))*('Country comparisons '!$C$17/0.5),"")</f>
        <v>0.1450832385562677</v>
      </c>
    </row>
    <row r="219" spans="1:23" ht="14.5">
      <c r="A219" s="61">
        <f t="shared" si="105"/>
        <v>0</v>
      </c>
      <c r="B219" s="61" t="str">
        <f t="shared" si="106"/>
        <v/>
      </c>
      <c r="C219" s="64" t="str">
        <f t="shared" ca="1" si="107"/>
        <v/>
      </c>
      <c r="D219" s="64" t="str">
        <f t="shared" ca="1" si="101"/>
        <v/>
      </c>
      <c r="E219" s="64" t="str">
        <f t="shared" ca="1" si="102"/>
        <v/>
      </c>
      <c r="F219" s="64" t="str">
        <f t="shared" ca="1" si="103"/>
        <v/>
      </c>
      <c r="G219" s="64" t="str">
        <f t="shared" ca="1" si="104"/>
        <v/>
      </c>
      <c r="H219" s="63">
        <f t="shared" ca="1" si="100"/>
        <v>0</v>
      </c>
      <c r="I219" s="157" t="str">
        <f>IFERROR(INDEX(VA_dirind_scpct3,MATCH($A219&amp;I$164,ctrysec,0))+INDEX(VA_trdred_scpct3,MATCH($A219&amp;I$164,ctrysec,0))*('Country comparisons '!$C$17/0.5),"")</f>
        <v/>
      </c>
      <c r="J219" s="157" t="str">
        <f>IFERROR(INDEX(VA_dirind_scpct3,MATCH($A219&amp;J$164,ctrysec,0))+INDEX(VA_trdred_scpct3,MATCH($A219&amp;J$164,ctrysec,0))*('Country comparisons '!$C$17/0.5),"")</f>
        <v/>
      </c>
      <c r="K219" s="157" t="str">
        <f>IFERROR(INDEX(VA_dirind_scpct3,MATCH($A219&amp;K$164,ctrysec,0))+INDEX(VA_trdred_scpct3,MATCH($A219&amp;K$164,ctrysec,0))*('Country comparisons '!$C$17/0.5),"")</f>
        <v/>
      </c>
      <c r="L219" s="157" t="str">
        <f>IFERROR(INDEX(VA_dirind_scpct3,MATCH($A219&amp;L$164,ctrysec,0))+INDEX(VA_trdred_scpct3,MATCH($A219&amp;L$164,ctrysec,0))*('Country comparisons '!$C$17/0.5),"")</f>
        <v/>
      </c>
      <c r="M219" s="157" t="str">
        <f>IFERROR(INDEX(VA_dirind_scpct3,MATCH($A219&amp;M$164,ctrysec,0))+INDEX(VA_trdred_scpct3,MATCH($A219&amp;M$164,ctrysec,0))*('Country comparisons '!$C$17/0.5),"")</f>
        <v/>
      </c>
      <c r="N219" s="157" t="str">
        <f>IFERROR(INDEX(emp_dirind_scpct3,MATCH($A219&amp;N$164,ctrysec,0))+INDEX(emp_trdred_scpct3,MATCH($A219&amp;N$164,ctrysec,0))*('Country comparisons '!$C$17/0.5),"")</f>
        <v/>
      </c>
      <c r="O219" s="157" t="str">
        <f>IFERROR(INDEX(emp_dirind_scpct3,MATCH($A219&amp;O$164,ctrysec,0))+INDEX(emp_trdred_scpct3,MATCH($A219&amp;O$164,ctrysec,0))*('Country comparisons '!$C$17/0.5),"")</f>
        <v/>
      </c>
      <c r="P219" s="157" t="str">
        <f>IFERROR(INDEX(emp_dirind_scpct3,MATCH($A219&amp;P$164,ctrysec,0))+INDEX(emp_trdred_scpct3,MATCH($A219&amp;P$164,ctrysec,0))*('Country comparisons '!$C$17/0.5),"")</f>
        <v/>
      </c>
      <c r="Q219" s="157" t="str">
        <f>IFERROR(INDEX(emp_dirind_scpct3,MATCH($A219&amp;Q$164,ctrysec,0))+INDEX(emp_trdred_scpct3,MATCH($A219&amp;Q$164,ctrysec,0))*('Country comparisons '!$C$17/0.5),"")</f>
        <v/>
      </c>
      <c r="R219" s="157" t="str">
        <f>IFERROR(INDEX(emp_dirind_scpct3,MATCH($A219&amp;R$164,ctrysec,0))+INDEX(emp_trdred_scpct3,MATCH($A219&amp;R$164,ctrysec,0))*('Country comparisons '!$C$17/0.5),"")</f>
        <v/>
      </c>
      <c r="S219" s="157" t="str">
        <f>IFERROR(INDEX(exp_dirind_scpct3,MATCH($A219&amp;S$164,ctrysec,0))+INDEX(exp_trdred_scpct3,MATCH($A219&amp;S$164,ctrysec,0))*('Country comparisons '!$C$17/0.5),"")</f>
        <v/>
      </c>
      <c r="T219" s="157" t="str">
        <f>IFERROR(INDEX(exp_dirind_scpct3,MATCH($A219&amp;T$164,ctrysec,0))+INDEX(exp_trdred_scpct3,MATCH($A219&amp;T$164,ctrysec,0))*('Country comparisons '!$C$17/0.5),"")</f>
        <v/>
      </c>
      <c r="U219" s="157" t="str">
        <f>IFERROR(INDEX(exp_dirind_scpct3,MATCH($A219&amp;U$164,ctrysec,0))+INDEX(exp_trdred_scpct3,MATCH($A219&amp;U$164,ctrysec,0))*('Country comparisons '!$C$17/0.5),"")</f>
        <v/>
      </c>
      <c r="V219" s="157" t="str">
        <f>IFERROR(INDEX(exp_dirind_scpct3,MATCH($A219&amp;V$164,ctrysec,0))+INDEX(exp_trdred_scpct3,MATCH($A219&amp;V$164,ctrysec,0))*('Country comparisons '!$C$17/0.5),"")</f>
        <v/>
      </c>
      <c r="W219" s="157" t="str">
        <f>IFERROR(INDEX(exp_dirind_scpct3,MATCH($A219&amp;W$164,ctrysec,0))+INDEX(exp_trdred_scpct3,MATCH($A219&amp;W$164,ctrysec,0))*('Country comparisons '!$C$17/0.5),"")</f>
        <v/>
      </c>
    </row>
    <row r="220" spans="1:23" ht="14.5">
      <c r="A220" s="61">
        <f t="shared" si="105"/>
        <v>0</v>
      </c>
      <c r="B220" s="61" t="str">
        <f t="shared" si="106"/>
        <v/>
      </c>
      <c r="C220" s="64" t="str">
        <f t="shared" ca="1" si="107"/>
        <v/>
      </c>
      <c r="D220" s="64" t="str">
        <f t="shared" ca="1" si="101"/>
        <v/>
      </c>
      <c r="E220" s="64" t="str">
        <f t="shared" ca="1" si="102"/>
        <v/>
      </c>
      <c r="F220" s="64" t="str">
        <f t="shared" ca="1" si="103"/>
        <v/>
      </c>
      <c r="G220" s="64" t="str">
        <f t="shared" ca="1" si="104"/>
        <v/>
      </c>
      <c r="H220" s="63">
        <f t="shared" ca="1" si="100"/>
        <v>0</v>
      </c>
      <c r="I220" s="157" t="str">
        <f>IFERROR(INDEX(VA_dirind_scpct3,MATCH($A220&amp;I$164,ctrysec,0))+INDEX(VA_trdred_scpct3,MATCH($A220&amp;I$164,ctrysec,0))*('Country comparisons '!$C$17/0.5),"")</f>
        <v/>
      </c>
      <c r="J220" s="157" t="str">
        <f>IFERROR(INDEX(VA_dirind_scpct3,MATCH($A220&amp;J$164,ctrysec,0))+INDEX(VA_trdred_scpct3,MATCH($A220&amp;J$164,ctrysec,0))*('Country comparisons '!$C$17/0.5),"")</f>
        <v/>
      </c>
      <c r="K220" s="157" t="str">
        <f>IFERROR(INDEX(VA_dirind_scpct3,MATCH($A220&amp;K$164,ctrysec,0))+INDEX(VA_trdred_scpct3,MATCH($A220&amp;K$164,ctrysec,0))*('Country comparisons '!$C$17/0.5),"")</f>
        <v/>
      </c>
      <c r="L220" s="157" t="str">
        <f>IFERROR(INDEX(VA_dirind_scpct3,MATCH($A220&amp;L$164,ctrysec,0))+INDEX(VA_trdred_scpct3,MATCH($A220&amp;L$164,ctrysec,0))*('Country comparisons '!$C$17/0.5),"")</f>
        <v/>
      </c>
      <c r="M220" s="157" t="str">
        <f>IFERROR(INDEX(VA_dirind_scpct3,MATCH($A220&amp;M$164,ctrysec,0))+INDEX(VA_trdred_scpct3,MATCH($A220&amp;M$164,ctrysec,0))*('Country comparisons '!$C$17/0.5),"")</f>
        <v/>
      </c>
      <c r="N220" s="157" t="str">
        <f>IFERROR(INDEX(emp_dirind_scpct3,MATCH($A220&amp;N$164,ctrysec,0))+INDEX(emp_trdred_scpct3,MATCH($A220&amp;N$164,ctrysec,0))*('Country comparisons '!$C$17/0.5),"")</f>
        <v/>
      </c>
      <c r="O220" s="157" t="str">
        <f>IFERROR(INDEX(emp_dirind_scpct3,MATCH($A220&amp;O$164,ctrysec,0))+INDEX(emp_trdred_scpct3,MATCH($A220&amp;O$164,ctrysec,0))*('Country comparisons '!$C$17/0.5),"")</f>
        <v/>
      </c>
      <c r="P220" s="157" t="str">
        <f>IFERROR(INDEX(emp_dirind_scpct3,MATCH($A220&amp;P$164,ctrysec,0))+INDEX(emp_trdred_scpct3,MATCH($A220&amp;P$164,ctrysec,0))*('Country comparisons '!$C$17/0.5),"")</f>
        <v/>
      </c>
      <c r="Q220" s="157" t="str">
        <f>IFERROR(INDEX(emp_dirind_scpct3,MATCH($A220&amp;Q$164,ctrysec,0))+INDEX(emp_trdred_scpct3,MATCH($A220&amp;Q$164,ctrysec,0))*('Country comparisons '!$C$17/0.5),"")</f>
        <v/>
      </c>
      <c r="R220" s="157" t="str">
        <f>IFERROR(INDEX(emp_dirind_scpct3,MATCH($A220&amp;R$164,ctrysec,0))+INDEX(emp_trdred_scpct3,MATCH($A220&amp;R$164,ctrysec,0))*('Country comparisons '!$C$17/0.5),"")</f>
        <v/>
      </c>
      <c r="S220" s="157" t="str">
        <f>IFERROR(INDEX(exp_dirind_scpct3,MATCH($A220&amp;S$164,ctrysec,0))+INDEX(exp_trdred_scpct3,MATCH($A220&amp;S$164,ctrysec,0))*('Country comparisons '!$C$17/0.5),"")</f>
        <v/>
      </c>
      <c r="T220" s="157" t="str">
        <f>IFERROR(INDEX(exp_dirind_scpct3,MATCH($A220&amp;T$164,ctrysec,0))+INDEX(exp_trdred_scpct3,MATCH($A220&amp;T$164,ctrysec,0))*('Country comparisons '!$C$17/0.5),"")</f>
        <v/>
      </c>
      <c r="U220" s="157" t="str">
        <f>IFERROR(INDEX(exp_dirind_scpct3,MATCH($A220&amp;U$164,ctrysec,0))+INDEX(exp_trdred_scpct3,MATCH($A220&amp;U$164,ctrysec,0))*('Country comparisons '!$C$17/0.5),"")</f>
        <v/>
      </c>
      <c r="V220" s="157" t="str">
        <f>IFERROR(INDEX(exp_dirind_scpct3,MATCH($A220&amp;V$164,ctrysec,0))+INDEX(exp_trdred_scpct3,MATCH($A220&amp;V$164,ctrysec,0))*('Country comparisons '!$C$17/0.5),"")</f>
        <v/>
      </c>
      <c r="W220" s="157" t="str">
        <f>IFERROR(INDEX(exp_dirind_scpct3,MATCH($A220&amp;W$164,ctrysec,0))+INDEX(exp_trdred_scpct3,MATCH($A220&amp;W$164,ctrysec,0))*('Country comparisons '!$C$17/0.5),"")</f>
        <v/>
      </c>
    </row>
    <row r="221" spans="1:23" ht="14.5">
      <c r="A221" s="61">
        <f t="shared" si="105"/>
        <v>0</v>
      </c>
      <c r="B221" s="61" t="str">
        <f t="shared" si="106"/>
        <v/>
      </c>
      <c r="C221" s="64" t="str">
        <f t="shared" ca="1" si="107"/>
        <v/>
      </c>
      <c r="D221" s="64" t="str">
        <f t="shared" ca="1" si="101"/>
        <v/>
      </c>
      <c r="E221" s="64" t="str">
        <f t="shared" ca="1" si="102"/>
        <v/>
      </c>
      <c r="F221" s="64" t="str">
        <f t="shared" ca="1" si="103"/>
        <v/>
      </c>
      <c r="G221" s="64" t="str">
        <f t="shared" ca="1" si="104"/>
        <v/>
      </c>
      <c r="H221" s="63">
        <f t="shared" ca="1" si="100"/>
        <v>0</v>
      </c>
      <c r="I221" s="157" t="str">
        <f>IFERROR(INDEX(VA_dirind_scpct3,MATCH($A221&amp;I$164,ctrysec,0))+INDEX(VA_trdred_scpct3,MATCH($A221&amp;I$164,ctrysec,0))*('Country comparisons '!$C$17/0.5),"")</f>
        <v/>
      </c>
      <c r="J221" s="157" t="str">
        <f>IFERROR(INDEX(VA_dirind_scpct3,MATCH($A221&amp;J$164,ctrysec,0))+INDEX(VA_trdred_scpct3,MATCH($A221&amp;J$164,ctrysec,0))*('Country comparisons '!$C$17/0.5),"")</f>
        <v/>
      </c>
      <c r="K221" s="157" t="str">
        <f>IFERROR(INDEX(VA_dirind_scpct3,MATCH($A221&amp;K$164,ctrysec,0))+INDEX(VA_trdred_scpct3,MATCH($A221&amp;K$164,ctrysec,0))*('Country comparisons '!$C$17/0.5),"")</f>
        <v/>
      </c>
      <c r="L221" s="157" t="str">
        <f>IFERROR(INDEX(VA_dirind_scpct3,MATCH($A221&amp;L$164,ctrysec,0))+INDEX(VA_trdred_scpct3,MATCH($A221&amp;L$164,ctrysec,0))*('Country comparisons '!$C$17/0.5),"")</f>
        <v/>
      </c>
      <c r="M221" s="157" t="str">
        <f>IFERROR(INDEX(VA_dirind_scpct3,MATCH($A221&amp;M$164,ctrysec,0))+INDEX(VA_trdred_scpct3,MATCH($A221&amp;M$164,ctrysec,0))*('Country comparisons '!$C$17/0.5),"")</f>
        <v/>
      </c>
      <c r="N221" s="157" t="str">
        <f>IFERROR(INDEX(emp_dirind_scpct3,MATCH($A221&amp;N$164,ctrysec,0))+INDEX(emp_trdred_scpct3,MATCH($A221&amp;N$164,ctrysec,0))*('Country comparisons '!$C$17/0.5),"")</f>
        <v/>
      </c>
      <c r="O221" s="157" t="str">
        <f>IFERROR(INDEX(emp_dirind_scpct3,MATCH($A221&amp;O$164,ctrysec,0))+INDEX(emp_trdred_scpct3,MATCH($A221&amp;O$164,ctrysec,0))*('Country comparisons '!$C$17/0.5),"")</f>
        <v/>
      </c>
      <c r="P221" s="157" t="str">
        <f>IFERROR(INDEX(emp_dirind_scpct3,MATCH($A221&amp;P$164,ctrysec,0))+INDEX(emp_trdred_scpct3,MATCH($A221&amp;P$164,ctrysec,0))*('Country comparisons '!$C$17/0.5),"")</f>
        <v/>
      </c>
      <c r="Q221" s="157" t="str">
        <f>IFERROR(INDEX(emp_dirind_scpct3,MATCH($A221&amp;Q$164,ctrysec,0))+INDEX(emp_trdred_scpct3,MATCH($A221&amp;Q$164,ctrysec,0))*('Country comparisons '!$C$17/0.5),"")</f>
        <v/>
      </c>
      <c r="R221" s="157" t="str">
        <f>IFERROR(INDEX(emp_dirind_scpct3,MATCH($A221&amp;R$164,ctrysec,0))+INDEX(emp_trdred_scpct3,MATCH($A221&amp;R$164,ctrysec,0))*('Country comparisons '!$C$17/0.5),"")</f>
        <v/>
      </c>
      <c r="S221" s="157" t="str">
        <f>IFERROR(INDEX(exp_dirind_scpct3,MATCH($A221&amp;S$164,ctrysec,0))+INDEX(exp_trdred_scpct3,MATCH($A221&amp;S$164,ctrysec,0))*('Country comparisons '!$C$17/0.5),"")</f>
        <v/>
      </c>
      <c r="T221" s="157" t="str">
        <f>IFERROR(INDEX(exp_dirind_scpct3,MATCH($A221&amp;T$164,ctrysec,0))+INDEX(exp_trdred_scpct3,MATCH($A221&amp;T$164,ctrysec,0))*('Country comparisons '!$C$17/0.5),"")</f>
        <v/>
      </c>
      <c r="U221" s="157" t="str">
        <f>IFERROR(INDEX(exp_dirind_scpct3,MATCH($A221&amp;U$164,ctrysec,0))+INDEX(exp_trdred_scpct3,MATCH($A221&amp;U$164,ctrysec,0))*('Country comparisons '!$C$17/0.5),"")</f>
        <v/>
      </c>
      <c r="V221" s="157" t="str">
        <f>IFERROR(INDEX(exp_dirind_scpct3,MATCH($A221&amp;V$164,ctrysec,0))+INDEX(exp_trdred_scpct3,MATCH($A221&amp;V$164,ctrysec,0))*('Country comparisons '!$C$17/0.5),"")</f>
        <v/>
      </c>
      <c r="W221" s="157" t="str">
        <f>IFERROR(INDEX(exp_dirind_scpct3,MATCH($A221&amp;W$164,ctrysec,0))+INDEX(exp_trdred_scpct3,MATCH($A221&amp;W$164,ctrysec,0))*('Country comparisons '!$C$17/0.5),"")</f>
        <v/>
      </c>
    </row>
    <row r="222" spans="1:23" ht="14.5">
      <c r="A222" s="61">
        <f t="shared" si="105"/>
        <v>0</v>
      </c>
      <c r="B222" s="61" t="str">
        <f t="shared" si="106"/>
        <v/>
      </c>
      <c r="C222" s="64" t="str">
        <f t="shared" ca="1" si="107"/>
        <v/>
      </c>
      <c r="D222" s="64" t="str">
        <f t="shared" ca="1" si="101"/>
        <v/>
      </c>
      <c r="E222" s="64" t="str">
        <f t="shared" ca="1" si="102"/>
        <v/>
      </c>
      <c r="F222" s="64" t="str">
        <f t="shared" ca="1" si="103"/>
        <v/>
      </c>
      <c r="G222" s="64" t="str">
        <f t="shared" ca="1" si="104"/>
        <v/>
      </c>
      <c r="H222" s="63">
        <f t="shared" ca="1" si="100"/>
        <v>0</v>
      </c>
      <c r="I222" s="157" t="str">
        <f>IFERROR(INDEX(VA_dirind_scpct3,MATCH($A222&amp;I$164,ctrysec,0))+INDEX(VA_trdred_scpct3,MATCH($A222&amp;I$164,ctrysec,0))*('Country comparisons '!$C$17/0.5),"")</f>
        <v/>
      </c>
      <c r="J222" s="157" t="str">
        <f>IFERROR(INDEX(VA_dirind_scpct3,MATCH($A222&amp;J$164,ctrysec,0))+INDEX(VA_trdred_scpct3,MATCH($A222&amp;J$164,ctrysec,0))*('Country comparisons '!$C$17/0.5),"")</f>
        <v/>
      </c>
      <c r="K222" s="157" t="str">
        <f>IFERROR(INDEX(VA_dirind_scpct3,MATCH($A222&amp;K$164,ctrysec,0))+INDEX(VA_trdred_scpct3,MATCH($A222&amp;K$164,ctrysec,0))*('Country comparisons '!$C$17/0.5),"")</f>
        <v/>
      </c>
      <c r="L222" s="157" t="str">
        <f>IFERROR(INDEX(VA_dirind_scpct3,MATCH($A222&amp;L$164,ctrysec,0))+INDEX(VA_trdred_scpct3,MATCH($A222&amp;L$164,ctrysec,0))*('Country comparisons '!$C$17/0.5),"")</f>
        <v/>
      </c>
      <c r="M222" s="157" t="str">
        <f>IFERROR(INDEX(VA_dirind_scpct3,MATCH($A222&amp;M$164,ctrysec,0))+INDEX(VA_trdred_scpct3,MATCH($A222&amp;M$164,ctrysec,0))*('Country comparisons '!$C$17/0.5),"")</f>
        <v/>
      </c>
      <c r="N222" s="157" t="str">
        <f>IFERROR(INDEX(emp_dirind_scpct3,MATCH($A222&amp;N$164,ctrysec,0))+INDEX(emp_trdred_scpct3,MATCH($A222&amp;N$164,ctrysec,0))*('Country comparisons '!$C$17/0.5),"")</f>
        <v/>
      </c>
      <c r="O222" s="157" t="str">
        <f>IFERROR(INDEX(emp_dirind_scpct3,MATCH($A222&amp;O$164,ctrysec,0))+INDEX(emp_trdred_scpct3,MATCH($A222&amp;O$164,ctrysec,0))*('Country comparisons '!$C$17/0.5),"")</f>
        <v/>
      </c>
      <c r="P222" s="157" t="str">
        <f>IFERROR(INDEX(emp_dirind_scpct3,MATCH($A222&amp;P$164,ctrysec,0))+INDEX(emp_trdred_scpct3,MATCH($A222&amp;P$164,ctrysec,0))*('Country comparisons '!$C$17/0.5),"")</f>
        <v/>
      </c>
      <c r="Q222" s="157" t="str">
        <f>IFERROR(INDEX(emp_dirind_scpct3,MATCH($A222&amp;Q$164,ctrysec,0))+INDEX(emp_trdred_scpct3,MATCH($A222&amp;Q$164,ctrysec,0))*('Country comparisons '!$C$17/0.5),"")</f>
        <v/>
      </c>
      <c r="R222" s="157" t="str">
        <f>IFERROR(INDEX(emp_dirind_scpct3,MATCH($A222&amp;R$164,ctrysec,0))+INDEX(emp_trdred_scpct3,MATCH($A222&amp;R$164,ctrysec,0))*('Country comparisons '!$C$17/0.5),"")</f>
        <v/>
      </c>
      <c r="S222" s="157" t="str">
        <f>IFERROR(INDEX(exp_dirind_scpct3,MATCH($A222&amp;S$164,ctrysec,0))+INDEX(exp_trdred_scpct3,MATCH($A222&amp;S$164,ctrysec,0))*('Country comparisons '!$C$17/0.5),"")</f>
        <v/>
      </c>
      <c r="T222" s="157" t="str">
        <f>IFERROR(INDEX(exp_dirind_scpct3,MATCH($A222&amp;T$164,ctrysec,0))+INDEX(exp_trdred_scpct3,MATCH($A222&amp;T$164,ctrysec,0))*('Country comparisons '!$C$17/0.5),"")</f>
        <v/>
      </c>
      <c r="U222" s="157" t="str">
        <f>IFERROR(INDEX(exp_dirind_scpct3,MATCH($A222&amp;U$164,ctrysec,0))+INDEX(exp_trdred_scpct3,MATCH($A222&amp;U$164,ctrysec,0))*('Country comparisons '!$C$17/0.5),"")</f>
        <v/>
      </c>
      <c r="V222" s="157" t="str">
        <f>IFERROR(INDEX(exp_dirind_scpct3,MATCH($A222&amp;V$164,ctrysec,0))+INDEX(exp_trdred_scpct3,MATCH($A222&amp;V$164,ctrysec,0))*('Country comparisons '!$C$17/0.5),"")</f>
        <v/>
      </c>
      <c r="W222" s="157" t="str">
        <f>IFERROR(INDEX(exp_dirind_scpct3,MATCH($A222&amp;W$164,ctrysec,0))+INDEX(exp_trdred_scpct3,MATCH($A222&amp;W$164,ctrysec,0))*('Country comparisons '!$C$17/0.5),"")</f>
        <v/>
      </c>
    </row>
  </sheetData>
  <mergeCells count="22">
    <mergeCell ref="D1:F1"/>
    <mergeCell ref="G1:I1"/>
    <mergeCell ref="L6:L7"/>
    <mergeCell ref="L8:L9"/>
    <mergeCell ref="L10:L11"/>
    <mergeCell ref="F94:F95"/>
    <mergeCell ref="C65:E66"/>
    <mergeCell ref="F65:H66"/>
    <mergeCell ref="F6:F7"/>
    <mergeCell ref="F8:F9"/>
    <mergeCell ref="F10:F11"/>
    <mergeCell ref="F90:F91"/>
    <mergeCell ref="F92:F93"/>
    <mergeCell ref="E46:G46"/>
    <mergeCell ref="B46:D46"/>
    <mergeCell ref="H46:J46"/>
    <mergeCell ref="A27:A30"/>
    <mergeCell ref="A12:D12"/>
    <mergeCell ref="I65:K66"/>
    <mergeCell ref="C67:E67"/>
    <mergeCell ref="F67:H67"/>
    <mergeCell ref="I67:K67"/>
  </mergeCells>
  <conditionalFormatting sqref="E3:L4">
    <cfRule type="cellIs" dxfId="2" priority="31" operator="lessThan">
      <formula>0</formula>
    </cfRule>
  </conditionalFormatting>
  <conditionalFormatting sqref="H12:J12">
    <cfRule type="cellIs" dxfId="1" priority="2" operator="lessThan">
      <formula>0</formula>
    </cfRule>
  </conditionalFormatting>
  <conditionalFormatting sqref="N12:P12">
    <cfRule type="cellIs" dxfId="0" priority="1" operator="lessThan">
      <formula>0</formula>
    </cfRule>
  </conditionalFormatting>
  <hyperlinks>
    <hyperlink ref="D2" location="Basefile!A18" display="G1_c" xr:uid="{464DEBBA-F832-4ECD-B775-1779F4873DB4}"/>
    <hyperlink ref="F2" location="Basefile!A42" display="G3_c" xr:uid="{3B8037DA-5AE9-4FD4-9083-FCD8C820B26B}"/>
    <hyperlink ref="G2" location="Basefile!A65" display="Basefile!A65" xr:uid="{E21AC4B2-9564-4980-AFDF-5CA524A977FF}"/>
    <hyperlink ref="H2" location="Basefile!A98" display="G2_cc" xr:uid="{9604A941-D3FA-4DE1-B06F-1831FCC7B82C}"/>
    <hyperlink ref="I2" location="Basefile!A163" display="G3_cc" xr:uid="{946CC4B0-62E3-4A27-BD60-A9CCF76B7014}"/>
    <hyperlink ref="E2" location="Basefile!A32" display="G2_c" xr:uid="{AA79AD2A-1A14-45EB-92EF-FB3B4CF84341}"/>
  </hyperlinks>
  <pageMargins left="0.7" right="0.7" top="0.75" bottom="0.75" header="0.3" footer="0.3"/>
  <pageSetup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65</vt:i4>
      </vt:variant>
    </vt:vector>
  </HeadingPairs>
  <TitlesOfParts>
    <vt:vector size="70" baseType="lpstr">
      <vt:lpstr>Read Me</vt:lpstr>
      <vt:lpstr>by Country</vt:lpstr>
      <vt:lpstr>Country comparisons </vt:lpstr>
      <vt:lpstr>Datasheet</vt:lpstr>
      <vt:lpstr>Basefile (hidden)</vt:lpstr>
      <vt:lpstr>adb_code</vt:lpstr>
      <vt:lpstr>agg_emp</vt:lpstr>
      <vt:lpstr>agg_exp</vt:lpstr>
      <vt:lpstr>agg_VA</vt:lpstr>
      <vt:lpstr>country</vt:lpstr>
      <vt:lpstr>ctrysec</vt:lpstr>
      <vt:lpstr>emp_base</vt:lpstr>
      <vt:lpstr>emp_dirind_pct1</vt:lpstr>
      <vt:lpstr>emp_dirind_pct2</vt:lpstr>
      <vt:lpstr>emp_dirind_pct3</vt:lpstr>
      <vt:lpstr>emp_dirind_scpct1</vt:lpstr>
      <vt:lpstr>emp_dirind_scpct2</vt:lpstr>
      <vt:lpstr>emp_dirind_scpct3</vt:lpstr>
      <vt:lpstr>emp_net_pct1</vt:lpstr>
      <vt:lpstr>emp_net_pct2</vt:lpstr>
      <vt:lpstr>emp_net_pct3</vt:lpstr>
      <vt:lpstr>emp_net_scpct1</vt:lpstr>
      <vt:lpstr>emp_net_scpct2</vt:lpstr>
      <vt:lpstr>emp_net_scpct3</vt:lpstr>
      <vt:lpstr>emp_trdred_pct1</vt:lpstr>
      <vt:lpstr>emp_trdred_pct2</vt:lpstr>
      <vt:lpstr>emp_trdred_pct3</vt:lpstr>
      <vt:lpstr>emp_trdred_scpct1</vt:lpstr>
      <vt:lpstr>emp_trdred_scpct2</vt:lpstr>
      <vt:lpstr>emp_trdred_scpct3</vt:lpstr>
      <vt:lpstr>exp_base</vt:lpstr>
      <vt:lpstr>exp_dirind_pct1</vt:lpstr>
      <vt:lpstr>exp_dirind_pct2</vt:lpstr>
      <vt:lpstr>exp_dirind_pct3</vt:lpstr>
      <vt:lpstr>exp_dirind_scpct1</vt:lpstr>
      <vt:lpstr>exp_dirind_scpct2</vt:lpstr>
      <vt:lpstr>exp_dirind_scpct3</vt:lpstr>
      <vt:lpstr>exp_net_pct1</vt:lpstr>
      <vt:lpstr>exp_net_pct2</vt:lpstr>
      <vt:lpstr>exp_net_pct3</vt:lpstr>
      <vt:lpstr>exp_net_scpct1</vt:lpstr>
      <vt:lpstr>exp_net_scpct2</vt:lpstr>
      <vt:lpstr>exp_net_scpct3</vt:lpstr>
      <vt:lpstr>exp_trdred_pct1</vt:lpstr>
      <vt:lpstr>exp_trdred_pct2</vt:lpstr>
      <vt:lpstr>exp_trdred_pct3</vt:lpstr>
      <vt:lpstr>exp_trdred_scpct1</vt:lpstr>
      <vt:lpstr>exp_trdred_scpct2</vt:lpstr>
      <vt:lpstr>exp_trdred_scpct3</vt:lpstr>
      <vt:lpstr>id</vt:lpstr>
      <vt:lpstr>sector</vt:lpstr>
      <vt:lpstr>VA_base</vt:lpstr>
      <vt:lpstr>VA_dirind_pct1</vt:lpstr>
      <vt:lpstr>VA_dirind_pct2</vt:lpstr>
      <vt:lpstr>VA_dirind_pct3</vt:lpstr>
      <vt:lpstr>VA_dirind_scpct1</vt:lpstr>
      <vt:lpstr>VA_dirind_scpct2</vt:lpstr>
      <vt:lpstr>VA_dirind_scpct3</vt:lpstr>
      <vt:lpstr>VA_net_pct1</vt:lpstr>
      <vt:lpstr>VA_net_pct2</vt:lpstr>
      <vt:lpstr>VA_net_pct3</vt:lpstr>
      <vt:lpstr>VA_net_scpct1</vt:lpstr>
      <vt:lpstr>VA_net_scpct2</vt:lpstr>
      <vt:lpstr>VA_net_scpct3</vt:lpstr>
      <vt:lpstr>VA_trdred_pct1</vt:lpstr>
      <vt:lpstr>VA_trdred_pct2</vt:lpstr>
      <vt:lpstr>VA_trdred_pct3</vt:lpstr>
      <vt:lpstr>VA_trdred_scpct1</vt:lpstr>
      <vt:lpstr>VA_trdred_scpct2</vt:lpstr>
      <vt:lpstr>VA_trdred_scpct3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Mia A</dc:creator>
  <cp:keywords/>
  <dc:description/>
  <cp:lastModifiedBy>Mia A</cp:lastModifiedBy>
  <cp:revision/>
  <dcterms:created xsi:type="dcterms:W3CDTF">2019-09-06T07:19:51Z</dcterms:created>
  <dcterms:modified xsi:type="dcterms:W3CDTF">2019-09-24T04:03:04Z</dcterms:modified>
  <cp:category/>
  <cp:contentStatus/>
</cp:coreProperties>
</file>