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ownloads/OneDrive_3_4-20-2018/Operational Data_Excel/"/>
    </mc:Choice>
  </mc:AlternateContent>
  <xr:revisionPtr revIDLastSave="0" documentId="13_ncr:1_{CA41E2EA-95B8-EB4E-B863-9FE6B8D92F55}" xr6:coauthVersionLast="32" xr6:coauthVersionMax="32" xr10:uidLastSave="{00000000-0000-0000-0000-000000000000}"/>
  <bookViews>
    <workbookView xWindow="9480" yWindow="1780" windowWidth="19320" windowHeight="13680" activeTab="5" xr2:uid="{00000000-000D-0000-FFFF-FFFF00000000}"/>
  </bookViews>
  <sheets>
    <sheet name="dec2009" sheetId="6" state="hidden" r:id="rId1"/>
    <sheet name="dec13" sheetId="11" state="hidden" r:id="rId2"/>
    <sheet name="dec2012" sheetId="10" state="hidden" r:id="rId3"/>
    <sheet name="sep2012" sheetId="8" state="hidden" r:id="rId4"/>
    <sheet name="jul2012" sheetId="7" state="hidden" r:id="rId5"/>
    <sheet name="JSF" sheetId="1" r:id="rId6"/>
    <sheet name="Sheet1" sheetId="9" r:id="rId7"/>
  </sheets>
  <definedNames>
    <definedName name="_xlnm.Print_Area" localSheetId="1">'dec13'!$A$1:$E$48</definedName>
    <definedName name="_xlnm.Print_Area" localSheetId="0">'dec2009'!$A$1:$E$38</definedName>
    <definedName name="_xlnm.Print_Area" localSheetId="2">'dec2012'!$A$1:$E$40</definedName>
    <definedName name="_xlnm.Print_Area" localSheetId="5">JSF!$A$1:$AJ$28</definedName>
    <definedName name="_xlnm.Print_Area" localSheetId="4">'jul2012'!$A$1:$E$39</definedName>
    <definedName name="_xlnm.Print_Area" localSheetId="3">'sep2012'!$A$1:$E$39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15" i="1" l="1"/>
  <c r="W15" i="1"/>
  <c r="T15" i="1"/>
  <c r="E19" i="11"/>
  <c r="E24" i="11"/>
  <c r="F31" i="11"/>
  <c r="E31" i="11" s="1"/>
  <c r="F32" i="11"/>
  <c r="E32" i="11" s="1"/>
  <c r="G32" i="11" s="1"/>
  <c r="F33" i="11"/>
  <c r="E33" i="11" s="1"/>
  <c r="G33" i="11" s="1"/>
  <c r="F34" i="11"/>
  <c r="E34" i="11" s="1"/>
  <c r="G34" i="11" s="1"/>
  <c r="F35" i="11"/>
  <c r="E35" i="11" s="1"/>
  <c r="G35" i="11" s="1"/>
  <c r="F36" i="11"/>
  <c r="E36" i="11" s="1"/>
  <c r="G36" i="11" s="1"/>
  <c r="F37" i="11"/>
  <c r="E37" i="11" s="1"/>
  <c r="G37" i="11" s="1"/>
  <c r="F39" i="11"/>
  <c r="E39" i="11" s="1"/>
  <c r="G39" i="11" s="1"/>
  <c r="D19" i="11"/>
  <c r="D24" i="11"/>
  <c r="D44" i="11"/>
  <c r="F30" i="11"/>
  <c r="G30" i="11" s="1"/>
  <c r="F43" i="11"/>
  <c r="G43" i="11" s="1"/>
  <c r="F42" i="11"/>
  <c r="G42" i="11" s="1"/>
  <c r="F41" i="11"/>
  <c r="G41" i="11" s="1"/>
  <c r="F40" i="11"/>
  <c r="G40" i="11" s="1"/>
  <c r="F38" i="11"/>
  <c r="G38" i="11" s="1"/>
  <c r="F29" i="11"/>
  <c r="G29" i="11" s="1"/>
  <c r="F28" i="11"/>
  <c r="G28" i="11" s="1"/>
  <c r="F23" i="11"/>
  <c r="G23" i="11" s="1"/>
  <c r="F22" i="11"/>
  <c r="G22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D29" i="10"/>
  <c r="D40" i="10" s="1"/>
  <c r="A29" i="11"/>
  <c r="A28" i="11"/>
  <c r="E28" i="10"/>
  <c r="E29" i="10"/>
  <c r="F39" i="10"/>
  <c r="E19" i="10"/>
  <c r="D19" i="10"/>
  <c r="F29" i="10"/>
  <c r="E24" i="10"/>
  <c r="D24" i="10"/>
  <c r="F16" i="10"/>
  <c r="F14" i="10"/>
  <c r="F11" i="10"/>
  <c r="F10" i="10"/>
  <c r="E27" i="8"/>
  <c r="E28" i="8"/>
  <c r="E39" i="8" s="1"/>
  <c r="D39" i="8"/>
  <c r="E23" i="8"/>
  <c r="E18" i="8"/>
  <c r="D18" i="8"/>
  <c r="F14" i="8"/>
  <c r="F10" i="8"/>
  <c r="F38" i="8"/>
  <c r="D23" i="8"/>
  <c r="F16" i="8"/>
  <c r="F11" i="8"/>
  <c r="E29" i="7"/>
  <c r="E28" i="7"/>
  <c r="E27" i="7"/>
  <c r="F27" i="7" s="1"/>
  <c r="F38" i="7"/>
  <c r="F28" i="7"/>
  <c r="E23" i="7"/>
  <c r="D23" i="7"/>
  <c r="E18" i="7"/>
  <c r="D18" i="7"/>
  <c r="F16" i="7"/>
  <c r="F11" i="7"/>
  <c r="R12" i="1"/>
  <c r="D18" i="6"/>
  <c r="E18" i="6"/>
  <c r="D23" i="6"/>
  <c r="E23" i="6"/>
  <c r="E28" i="6"/>
  <c r="E38" i="6" s="1"/>
  <c r="E31" i="6"/>
  <c r="F37" i="6"/>
  <c r="D38" i="6"/>
  <c r="D39" i="7"/>
  <c r="F27" i="8"/>
  <c r="F28" i="10"/>
  <c r="F33" i="10" l="1"/>
  <c r="F40" i="10" s="1"/>
  <c r="F32" i="8"/>
  <c r="D47" i="11"/>
  <c r="E39" i="7"/>
  <c r="E40" i="10"/>
  <c r="F39" i="8"/>
  <c r="F31" i="6"/>
  <c r="F38" i="6" s="1"/>
  <c r="E44" i="11"/>
  <c r="E47" i="11" s="1"/>
  <c r="G31" i="11"/>
  <c r="F28" i="8"/>
  <c r="F32" i="7"/>
  <c r="F39" i="7" s="1"/>
</calcChain>
</file>

<file path=xl/sharedStrings.xml><?xml version="1.0" encoding="utf-8"?>
<sst xmlns="http://schemas.openxmlformats.org/spreadsheetml/2006/main" count="342" uniqueCount="176">
  <si>
    <t>Statement of Activities and Change in Net Assets</t>
  </si>
  <si>
    <t>($ million)</t>
  </si>
  <si>
    <t>Contributions Committed</t>
  </si>
  <si>
    <t>Revenue</t>
  </si>
  <si>
    <t>Total</t>
  </si>
  <si>
    <t>Expenses</t>
  </si>
  <si>
    <t>Change in Net Assets</t>
  </si>
  <si>
    <t xml:space="preserve"> </t>
  </si>
  <si>
    <t>ACCSF</t>
  </si>
  <si>
    <t>JSF</t>
  </si>
  <si>
    <t>652/653</t>
  </si>
  <si>
    <t>896/897</t>
  </si>
  <si>
    <t>STATEMENT OF ACTIVITIES AND CHANGE IN NET ASSETS</t>
  </si>
  <si>
    <t>Source:  JSF/ACCSF Computaion of Utilization - 31 Dec 2009</t>
  </si>
  <si>
    <t>ORACLE</t>
  </si>
  <si>
    <t>GLAS</t>
  </si>
  <si>
    <t>CONTRIBUTION COMMITTED</t>
  </si>
  <si>
    <t>REVENUE</t>
  </si>
  <si>
    <t>Interest IncomE-Govt</t>
  </si>
  <si>
    <t xml:space="preserve">Income from Investments-Time Deposit </t>
  </si>
  <si>
    <t xml:space="preserve">Income from Investments-Corporate Bonds </t>
  </si>
  <si>
    <t>Unrealized Investment Holding Gains (Losses)</t>
  </si>
  <si>
    <t>Prior Period Adjustments on Investment</t>
  </si>
  <si>
    <t>Interest Earned on Bank Accounts</t>
  </si>
  <si>
    <t>Refund of Expenses Charged to Prior Period</t>
  </si>
  <si>
    <t>EXCHANGE GAIN (LOSS)</t>
  </si>
  <si>
    <t>Profit/Loss on Foreign Exchange Transactions</t>
  </si>
  <si>
    <t>Profit/Loss Arising from Change in Value of Currencies</t>
  </si>
  <si>
    <t>EXPENSES</t>
  </si>
  <si>
    <t>Bank charges</t>
  </si>
  <si>
    <t>5040201/5060001</t>
  </si>
  <si>
    <t>Staff Salaries and benefits</t>
  </si>
  <si>
    <t>6102001/6103001/6140211/411/611/811/664/6140221/421/621</t>
  </si>
  <si>
    <t>821/822</t>
  </si>
  <si>
    <t>Business travel</t>
  </si>
  <si>
    <t>External Auditor's Fees</t>
  </si>
  <si>
    <t>Printing and Translation</t>
  </si>
  <si>
    <t>6641301/6641321/6649999</t>
  </si>
  <si>
    <t>Technical Assistance-Project Preparation</t>
  </si>
  <si>
    <t>Technical Assistance-Research and Development</t>
  </si>
  <si>
    <t>Technical Assistance-Porject Implementation and Advisory</t>
  </si>
  <si>
    <t>Technical Assistance-Policy and Advisory</t>
  </si>
  <si>
    <t>Technical Assistance-Regional Activities</t>
  </si>
  <si>
    <t>Technical Assistance-Capacity Development</t>
  </si>
  <si>
    <t>Interest Income-Govt</t>
  </si>
  <si>
    <t>Consultants</t>
  </si>
  <si>
    <t>Source:  JSF/ACCSF Computaion of Utilization - 31 Jul 2012</t>
  </si>
  <si>
    <t>6201401-6201403</t>
  </si>
  <si>
    <t>Source:  JSF/ACCSF Computaion of Utilization - 30 Sep 2012</t>
  </si>
  <si>
    <t>Source:  JSF/ACCSF Computaion of Utilization - 31 Dec 2012</t>
  </si>
  <si>
    <t>Other Income/Expenses</t>
  </si>
  <si>
    <t>ASIAN DEVELOPMENT BANK                            Trial Balance - Total Currency                     Report Date:  16-JAN-2014 18:41</t>
  </si>
  <si>
    <t xml:space="preserve">                                                          Period:  DEC-13                                   Page:      1  of       3</t>
  </si>
  <si>
    <t xml:space="preserve">                     Currency:  USD</t>
  </si>
  <si>
    <t xml:space="preserve">                 Balance Type:  Year to Date</t>
  </si>
  <si>
    <t xml:space="preserve">                   Fund Range:  004 to 004</t>
  </si>
  <si>
    <t xml:space="preserve">                       Ledger:  ASIAN DEVELOPMENT BANK</t>
  </si>
  <si>
    <t xml:space="preserve">                         Fund:  004 Japan Special Fund</t>
  </si>
  <si>
    <t>Account</t>
  </si>
  <si>
    <t>Description</t>
  </si>
  <si>
    <t>Beginning Balance</t>
  </si>
  <si>
    <t>Debits</t>
  </si>
  <si>
    <t>Credits</t>
  </si>
  <si>
    <t>Ending Balance</t>
  </si>
  <si>
    <t>---------------</t>
  </si>
  <si>
    <t>-------------------------------</t>
  </si>
  <si>
    <t>--------------------</t>
  </si>
  <si>
    <t>Bank of Japan (Unrest.) - SN  0</t>
  </si>
  <si>
    <t>Bank of Tokyo-Mitsubishi UFJ, L</t>
  </si>
  <si>
    <t>Govt or Govt-Guaranteed Obligat</t>
  </si>
  <si>
    <t>Time Deposits and Non-negotiabl</t>
  </si>
  <si>
    <t>Accrued Income - Govt or Govt-G</t>
  </si>
  <si>
    <t>Accrued Income - Time Deposits</t>
  </si>
  <si>
    <t>Contributions Received</t>
  </si>
  <si>
    <t>Receivable from OCR</t>
  </si>
  <si>
    <t>Receivable from TASF</t>
  </si>
  <si>
    <t>Receivable from ADF</t>
  </si>
  <si>
    <t>Receivable from JSF</t>
  </si>
  <si>
    <t>Receivable from Regional Cooper</t>
  </si>
  <si>
    <t>Receivable from ATF - Australia</t>
  </si>
  <si>
    <t>Receivable from ATF - Belgian T</t>
  </si>
  <si>
    <t>Receivable from ATF - DFID - Un</t>
  </si>
  <si>
    <t>Receivable from ATF - Finnida G</t>
  </si>
  <si>
    <t>Receivable from ATF - French TA</t>
  </si>
  <si>
    <t>Receivable from ATF - Netherlan</t>
  </si>
  <si>
    <t>Receivable from ATF - New Zeala</t>
  </si>
  <si>
    <t>Receivable from ATF- Norway TA</t>
  </si>
  <si>
    <t>Receivable from ATF - Swedish T</t>
  </si>
  <si>
    <t>Receivable from Cofinanced TA G</t>
  </si>
  <si>
    <t>Receivable from Japan Fund for</t>
  </si>
  <si>
    <t>Receivable from ATF - Canadian</t>
  </si>
  <si>
    <t>Receivable from ATF - Japan Fun</t>
  </si>
  <si>
    <t>Receivable from Cooperation Fun</t>
  </si>
  <si>
    <t>Receivable from Poverty Reducti</t>
  </si>
  <si>
    <t>Receivable from Gender and Deve</t>
  </si>
  <si>
    <t>Receivable from Poverty and Env</t>
  </si>
  <si>
    <t>Receivable from e-Asia and Know</t>
  </si>
  <si>
    <t>Receivable from Financial Secto</t>
  </si>
  <si>
    <t>Receivable from Water Financing</t>
  </si>
  <si>
    <t>Accounts Receivable - Internal</t>
  </si>
  <si>
    <t>Advances Under TA Grants</t>
  </si>
  <si>
    <t>Suspense Accounts - Technical A</t>
  </si>
  <si>
    <t>Payable to OCR</t>
  </si>
  <si>
    <t>Payable to TASF</t>
  </si>
  <si>
    <t>Payable to JSF</t>
  </si>
  <si>
    <t>Payable to Regional Cooperation</t>
  </si>
  <si>
    <t>Payable to Climate Change Fund</t>
  </si>
  <si>
    <t>Payable to ATF - Australian TA</t>
  </si>
  <si>
    <t>Payable to ATF - DANIDA Grant</t>
  </si>
  <si>
    <t>Payable to ATF - DFID - United</t>
  </si>
  <si>
    <t>Payable to ATF - Finnida Grant</t>
  </si>
  <si>
    <t>Payable to ATF - French TA Gran</t>
  </si>
  <si>
    <t>Payable to ATF - Netherlands TA</t>
  </si>
  <si>
    <t>Payable to ATF- Norway TA Grant</t>
  </si>
  <si>
    <t>Payable to ATF - Swedish TA Gra</t>
  </si>
  <si>
    <t>Payable to ATF - UNDP/GEF TA Gr</t>
  </si>
  <si>
    <t>Payable to Cofinanced TA Grant</t>
  </si>
  <si>
    <t>Payable to Japan Fund for Pover</t>
  </si>
  <si>
    <t>Payable to Governance Cooperati</t>
  </si>
  <si>
    <t>Payable to Cooperation Fund for</t>
  </si>
  <si>
    <t>Payable to Poverty Reduction Co</t>
  </si>
  <si>
    <t>Payable to Gender and Developme</t>
  </si>
  <si>
    <t>Payable to Poverty and Environm</t>
  </si>
  <si>
    <t>Payable to e-Asia and Knowledge</t>
  </si>
  <si>
    <t>Payable to Water Financing Part</t>
  </si>
  <si>
    <t>Payable to Asian Clean Energy F</t>
  </si>
  <si>
    <t>Payable to Investment Climate F</t>
  </si>
  <si>
    <t>Accrued Administrative Expenses</t>
  </si>
  <si>
    <t>Citibank Worldlink Clearing Acc</t>
  </si>
  <si>
    <t>Undisbursed Technical Assistanc</t>
  </si>
  <si>
    <t>Disbursed Technical Assistance/</t>
  </si>
  <si>
    <t>Contribution Committed</t>
  </si>
  <si>
    <t>Cross Currency Account</t>
  </si>
  <si>
    <t>Cross Currency Differences</t>
  </si>
  <si>
    <t>Accumulated Net Income</t>
  </si>
  <si>
    <t>Interest Income - Govt or Govt</t>
  </si>
  <si>
    <t>Interest Income - Time Deposits</t>
  </si>
  <si>
    <t>Investment Holding Gains/Losses</t>
  </si>
  <si>
    <t>Interest Earned on Bank Account</t>
  </si>
  <si>
    <t>Gain/Loss - Change in Value of</t>
  </si>
  <si>
    <t>Exchange Gain/Loss</t>
  </si>
  <si>
    <t>Bank Charges - Investments</t>
  </si>
  <si>
    <t>Other Financial Expenses - Bank</t>
  </si>
  <si>
    <t>Staff Retirement Plan - S/S</t>
  </si>
  <si>
    <t>Group Medical Insurance - S/S</t>
  </si>
  <si>
    <t>Group Life Insurance - S/S</t>
  </si>
  <si>
    <t>Dependency Allowance -S/S</t>
  </si>
  <si>
    <t>Business Travel - Operations -</t>
  </si>
  <si>
    <t>External Auditors</t>
  </si>
  <si>
    <t>Translation Services</t>
  </si>
  <si>
    <t>Technical Assistance - Project</t>
  </si>
  <si>
    <t>Technical Assistance - Advisory</t>
  </si>
  <si>
    <t>Technical Assistance - Regional</t>
  </si>
  <si>
    <t>Technical Assistance - Capacity</t>
  </si>
  <si>
    <t>1</t>
  </si>
  <si>
    <t>2</t>
  </si>
  <si>
    <t>3</t>
  </si>
  <si>
    <t>4</t>
  </si>
  <si>
    <t>5</t>
  </si>
  <si>
    <t>6</t>
  </si>
  <si>
    <t xml:space="preserve">Staff Salaries </t>
  </si>
  <si>
    <t>Source:  JSF/ACCSF Computaion of Utilization - 31 Dec 2013</t>
  </si>
  <si>
    <t>Note:  Numbers may not sum precisely because of rounding.</t>
  </si>
  <si>
    <t>Item</t>
  </si>
  <si>
    <t>Contributions committed</t>
  </si>
  <si>
    <t>Translation adjustments</t>
  </si>
  <si>
    <t>Japan Special Fund—Asian Currency Crisis Support Facility</t>
  </si>
  <si>
    <t>Transfer to Japan Fund for</t>
  </si>
  <si>
    <t>Poverty Reduction</t>
  </si>
  <si>
    <t>Exchange (loss)</t>
  </si>
  <si>
    <t>Interest Payment Assistance</t>
  </si>
  <si>
    <t>Written Back</t>
  </si>
  <si>
    <t>a</t>
  </si>
  <si>
    <t>1999–2012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</si>
  <si>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 guarantee facility is provided  under the Asian Currency Crisis Support Facility for which the Government of Japan has made available 
  noninterest-bearing, nonnegotiable notes in the amount of ¥360 billion, encashable by ADB at any time to meet a call on any guarantee. 
  In the absence of any concluded guarantee, the note was returned to the Government of Japan on 25 March 2002.</t>
    </r>
  </si>
  <si>
    <t>- = nil, ( ) = negative.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</si>
</sst>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_);\(#,##0.0\)"/>
  </numFmts>
  <fonts count="26">
    <font>
      <sz val="11"/>
      <name val="Arial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7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0"/>
      <name val="Courier New"/>
      <family val="3"/>
    </font>
    <font>
      <sz val="9"/>
      <name val="Courier New"/>
      <family val="3"/>
    </font>
    <font>
      <sz val="11"/>
      <name val="Courier New"/>
      <family val="3"/>
    </font>
    <font>
      <b/>
      <u/>
      <sz val="11"/>
      <name val="Courier New"/>
      <family val="3"/>
    </font>
    <font>
      <vertAlign val="superscript"/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color rgb="FF007DB7"/>
      <name val="Arial"/>
      <family val="2"/>
    </font>
    <font>
      <sz val="7"/>
      <color rgb="FFFF0000"/>
      <name val="Arial"/>
      <family val="2"/>
    </font>
    <font>
      <b/>
      <sz val="11"/>
      <color rgb="FF007DB7"/>
      <name val="Arial"/>
      <family val="2"/>
    </font>
    <font>
      <u/>
      <sz val="11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0" borderId="0">
      <alignment horizontal="right" vertical="center"/>
    </xf>
    <xf numFmtId="0" fontId="7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13">
    <xf numFmtId="0" fontId="0" fillId="0" borderId="0" xfId="0"/>
    <xf numFmtId="43" fontId="5" fillId="0" borderId="0" xfId="1" applyFont="1" applyBorder="1" applyAlignment="1">
      <alignment horizontal="right" vertical="center"/>
    </xf>
    <xf numFmtId="43" fontId="5" fillId="0" borderId="0" xfId="1" applyFont="1" applyFill="1" applyBorder="1" applyAlignment="1">
      <alignment horizontal="right" vertical="center"/>
    </xf>
    <xf numFmtId="43" fontId="5" fillId="0" borderId="1" xfId="1" applyFont="1" applyBorder="1" applyAlignment="1">
      <alignment horizontal="right" vertical="center"/>
    </xf>
    <xf numFmtId="43" fontId="5" fillId="0" borderId="1" xfId="1" applyFont="1" applyBorder="1"/>
    <xf numFmtId="0" fontId="6" fillId="0" borderId="0" xfId="6" applyFont="1"/>
    <xf numFmtId="0" fontId="6" fillId="0" borderId="0" xfId="6" applyFont="1" applyAlignment="1">
      <alignment horizontal="center"/>
    </xf>
    <xf numFmtId="0" fontId="5" fillId="0" borderId="0" xfId="6" applyFont="1" applyAlignment="1">
      <alignment horizontal="center"/>
    </xf>
    <xf numFmtId="43" fontId="5" fillId="0" borderId="0" xfId="1" applyFont="1"/>
    <xf numFmtId="0" fontId="5" fillId="0" borderId="0" xfId="6" applyFont="1"/>
    <xf numFmtId="43" fontId="6" fillId="0" borderId="0" xfId="1" applyFont="1" applyAlignment="1">
      <alignment horizontal="center"/>
    </xf>
    <xf numFmtId="0" fontId="5" fillId="0" borderId="1" xfId="6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0" xfId="5" applyFont="1" applyFill="1" applyBorder="1" applyAlignment="1">
      <alignment horizontal="center" vertical="center"/>
    </xf>
    <xf numFmtId="43" fontId="5" fillId="0" borderId="0" xfId="1" applyFont="1" applyAlignment="1">
      <alignment horizontal="center"/>
    </xf>
    <xf numFmtId="0" fontId="5" fillId="0" borderId="0" xfId="5" applyFont="1" applyFill="1" applyBorder="1" applyAlignment="1">
      <alignment horizontal="left" vertical="center"/>
    </xf>
    <xf numFmtId="43" fontId="5" fillId="0" borderId="0" xfId="1" applyFont="1" applyFill="1" applyBorder="1" applyAlignment="1">
      <alignment horizontal="center" vertical="center"/>
    </xf>
    <xf numFmtId="0" fontId="5" fillId="0" borderId="0" xfId="5" applyFont="1" applyBorder="1" applyAlignment="1">
      <alignment horizontal="left" vertical="center"/>
    </xf>
    <xf numFmtId="0" fontId="5" fillId="0" borderId="0" xfId="5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3" fontId="5" fillId="0" borderId="1" xfId="5" applyNumberFormat="1" applyFont="1" applyBorder="1" applyAlignment="1">
      <alignment horizontal="center" vertical="center"/>
    </xf>
    <xf numFmtId="0" fontId="6" fillId="0" borderId="0" xfId="5" applyFont="1" applyBorder="1" applyAlignment="1">
      <alignment horizontal="left" vertical="center"/>
    </xf>
    <xf numFmtId="43" fontId="5" fillId="0" borderId="1" xfId="1" applyFont="1" applyBorder="1" applyAlignment="1">
      <alignment horizontal="center" vertical="center"/>
    </xf>
    <xf numFmtId="43" fontId="5" fillId="0" borderId="0" xfId="1" applyFont="1" applyBorder="1"/>
    <xf numFmtId="0" fontId="5" fillId="0" borderId="0" xfId="6" applyFont="1" applyAlignment="1">
      <alignment horizontal="center" wrapText="1"/>
    </xf>
    <xf numFmtId="0" fontId="2" fillId="0" borderId="0" xfId="6" applyFont="1" applyAlignment="1">
      <alignment horizontal="center" wrapText="1"/>
    </xf>
    <xf numFmtId="0" fontId="11" fillId="0" borderId="0" xfId="6" applyFont="1" applyAlignment="1">
      <alignment horizontal="center"/>
    </xf>
    <xf numFmtId="43" fontId="12" fillId="0" borderId="0" xfId="6" applyNumberFormat="1" applyFont="1"/>
    <xf numFmtId="0" fontId="12" fillId="0" borderId="0" xfId="6" applyFont="1"/>
    <xf numFmtId="43" fontId="5" fillId="0" borderId="2" xfId="1" applyFont="1" applyBorder="1" applyAlignment="1">
      <alignment horizontal="center"/>
    </xf>
    <xf numFmtId="43" fontId="5" fillId="0" borderId="1" xfId="6" applyNumberFormat="1" applyFont="1" applyBorder="1" applyAlignment="1">
      <alignment horizontal="center"/>
    </xf>
    <xf numFmtId="43" fontId="5" fillId="0" borderId="0" xfId="2" applyFont="1"/>
    <xf numFmtId="43" fontId="6" fillId="0" borderId="0" xfId="2" applyFont="1" applyAlignment="1">
      <alignment horizontal="center"/>
    </xf>
    <xf numFmtId="43" fontId="5" fillId="0" borderId="1" xfId="2" applyFont="1" applyBorder="1" applyAlignment="1">
      <alignment horizontal="center"/>
    </xf>
    <xf numFmtId="43" fontId="5" fillId="0" borderId="1" xfId="2" applyFont="1" applyBorder="1"/>
    <xf numFmtId="43" fontId="5" fillId="0" borderId="0" xfId="2" applyFont="1" applyAlignment="1">
      <alignment horizontal="center"/>
    </xf>
    <xf numFmtId="43" fontId="5" fillId="0" borderId="0" xfId="2" applyFont="1" applyFill="1" applyBorder="1" applyAlignment="1">
      <alignment horizontal="center" vertical="center"/>
    </xf>
    <xf numFmtId="43" fontId="5" fillId="0" borderId="0" xfId="2" applyFont="1" applyFill="1" applyBorder="1" applyAlignment="1">
      <alignment horizontal="right" vertical="center"/>
    </xf>
    <xf numFmtId="43" fontId="5" fillId="0" borderId="0" xfId="6" applyNumberFormat="1" applyFont="1"/>
    <xf numFmtId="43" fontId="5" fillId="0" borderId="0" xfId="2" applyFont="1" applyBorder="1" applyAlignment="1">
      <alignment horizontal="center" vertical="center"/>
    </xf>
    <xf numFmtId="43" fontId="5" fillId="0" borderId="0" xfId="2" applyFont="1" applyBorder="1" applyAlignment="1">
      <alignment horizontal="right" vertical="center"/>
    </xf>
    <xf numFmtId="43" fontId="5" fillId="0" borderId="2" xfId="2" applyFont="1" applyBorder="1" applyAlignment="1">
      <alignment horizontal="center" vertical="center"/>
    </xf>
    <xf numFmtId="43" fontId="5" fillId="0" borderId="1" xfId="2" applyFont="1" applyBorder="1" applyAlignment="1">
      <alignment horizontal="right" vertical="center"/>
    </xf>
    <xf numFmtId="43" fontId="5" fillId="0" borderId="1" xfId="2" applyFont="1" applyBorder="1" applyAlignment="1">
      <alignment horizontal="center" vertical="center"/>
    </xf>
    <xf numFmtId="43" fontId="5" fillId="0" borderId="0" xfId="2" applyFont="1" applyBorder="1"/>
    <xf numFmtId="43" fontId="5" fillId="0" borderId="2" xfId="2" applyFont="1" applyBorder="1" applyAlignment="1">
      <alignment horizontal="center"/>
    </xf>
    <xf numFmtId="0" fontId="0" fillId="2" borderId="0" xfId="0" applyFill="1"/>
    <xf numFmtId="0" fontId="14" fillId="0" borderId="0" xfId="0" applyFont="1" applyAlignment="1">
      <alignment vertical="center"/>
    </xf>
    <xf numFmtId="0" fontId="15" fillId="0" borderId="0" xfId="6" applyFont="1"/>
    <xf numFmtId="0" fontId="16" fillId="0" borderId="0" xfId="0" applyFont="1" applyAlignment="1">
      <alignment vertical="center"/>
    </xf>
    <xf numFmtId="43" fontId="15" fillId="0" borderId="0" xfId="1" applyFont="1"/>
    <xf numFmtId="0" fontId="17" fillId="0" borderId="0" xfId="0" quotePrefix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5" fillId="0" borderId="0" xfId="2" applyFont="1" applyBorder="1" applyAlignment="1">
      <alignment horizontal="center"/>
    </xf>
    <xf numFmtId="0" fontId="5" fillId="0" borderId="0" xfId="6" applyFont="1" applyBorder="1" applyAlignment="1">
      <alignment horizontal="center"/>
    </xf>
    <xf numFmtId="43" fontId="6" fillId="0" borderId="3" xfId="6" applyNumberFormat="1" applyFont="1" applyBorder="1" applyAlignment="1">
      <alignment horizontal="center"/>
    </xf>
    <xf numFmtId="0" fontId="3" fillId="2" borderId="0" xfId="0" applyFont="1" applyFill="1" applyAlignment="1">
      <alignment vertical="center"/>
    </xf>
    <xf numFmtId="164" fontId="0" fillId="2" borderId="0" xfId="0" applyNumberFormat="1" applyFill="1"/>
    <xf numFmtId="43" fontId="4" fillId="2" borderId="0" xfId="1" applyFont="1" applyFill="1"/>
    <xf numFmtId="0" fontId="0" fillId="2" borderId="0" xfId="0" applyFill="1" applyBorder="1"/>
    <xf numFmtId="0" fontId="2" fillId="2" borderId="0" xfId="0" quotePrefix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9" fillId="2" borderId="0" xfId="0" applyFont="1" applyFill="1"/>
    <xf numFmtId="164" fontId="9" fillId="2" borderId="0" xfId="1" applyNumberFormat="1" applyFont="1" applyFill="1"/>
    <xf numFmtId="164" fontId="9" fillId="2" borderId="4" xfId="1" applyNumberFormat="1" applyFont="1" applyFill="1" applyBorder="1"/>
    <xf numFmtId="165" fontId="9" fillId="2" borderId="0" xfId="1" applyNumberFormat="1" applyFont="1" applyFill="1"/>
    <xf numFmtId="164" fontId="9" fillId="2" borderId="2" xfId="1" applyNumberFormat="1" applyFont="1" applyFill="1" applyBorder="1"/>
    <xf numFmtId="164" fontId="9" fillId="2" borderId="0" xfId="1" applyNumberFormat="1" applyFont="1" applyFill="1" applyBorder="1"/>
    <xf numFmtId="164" fontId="9" fillId="2" borderId="1" xfId="1" applyNumberFormat="1" applyFont="1" applyFill="1" applyBorder="1"/>
    <xf numFmtId="165" fontId="9" fillId="2" borderId="0" xfId="1" applyNumberFormat="1" applyFont="1" applyFill="1" applyBorder="1"/>
    <xf numFmtId="0" fontId="2" fillId="2" borderId="0" xfId="3" applyFont="1" applyFill="1" applyAlignment="1" applyProtection="1"/>
    <xf numFmtId="0" fontId="9" fillId="2" borderId="0" xfId="0" applyFont="1" applyFill="1" applyBorder="1"/>
    <xf numFmtId="0" fontId="22" fillId="2" borderId="0" xfId="0" applyFont="1" applyFill="1"/>
    <xf numFmtId="0" fontId="9" fillId="2" borderId="0" xfId="0" applyFont="1" applyFill="1"/>
    <xf numFmtId="0" fontId="23" fillId="2" borderId="0" xfId="0" applyFont="1" applyFill="1" applyAlignment="1">
      <alignment horizontal="right"/>
    </xf>
    <xf numFmtId="0" fontId="24" fillId="2" borderId="0" xfId="0" applyFont="1" applyFill="1"/>
    <xf numFmtId="0" fontId="2" fillId="2" borderId="0" xfId="0" applyFont="1" applyFill="1" applyAlignment="1">
      <alignment horizontal="left" vertical="top"/>
    </xf>
    <xf numFmtId="0" fontId="9" fillId="2" borderId="1" xfId="0" applyFont="1" applyFill="1" applyBorder="1" applyAlignment="1">
      <alignment vertical="center"/>
    </xf>
    <xf numFmtId="164" fontId="9" fillId="2" borderId="1" xfId="1" applyNumberFormat="1" applyFont="1" applyFill="1" applyBorder="1" applyAlignment="1">
      <alignment vertical="center"/>
    </xf>
    <xf numFmtId="164" fontId="9" fillId="2" borderId="5" xfId="1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20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/>
    <xf numFmtId="0" fontId="20" fillId="2" borderId="5" xfId="0" applyFont="1" applyFill="1" applyBorder="1" applyAlignment="1"/>
    <xf numFmtId="164" fontId="9" fillId="0" borderId="0" xfId="1" applyNumberFormat="1" applyFont="1"/>
    <xf numFmtId="164" fontId="9" fillId="0" borderId="2" xfId="1" applyNumberFormat="1" applyFont="1" applyBorder="1"/>
    <xf numFmtId="164" fontId="9" fillId="0" borderId="2" xfId="1" applyNumberFormat="1" applyFont="1" applyFill="1" applyBorder="1"/>
    <xf numFmtId="164" fontId="9" fillId="0" borderId="0" xfId="1" applyNumberFormat="1" applyFont="1" applyFill="1" applyBorder="1"/>
    <xf numFmtId="164" fontId="9" fillId="0" borderId="0" xfId="1" applyNumberFormat="1" applyFont="1" applyFill="1"/>
    <xf numFmtId="164" fontId="9" fillId="0" borderId="0" xfId="1" applyNumberFormat="1" applyFont="1" applyAlignment="1">
      <alignment horizontal="right"/>
    </xf>
    <xf numFmtId="164" fontId="9" fillId="0" borderId="1" xfId="1" applyNumberFormat="1" applyFont="1" applyBorder="1"/>
    <xf numFmtId="164" fontId="9" fillId="0" borderId="1" xfId="1" applyNumberFormat="1" applyFont="1" applyFill="1" applyBorder="1"/>
    <xf numFmtId="164" fontId="9" fillId="0" borderId="1" xfId="1" applyNumberFormat="1" applyFont="1" applyFill="1" applyBorder="1" applyAlignment="1">
      <alignment horizontal="right"/>
    </xf>
    <xf numFmtId="164" fontId="9" fillId="0" borderId="0" xfId="1" applyNumberFormat="1" applyFont="1" applyBorder="1"/>
    <xf numFmtId="166" fontId="9" fillId="0" borderId="0" xfId="1" applyNumberFormat="1" applyFont="1" applyFill="1" applyBorder="1" applyAlignment="1">
      <alignment horizontal="right"/>
    </xf>
    <xf numFmtId="164" fontId="9" fillId="0" borderId="1" xfId="1" applyNumberFormat="1" applyFont="1" applyBorder="1" applyAlignment="1">
      <alignment vertical="center"/>
    </xf>
    <xf numFmtId="164" fontId="9" fillId="0" borderId="1" xfId="1" applyNumberFormat="1" applyFont="1" applyFill="1" applyBorder="1" applyAlignment="1">
      <alignment vertical="center"/>
    </xf>
    <xf numFmtId="164" fontId="9" fillId="0" borderId="2" xfId="1" applyNumberFormat="1" applyFont="1" applyFill="1" applyBorder="1" applyAlignment="1">
      <alignment horizontal="right"/>
    </xf>
    <xf numFmtId="164" fontId="9" fillId="0" borderId="2" xfId="1" applyNumberFormat="1" applyFont="1" applyBorder="1" applyAlignment="1">
      <alignment horizontal="right"/>
    </xf>
    <xf numFmtId="0" fontId="9" fillId="2" borderId="0" xfId="0" applyFont="1" applyFill="1"/>
    <xf numFmtId="166" fontId="9" fillId="0" borderId="0" xfId="1" applyNumberFormat="1" applyFont="1" applyFill="1" applyBorder="1"/>
    <xf numFmtId="166" fontId="9" fillId="0" borderId="0" xfId="1" applyNumberFormat="1" applyFont="1" applyBorder="1"/>
    <xf numFmtId="164" fontId="9" fillId="2" borderId="4" xfId="1" applyNumberFormat="1" applyFont="1" applyFill="1" applyBorder="1" applyAlignment="1"/>
    <xf numFmtId="0" fontId="21" fillId="0" borderId="0" xfId="1" applyNumberFormat="1" applyFont="1" applyAlignment="1">
      <alignment horizontal="left"/>
    </xf>
    <xf numFmtId="0" fontId="2" fillId="2" borderId="0" xfId="0" applyFont="1" applyFill="1" applyAlignment="1">
      <alignment vertical="top" wrapText="1"/>
    </xf>
    <xf numFmtId="0" fontId="20" fillId="2" borderId="1" xfId="0" applyFont="1" applyFill="1" applyBorder="1" applyAlignment="1">
      <alignment horizontal="left"/>
    </xf>
    <xf numFmtId="0" fontId="9" fillId="2" borderId="6" xfId="0" applyFont="1" applyFill="1" applyBorder="1"/>
    <xf numFmtId="0" fontId="9" fillId="2" borderId="0" xfId="0" applyFont="1" applyFill="1"/>
    <xf numFmtId="0" fontId="20" fillId="2" borderId="1" xfId="0" applyFont="1" applyFill="1" applyBorder="1" applyAlignment="1">
      <alignment horizontal="center"/>
    </xf>
  </cellXfs>
  <cellStyles count="13">
    <cellStyle name="Comma" xfId="1" builtinId="3"/>
    <cellStyle name="Comma 2" xfId="2" xr:uid="{00000000-0005-0000-0000-000001000000}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Hyperlink" xfId="3" builtinId="8"/>
    <cellStyle name="Normal" xfId="0" builtinId="0"/>
    <cellStyle name="Normal 2 2" xfId="4" xr:uid="{00000000-0005-0000-0000-00000A000000}"/>
    <cellStyle name="Normal_Sheet1" xfId="5" xr:uid="{00000000-0005-0000-0000-00000B000000}"/>
    <cellStyle name="Normal_Statement of Activities and Change in Net Assets" xfId="6" xr:uid="{00000000-0005-0000-0000-00000C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109829</xdr:colOff>
      <xdr:row>0</xdr:row>
      <xdr:rowOff>28575</xdr:rowOff>
    </xdr:from>
    <xdr:to>
      <xdr:col>25</xdr:col>
      <xdr:colOff>333305</xdr:colOff>
      <xdr:row>4</xdr:row>
      <xdr:rowOff>40583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490829" y="28575"/>
          <a:ext cx="3902097" cy="616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2017</a:t>
          </a:r>
        </a:p>
        <a:p>
          <a:pPr algn="l"/>
          <a:r>
            <a:rPr lang="fi-FI" sz="900">
              <a:latin typeface="Arial" pitchFamily="34" charset="0"/>
              <a:cs typeface="Arial" pitchFamily="34" charset="0"/>
            </a:rPr>
            <a:t>www.adb.org/ar2017</a:t>
          </a: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japan special fund, contributions</a:t>
          </a:r>
        </a:p>
      </xdr:txBody>
    </xdr:sp>
    <xdr:clientData/>
  </xdr:twoCellAnchor>
  <xdr:twoCellAnchor editAs="oneCell">
    <xdr:from>
      <xdr:col>0</xdr:col>
      <xdr:colOff>39413</xdr:colOff>
      <xdr:row>0</xdr:row>
      <xdr:rowOff>45984</xdr:rowOff>
    </xdr:from>
    <xdr:to>
      <xdr:col>2</xdr:col>
      <xdr:colOff>47033</xdr:colOff>
      <xdr:row>3</xdr:row>
      <xdr:rowOff>95645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13" y="45984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workbookViewId="0">
      <selection activeCell="A4" sqref="A4"/>
    </sheetView>
  </sheetViews>
  <sheetFormatPr baseColWidth="10" defaultColWidth="7" defaultRowHeight="12"/>
  <cols>
    <col min="1" max="1" width="33.1640625" style="9" customWidth="1"/>
    <col min="2" max="2" width="17.1640625" style="7" customWidth="1"/>
    <col min="3" max="3" width="7.1640625" style="7" customWidth="1"/>
    <col min="4" max="4" width="11.1640625" style="7" customWidth="1"/>
    <col min="5" max="5" width="13.1640625" style="8" customWidth="1"/>
    <col min="6" max="6" width="16.1640625" style="9" customWidth="1"/>
    <col min="7" max="16384" width="7" style="9"/>
  </cols>
  <sheetData>
    <row r="1" spans="1:5">
      <c r="A1" s="5" t="s">
        <v>12</v>
      </c>
      <c r="B1" s="6"/>
    </row>
    <row r="2" spans="1:5">
      <c r="A2" s="9" t="s">
        <v>13</v>
      </c>
    </row>
    <row r="5" spans="1:5">
      <c r="B5" s="7" t="s">
        <v>14</v>
      </c>
      <c r="C5" s="7" t="s">
        <v>15</v>
      </c>
      <c r="D5" s="6" t="s">
        <v>8</v>
      </c>
      <c r="E5" s="10" t="s">
        <v>9</v>
      </c>
    </row>
    <row r="7" spans="1:5">
      <c r="A7" s="5" t="s">
        <v>16</v>
      </c>
      <c r="B7" s="11"/>
      <c r="C7" s="11"/>
      <c r="D7" s="12">
        <v>0</v>
      </c>
      <c r="E7" s="4">
        <v>0</v>
      </c>
    </row>
    <row r="9" spans="1:5">
      <c r="A9" s="5" t="s">
        <v>17</v>
      </c>
      <c r="B9" s="6"/>
    </row>
    <row r="10" spans="1:5">
      <c r="A10" s="9" t="s">
        <v>18</v>
      </c>
      <c r="B10" s="13">
        <v>4102021</v>
      </c>
      <c r="C10" s="7">
        <v>601</v>
      </c>
      <c r="D10" s="14">
        <v>-116107.24</v>
      </c>
      <c r="E10" s="8">
        <v>-978521.29</v>
      </c>
    </row>
    <row r="11" spans="1:5">
      <c r="A11" s="15" t="s">
        <v>19</v>
      </c>
      <c r="B11" s="13">
        <v>4102041</v>
      </c>
      <c r="C11" s="13">
        <v>602</v>
      </c>
      <c r="D11" s="16">
        <v>-77850.259999999995</v>
      </c>
      <c r="E11" s="2">
        <v>-345188.17</v>
      </c>
    </row>
    <row r="12" spans="1:5" hidden="1">
      <c r="A12" s="17" t="s">
        <v>20</v>
      </c>
      <c r="B12" s="18">
        <v>4102081</v>
      </c>
      <c r="C12" s="18">
        <v>606</v>
      </c>
      <c r="D12" s="18"/>
      <c r="E12" s="2">
        <v>0</v>
      </c>
    </row>
    <row r="13" spans="1:5" hidden="1">
      <c r="A13" s="17" t="s">
        <v>20</v>
      </c>
      <c r="B13" s="18">
        <v>4102141</v>
      </c>
      <c r="C13" s="18">
        <v>606</v>
      </c>
      <c r="D13" s="18"/>
      <c r="E13" s="2"/>
    </row>
    <row r="14" spans="1:5" hidden="1">
      <c r="A14" s="17" t="s">
        <v>21</v>
      </c>
      <c r="B14" s="18">
        <v>4106001</v>
      </c>
      <c r="C14" s="18">
        <v>696</v>
      </c>
      <c r="D14" s="18"/>
      <c r="E14" s="2">
        <v>0</v>
      </c>
    </row>
    <row r="15" spans="1:5">
      <c r="A15" s="17" t="s">
        <v>22</v>
      </c>
      <c r="B15" s="18">
        <v>4310053</v>
      </c>
      <c r="C15" s="18"/>
      <c r="D15" s="19">
        <v>32856.89</v>
      </c>
      <c r="E15" s="2">
        <v>156187.13</v>
      </c>
    </row>
    <row r="16" spans="1:5">
      <c r="A16" s="17" t="s">
        <v>23</v>
      </c>
      <c r="B16" s="18">
        <v>4304001</v>
      </c>
      <c r="C16" s="18">
        <v>651</v>
      </c>
      <c r="D16" s="19">
        <v>-151.63999999999999</v>
      </c>
      <c r="E16" s="1">
        <v>-892.01</v>
      </c>
    </row>
    <row r="17" spans="1:6">
      <c r="A17" s="17" t="s">
        <v>24</v>
      </c>
      <c r="B17" s="18">
        <v>4310051</v>
      </c>
      <c r="C17" s="18">
        <v>658</v>
      </c>
      <c r="D17" s="20">
        <v>0</v>
      </c>
      <c r="E17" s="1">
        <v>-12583.82</v>
      </c>
    </row>
    <row r="18" spans="1:6">
      <c r="A18" s="17"/>
      <c r="B18" s="18"/>
      <c r="C18" s="18"/>
      <c r="D18" s="21">
        <f>SUM(D10:D17)</f>
        <v>-161252.25</v>
      </c>
      <c r="E18" s="3">
        <f>SUM(E10:E17)</f>
        <v>-1180998.1600000001</v>
      </c>
    </row>
    <row r="19" spans="1:6">
      <c r="A19" s="17"/>
      <c r="B19" s="18"/>
      <c r="C19" s="18"/>
      <c r="D19" s="18"/>
      <c r="E19" s="1"/>
    </row>
    <row r="20" spans="1:6">
      <c r="A20" s="22" t="s">
        <v>25</v>
      </c>
      <c r="B20" s="18"/>
      <c r="C20" s="18"/>
      <c r="D20" s="18"/>
      <c r="E20" s="1"/>
    </row>
    <row r="21" spans="1:6">
      <c r="A21" s="17" t="s">
        <v>26</v>
      </c>
      <c r="B21" s="18">
        <v>4318001</v>
      </c>
      <c r="C21" s="18" t="s">
        <v>10</v>
      </c>
      <c r="D21" s="19">
        <v>0</v>
      </c>
      <c r="E21" s="1">
        <v>-23917.32</v>
      </c>
    </row>
    <row r="22" spans="1:6">
      <c r="A22" s="17" t="s">
        <v>27</v>
      </c>
      <c r="B22" s="18">
        <v>4318002</v>
      </c>
      <c r="C22" s="18" t="s">
        <v>11</v>
      </c>
      <c r="D22" s="20">
        <v>0</v>
      </c>
      <c r="E22" s="1">
        <v>-264.77</v>
      </c>
    </row>
    <row r="23" spans="1:6">
      <c r="A23" s="17"/>
      <c r="B23" s="18"/>
      <c r="C23" s="18"/>
      <c r="D23" s="23">
        <f>SUM(D21:D22)</f>
        <v>0</v>
      </c>
      <c r="E23" s="3">
        <f>SUM(E21:E22)</f>
        <v>-24182.09</v>
      </c>
    </row>
    <row r="24" spans="1:6">
      <c r="E24" s="24"/>
    </row>
    <row r="25" spans="1:6">
      <c r="E25" s="24"/>
    </row>
    <row r="26" spans="1:6">
      <c r="A26" s="5" t="s">
        <v>28</v>
      </c>
      <c r="B26" s="6"/>
      <c r="E26" s="24"/>
    </row>
    <row r="27" spans="1:6" ht="25.5" customHeight="1">
      <c r="A27" s="9" t="s">
        <v>29</v>
      </c>
      <c r="B27" s="25" t="s">
        <v>30</v>
      </c>
      <c r="C27" s="7">
        <v>726</v>
      </c>
      <c r="D27" s="14">
        <v>0</v>
      </c>
      <c r="E27" s="8">
        <v>122.05</v>
      </c>
    </row>
    <row r="28" spans="1:6" ht="45" customHeight="1">
      <c r="A28" s="9" t="s">
        <v>31</v>
      </c>
      <c r="B28" s="26" t="s">
        <v>32</v>
      </c>
      <c r="C28" s="7" t="s">
        <v>33</v>
      </c>
      <c r="D28" s="14">
        <v>6679.44</v>
      </c>
      <c r="E28" s="8">
        <f>469896+198048-D28</f>
        <v>661264.56000000006</v>
      </c>
    </row>
    <row r="29" spans="1:6">
      <c r="A29" s="9" t="s">
        <v>34</v>
      </c>
      <c r="B29" s="27"/>
      <c r="C29" s="7">
        <v>831</v>
      </c>
      <c r="D29" s="14">
        <v>0</v>
      </c>
      <c r="E29" s="8">
        <v>705895.88</v>
      </c>
    </row>
    <row r="30" spans="1:6">
      <c r="A30" s="9" t="s">
        <v>35</v>
      </c>
      <c r="B30" s="7">
        <v>6640701</v>
      </c>
      <c r="C30" s="7">
        <v>846</v>
      </c>
      <c r="D30" s="14">
        <v>0</v>
      </c>
      <c r="E30" s="8">
        <v>15067</v>
      </c>
    </row>
    <row r="31" spans="1:6" ht="28.5" customHeight="1">
      <c r="A31" s="9" t="s">
        <v>36</v>
      </c>
      <c r="B31" s="25" t="s">
        <v>37</v>
      </c>
      <c r="C31" s="7">
        <v>846</v>
      </c>
      <c r="D31" s="14">
        <v>0</v>
      </c>
      <c r="E31" s="8">
        <f>2593.12+34067.91</f>
        <v>36661.030000000006</v>
      </c>
      <c r="F31" s="28">
        <f>SUM(E27:E31)</f>
        <v>1419010.5200000003</v>
      </c>
    </row>
    <row r="32" spans="1:6">
      <c r="A32" s="9" t="s">
        <v>38</v>
      </c>
      <c r="B32" s="7">
        <v>901</v>
      </c>
      <c r="C32" s="7">
        <v>8002001</v>
      </c>
      <c r="D32" s="14">
        <v>0</v>
      </c>
      <c r="E32" s="8">
        <v>19381130.199999999</v>
      </c>
      <c r="F32" s="29"/>
    </row>
    <row r="33" spans="1:6">
      <c r="A33" s="9" t="s">
        <v>39</v>
      </c>
      <c r="B33" s="7">
        <v>903</v>
      </c>
      <c r="C33" s="7">
        <v>8003001</v>
      </c>
      <c r="D33" s="14">
        <v>0</v>
      </c>
      <c r="E33" s="8">
        <v>2600000</v>
      </c>
      <c r="F33" s="29"/>
    </row>
    <row r="34" spans="1:6">
      <c r="A34" s="9" t="s">
        <v>40</v>
      </c>
      <c r="B34" s="7">
        <v>902</v>
      </c>
      <c r="C34" s="7">
        <v>8004001</v>
      </c>
      <c r="D34" s="14">
        <v>0</v>
      </c>
      <c r="E34" s="8">
        <v>1372942.16</v>
      </c>
      <c r="F34" s="29"/>
    </row>
    <row r="35" spans="1:6">
      <c r="A35" s="9" t="s">
        <v>41</v>
      </c>
      <c r="B35" s="7">
        <v>904</v>
      </c>
      <c r="C35" s="7">
        <v>8005001</v>
      </c>
      <c r="D35" s="14">
        <v>0</v>
      </c>
      <c r="E35" s="8">
        <v>2000000</v>
      </c>
      <c r="F35" s="29"/>
    </row>
    <row r="36" spans="1:6">
      <c r="A36" s="9" t="s">
        <v>42</v>
      </c>
      <c r="B36" s="7">
        <v>905</v>
      </c>
      <c r="C36" s="7">
        <v>8006001</v>
      </c>
      <c r="D36" s="14">
        <v>-222621.38</v>
      </c>
      <c r="E36" s="8">
        <v>-1027706.07</v>
      </c>
      <c r="F36" s="29"/>
    </row>
    <row r="37" spans="1:6">
      <c r="A37" s="9" t="s">
        <v>43</v>
      </c>
      <c r="B37" s="7">
        <v>909</v>
      </c>
      <c r="C37" s="7">
        <v>8007001</v>
      </c>
      <c r="D37" s="30">
        <v>0</v>
      </c>
      <c r="E37" s="8">
        <v>13500000</v>
      </c>
      <c r="F37" s="28">
        <f>SUM(E32:E37)</f>
        <v>37826366.289999999</v>
      </c>
    </row>
    <row r="38" spans="1:6">
      <c r="D38" s="31">
        <f>SUM(D27:D37)</f>
        <v>-215941.94</v>
      </c>
      <c r="E38" s="4">
        <f>SUM(E27:E37)</f>
        <v>39245376.810000002</v>
      </c>
      <c r="F38" s="28">
        <f>+F37+F31</f>
        <v>39245376.810000002</v>
      </c>
    </row>
  </sheetData>
  <phoneticPr fontId="10" type="noConversion"/>
  <pageMargins left="0.52" right="0.45" top="1.01" bottom="0.3" header="0.64" footer="0.22"/>
  <pageSetup scale="98"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129"/>
  <sheetViews>
    <sheetView workbookViewId="0">
      <selection activeCell="E30" sqref="E30"/>
    </sheetView>
  </sheetViews>
  <sheetFormatPr baseColWidth="10" defaultColWidth="7" defaultRowHeight="13"/>
  <cols>
    <col min="1" max="1" width="33.1640625" style="9" customWidth="1"/>
    <col min="2" max="2" width="11" style="7" customWidth="1"/>
    <col min="3" max="3" width="7.1640625" style="7" customWidth="1"/>
    <col min="4" max="4" width="11.1640625" style="7" customWidth="1"/>
    <col min="5" max="5" width="13.1640625" style="32" customWidth="1"/>
    <col min="6" max="6" width="11.1640625" style="9" customWidth="1"/>
    <col min="7" max="7" width="5.1640625" style="8" customWidth="1"/>
    <col min="8" max="8" width="5.1640625" style="9" customWidth="1"/>
    <col min="9" max="9" width="7" style="9" hidden="1" customWidth="1"/>
    <col min="10" max="11" width="1.33203125" style="9" customWidth="1"/>
    <col min="12" max="12" width="2.1640625" style="9" customWidth="1"/>
    <col min="13" max="13" width="10.6640625" style="49" customWidth="1"/>
    <col min="14" max="14" width="28.33203125" style="49" bestFit="1" customWidth="1"/>
    <col min="15" max="15" width="17.6640625" style="51" bestFit="1" customWidth="1"/>
    <col min="16" max="17" width="16.6640625" style="51" bestFit="1" customWidth="1"/>
    <col min="18" max="18" width="17.6640625" style="51" bestFit="1" customWidth="1"/>
    <col min="19" max="36" width="7" style="49"/>
    <col min="37" max="16384" width="7" style="9"/>
  </cols>
  <sheetData>
    <row r="1" spans="1:18" ht="14">
      <c r="A1" s="5" t="s">
        <v>12</v>
      </c>
      <c r="B1" s="6"/>
      <c r="M1" s="48" t="s">
        <v>51</v>
      </c>
    </row>
    <row r="2" spans="1:18" ht="14">
      <c r="A2" s="9" t="s">
        <v>161</v>
      </c>
      <c r="M2" s="48" t="s">
        <v>52</v>
      </c>
    </row>
    <row r="3" spans="1:18" ht="15">
      <c r="M3" s="50"/>
    </row>
    <row r="4" spans="1:18" ht="14">
      <c r="M4" s="48" t="s">
        <v>53</v>
      </c>
    </row>
    <row r="5" spans="1:18" ht="14">
      <c r="B5" s="7" t="s">
        <v>14</v>
      </c>
      <c r="C5" s="7" t="s">
        <v>15</v>
      </c>
      <c r="D5" s="6" t="s">
        <v>8</v>
      </c>
      <c r="E5" s="33" t="s">
        <v>9</v>
      </c>
      <c r="M5" s="48" t="s">
        <v>54</v>
      </c>
    </row>
    <row r="6" spans="1:18" ht="14">
      <c r="M6" s="48" t="s">
        <v>55</v>
      </c>
    </row>
    <row r="7" spans="1:18" ht="15">
      <c r="A7" s="5" t="s">
        <v>16</v>
      </c>
      <c r="B7" s="11"/>
      <c r="C7" s="11"/>
      <c r="D7" s="34">
        <v>0</v>
      </c>
      <c r="E7" s="35">
        <v>0</v>
      </c>
      <c r="M7" s="50"/>
    </row>
    <row r="8" spans="1:18" ht="14">
      <c r="M8" s="48" t="s">
        <v>56</v>
      </c>
    </row>
    <row r="9" spans="1:18" ht="14">
      <c r="A9" s="5" t="s">
        <v>17</v>
      </c>
      <c r="B9" s="6"/>
      <c r="M9" s="48" t="s">
        <v>57</v>
      </c>
    </row>
    <row r="10" spans="1:18" ht="15">
      <c r="A10" s="9" t="s">
        <v>44</v>
      </c>
      <c r="B10" s="13">
        <v>4102021</v>
      </c>
      <c r="C10" s="7">
        <v>601</v>
      </c>
      <c r="D10" s="36">
        <v>-1375.79</v>
      </c>
      <c r="E10" s="36">
        <v>-19839.809999999998</v>
      </c>
      <c r="F10" s="39">
        <f t="shared" ref="F10:F18" si="0">IF((ISNA(VLOOKUP(B10,$M$14:$R$113,6,FALSE))),0,VLOOKUP(B10,$M$14:$R$113,6,FALSE))</f>
        <v>-21215.599999999999</v>
      </c>
      <c r="G10" s="8">
        <f>+D10+E10-F10</f>
        <v>0</v>
      </c>
      <c r="M10" s="50"/>
    </row>
    <row r="11" spans="1:18" ht="15">
      <c r="A11" s="15" t="s">
        <v>19</v>
      </c>
      <c r="B11" s="13">
        <v>4102041</v>
      </c>
      <c r="C11" s="13">
        <v>602</v>
      </c>
      <c r="D11" s="36">
        <v>-65731.740000000005</v>
      </c>
      <c r="E11" s="36">
        <v>-120832.02</v>
      </c>
      <c r="F11" s="39">
        <f t="shared" si="0"/>
        <v>-186563.76</v>
      </c>
      <c r="G11" s="8">
        <f t="shared" ref="G11:G18" si="1">+D11+E11-F11</f>
        <v>0</v>
      </c>
      <c r="M11" s="52" t="s">
        <v>154</v>
      </c>
      <c r="N11" s="52" t="s">
        <v>155</v>
      </c>
      <c r="O11" s="52" t="s">
        <v>156</v>
      </c>
      <c r="P11" s="52" t="s">
        <v>157</v>
      </c>
      <c r="Q11" s="52" t="s">
        <v>158</v>
      </c>
      <c r="R11" s="52" t="s">
        <v>159</v>
      </c>
    </row>
    <row r="12" spans="1:18" ht="14">
      <c r="A12" s="17" t="s">
        <v>20</v>
      </c>
      <c r="B12" s="18">
        <v>4102081</v>
      </c>
      <c r="C12" s="18">
        <v>606</v>
      </c>
      <c r="D12" s="36">
        <v>0</v>
      </c>
      <c r="E12" s="36">
        <v>0</v>
      </c>
      <c r="F12" s="39">
        <f t="shared" si="0"/>
        <v>0</v>
      </c>
      <c r="G12" s="8">
        <f t="shared" si="1"/>
        <v>0</v>
      </c>
      <c r="M12" s="48" t="s">
        <v>58</v>
      </c>
      <c r="N12" s="49" t="s">
        <v>59</v>
      </c>
      <c r="O12" s="51" t="s">
        <v>60</v>
      </c>
      <c r="P12" s="51" t="s">
        <v>61</v>
      </c>
      <c r="Q12" s="51" t="s">
        <v>62</v>
      </c>
      <c r="R12" s="51" t="s">
        <v>63</v>
      </c>
    </row>
    <row r="13" spans="1:18" ht="14">
      <c r="A13" s="17" t="s">
        <v>20</v>
      </c>
      <c r="B13" s="18">
        <v>4102141</v>
      </c>
      <c r="C13" s="18">
        <v>606</v>
      </c>
      <c r="D13" s="36">
        <v>0</v>
      </c>
      <c r="E13" s="36">
        <v>0</v>
      </c>
      <c r="F13" s="39">
        <f t="shared" si="0"/>
        <v>0</v>
      </c>
      <c r="G13" s="8">
        <f t="shared" si="1"/>
        <v>0</v>
      </c>
      <c r="M13" s="48" t="s">
        <v>64</v>
      </c>
      <c r="N13" s="49" t="s">
        <v>65</v>
      </c>
      <c r="O13" s="51" t="s">
        <v>66</v>
      </c>
      <c r="P13" s="51" t="s">
        <v>66</v>
      </c>
      <c r="Q13" s="51" t="s">
        <v>66</v>
      </c>
      <c r="R13" s="51" t="s">
        <v>66</v>
      </c>
    </row>
    <row r="14" spans="1:18" ht="14">
      <c r="A14" s="17" t="s">
        <v>21</v>
      </c>
      <c r="B14" s="18">
        <v>4106001</v>
      </c>
      <c r="C14" s="18">
        <v>696</v>
      </c>
      <c r="D14" s="36">
        <v>315</v>
      </c>
      <c r="E14" s="36">
        <v>-5840</v>
      </c>
      <c r="F14" s="39">
        <f t="shared" si="0"/>
        <v>-5525</v>
      </c>
      <c r="G14" s="8">
        <f t="shared" si="1"/>
        <v>0</v>
      </c>
      <c r="M14" s="48">
        <v>1130915</v>
      </c>
      <c r="N14" s="49" t="s">
        <v>67</v>
      </c>
      <c r="O14" s="51">
        <v>349.98</v>
      </c>
      <c r="P14" s="51">
        <v>13257412.9</v>
      </c>
      <c r="Q14" s="51">
        <v>13257476.77</v>
      </c>
      <c r="R14" s="51">
        <v>286.11</v>
      </c>
    </row>
    <row r="15" spans="1:18" ht="14">
      <c r="A15" s="17" t="s">
        <v>22</v>
      </c>
      <c r="B15" s="18">
        <v>4310053</v>
      </c>
      <c r="C15" s="18"/>
      <c r="D15" s="36">
        <v>0</v>
      </c>
      <c r="E15" s="36">
        <v>0</v>
      </c>
      <c r="F15" s="39">
        <f t="shared" si="0"/>
        <v>0</v>
      </c>
      <c r="G15" s="8">
        <f t="shared" si="1"/>
        <v>0</v>
      </c>
      <c r="M15" s="48">
        <v>1131303</v>
      </c>
      <c r="N15" s="49" t="s">
        <v>68</v>
      </c>
      <c r="O15" s="51">
        <v>304431.17</v>
      </c>
      <c r="P15" s="51">
        <v>9441293.7300000004</v>
      </c>
      <c r="Q15" s="51">
        <v>9215068.9800000004</v>
      </c>
      <c r="R15" s="51">
        <v>530655.92000000004</v>
      </c>
    </row>
    <row r="16" spans="1:18" ht="14">
      <c r="A16" s="17" t="s">
        <v>23</v>
      </c>
      <c r="B16" s="18">
        <v>4304001</v>
      </c>
      <c r="C16" s="18">
        <v>651</v>
      </c>
      <c r="D16" s="36">
        <v>-3.89</v>
      </c>
      <c r="E16" s="36">
        <v>-46.28</v>
      </c>
      <c r="F16" s="39">
        <f t="shared" si="0"/>
        <v>-50.17</v>
      </c>
      <c r="G16" s="8">
        <f t="shared" si="1"/>
        <v>0</v>
      </c>
      <c r="M16" s="48">
        <v>1131305</v>
      </c>
      <c r="N16" s="49" t="s">
        <v>68</v>
      </c>
      <c r="O16" s="51">
        <v>79377.87</v>
      </c>
      <c r="P16" s="51">
        <v>11221347.640000001</v>
      </c>
      <c r="Q16" s="51">
        <v>11200094.23</v>
      </c>
      <c r="R16" s="51">
        <v>100631.28</v>
      </c>
    </row>
    <row r="17" spans="1:18" ht="14">
      <c r="A17" s="17" t="s">
        <v>24</v>
      </c>
      <c r="B17" s="18">
        <v>4310051</v>
      </c>
      <c r="C17" s="18">
        <v>658</v>
      </c>
      <c r="D17" s="36">
        <v>0</v>
      </c>
      <c r="E17" s="36">
        <v>0</v>
      </c>
      <c r="F17" s="39">
        <f t="shared" si="0"/>
        <v>0</v>
      </c>
      <c r="G17" s="8">
        <f t="shared" si="1"/>
        <v>0</v>
      </c>
      <c r="M17" s="48">
        <v>1131306</v>
      </c>
      <c r="N17" s="49" t="s">
        <v>68</v>
      </c>
      <c r="O17" s="51">
        <v>184977.34</v>
      </c>
      <c r="P17" s="51">
        <v>131.83000000000001</v>
      </c>
      <c r="Q17" s="51">
        <v>3742.05</v>
      </c>
      <c r="R17" s="51">
        <v>181367.12</v>
      </c>
    </row>
    <row r="18" spans="1:18" ht="14">
      <c r="A18" s="17" t="s">
        <v>50</v>
      </c>
      <c r="B18" s="18">
        <v>4310201</v>
      </c>
      <c r="C18" s="18">
        <v>658</v>
      </c>
      <c r="D18" s="36">
        <v>0</v>
      </c>
      <c r="E18" s="36">
        <v>0</v>
      </c>
      <c r="F18" s="39">
        <f t="shared" si="0"/>
        <v>0</v>
      </c>
      <c r="G18" s="8">
        <f t="shared" si="1"/>
        <v>0</v>
      </c>
      <c r="M18" s="48">
        <v>1202041</v>
      </c>
      <c r="N18" s="49" t="s">
        <v>69</v>
      </c>
      <c r="O18" s="51">
        <v>22994475</v>
      </c>
      <c r="P18" s="51">
        <v>6569</v>
      </c>
      <c r="Q18" s="51">
        <v>23001044</v>
      </c>
      <c r="R18" s="51">
        <v>0</v>
      </c>
    </row>
    <row r="19" spans="1:18" ht="14">
      <c r="A19" s="17"/>
      <c r="B19" s="18"/>
      <c r="C19" s="18"/>
      <c r="D19" s="21">
        <f>SUM(D10:D18)</f>
        <v>-66796.42</v>
      </c>
      <c r="E19" s="43">
        <f>SUM(E10:E18)</f>
        <v>-146558.11000000002</v>
      </c>
      <c r="H19" s="39"/>
      <c r="M19" s="48">
        <v>1204041</v>
      </c>
      <c r="N19" s="49" t="s">
        <v>70</v>
      </c>
      <c r="O19" s="51">
        <v>95540830.459999993</v>
      </c>
      <c r="P19" s="51">
        <v>5448885428.5500002</v>
      </c>
      <c r="Q19" s="51">
        <v>5431893263.3900003</v>
      </c>
      <c r="R19" s="51">
        <v>112532995.62</v>
      </c>
    </row>
    <row r="20" spans="1:18" ht="14">
      <c r="A20" s="17"/>
      <c r="B20" s="18"/>
      <c r="C20" s="18"/>
      <c r="D20" s="18"/>
      <c r="E20" s="41"/>
      <c r="M20" s="48">
        <v>1502021</v>
      </c>
      <c r="N20" s="49" t="s">
        <v>71</v>
      </c>
      <c r="O20" s="51">
        <v>2689.75</v>
      </c>
      <c r="P20" s="51">
        <v>1362.66</v>
      </c>
      <c r="Q20" s="51">
        <v>4052.41</v>
      </c>
      <c r="R20" s="51">
        <v>0</v>
      </c>
    </row>
    <row r="21" spans="1:18" ht="14">
      <c r="A21" s="22" t="s">
        <v>25</v>
      </c>
      <c r="B21" s="18"/>
      <c r="C21" s="18"/>
      <c r="D21" s="18"/>
      <c r="E21" s="41"/>
      <c r="M21" s="48">
        <v>1502041</v>
      </c>
      <c r="N21" s="49" t="s">
        <v>72</v>
      </c>
      <c r="O21" s="51">
        <v>3582.62</v>
      </c>
      <c r="P21" s="51">
        <v>8857.11</v>
      </c>
      <c r="Q21" s="51">
        <v>8540.27</v>
      </c>
      <c r="R21" s="51">
        <v>3899.46</v>
      </c>
    </row>
    <row r="22" spans="1:18" ht="14">
      <c r="A22" s="17" t="s">
        <v>26</v>
      </c>
      <c r="B22" s="18">
        <v>4318001</v>
      </c>
      <c r="C22" s="18" t="s">
        <v>10</v>
      </c>
      <c r="D22" s="36">
        <v>0</v>
      </c>
      <c r="E22" s="36">
        <v>-5871.6</v>
      </c>
      <c r="F22" s="39">
        <f>IF((ISNA(VLOOKUP(B22,$M$14:$R$113,6,FALSE))),0,VLOOKUP(B22,$M$14:$R$113,6,FALSE))</f>
        <v>-5871.6</v>
      </c>
      <c r="G22" s="8">
        <f>+D22+E22-F22</f>
        <v>0</v>
      </c>
      <c r="M22" s="48">
        <v>1702001</v>
      </c>
      <c r="N22" s="49" t="s">
        <v>2</v>
      </c>
      <c r="O22" s="51">
        <v>1065169416.36</v>
      </c>
      <c r="P22" s="51">
        <v>0</v>
      </c>
      <c r="Q22" s="51">
        <v>0</v>
      </c>
      <c r="R22" s="51">
        <v>1065169416.36</v>
      </c>
    </row>
    <row r="23" spans="1:18" ht="14">
      <c r="A23" s="17" t="s">
        <v>27</v>
      </c>
      <c r="B23" s="18">
        <v>4318002</v>
      </c>
      <c r="C23" s="18" t="s">
        <v>11</v>
      </c>
      <c r="D23" s="36">
        <v>0</v>
      </c>
      <c r="E23" s="36">
        <v>-5243.63</v>
      </c>
      <c r="F23" s="39">
        <f>IF((ISNA(VLOOKUP(B23,$M$14:$R$113,6,FALSE))),0,VLOOKUP(B23,$M$14:$R$113,6,FALSE))</f>
        <v>-5243.63</v>
      </c>
      <c r="G23" s="8">
        <f>+D23+E23-F23</f>
        <v>0</v>
      </c>
      <c r="M23" s="48">
        <v>1702002</v>
      </c>
      <c r="N23" s="49" t="s">
        <v>73</v>
      </c>
      <c r="O23" s="51">
        <v>-1065169416.36</v>
      </c>
      <c r="P23" s="51">
        <v>0</v>
      </c>
      <c r="Q23" s="51">
        <v>0</v>
      </c>
      <c r="R23" s="51">
        <v>-1065169416.36</v>
      </c>
    </row>
    <row r="24" spans="1:18" ht="14">
      <c r="A24" s="17"/>
      <c r="B24" s="18"/>
      <c r="C24" s="18"/>
      <c r="D24" s="44">
        <f>SUM(D22:D23)</f>
        <v>0</v>
      </c>
      <c r="E24" s="43">
        <f>SUM(E22:E23)</f>
        <v>-11115.23</v>
      </c>
      <c r="M24" s="48">
        <v>1850001</v>
      </c>
      <c r="N24" s="49" t="s">
        <v>74</v>
      </c>
      <c r="O24" s="51">
        <v>0</v>
      </c>
      <c r="P24" s="51">
        <v>244658.84</v>
      </c>
      <c r="Q24" s="51">
        <v>244658.84</v>
      </c>
      <c r="R24" s="51">
        <v>0</v>
      </c>
    </row>
    <row r="25" spans="1:18" ht="14">
      <c r="E25" s="45"/>
      <c r="M25" s="48">
        <v>1850002</v>
      </c>
      <c r="N25" s="49" t="s">
        <v>75</v>
      </c>
      <c r="O25" s="51">
        <v>0</v>
      </c>
      <c r="P25" s="51">
        <v>378695.07</v>
      </c>
      <c r="Q25" s="51">
        <v>378695.07</v>
      </c>
      <c r="R25" s="51">
        <v>0</v>
      </c>
    </row>
    <row r="26" spans="1:18" ht="14">
      <c r="B26" s="18"/>
      <c r="E26" s="45"/>
      <c r="M26" s="48">
        <v>1850003</v>
      </c>
      <c r="N26" s="49" t="s">
        <v>76</v>
      </c>
      <c r="O26" s="51">
        <v>0</v>
      </c>
      <c r="P26" s="51">
        <v>13.56</v>
      </c>
      <c r="Q26" s="51">
        <v>13.56</v>
      </c>
      <c r="R26" s="51">
        <v>0</v>
      </c>
    </row>
    <row r="27" spans="1:18" ht="14">
      <c r="A27" s="5" t="s">
        <v>28</v>
      </c>
      <c r="B27" s="18"/>
      <c r="E27" s="45"/>
      <c r="M27" s="48">
        <v>1850004</v>
      </c>
      <c r="N27" s="49" t="s">
        <v>77</v>
      </c>
      <c r="O27" s="51">
        <v>229.98</v>
      </c>
      <c r="P27" s="51">
        <v>7769.95</v>
      </c>
      <c r="Q27" s="51">
        <v>7999.93</v>
      </c>
      <c r="R27" s="51">
        <v>0</v>
      </c>
    </row>
    <row r="28" spans="1:18" ht="14">
      <c r="A28" s="9" t="str">
        <f>+N98</f>
        <v>Bank Charges - Investments</v>
      </c>
      <c r="B28" s="18">
        <v>5040201</v>
      </c>
      <c r="C28" s="7">
        <v>726</v>
      </c>
      <c r="D28" s="36">
        <v>0</v>
      </c>
      <c r="E28" s="36">
        <v>94</v>
      </c>
      <c r="F28" s="39">
        <f>IF((ISNA(VLOOKUP(B28,$M$14:$R$113,6,FALSE))),0,VLOOKUP(B28,$M$14:$R$113,6,FALSE))</f>
        <v>94</v>
      </c>
      <c r="G28" s="8">
        <f t="shared" ref="G28:G43" si="2">+D28+E28-F28</f>
        <v>0</v>
      </c>
      <c r="M28" s="48">
        <v>1850007</v>
      </c>
      <c r="N28" s="49" t="s">
        <v>78</v>
      </c>
      <c r="O28" s="51">
        <v>0</v>
      </c>
      <c r="P28" s="51">
        <v>100776.82</v>
      </c>
      <c r="Q28" s="51">
        <v>98576.52</v>
      </c>
      <c r="R28" s="51">
        <v>2200.3000000000002</v>
      </c>
    </row>
    <row r="29" spans="1:18" ht="14">
      <c r="A29" s="9" t="str">
        <f>+N99</f>
        <v>Other Financial Expenses - Bank</v>
      </c>
      <c r="B29" s="18">
        <v>5060001</v>
      </c>
      <c r="D29" s="36">
        <v>24.5</v>
      </c>
      <c r="E29" s="36">
        <v>1773.17</v>
      </c>
      <c r="F29" s="39">
        <f>IF((ISNA(VLOOKUP(B29,$M$14:$R$113,6,FALSE))),0,VLOOKUP(B29,$M$14:$R$113,6,FALSE))</f>
        <v>1797.67</v>
      </c>
      <c r="G29" s="8">
        <f t="shared" si="2"/>
        <v>0</v>
      </c>
      <c r="M29" s="48"/>
    </row>
    <row r="30" spans="1:18" ht="14">
      <c r="A30" s="9" t="s">
        <v>160</v>
      </c>
      <c r="B30" s="53">
        <v>6103001</v>
      </c>
      <c r="C30" s="7" t="s">
        <v>33</v>
      </c>
      <c r="D30" s="36">
        <v>0</v>
      </c>
      <c r="E30" s="36">
        <v>180000</v>
      </c>
      <c r="F30" s="39">
        <f>-R114</f>
        <v>180000</v>
      </c>
      <c r="G30" s="8">
        <f t="shared" si="2"/>
        <v>0</v>
      </c>
      <c r="M30" s="48">
        <v>1850201</v>
      </c>
      <c r="N30" s="49" t="s">
        <v>79</v>
      </c>
      <c r="O30" s="51">
        <v>0</v>
      </c>
      <c r="P30" s="51">
        <v>6705.06</v>
      </c>
      <c r="Q30" s="51">
        <v>6705.06</v>
      </c>
      <c r="R30" s="51">
        <v>0</v>
      </c>
    </row>
    <row r="31" spans="1:18" ht="14">
      <c r="A31" s="9" t="s">
        <v>143</v>
      </c>
      <c r="B31" s="18">
        <v>6140221</v>
      </c>
      <c r="D31" s="36">
        <v>0</v>
      </c>
      <c r="E31" s="36">
        <f t="shared" ref="E31:E37" si="3">+F31</f>
        <v>47100</v>
      </c>
      <c r="F31" s="39">
        <f t="shared" ref="F31:F43" si="4">IF((ISNA(VLOOKUP(B31,$M$14:$R$113,6,FALSE))),0,VLOOKUP(B31,$M$14:$R$113,6,FALSE))</f>
        <v>47100</v>
      </c>
      <c r="G31" s="8">
        <f t="shared" si="2"/>
        <v>0</v>
      </c>
      <c r="M31" s="48">
        <v>1850202</v>
      </c>
      <c r="N31" s="49" t="s">
        <v>80</v>
      </c>
      <c r="O31" s="51">
        <v>0</v>
      </c>
      <c r="P31" s="51">
        <v>5075.28</v>
      </c>
      <c r="Q31" s="51">
        <v>5075.28</v>
      </c>
      <c r="R31" s="51">
        <v>0</v>
      </c>
    </row>
    <row r="32" spans="1:18" ht="14">
      <c r="A32" s="9" t="s">
        <v>144</v>
      </c>
      <c r="B32" s="18">
        <v>6140421</v>
      </c>
      <c r="D32" s="36">
        <v>0</v>
      </c>
      <c r="E32" s="36">
        <f t="shared" si="3"/>
        <v>8460</v>
      </c>
      <c r="F32" s="39">
        <f t="shared" si="4"/>
        <v>8460</v>
      </c>
      <c r="G32" s="8">
        <f t="shared" si="2"/>
        <v>0</v>
      </c>
      <c r="M32" s="48">
        <v>1850204</v>
      </c>
      <c r="N32" s="49" t="s">
        <v>81</v>
      </c>
      <c r="O32" s="51">
        <v>0</v>
      </c>
      <c r="P32" s="51">
        <v>30.84</v>
      </c>
      <c r="Q32" s="51">
        <v>30.84</v>
      </c>
      <c r="R32" s="51">
        <v>0</v>
      </c>
    </row>
    <row r="33" spans="1:18" ht="14">
      <c r="A33" s="9" t="s">
        <v>145</v>
      </c>
      <c r="B33" s="18">
        <v>6140621</v>
      </c>
      <c r="D33" s="36">
        <v>0</v>
      </c>
      <c r="E33" s="36">
        <f t="shared" si="3"/>
        <v>480</v>
      </c>
      <c r="F33" s="39">
        <f t="shared" si="4"/>
        <v>480</v>
      </c>
      <c r="G33" s="8">
        <f t="shared" si="2"/>
        <v>0</v>
      </c>
      <c r="M33" s="48">
        <v>1850205</v>
      </c>
      <c r="N33" s="49" t="s">
        <v>82</v>
      </c>
      <c r="O33" s="51">
        <v>0</v>
      </c>
      <c r="P33" s="51">
        <v>171.12</v>
      </c>
      <c r="Q33" s="51">
        <v>171.12</v>
      </c>
      <c r="R33" s="51">
        <v>0</v>
      </c>
    </row>
    <row r="34" spans="1:18" ht="14">
      <c r="A34" s="9" t="s">
        <v>146</v>
      </c>
      <c r="B34" s="18">
        <v>6141621</v>
      </c>
      <c r="D34" s="36">
        <v>0</v>
      </c>
      <c r="E34" s="36">
        <f t="shared" si="3"/>
        <v>3960</v>
      </c>
      <c r="F34" s="39">
        <f t="shared" si="4"/>
        <v>3960</v>
      </c>
      <c r="G34" s="8">
        <f t="shared" si="2"/>
        <v>0</v>
      </c>
      <c r="M34" s="48">
        <v>1850206</v>
      </c>
      <c r="N34" s="49" t="s">
        <v>83</v>
      </c>
      <c r="O34" s="51">
        <v>0</v>
      </c>
      <c r="P34" s="51">
        <v>336.48</v>
      </c>
      <c r="Q34" s="51">
        <v>336.48</v>
      </c>
      <c r="R34" s="51">
        <v>0</v>
      </c>
    </row>
    <row r="35" spans="1:18" ht="14">
      <c r="A35" s="9" t="s">
        <v>147</v>
      </c>
      <c r="B35" s="18">
        <v>6201401</v>
      </c>
      <c r="D35" s="36">
        <v>0</v>
      </c>
      <c r="E35" s="36">
        <f t="shared" si="3"/>
        <v>523.66</v>
      </c>
      <c r="F35" s="39">
        <f t="shared" si="4"/>
        <v>523.66</v>
      </c>
      <c r="G35" s="8">
        <f t="shared" si="2"/>
        <v>0</v>
      </c>
      <c r="M35" s="48">
        <v>1850208</v>
      </c>
      <c r="N35" s="49" t="s">
        <v>84</v>
      </c>
      <c r="O35" s="51">
        <v>0</v>
      </c>
      <c r="P35" s="51">
        <v>35328.879999999997</v>
      </c>
      <c r="Q35" s="51">
        <v>35328.879999999997</v>
      </c>
      <c r="R35" s="51">
        <v>0</v>
      </c>
    </row>
    <row r="36" spans="1:18" ht="14">
      <c r="A36" s="9" t="s">
        <v>147</v>
      </c>
      <c r="B36" s="18">
        <v>6201402</v>
      </c>
      <c r="D36" s="36">
        <v>0</v>
      </c>
      <c r="E36" s="36">
        <f t="shared" si="3"/>
        <v>699.93</v>
      </c>
      <c r="F36" s="39">
        <f t="shared" si="4"/>
        <v>699.93</v>
      </c>
      <c r="G36" s="8">
        <f t="shared" si="2"/>
        <v>0</v>
      </c>
      <c r="M36" s="48">
        <v>1850209</v>
      </c>
      <c r="N36" s="49" t="s">
        <v>85</v>
      </c>
      <c r="O36" s="51">
        <v>0</v>
      </c>
      <c r="P36" s="51">
        <v>947.76</v>
      </c>
      <c r="Q36" s="51">
        <v>947.76</v>
      </c>
      <c r="R36" s="51">
        <v>0</v>
      </c>
    </row>
    <row r="37" spans="1:18" ht="14">
      <c r="A37" s="9" t="s">
        <v>147</v>
      </c>
      <c r="B37" s="18">
        <v>6201403</v>
      </c>
      <c r="D37" s="36">
        <v>0</v>
      </c>
      <c r="E37" s="36">
        <f t="shared" si="3"/>
        <v>24</v>
      </c>
      <c r="F37" s="39">
        <f t="shared" si="4"/>
        <v>24</v>
      </c>
      <c r="G37" s="8">
        <f t="shared" si="2"/>
        <v>0</v>
      </c>
      <c r="M37" s="48">
        <v>1850211</v>
      </c>
      <c r="N37" s="49" t="s">
        <v>86</v>
      </c>
      <c r="O37" s="51">
        <v>0</v>
      </c>
      <c r="P37" s="51">
        <v>6.24</v>
      </c>
      <c r="Q37" s="51">
        <v>6.24</v>
      </c>
      <c r="R37" s="51">
        <v>0</v>
      </c>
    </row>
    <row r="38" spans="1:18" ht="14">
      <c r="A38" s="9" t="s">
        <v>148</v>
      </c>
      <c r="B38" s="18">
        <v>6640701</v>
      </c>
      <c r="D38" s="36">
        <v>0</v>
      </c>
      <c r="E38" s="36">
        <v>17109</v>
      </c>
      <c r="F38" s="39">
        <f t="shared" si="4"/>
        <v>17109</v>
      </c>
      <c r="G38" s="8">
        <f t="shared" si="2"/>
        <v>0</v>
      </c>
      <c r="M38" s="48">
        <v>1850213</v>
      </c>
      <c r="N38" s="49" t="s">
        <v>87</v>
      </c>
      <c r="O38" s="51">
        <v>0</v>
      </c>
      <c r="P38" s="51">
        <v>325.68</v>
      </c>
      <c r="Q38" s="51">
        <v>325.68</v>
      </c>
      <c r="R38" s="51">
        <v>0</v>
      </c>
    </row>
    <row r="39" spans="1:18" ht="14">
      <c r="A39" s="9" t="s">
        <v>149</v>
      </c>
      <c r="B39" s="53">
        <v>6641321</v>
      </c>
      <c r="D39" s="36">
        <v>0</v>
      </c>
      <c r="E39" s="36">
        <f>+F39</f>
        <v>16482.18</v>
      </c>
      <c r="F39" s="39">
        <f t="shared" si="4"/>
        <v>16482.18</v>
      </c>
      <c r="G39" s="8">
        <f t="shared" si="2"/>
        <v>0</v>
      </c>
      <c r="M39" s="48">
        <v>1850223</v>
      </c>
      <c r="N39" s="49" t="s">
        <v>88</v>
      </c>
      <c r="O39" s="51">
        <v>0</v>
      </c>
      <c r="P39" s="51">
        <v>3714.48</v>
      </c>
      <c r="Q39" s="51">
        <v>3714.48</v>
      </c>
      <c r="R39" s="51">
        <v>0</v>
      </c>
    </row>
    <row r="40" spans="1:18" ht="14">
      <c r="A40" s="9" t="s">
        <v>150</v>
      </c>
      <c r="B40" s="18">
        <v>8002001</v>
      </c>
      <c r="D40" s="36">
        <v>0</v>
      </c>
      <c r="E40" s="36">
        <v>-907746.34</v>
      </c>
      <c r="F40" s="39">
        <f t="shared" si="4"/>
        <v>-907746.34</v>
      </c>
      <c r="G40" s="8">
        <f t="shared" si="2"/>
        <v>0</v>
      </c>
      <c r="M40" s="48">
        <v>1850224</v>
      </c>
      <c r="N40" s="49" t="s">
        <v>89</v>
      </c>
      <c r="O40" s="51">
        <v>0</v>
      </c>
      <c r="P40" s="51">
        <v>3342</v>
      </c>
      <c r="Q40" s="51">
        <v>3342</v>
      </c>
      <c r="R40" s="51">
        <v>0</v>
      </c>
    </row>
    <row r="41" spans="1:18" ht="14">
      <c r="A41" s="9" t="s">
        <v>151</v>
      </c>
      <c r="B41" s="18">
        <v>8004001</v>
      </c>
      <c r="D41" s="36">
        <v>0</v>
      </c>
      <c r="E41" s="36">
        <v>-71257.66</v>
      </c>
      <c r="F41" s="39">
        <f t="shared" si="4"/>
        <v>-71257.66</v>
      </c>
      <c r="G41" s="8">
        <f t="shared" si="2"/>
        <v>0</v>
      </c>
      <c r="M41" s="48">
        <v>1850225</v>
      </c>
      <c r="N41" s="49" t="s">
        <v>90</v>
      </c>
      <c r="O41" s="51">
        <v>0</v>
      </c>
      <c r="P41" s="51">
        <v>833.16</v>
      </c>
      <c r="Q41" s="51">
        <v>833.16</v>
      </c>
      <c r="R41" s="51">
        <v>0</v>
      </c>
    </row>
    <row r="42" spans="1:18" ht="14">
      <c r="A42" s="9" t="s">
        <v>152</v>
      </c>
      <c r="B42" s="18">
        <v>8006001</v>
      </c>
      <c r="D42" s="36">
        <v>0</v>
      </c>
      <c r="E42" s="36">
        <v>-175575.73</v>
      </c>
      <c r="F42" s="39">
        <f t="shared" si="4"/>
        <v>-175575.73</v>
      </c>
      <c r="G42" s="8">
        <f t="shared" si="2"/>
        <v>0</v>
      </c>
      <c r="M42" s="48">
        <v>1850227</v>
      </c>
      <c r="N42" s="49" t="s">
        <v>91</v>
      </c>
      <c r="O42" s="51">
        <v>0</v>
      </c>
      <c r="P42" s="51">
        <v>199.8</v>
      </c>
      <c r="Q42" s="51">
        <v>199.8</v>
      </c>
      <c r="R42" s="51">
        <v>0</v>
      </c>
    </row>
    <row r="43" spans="1:18" ht="14">
      <c r="A43" s="9" t="s">
        <v>153</v>
      </c>
      <c r="B43" s="18">
        <v>8007001</v>
      </c>
      <c r="D43" s="36">
        <v>0</v>
      </c>
      <c r="E43" s="36">
        <v>-329431.63</v>
      </c>
      <c r="F43" s="39">
        <f t="shared" si="4"/>
        <v>-329431.63</v>
      </c>
      <c r="G43" s="8">
        <f t="shared" si="2"/>
        <v>0</v>
      </c>
      <c r="M43" s="48">
        <v>1850231</v>
      </c>
      <c r="N43" s="49" t="s">
        <v>92</v>
      </c>
      <c r="O43" s="51">
        <v>0</v>
      </c>
      <c r="P43" s="51">
        <v>1096.44</v>
      </c>
      <c r="Q43" s="51">
        <v>1096.44</v>
      </c>
      <c r="R43" s="51">
        <v>0</v>
      </c>
    </row>
    <row r="44" spans="1:18" ht="14">
      <c r="B44" s="26"/>
      <c r="D44" s="34">
        <f>SUM(D28:D43)</f>
        <v>24.5</v>
      </c>
      <c r="E44" s="34">
        <f>SUM(E28:E43)</f>
        <v>-1207305.42</v>
      </c>
      <c r="F44" s="39"/>
      <c r="M44" s="48">
        <v>1850232</v>
      </c>
      <c r="N44" s="49" t="s">
        <v>93</v>
      </c>
      <c r="O44" s="51">
        <v>0</v>
      </c>
      <c r="P44" s="51">
        <v>1338.36</v>
      </c>
      <c r="Q44" s="51">
        <v>1338.36</v>
      </c>
      <c r="R44" s="51">
        <v>0</v>
      </c>
    </row>
    <row r="45" spans="1:18" ht="14">
      <c r="B45" s="26"/>
      <c r="D45" s="36"/>
      <c r="F45" s="39"/>
      <c r="M45" s="48">
        <v>1850233</v>
      </c>
      <c r="N45" s="49" t="s">
        <v>94</v>
      </c>
      <c r="O45" s="51">
        <v>0</v>
      </c>
      <c r="P45" s="51">
        <v>901.8</v>
      </c>
      <c r="Q45" s="51">
        <v>901.8</v>
      </c>
      <c r="R45" s="51">
        <v>0</v>
      </c>
    </row>
    <row r="46" spans="1:18" ht="14">
      <c r="D46" s="36"/>
      <c r="M46" s="48">
        <v>1850234</v>
      </c>
      <c r="N46" s="49" t="s">
        <v>95</v>
      </c>
      <c r="O46" s="51">
        <v>0</v>
      </c>
      <c r="P46" s="51">
        <v>18.239999999999998</v>
      </c>
      <c r="Q46" s="51">
        <v>18.239999999999998</v>
      </c>
      <c r="R46" s="51">
        <v>0</v>
      </c>
    </row>
    <row r="47" spans="1:18" ht="15" thickBot="1">
      <c r="D47" s="56">
        <f>+D19+D24+D44</f>
        <v>-66771.92</v>
      </c>
      <c r="E47" s="56">
        <f>+E19+E24+E44</f>
        <v>-1364978.76</v>
      </c>
      <c r="M47" s="48">
        <v>1850236</v>
      </c>
      <c r="N47" s="49" t="s">
        <v>92</v>
      </c>
      <c r="O47" s="51">
        <v>0</v>
      </c>
      <c r="P47" s="51">
        <v>1.08</v>
      </c>
      <c r="Q47" s="51">
        <v>1.08</v>
      </c>
      <c r="R47" s="51">
        <v>0</v>
      </c>
    </row>
    <row r="48" spans="1:18" ht="15" thickTop="1">
      <c r="D48" s="36"/>
      <c r="M48" s="48">
        <v>1850238</v>
      </c>
      <c r="N48" s="49" t="s">
        <v>78</v>
      </c>
      <c r="O48" s="51">
        <v>0</v>
      </c>
      <c r="P48" s="51">
        <v>1065.8399999999999</v>
      </c>
      <c r="Q48" s="51">
        <v>1065.8399999999999</v>
      </c>
      <c r="R48" s="51">
        <v>0</v>
      </c>
    </row>
    <row r="49" spans="2:18" ht="28.5" customHeight="1">
      <c r="B49" s="25"/>
      <c r="D49" s="36"/>
      <c r="F49" s="28"/>
      <c r="M49" s="48">
        <v>1850241</v>
      </c>
      <c r="N49" s="49" t="s">
        <v>92</v>
      </c>
      <c r="O49" s="51">
        <v>0</v>
      </c>
      <c r="P49" s="51">
        <v>312</v>
      </c>
      <c r="Q49" s="51">
        <v>312</v>
      </c>
      <c r="R49" s="51">
        <v>0</v>
      </c>
    </row>
    <row r="50" spans="2:18" ht="14">
      <c r="D50" s="36"/>
      <c r="F50" s="29"/>
      <c r="M50" s="48">
        <v>1850262</v>
      </c>
      <c r="N50" s="49" t="s">
        <v>96</v>
      </c>
      <c r="O50" s="51">
        <v>10.98</v>
      </c>
      <c r="P50" s="51">
        <v>466.8</v>
      </c>
      <c r="Q50" s="51">
        <v>477.78</v>
      </c>
      <c r="R50" s="51">
        <v>0</v>
      </c>
    </row>
    <row r="51" spans="2:18" ht="14">
      <c r="D51" s="36"/>
      <c r="F51" s="29"/>
      <c r="M51" s="48">
        <v>1850284</v>
      </c>
      <c r="N51" s="49" t="s">
        <v>97</v>
      </c>
      <c r="O51" s="51">
        <v>0</v>
      </c>
      <c r="P51" s="51">
        <v>555.27</v>
      </c>
      <c r="Q51" s="51">
        <v>3.1</v>
      </c>
      <c r="R51" s="51">
        <v>552.16999999999996</v>
      </c>
    </row>
    <row r="52" spans="2:18" ht="14">
      <c r="D52" s="54"/>
      <c r="F52" s="29"/>
      <c r="M52" s="48">
        <v>1850289</v>
      </c>
      <c r="N52" s="49" t="s">
        <v>98</v>
      </c>
      <c r="O52" s="51">
        <v>0</v>
      </c>
      <c r="P52" s="51">
        <v>821.76</v>
      </c>
      <c r="Q52" s="51">
        <v>821.76</v>
      </c>
      <c r="R52" s="51">
        <v>0</v>
      </c>
    </row>
    <row r="53" spans="2:18" ht="14">
      <c r="D53" s="54"/>
      <c r="F53" s="29"/>
      <c r="M53" s="48">
        <v>1860351</v>
      </c>
      <c r="N53" s="49" t="s">
        <v>99</v>
      </c>
      <c r="O53" s="51">
        <v>0</v>
      </c>
      <c r="P53" s="51">
        <v>2583.96</v>
      </c>
      <c r="Q53" s="51">
        <v>2583.96</v>
      </c>
      <c r="R53" s="51">
        <v>0</v>
      </c>
    </row>
    <row r="54" spans="2:18" ht="14">
      <c r="D54" s="54"/>
      <c r="F54" s="29"/>
      <c r="M54" s="48">
        <v>1860602</v>
      </c>
      <c r="N54" s="49" t="s">
        <v>100</v>
      </c>
      <c r="O54" s="51">
        <v>1418561.26</v>
      </c>
      <c r="P54" s="51">
        <v>182300.38</v>
      </c>
      <c r="Q54" s="51">
        <v>1518649.62</v>
      </c>
      <c r="R54" s="51">
        <v>82212.02</v>
      </c>
    </row>
    <row r="55" spans="2:18" ht="14">
      <c r="D55" s="54"/>
      <c r="F55" s="28"/>
      <c r="M55" s="48">
        <v>1861404</v>
      </c>
      <c r="N55" s="49" t="s">
        <v>101</v>
      </c>
      <c r="O55" s="51">
        <v>0</v>
      </c>
      <c r="P55" s="51">
        <v>384280.92</v>
      </c>
      <c r="Q55" s="51">
        <v>384280.92</v>
      </c>
      <c r="R55" s="51">
        <v>0</v>
      </c>
    </row>
    <row r="56" spans="2:18" ht="14">
      <c r="D56" s="55"/>
      <c r="F56" s="28"/>
      <c r="M56" s="48">
        <v>2340001</v>
      </c>
      <c r="N56" s="49" t="s">
        <v>102</v>
      </c>
      <c r="O56" s="51">
        <v>-24730.94</v>
      </c>
      <c r="P56" s="51">
        <v>637577.68999999994</v>
      </c>
      <c r="Q56" s="51">
        <v>629567.54</v>
      </c>
      <c r="R56" s="51">
        <v>-16720.79</v>
      </c>
    </row>
    <row r="57" spans="2:18" ht="14">
      <c r="D57" s="55"/>
      <c r="M57" s="48">
        <v>2340002</v>
      </c>
      <c r="N57" s="49" t="s">
        <v>103</v>
      </c>
      <c r="O57" s="51">
        <v>-202.46</v>
      </c>
      <c r="P57" s="51">
        <v>251799.95</v>
      </c>
      <c r="Q57" s="51">
        <v>251597.49</v>
      </c>
      <c r="R57" s="51">
        <v>0</v>
      </c>
    </row>
    <row r="58" spans="2:18" ht="14">
      <c r="M58" s="48">
        <v>2340004</v>
      </c>
      <c r="N58" s="49" t="s">
        <v>104</v>
      </c>
      <c r="O58" s="51">
        <v>-229.98</v>
      </c>
      <c r="P58" s="51">
        <v>229.98</v>
      </c>
      <c r="Q58" s="51">
        <v>0</v>
      </c>
      <c r="R58" s="51">
        <v>0</v>
      </c>
    </row>
    <row r="59" spans="2:18" ht="14">
      <c r="M59" s="48">
        <v>2340007</v>
      </c>
      <c r="N59" s="49" t="s">
        <v>105</v>
      </c>
      <c r="O59" s="51">
        <v>-6945.02</v>
      </c>
      <c r="P59" s="51">
        <v>6994.62</v>
      </c>
      <c r="Q59" s="51">
        <v>49.6</v>
      </c>
      <c r="R59" s="51">
        <v>0</v>
      </c>
    </row>
    <row r="60" spans="2:18" ht="14">
      <c r="M60" s="48">
        <v>2340012</v>
      </c>
      <c r="N60" s="49" t="s">
        <v>106</v>
      </c>
      <c r="O60" s="51">
        <v>0</v>
      </c>
      <c r="P60" s="51">
        <v>16.78</v>
      </c>
      <c r="Q60" s="51">
        <v>46.31</v>
      </c>
      <c r="R60" s="51">
        <v>-29.53</v>
      </c>
    </row>
    <row r="61" spans="2:18" ht="14">
      <c r="M61" s="48">
        <v>2340201</v>
      </c>
      <c r="N61" s="49" t="s">
        <v>107</v>
      </c>
      <c r="O61" s="51">
        <v>0</v>
      </c>
      <c r="P61" s="51">
        <v>42236.13</v>
      </c>
      <c r="Q61" s="51">
        <v>48851.13</v>
      </c>
      <c r="R61" s="51">
        <v>-6615</v>
      </c>
    </row>
    <row r="62" spans="2:18" ht="14">
      <c r="M62" s="48">
        <v>2340203</v>
      </c>
      <c r="N62" s="49" t="s">
        <v>108</v>
      </c>
      <c r="O62" s="51">
        <v>-0.1</v>
      </c>
      <c r="P62" s="51">
        <v>0.1</v>
      </c>
      <c r="Q62" s="51">
        <v>0</v>
      </c>
      <c r="R62" s="51">
        <v>0</v>
      </c>
    </row>
    <row r="63" spans="2:18" ht="14">
      <c r="M63" s="48">
        <v>2340204</v>
      </c>
      <c r="N63" s="49" t="s">
        <v>109</v>
      </c>
      <c r="O63" s="51">
        <v>0</v>
      </c>
      <c r="P63" s="51">
        <v>866.76</v>
      </c>
      <c r="Q63" s="51">
        <v>866.76</v>
      </c>
      <c r="R63" s="51">
        <v>0</v>
      </c>
    </row>
    <row r="64" spans="2:18" ht="14">
      <c r="M64" s="48">
        <v>2340205</v>
      </c>
      <c r="N64" s="49" t="s">
        <v>110</v>
      </c>
      <c r="O64" s="51">
        <v>0</v>
      </c>
      <c r="P64" s="51">
        <v>215.88</v>
      </c>
      <c r="Q64" s="51">
        <v>215.88</v>
      </c>
      <c r="R64" s="51">
        <v>0</v>
      </c>
    </row>
    <row r="65" spans="13:18" ht="14">
      <c r="M65" s="48">
        <v>2340206</v>
      </c>
      <c r="N65" s="49" t="s">
        <v>111</v>
      </c>
      <c r="O65" s="51">
        <v>0</v>
      </c>
      <c r="P65" s="51">
        <v>24</v>
      </c>
      <c r="Q65" s="51">
        <v>24</v>
      </c>
      <c r="R65" s="51">
        <v>0</v>
      </c>
    </row>
    <row r="66" spans="13:18" ht="14">
      <c r="M66" s="48">
        <v>2340208</v>
      </c>
      <c r="N66" s="49" t="s">
        <v>112</v>
      </c>
      <c r="O66" s="51">
        <v>0</v>
      </c>
      <c r="P66" s="51">
        <v>87914.04</v>
      </c>
      <c r="Q66" s="51">
        <v>87914.04</v>
      </c>
      <c r="R66" s="51">
        <v>0</v>
      </c>
    </row>
    <row r="67" spans="13:18" ht="14">
      <c r="M67" s="48">
        <v>2340211</v>
      </c>
      <c r="N67" s="49" t="s">
        <v>113</v>
      </c>
      <c r="O67" s="51">
        <v>0</v>
      </c>
      <c r="P67" s="51">
        <v>16.440000000000001</v>
      </c>
      <c r="Q67" s="51">
        <v>16.440000000000001</v>
      </c>
      <c r="R67" s="51">
        <v>0</v>
      </c>
    </row>
    <row r="68" spans="13:18" ht="14">
      <c r="M68" s="48">
        <v>2340213</v>
      </c>
      <c r="N68" s="49" t="s">
        <v>114</v>
      </c>
      <c r="O68" s="51">
        <v>0</v>
      </c>
      <c r="P68" s="51">
        <v>50.64</v>
      </c>
      <c r="Q68" s="51">
        <v>50.64</v>
      </c>
      <c r="R68" s="51">
        <v>0</v>
      </c>
    </row>
    <row r="69" spans="13:18" ht="14">
      <c r="M69" s="48">
        <v>2340217</v>
      </c>
      <c r="N69" s="49" t="s">
        <v>115</v>
      </c>
      <c r="O69" s="51">
        <v>0</v>
      </c>
      <c r="P69" s="51">
        <v>103.8</v>
      </c>
      <c r="Q69" s="51">
        <v>103.8</v>
      </c>
      <c r="R69" s="51">
        <v>0</v>
      </c>
    </row>
    <row r="70" spans="13:18" ht="14">
      <c r="M70" s="48">
        <v>2340223</v>
      </c>
      <c r="N70" s="49" t="s">
        <v>116</v>
      </c>
      <c r="O70" s="51">
        <v>0</v>
      </c>
      <c r="P70" s="51">
        <v>17.52</v>
      </c>
      <c r="Q70" s="51">
        <v>17.52</v>
      </c>
      <c r="R70" s="51">
        <v>0</v>
      </c>
    </row>
    <row r="71" spans="13:18" ht="14">
      <c r="M71" s="48">
        <v>2340224</v>
      </c>
      <c r="N71" s="49" t="s">
        <v>117</v>
      </c>
      <c r="O71" s="51">
        <v>-0.16</v>
      </c>
      <c r="P71" s="51">
        <v>1773.47</v>
      </c>
      <c r="Q71" s="51">
        <v>1773.31</v>
      </c>
      <c r="R71" s="51">
        <v>0</v>
      </c>
    </row>
    <row r="72" spans="13:18" ht="14">
      <c r="M72" s="48">
        <v>2340229</v>
      </c>
      <c r="N72" s="49" t="s">
        <v>118</v>
      </c>
      <c r="O72" s="51">
        <v>0</v>
      </c>
      <c r="P72" s="51">
        <v>0.84</v>
      </c>
      <c r="Q72" s="51">
        <v>0.84</v>
      </c>
      <c r="R72" s="51">
        <v>0</v>
      </c>
    </row>
    <row r="73" spans="13:18" ht="14">
      <c r="M73" s="48">
        <v>2340231</v>
      </c>
      <c r="N73" s="49" t="s">
        <v>119</v>
      </c>
      <c r="O73" s="51">
        <v>0</v>
      </c>
      <c r="P73" s="51">
        <v>300.83999999999997</v>
      </c>
      <c r="Q73" s="51">
        <v>300.83999999999997</v>
      </c>
      <c r="R73" s="51">
        <v>0</v>
      </c>
    </row>
    <row r="74" spans="13:18" ht="14">
      <c r="M74" s="48">
        <v>2340232</v>
      </c>
      <c r="N74" s="49" t="s">
        <v>120</v>
      </c>
      <c r="O74" s="51">
        <v>0</v>
      </c>
      <c r="P74" s="51">
        <v>312.36</v>
      </c>
      <c r="Q74" s="51">
        <v>312.36</v>
      </c>
      <c r="R74" s="51">
        <v>0</v>
      </c>
    </row>
    <row r="75" spans="13:18" ht="14">
      <c r="M75" s="48">
        <v>2340233</v>
      </c>
      <c r="N75" s="49" t="s">
        <v>121</v>
      </c>
      <c r="O75" s="51">
        <v>0</v>
      </c>
      <c r="P75" s="51">
        <v>486.48</v>
      </c>
      <c r="Q75" s="51">
        <v>486.48</v>
      </c>
      <c r="R75" s="51">
        <v>0</v>
      </c>
    </row>
    <row r="76" spans="13:18" ht="14">
      <c r="M76" s="48">
        <v>2340234</v>
      </c>
      <c r="N76" s="49" t="s">
        <v>122</v>
      </c>
      <c r="O76" s="51">
        <v>0</v>
      </c>
      <c r="P76" s="51">
        <v>674.3</v>
      </c>
      <c r="Q76" s="51">
        <v>674.3</v>
      </c>
      <c r="R76" s="51">
        <v>0</v>
      </c>
    </row>
    <row r="77" spans="13:18" ht="14">
      <c r="M77" s="48">
        <v>2340238</v>
      </c>
      <c r="N77" s="49" t="s">
        <v>105</v>
      </c>
      <c r="O77" s="51">
        <v>0</v>
      </c>
      <c r="P77" s="51">
        <v>4559.5200000000004</v>
      </c>
      <c r="Q77" s="51">
        <v>4559.5200000000004</v>
      </c>
      <c r="R77" s="51">
        <v>0</v>
      </c>
    </row>
    <row r="78" spans="13:18" ht="14">
      <c r="M78" s="48">
        <v>2340241</v>
      </c>
      <c r="N78" s="49" t="s">
        <v>119</v>
      </c>
      <c r="O78" s="51">
        <v>0</v>
      </c>
      <c r="P78" s="51">
        <v>224.64</v>
      </c>
      <c r="Q78" s="51">
        <v>224.64</v>
      </c>
      <c r="R78" s="51">
        <v>0</v>
      </c>
    </row>
    <row r="79" spans="13:18" ht="14">
      <c r="M79" s="48">
        <v>2340262</v>
      </c>
      <c r="N79" s="49" t="s">
        <v>123</v>
      </c>
      <c r="O79" s="51">
        <v>0</v>
      </c>
      <c r="P79" s="51">
        <v>455.14</v>
      </c>
      <c r="Q79" s="51">
        <v>455.14</v>
      </c>
      <c r="R79" s="51">
        <v>0</v>
      </c>
    </row>
    <row r="80" spans="13:18" ht="14">
      <c r="M80" s="48">
        <v>2340289</v>
      </c>
      <c r="N80" s="49" t="s">
        <v>124</v>
      </c>
      <c r="O80" s="51">
        <v>0</v>
      </c>
      <c r="P80" s="51">
        <v>285.83999999999997</v>
      </c>
      <c r="Q80" s="51">
        <v>285.83999999999997</v>
      </c>
      <c r="R80" s="51">
        <v>0</v>
      </c>
    </row>
    <row r="81" spans="13:18" ht="14">
      <c r="M81" s="48">
        <v>2340290</v>
      </c>
      <c r="N81" s="49" t="s">
        <v>125</v>
      </c>
      <c r="O81" s="51">
        <v>0</v>
      </c>
      <c r="P81" s="51">
        <v>1652.85</v>
      </c>
      <c r="Q81" s="51">
        <v>4275.49</v>
      </c>
      <c r="R81" s="51">
        <v>-2622.64</v>
      </c>
    </row>
    <row r="82" spans="13:18" ht="14">
      <c r="M82" s="48">
        <v>2340291</v>
      </c>
      <c r="N82" s="49" t="s">
        <v>126</v>
      </c>
      <c r="O82" s="51">
        <v>0</v>
      </c>
      <c r="P82" s="51">
        <v>694.6</v>
      </c>
      <c r="Q82" s="51">
        <v>694.6</v>
      </c>
      <c r="R82" s="51">
        <v>0</v>
      </c>
    </row>
    <row r="83" spans="13:18" ht="14">
      <c r="M83" s="48">
        <v>2350651</v>
      </c>
      <c r="N83" s="49" t="s">
        <v>127</v>
      </c>
      <c r="O83" s="51">
        <v>-17375.88</v>
      </c>
      <c r="P83" s="51">
        <v>8207</v>
      </c>
      <c r="Q83" s="51">
        <v>17109</v>
      </c>
      <c r="R83" s="51">
        <v>-26277.88</v>
      </c>
    </row>
    <row r="84" spans="13:18" ht="14">
      <c r="M84" s="48">
        <v>2351471</v>
      </c>
      <c r="N84" s="49" t="s">
        <v>128</v>
      </c>
      <c r="O84" s="51">
        <v>0</v>
      </c>
      <c r="P84" s="51">
        <v>49069.95</v>
      </c>
      <c r="Q84" s="51">
        <v>49069.95</v>
      </c>
      <c r="R84" s="51">
        <v>0</v>
      </c>
    </row>
    <row r="85" spans="13:18" ht="14">
      <c r="M85" s="48">
        <v>2402001</v>
      </c>
      <c r="N85" s="49" t="s">
        <v>129</v>
      </c>
      <c r="O85" s="51">
        <v>-1083343718.8499999</v>
      </c>
      <c r="P85" s="51">
        <v>1484011.36</v>
      </c>
      <c r="Q85" s="51">
        <v>0</v>
      </c>
      <c r="R85" s="51">
        <v>-1081859707.49</v>
      </c>
    </row>
    <row r="86" spans="13:18" ht="14">
      <c r="M86" s="48">
        <v>2404001</v>
      </c>
      <c r="N86" s="49" t="s">
        <v>130</v>
      </c>
      <c r="O86" s="51">
        <v>1060934624.03</v>
      </c>
      <c r="P86" s="51">
        <v>7400642.3399999999</v>
      </c>
      <c r="Q86" s="51">
        <v>355405.31</v>
      </c>
      <c r="R86" s="51">
        <v>1067979861.0599999</v>
      </c>
    </row>
    <row r="87" spans="13:18" ht="14">
      <c r="M87" s="48">
        <v>2404011</v>
      </c>
      <c r="N87" s="49" t="s">
        <v>130</v>
      </c>
      <c r="O87" s="51">
        <v>486</v>
      </c>
      <c r="P87" s="51">
        <v>0</v>
      </c>
      <c r="Q87" s="51">
        <v>0</v>
      </c>
      <c r="R87" s="51">
        <v>486</v>
      </c>
    </row>
    <row r="88" spans="13:18" ht="14">
      <c r="M88" s="48">
        <v>3202001</v>
      </c>
      <c r="N88" s="49" t="s">
        <v>131</v>
      </c>
      <c r="O88" s="51">
        <v>-1065169416.36</v>
      </c>
      <c r="P88" s="51">
        <v>0</v>
      </c>
      <c r="Q88" s="51">
        <v>0</v>
      </c>
      <c r="R88" s="51">
        <v>-1065169416.36</v>
      </c>
    </row>
    <row r="89" spans="13:18" ht="14">
      <c r="M89" s="48">
        <v>3602021</v>
      </c>
      <c r="N89" s="49" t="s">
        <v>132</v>
      </c>
      <c r="O89" s="51">
        <v>1285983.72</v>
      </c>
      <c r="P89" s="51">
        <v>1129359.5</v>
      </c>
      <c r="Q89" s="51">
        <v>1134603.1299999999</v>
      </c>
      <c r="R89" s="51">
        <v>1280740.0900000001</v>
      </c>
    </row>
    <row r="90" spans="13:18" ht="14">
      <c r="M90" s="48">
        <v>3602022</v>
      </c>
      <c r="N90" s="49" t="s">
        <v>133</v>
      </c>
      <c r="O90" s="51">
        <v>-1285983.72</v>
      </c>
      <c r="P90" s="51">
        <v>5876.22</v>
      </c>
      <c r="Q90" s="51">
        <v>632.59</v>
      </c>
      <c r="R90" s="51">
        <v>-1280740.0900000001</v>
      </c>
    </row>
    <row r="91" spans="13:18" ht="14">
      <c r="M91" s="48">
        <v>3608001</v>
      </c>
      <c r="N91" s="49" t="s">
        <v>134</v>
      </c>
      <c r="O91" s="51">
        <v>967097993.30999994</v>
      </c>
      <c r="P91" s="51">
        <v>0</v>
      </c>
      <c r="Q91" s="51">
        <v>0</v>
      </c>
      <c r="R91" s="51">
        <v>967097993.30999994</v>
      </c>
    </row>
    <row r="92" spans="13:18" ht="14">
      <c r="M92" s="48">
        <v>4102021</v>
      </c>
      <c r="N92" s="49" t="s">
        <v>135</v>
      </c>
      <c r="O92" s="51">
        <v>0</v>
      </c>
      <c r="P92" s="51">
        <v>4052.42</v>
      </c>
      <c r="Q92" s="51">
        <v>25268.02</v>
      </c>
      <c r="R92" s="51">
        <v>-21215.599999999999</v>
      </c>
    </row>
    <row r="93" spans="13:18" ht="14">
      <c r="M93" s="48">
        <v>4102041</v>
      </c>
      <c r="N93" s="49" t="s">
        <v>136</v>
      </c>
      <c r="O93" s="51">
        <v>0</v>
      </c>
      <c r="P93" s="51">
        <v>8540.27</v>
      </c>
      <c r="Q93" s="51">
        <v>195104.03</v>
      </c>
      <c r="R93" s="51">
        <v>-186563.76</v>
      </c>
    </row>
    <row r="94" spans="13:18" ht="14">
      <c r="M94" s="48">
        <v>4106001</v>
      </c>
      <c r="N94" s="49" t="s">
        <v>137</v>
      </c>
      <c r="O94" s="51">
        <v>0</v>
      </c>
      <c r="P94" s="51">
        <v>1044</v>
      </c>
      <c r="Q94" s="51">
        <v>6569</v>
      </c>
      <c r="R94" s="51">
        <v>-5525</v>
      </c>
    </row>
    <row r="95" spans="13:18" ht="14">
      <c r="M95" s="48">
        <v>4304001</v>
      </c>
      <c r="N95" s="49" t="s">
        <v>138</v>
      </c>
      <c r="O95" s="51">
        <v>0</v>
      </c>
      <c r="P95" s="51">
        <v>0</v>
      </c>
      <c r="Q95" s="51">
        <v>50.17</v>
      </c>
      <c r="R95" s="51">
        <v>-50.17</v>
      </c>
    </row>
    <row r="96" spans="13:18" ht="14">
      <c r="M96" s="48">
        <v>4318001</v>
      </c>
      <c r="N96" s="49" t="s">
        <v>139</v>
      </c>
      <c r="O96" s="51">
        <v>0</v>
      </c>
      <c r="P96" s="51">
        <v>13534250.359999999</v>
      </c>
      <c r="Q96" s="51">
        <v>13540121.960000001</v>
      </c>
      <c r="R96" s="51">
        <v>-5871.6</v>
      </c>
    </row>
    <row r="97" spans="13:18" ht="14">
      <c r="M97" s="48">
        <v>4318002</v>
      </c>
      <c r="N97" s="49" t="s">
        <v>140</v>
      </c>
      <c r="O97" s="51">
        <v>0</v>
      </c>
      <c r="P97" s="51">
        <v>690.19</v>
      </c>
      <c r="Q97" s="51">
        <v>5933.82</v>
      </c>
      <c r="R97" s="51">
        <v>-5243.63</v>
      </c>
    </row>
    <row r="98" spans="13:18" ht="14">
      <c r="M98" s="48">
        <v>5040201</v>
      </c>
      <c r="N98" s="49" t="s">
        <v>141</v>
      </c>
      <c r="O98" s="51">
        <v>0</v>
      </c>
      <c r="P98" s="51">
        <v>94</v>
      </c>
      <c r="Q98" s="51">
        <v>0</v>
      </c>
      <c r="R98" s="51">
        <v>94</v>
      </c>
    </row>
    <row r="99" spans="13:18" ht="14">
      <c r="M99" s="48">
        <v>5060001</v>
      </c>
      <c r="N99" s="49" t="s">
        <v>142</v>
      </c>
      <c r="O99" s="51">
        <v>0</v>
      </c>
      <c r="P99" s="51">
        <v>1797.67</v>
      </c>
      <c r="Q99" s="51">
        <v>0</v>
      </c>
      <c r="R99" s="51">
        <v>1797.67</v>
      </c>
    </row>
    <row r="100" spans="13:18" ht="14">
      <c r="M100" s="48">
        <v>6140221</v>
      </c>
      <c r="N100" s="49" t="s">
        <v>143</v>
      </c>
      <c r="O100" s="51">
        <v>0</v>
      </c>
      <c r="P100" s="51">
        <v>47100</v>
      </c>
      <c r="Q100" s="51">
        <v>0</v>
      </c>
      <c r="R100" s="51">
        <v>47100</v>
      </c>
    </row>
    <row r="101" spans="13:18" ht="14">
      <c r="M101" s="48">
        <v>6140421</v>
      </c>
      <c r="N101" s="49" t="s">
        <v>144</v>
      </c>
      <c r="O101" s="51">
        <v>0</v>
      </c>
      <c r="P101" s="51">
        <v>8460</v>
      </c>
      <c r="Q101" s="51">
        <v>0</v>
      </c>
      <c r="R101" s="51">
        <v>8460</v>
      </c>
    </row>
    <row r="102" spans="13:18" ht="14">
      <c r="M102" s="48">
        <v>6140621</v>
      </c>
      <c r="N102" s="49" t="s">
        <v>145</v>
      </c>
      <c r="O102" s="51">
        <v>0</v>
      </c>
      <c r="P102" s="51">
        <v>480</v>
      </c>
      <c r="Q102" s="51">
        <v>0</v>
      </c>
      <c r="R102" s="51">
        <v>480</v>
      </c>
    </row>
    <row r="103" spans="13:18" ht="14">
      <c r="M103" s="48">
        <v>6141621</v>
      </c>
      <c r="N103" s="49" t="s">
        <v>146</v>
      </c>
      <c r="O103" s="51">
        <v>0</v>
      </c>
      <c r="P103" s="51">
        <v>3960</v>
      </c>
      <c r="Q103" s="51">
        <v>0</v>
      </c>
      <c r="R103" s="51">
        <v>3960</v>
      </c>
    </row>
    <row r="104" spans="13:18" ht="14">
      <c r="M104" s="48">
        <v>6201401</v>
      </c>
      <c r="N104" s="49" t="s">
        <v>147</v>
      </c>
      <c r="O104" s="51">
        <v>0</v>
      </c>
      <c r="P104" s="51">
        <v>523.66</v>
      </c>
      <c r="Q104" s="51">
        <v>0</v>
      </c>
      <c r="R104" s="51">
        <v>523.66</v>
      </c>
    </row>
    <row r="105" spans="13:18" ht="14">
      <c r="M105" s="48">
        <v>6201402</v>
      </c>
      <c r="N105" s="49" t="s">
        <v>147</v>
      </c>
      <c r="O105" s="51">
        <v>0</v>
      </c>
      <c r="P105" s="51">
        <v>699.93</v>
      </c>
      <c r="Q105" s="51">
        <v>0</v>
      </c>
      <c r="R105" s="51">
        <v>699.93</v>
      </c>
    </row>
    <row r="106" spans="13:18" ht="14">
      <c r="M106" s="48">
        <v>6201403</v>
      </c>
      <c r="N106" s="49" t="s">
        <v>147</v>
      </c>
      <c r="O106" s="51">
        <v>0</v>
      </c>
      <c r="P106" s="51">
        <v>24</v>
      </c>
      <c r="Q106" s="51">
        <v>0</v>
      </c>
      <c r="R106" s="51">
        <v>24</v>
      </c>
    </row>
    <row r="107" spans="13:18" ht="14">
      <c r="M107" s="48">
        <v>6640701</v>
      </c>
      <c r="N107" s="49" t="s">
        <v>148</v>
      </c>
      <c r="O107" s="51">
        <v>0</v>
      </c>
      <c r="P107" s="51">
        <v>17109</v>
      </c>
      <c r="Q107" s="51">
        <v>0</v>
      </c>
      <c r="R107" s="51">
        <v>17109</v>
      </c>
    </row>
    <row r="108" spans="13:18" ht="14">
      <c r="M108" s="48">
        <v>6641321</v>
      </c>
      <c r="N108" s="49" t="s">
        <v>149</v>
      </c>
      <c r="O108" s="51">
        <v>0</v>
      </c>
      <c r="P108" s="51">
        <v>28031.98</v>
      </c>
      <c r="Q108" s="51">
        <v>11549.8</v>
      </c>
      <c r="R108" s="51">
        <v>16482.18</v>
      </c>
    </row>
    <row r="109" spans="13:18" ht="14">
      <c r="M109" s="48">
        <v>8002001</v>
      </c>
      <c r="N109" s="49" t="s">
        <v>150</v>
      </c>
      <c r="O109" s="51">
        <v>0</v>
      </c>
      <c r="P109" s="51">
        <v>0</v>
      </c>
      <c r="Q109" s="51">
        <v>907746.34</v>
      </c>
      <c r="R109" s="51">
        <v>-907746.34</v>
      </c>
    </row>
    <row r="110" spans="13:18" ht="14">
      <c r="M110" s="48">
        <v>8004001</v>
      </c>
      <c r="N110" s="49" t="s">
        <v>151</v>
      </c>
      <c r="O110" s="51">
        <v>0</v>
      </c>
      <c r="P110" s="51">
        <v>0</v>
      </c>
      <c r="Q110" s="51">
        <v>71257.66</v>
      </c>
      <c r="R110" s="51">
        <v>-71257.66</v>
      </c>
    </row>
    <row r="111" spans="13:18" ht="14">
      <c r="M111" s="48">
        <v>8006001</v>
      </c>
      <c r="N111" s="49" t="s">
        <v>152</v>
      </c>
      <c r="O111" s="51">
        <v>0</v>
      </c>
      <c r="P111" s="51">
        <v>0</v>
      </c>
      <c r="Q111" s="51">
        <v>175575.73</v>
      </c>
      <c r="R111" s="51">
        <v>-175575.73</v>
      </c>
    </row>
    <row r="112" spans="13:18" ht="14">
      <c r="M112" s="48">
        <v>8007001</v>
      </c>
      <c r="N112" s="49" t="s">
        <v>153</v>
      </c>
      <c r="O112" s="51">
        <v>0</v>
      </c>
      <c r="P112" s="51">
        <v>0</v>
      </c>
      <c r="Q112" s="51">
        <v>329431.63</v>
      </c>
      <c r="R112" s="51">
        <v>-329431.63</v>
      </c>
    </row>
    <row r="113" spans="13:18" ht="14">
      <c r="M113" s="48"/>
      <c r="O113" s="51" t="s">
        <v>66</v>
      </c>
      <c r="P113" s="51" t="s">
        <v>66</v>
      </c>
      <c r="Q113" s="51" t="s">
        <v>66</v>
      </c>
      <c r="R113" s="51" t="s">
        <v>66</v>
      </c>
    </row>
    <row r="114" spans="13:18" ht="14">
      <c r="M114" s="48"/>
      <c r="O114" s="51">
        <v>0</v>
      </c>
      <c r="P114" s="51">
        <v>5508960586.3500004</v>
      </c>
      <c r="Q114" s="51">
        <v>5509140586.3500004</v>
      </c>
      <c r="R114" s="51">
        <v>-180000</v>
      </c>
    </row>
    <row r="115" spans="13:18">
      <c r="M115" s="9"/>
      <c r="N115" s="9"/>
      <c r="O115" s="9"/>
      <c r="P115" s="9"/>
      <c r="Q115" s="9"/>
      <c r="R115" s="9"/>
    </row>
    <row r="116" spans="13:18">
      <c r="M116" s="9"/>
      <c r="N116" s="9"/>
      <c r="O116" s="9"/>
      <c r="P116" s="9"/>
      <c r="Q116" s="9"/>
      <c r="R116" s="9"/>
    </row>
    <row r="117" spans="13:18">
      <c r="M117" s="9"/>
      <c r="N117" s="9"/>
      <c r="O117" s="9"/>
      <c r="P117" s="9"/>
      <c r="Q117" s="9"/>
      <c r="R117" s="9"/>
    </row>
    <row r="118" spans="13:18">
      <c r="M118" s="9"/>
      <c r="N118" s="9"/>
      <c r="O118" s="9"/>
      <c r="P118" s="9"/>
      <c r="Q118" s="9"/>
      <c r="R118" s="9"/>
    </row>
    <row r="119" spans="13:18">
      <c r="M119" s="9"/>
      <c r="N119" s="9"/>
      <c r="O119" s="9"/>
      <c r="P119" s="9"/>
      <c r="Q119" s="9"/>
      <c r="R119" s="9"/>
    </row>
    <row r="120" spans="13:18">
      <c r="M120" s="9"/>
      <c r="N120" s="9"/>
      <c r="O120" s="9"/>
      <c r="P120" s="9"/>
      <c r="Q120" s="9"/>
      <c r="R120" s="9"/>
    </row>
    <row r="121" spans="13:18">
      <c r="M121" s="9"/>
      <c r="N121" s="9"/>
      <c r="O121" s="9"/>
      <c r="P121" s="9"/>
      <c r="Q121" s="9"/>
      <c r="R121" s="9"/>
    </row>
    <row r="122" spans="13:18">
      <c r="M122" s="9"/>
      <c r="N122" s="9"/>
      <c r="O122" s="9"/>
      <c r="P122" s="9"/>
      <c r="Q122" s="9"/>
      <c r="R122" s="9"/>
    </row>
    <row r="123" spans="13:18">
      <c r="M123" s="9"/>
      <c r="N123" s="9"/>
      <c r="O123" s="9"/>
      <c r="P123" s="9"/>
      <c r="Q123" s="9"/>
      <c r="R123" s="9"/>
    </row>
    <row r="124" spans="13:18">
      <c r="M124" s="9"/>
      <c r="N124" s="9"/>
      <c r="O124" s="9"/>
      <c r="P124" s="9"/>
      <c r="Q124" s="9"/>
      <c r="R124" s="9"/>
    </row>
    <row r="125" spans="13:18">
      <c r="M125" s="9"/>
      <c r="N125" s="9"/>
      <c r="O125" s="9"/>
      <c r="P125" s="9"/>
      <c r="Q125" s="9"/>
      <c r="R125" s="9"/>
    </row>
    <row r="126" spans="13:18">
      <c r="M126" s="9"/>
      <c r="N126" s="9"/>
      <c r="O126" s="9"/>
      <c r="P126" s="9"/>
      <c r="Q126" s="9"/>
      <c r="R126" s="9"/>
    </row>
    <row r="127" spans="13:18">
      <c r="M127" s="9"/>
      <c r="N127" s="9"/>
      <c r="O127" s="9"/>
      <c r="P127" s="9"/>
      <c r="Q127" s="9"/>
      <c r="R127" s="9"/>
    </row>
    <row r="128" spans="13:18">
      <c r="M128" s="9"/>
      <c r="N128" s="9"/>
      <c r="O128" s="9"/>
      <c r="P128" s="9"/>
      <c r="Q128" s="9"/>
      <c r="R128" s="9"/>
    </row>
    <row r="129" spans="13:18">
      <c r="M129" s="9"/>
      <c r="N129" s="9"/>
      <c r="O129" s="9"/>
      <c r="P129" s="9"/>
      <c r="Q129" s="9"/>
      <c r="R129" s="9"/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0"/>
  <sheetViews>
    <sheetView topLeftCell="A7" workbookViewId="0">
      <selection activeCell="E30" sqref="E30"/>
    </sheetView>
  </sheetViews>
  <sheetFormatPr baseColWidth="10" defaultColWidth="7" defaultRowHeight="12"/>
  <cols>
    <col min="1" max="1" width="33.1640625" style="9" customWidth="1"/>
    <col min="2" max="2" width="17.1640625" style="7" customWidth="1"/>
    <col min="3" max="3" width="7.1640625" style="7" customWidth="1"/>
    <col min="4" max="4" width="11.1640625" style="7" customWidth="1"/>
    <col min="5" max="5" width="13.1640625" style="32" customWidth="1"/>
    <col min="6" max="6" width="16.1640625" style="9" customWidth="1"/>
    <col min="7" max="16384" width="7" style="9"/>
  </cols>
  <sheetData>
    <row r="1" spans="1:6">
      <c r="A1" s="5" t="s">
        <v>12</v>
      </c>
      <c r="B1" s="6"/>
    </row>
    <row r="2" spans="1:6">
      <c r="A2" s="9" t="s">
        <v>49</v>
      </c>
    </row>
    <row r="5" spans="1:6">
      <c r="B5" s="7" t="s">
        <v>14</v>
      </c>
      <c r="C5" s="7" t="s">
        <v>15</v>
      </c>
      <c r="D5" s="6" t="s">
        <v>8</v>
      </c>
      <c r="E5" s="33" t="s">
        <v>9</v>
      </c>
    </row>
    <row r="7" spans="1:6">
      <c r="A7" s="5" t="s">
        <v>16</v>
      </c>
      <c r="B7" s="11"/>
      <c r="C7" s="11"/>
      <c r="D7" s="34">
        <v>0</v>
      </c>
      <c r="E7" s="35">
        <v>0</v>
      </c>
    </row>
    <row r="9" spans="1:6">
      <c r="A9" s="5" t="s">
        <v>17</v>
      </c>
      <c r="B9" s="6"/>
    </row>
    <row r="10" spans="1:6">
      <c r="A10" s="9" t="s">
        <v>44</v>
      </c>
      <c r="B10" s="13">
        <v>4102021</v>
      </c>
      <c r="C10" s="7">
        <v>601</v>
      </c>
      <c r="D10" s="36">
        <v>-13777.84</v>
      </c>
      <c r="E10" s="32">
        <v>-47953.16</v>
      </c>
      <c r="F10" s="39">
        <f>+E10+D10</f>
        <v>-61731</v>
      </c>
    </row>
    <row r="11" spans="1:6">
      <c r="A11" s="15" t="s">
        <v>19</v>
      </c>
      <c r="B11" s="13">
        <v>4102041</v>
      </c>
      <c r="C11" s="13">
        <v>602</v>
      </c>
      <c r="D11" s="37">
        <v>-70475.27</v>
      </c>
      <c r="E11" s="38">
        <v>-134436.85</v>
      </c>
      <c r="F11" s="39">
        <f>+E11+D11</f>
        <v>-204912.12</v>
      </c>
    </row>
    <row r="12" spans="1:6">
      <c r="A12" s="17" t="s">
        <v>20</v>
      </c>
      <c r="B12" s="18">
        <v>4102081</v>
      </c>
      <c r="C12" s="18">
        <v>606</v>
      </c>
      <c r="D12" s="18"/>
      <c r="E12" s="38">
        <v>0</v>
      </c>
    </row>
    <row r="13" spans="1:6">
      <c r="A13" s="17" t="s">
        <v>20</v>
      </c>
      <c r="B13" s="18">
        <v>4102141</v>
      </c>
      <c r="C13" s="18">
        <v>606</v>
      </c>
      <c r="D13" s="18"/>
      <c r="E13" s="38"/>
    </row>
    <row r="14" spans="1:6">
      <c r="A14" s="17" t="s">
        <v>21</v>
      </c>
      <c r="B14" s="18">
        <v>4106001</v>
      </c>
      <c r="C14" s="18">
        <v>696</v>
      </c>
      <c r="D14" s="19">
        <v>-8835</v>
      </c>
      <c r="E14" s="38">
        <v>5840</v>
      </c>
      <c r="F14" s="39">
        <f>+E14+D14</f>
        <v>-2995</v>
      </c>
    </row>
    <row r="15" spans="1:6">
      <c r="A15" s="17" t="s">
        <v>22</v>
      </c>
      <c r="B15" s="18">
        <v>4310053</v>
      </c>
      <c r="C15" s="18"/>
      <c r="D15" s="40"/>
      <c r="E15" s="38"/>
    </row>
    <row r="16" spans="1:6">
      <c r="A16" s="17" t="s">
        <v>23</v>
      </c>
      <c r="B16" s="18">
        <v>4304001</v>
      </c>
      <c r="C16" s="18">
        <v>651</v>
      </c>
      <c r="D16" s="40">
        <v>-8.65</v>
      </c>
      <c r="E16" s="41">
        <v>-161.36000000000001</v>
      </c>
      <c r="F16" s="39">
        <f>SUM(D16:E16)</f>
        <v>-170.01000000000002</v>
      </c>
    </row>
    <row r="17" spans="1:8">
      <c r="A17" s="17" t="s">
        <v>24</v>
      </c>
      <c r="B17" s="18">
        <v>4310051</v>
      </c>
      <c r="C17" s="18">
        <v>658</v>
      </c>
      <c r="D17" s="40">
        <v>0</v>
      </c>
      <c r="E17" s="41">
        <v>-4417.04</v>
      </c>
    </row>
    <row r="18" spans="1:8">
      <c r="A18" s="17" t="s">
        <v>50</v>
      </c>
      <c r="B18" s="18">
        <v>4310201</v>
      </c>
      <c r="C18" s="18">
        <v>658</v>
      </c>
      <c r="D18" s="42"/>
      <c r="E18" s="41">
        <v>-1</v>
      </c>
    </row>
    <row r="19" spans="1:8">
      <c r="A19" s="17"/>
      <c r="B19" s="18"/>
      <c r="C19" s="18"/>
      <c r="D19" s="21">
        <f>SUM(D10:D18)</f>
        <v>-93096.76</v>
      </c>
      <c r="E19" s="43">
        <f>SUM(E10:E18)</f>
        <v>-181129.41</v>
      </c>
      <c r="H19" s="39"/>
    </row>
    <row r="20" spans="1:8">
      <c r="A20" s="17"/>
      <c r="B20" s="18"/>
      <c r="C20" s="18"/>
      <c r="D20" s="18"/>
      <c r="E20" s="41"/>
    </row>
    <row r="21" spans="1:8">
      <c r="A21" s="22" t="s">
        <v>25</v>
      </c>
      <c r="B21" s="18"/>
      <c r="C21" s="18"/>
      <c r="D21" s="18"/>
      <c r="E21" s="41"/>
    </row>
    <row r="22" spans="1:8">
      <c r="A22" s="17" t="s">
        <v>26</v>
      </c>
      <c r="B22" s="18">
        <v>4318001</v>
      </c>
      <c r="C22" s="18" t="s">
        <v>10</v>
      </c>
      <c r="D22" s="40">
        <v>0</v>
      </c>
      <c r="E22" s="41">
        <v>3272.86</v>
      </c>
    </row>
    <row r="23" spans="1:8">
      <c r="A23" s="17" t="s">
        <v>27</v>
      </c>
      <c r="B23" s="18">
        <v>4318002</v>
      </c>
      <c r="C23" s="18" t="s">
        <v>11</v>
      </c>
      <c r="D23" s="42">
        <v>0</v>
      </c>
      <c r="E23" s="41">
        <v>1525.73</v>
      </c>
    </row>
    <row r="24" spans="1:8">
      <c r="A24" s="17"/>
      <c r="B24" s="18"/>
      <c r="C24" s="18"/>
      <c r="D24" s="44">
        <f>SUM(D22:D23)</f>
        <v>0</v>
      </c>
      <c r="E24" s="43">
        <f>SUM(E22:E23)</f>
        <v>4798.59</v>
      </c>
    </row>
    <row r="25" spans="1:8">
      <c r="E25" s="45"/>
    </row>
    <row r="26" spans="1:8">
      <c r="E26" s="45"/>
    </row>
    <row r="27" spans="1:8">
      <c r="A27" s="5" t="s">
        <v>28</v>
      </c>
      <c r="B27" s="6"/>
      <c r="E27" s="45"/>
    </row>
    <row r="28" spans="1:8" ht="25.5" customHeight="1">
      <c r="A28" s="9" t="s">
        <v>29</v>
      </c>
      <c r="B28" s="25" t="s">
        <v>30</v>
      </c>
      <c r="C28" s="7">
        <v>726</v>
      </c>
      <c r="D28" s="36">
        <v>38.5</v>
      </c>
      <c r="E28" s="32">
        <f>115.5+3705.04</f>
        <v>3820.54</v>
      </c>
      <c r="F28" s="39">
        <f>+D28+E28</f>
        <v>3859.04</v>
      </c>
    </row>
    <row r="29" spans="1:8" ht="45" customHeight="1">
      <c r="A29" s="9" t="s">
        <v>31</v>
      </c>
      <c r="B29" s="26" t="s">
        <v>32</v>
      </c>
      <c r="C29" s="7" t="s">
        <v>33</v>
      </c>
      <c r="D29" s="36">
        <f>169.98+60</f>
        <v>229.98</v>
      </c>
      <c r="E29" s="32">
        <f>169810.02+59940</f>
        <v>229750.02</v>
      </c>
      <c r="F29" s="39">
        <f>+E29+D29</f>
        <v>229980</v>
      </c>
    </row>
    <row r="30" spans="1:8">
      <c r="A30" s="9" t="s">
        <v>34</v>
      </c>
      <c r="B30" s="7" t="s">
        <v>47</v>
      </c>
      <c r="C30" s="7">
        <v>831</v>
      </c>
      <c r="D30" s="36">
        <v>0</v>
      </c>
      <c r="E30" s="32">
        <v>9559.48</v>
      </c>
    </row>
    <row r="31" spans="1:8">
      <c r="A31" s="9" t="s">
        <v>45</v>
      </c>
      <c r="B31" s="7">
        <v>6240001</v>
      </c>
      <c r="C31" s="7">
        <v>824</v>
      </c>
      <c r="D31" s="36"/>
      <c r="E31" s="32">
        <v>0</v>
      </c>
    </row>
    <row r="32" spans="1:8">
      <c r="A32" s="9" t="s">
        <v>35</v>
      </c>
      <c r="B32" s="7">
        <v>6640701</v>
      </c>
      <c r="C32" s="7">
        <v>846</v>
      </c>
      <c r="D32" s="36">
        <v>0</v>
      </c>
      <c r="E32" s="32">
        <v>16414</v>
      </c>
    </row>
    <row r="33" spans="1:6" ht="28.5" customHeight="1">
      <c r="A33" s="9" t="s">
        <v>36</v>
      </c>
      <c r="B33" s="25" t="s">
        <v>37</v>
      </c>
      <c r="C33" s="7">
        <v>846</v>
      </c>
      <c r="D33" s="36">
        <v>0</v>
      </c>
      <c r="E33" s="32">
        <v>56444.28</v>
      </c>
      <c r="F33" s="28">
        <f>SUM(E28:E33)</f>
        <v>315988.32</v>
      </c>
    </row>
    <row r="34" spans="1:6">
      <c r="A34" s="9" t="s">
        <v>38</v>
      </c>
      <c r="B34" s="7">
        <v>901</v>
      </c>
      <c r="C34" s="7">
        <v>8002001</v>
      </c>
      <c r="D34" s="36">
        <v>0</v>
      </c>
      <c r="E34" s="32">
        <v>-1848806.71</v>
      </c>
      <c r="F34" s="29"/>
    </row>
    <row r="35" spans="1:6">
      <c r="A35" s="9" t="s">
        <v>39</v>
      </c>
      <c r="B35" s="7">
        <v>903</v>
      </c>
      <c r="C35" s="7">
        <v>8003001</v>
      </c>
      <c r="D35" s="36">
        <v>0</v>
      </c>
      <c r="E35" s="32">
        <v>0</v>
      </c>
      <c r="F35" s="29"/>
    </row>
    <row r="36" spans="1:6">
      <c r="A36" s="9" t="s">
        <v>40</v>
      </c>
      <c r="B36" s="7">
        <v>902</v>
      </c>
      <c r="C36" s="7">
        <v>8004001</v>
      </c>
      <c r="D36" s="36">
        <v>0</v>
      </c>
      <c r="E36" s="32">
        <v>-675302.40000000002</v>
      </c>
      <c r="F36" s="29"/>
    </row>
    <row r="37" spans="1:6">
      <c r="A37" s="9" t="s">
        <v>41</v>
      </c>
      <c r="B37" s="7">
        <v>904</v>
      </c>
      <c r="C37" s="7">
        <v>8005001</v>
      </c>
      <c r="D37" s="36">
        <v>0</v>
      </c>
      <c r="E37" s="32">
        <v>-360338.1</v>
      </c>
      <c r="F37" s="29"/>
    </row>
    <row r="38" spans="1:6">
      <c r="A38" s="9" t="s">
        <v>42</v>
      </c>
      <c r="B38" s="7">
        <v>905</v>
      </c>
      <c r="C38" s="7">
        <v>8006001</v>
      </c>
      <c r="D38" s="36">
        <v>0</v>
      </c>
      <c r="E38" s="32">
        <v>-1350520.72</v>
      </c>
      <c r="F38" s="29"/>
    </row>
    <row r="39" spans="1:6">
      <c r="A39" s="9" t="s">
        <v>43</v>
      </c>
      <c r="B39" s="7">
        <v>909</v>
      </c>
      <c r="C39" s="7">
        <v>8007001</v>
      </c>
      <c r="D39" s="46">
        <v>0</v>
      </c>
      <c r="E39" s="32">
        <v>249362.57</v>
      </c>
      <c r="F39" s="28">
        <f>SUM(E34:E39)</f>
        <v>-3985605.36</v>
      </c>
    </row>
    <row r="40" spans="1:6">
      <c r="D40" s="31">
        <f>SUM(D28:D39)</f>
        <v>268.48</v>
      </c>
      <c r="E40" s="35">
        <f>SUM(E28:E39)</f>
        <v>-3669617.0400000005</v>
      </c>
      <c r="F40" s="28">
        <f>+F39+F33</f>
        <v>-3669617.04</v>
      </c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9"/>
  <sheetViews>
    <sheetView workbookViewId="0">
      <selection activeCell="E30" sqref="E30"/>
    </sheetView>
  </sheetViews>
  <sheetFormatPr baseColWidth="10" defaultColWidth="7" defaultRowHeight="12"/>
  <cols>
    <col min="1" max="1" width="33.1640625" style="9" customWidth="1"/>
    <col min="2" max="2" width="17.1640625" style="7" customWidth="1"/>
    <col min="3" max="3" width="7.1640625" style="7" customWidth="1"/>
    <col min="4" max="4" width="11.1640625" style="7" customWidth="1"/>
    <col min="5" max="5" width="13.1640625" style="32" customWidth="1"/>
    <col min="6" max="6" width="16.1640625" style="9" customWidth="1"/>
    <col min="7" max="16384" width="7" style="9"/>
  </cols>
  <sheetData>
    <row r="1" spans="1:6">
      <c r="A1" s="5" t="s">
        <v>12</v>
      </c>
      <c r="B1" s="6"/>
    </row>
    <row r="2" spans="1:6">
      <c r="A2" s="9" t="s">
        <v>48</v>
      </c>
    </row>
    <row r="5" spans="1:6">
      <c r="B5" s="7" t="s">
        <v>14</v>
      </c>
      <c r="C5" s="7" t="s">
        <v>15</v>
      </c>
      <c r="D5" s="6" t="s">
        <v>8</v>
      </c>
      <c r="E5" s="33" t="s">
        <v>9</v>
      </c>
    </row>
    <row r="7" spans="1:6">
      <c r="A7" s="5" t="s">
        <v>16</v>
      </c>
      <c r="B7" s="11"/>
      <c r="C7" s="11"/>
      <c r="D7" s="34">
        <v>0</v>
      </c>
      <c r="E7" s="35">
        <v>0</v>
      </c>
    </row>
    <row r="9" spans="1:6">
      <c r="A9" s="5" t="s">
        <v>17</v>
      </c>
      <c r="B9" s="6"/>
    </row>
    <row r="10" spans="1:6">
      <c r="A10" s="9" t="s">
        <v>44</v>
      </c>
      <c r="B10" s="13">
        <v>4102021</v>
      </c>
      <c r="C10" s="7">
        <v>601</v>
      </c>
      <c r="D10" s="36">
        <v>-10840.67</v>
      </c>
      <c r="E10" s="32">
        <v>-36580.559999999998</v>
      </c>
      <c r="F10" s="39">
        <f>+E10+D10</f>
        <v>-47421.229999999996</v>
      </c>
    </row>
    <row r="11" spans="1:6">
      <c r="A11" s="15" t="s">
        <v>19</v>
      </c>
      <c r="B11" s="13">
        <v>4102041</v>
      </c>
      <c r="C11" s="13">
        <v>602</v>
      </c>
      <c r="D11" s="37">
        <v>-51734.81</v>
      </c>
      <c r="E11" s="38">
        <v>-100334.16</v>
      </c>
      <c r="F11" s="39">
        <f>+E11+D11</f>
        <v>-152068.97</v>
      </c>
    </row>
    <row r="12" spans="1:6">
      <c r="A12" s="17" t="s">
        <v>20</v>
      </c>
      <c r="B12" s="18">
        <v>4102081</v>
      </c>
      <c r="C12" s="18">
        <v>606</v>
      </c>
      <c r="D12" s="18"/>
      <c r="E12" s="38">
        <v>0</v>
      </c>
    </row>
    <row r="13" spans="1:6">
      <c r="A13" s="17" t="s">
        <v>20</v>
      </c>
      <c r="B13" s="18">
        <v>4102141</v>
      </c>
      <c r="C13" s="18">
        <v>606</v>
      </c>
      <c r="D13" s="18"/>
      <c r="E13" s="38"/>
    </row>
    <row r="14" spans="1:6">
      <c r="A14" s="17" t="s">
        <v>21</v>
      </c>
      <c r="B14" s="18">
        <v>4106001</v>
      </c>
      <c r="C14" s="18">
        <v>696</v>
      </c>
      <c r="D14" s="19">
        <v>-8778</v>
      </c>
      <c r="E14" s="38">
        <v>7600</v>
      </c>
      <c r="F14" s="39">
        <f>+E14+D14</f>
        <v>-1178</v>
      </c>
    </row>
    <row r="15" spans="1:6">
      <c r="A15" s="17" t="s">
        <v>22</v>
      </c>
      <c r="B15" s="18">
        <v>4310053</v>
      </c>
      <c r="C15" s="18"/>
      <c r="D15" s="40"/>
      <c r="E15" s="38"/>
    </row>
    <row r="16" spans="1:6">
      <c r="A16" s="17" t="s">
        <v>23</v>
      </c>
      <c r="B16" s="18">
        <v>4304001</v>
      </c>
      <c r="C16" s="18">
        <v>651</v>
      </c>
      <c r="D16" s="40">
        <v>-5.2</v>
      </c>
      <c r="E16" s="41">
        <v>-102.34</v>
      </c>
      <c r="F16" s="39">
        <f>SUM(D16:E16)</f>
        <v>-107.54</v>
      </c>
    </row>
    <row r="17" spans="1:6">
      <c r="A17" s="17" t="s">
        <v>24</v>
      </c>
      <c r="B17" s="18">
        <v>4310051</v>
      </c>
      <c r="C17" s="18">
        <v>658</v>
      </c>
      <c r="D17" s="42">
        <v>0</v>
      </c>
      <c r="E17" s="41">
        <v>-4290.25</v>
      </c>
    </row>
    <row r="18" spans="1:6">
      <c r="A18" s="17"/>
      <c r="B18" s="18"/>
      <c r="C18" s="18"/>
      <c r="D18" s="21">
        <f>SUM(D10:D17)</f>
        <v>-71358.679999999993</v>
      </c>
      <c r="E18" s="43">
        <f>SUM(E10:E17)</f>
        <v>-133707.31</v>
      </c>
    </row>
    <row r="19" spans="1:6">
      <c r="A19" s="17"/>
      <c r="B19" s="18"/>
      <c r="C19" s="18"/>
      <c r="D19" s="18"/>
      <c r="E19" s="41"/>
    </row>
    <row r="20" spans="1:6">
      <c r="A20" s="22" t="s">
        <v>25</v>
      </c>
      <c r="B20" s="18"/>
      <c r="C20" s="18"/>
      <c r="D20" s="18"/>
      <c r="E20" s="41"/>
    </row>
    <row r="21" spans="1:6">
      <c r="A21" s="17" t="s">
        <v>26</v>
      </c>
      <c r="B21" s="18">
        <v>4318001</v>
      </c>
      <c r="C21" s="18" t="s">
        <v>10</v>
      </c>
      <c r="D21" s="40">
        <v>0</v>
      </c>
      <c r="E21" s="41">
        <v>788.16</v>
      </c>
    </row>
    <row r="22" spans="1:6">
      <c r="A22" s="17" t="s">
        <v>27</v>
      </c>
      <c r="B22" s="18">
        <v>4318002</v>
      </c>
      <c r="C22" s="18" t="s">
        <v>11</v>
      </c>
      <c r="D22" s="42">
        <v>0</v>
      </c>
      <c r="E22" s="41">
        <v>1691.48</v>
      </c>
    </row>
    <row r="23" spans="1:6">
      <c r="A23" s="17"/>
      <c r="B23" s="18"/>
      <c r="C23" s="18"/>
      <c r="D23" s="44">
        <f>SUM(D21:D22)</f>
        <v>0</v>
      </c>
      <c r="E23" s="43">
        <f>SUM(E21:E22)</f>
        <v>2479.64</v>
      </c>
    </row>
    <row r="24" spans="1:6">
      <c r="E24" s="45"/>
    </row>
    <row r="25" spans="1:6">
      <c r="E25" s="45"/>
    </row>
    <row r="26" spans="1:6">
      <c r="A26" s="5" t="s">
        <v>28</v>
      </c>
      <c r="B26" s="6"/>
      <c r="E26" s="45"/>
    </row>
    <row r="27" spans="1:6" ht="25.5" customHeight="1">
      <c r="A27" s="9" t="s">
        <v>29</v>
      </c>
      <c r="B27" s="25" t="s">
        <v>30</v>
      </c>
      <c r="C27" s="7">
        <v>726</v>
      </c>
      <c r="D27" s="36">
        <v>35</v>
      </c>
      <c r="E27" s="32">
        <f>94.5+3127.04</f>
        <v>3221.54</v>
      </c>
      <c r="F27" s="39">
        <f>+D27+E27</f>
        <v>3256.54</v>
      </c>
    </row>
    <row r="28" spans="1:6" ht="45" customHeight="1">
      <c r="A28" s="9" t="s">
        <v>31</v>
      </c>
      <c r="B28" s="26" t="s">
        <v>32</v>
      </c>
      <c r="C28" s="7" t="s">
        <v>33</v>
      </c>
      <c r="D28" s="36">
        <v>0</v>
      </c>
      <c r="E28" s="32">
        <f>127485+45000</f>
        <v>172485</v>
      </c>
      <c r="F28" s="39">
        <f>+E28+D28</f>
        <v>172485</v>
      </c>
    </row>
    <row r="29" spans="1:6">
      <c r="A29" s="9" t="s">
        <v>34</v>
      </c>
      <c r="B29" s="7" t="s">
        <v>47</v>
      </c>
      <c r="C29" s="7">
        <v>831</v>
      </c>
      <c r="D29" s="36">
        <v>0</v>
      </c>
      <c r="E29" s="32">
        <v>9559.48</v>
      </c>
    </row>
    <row r="30" spans="1:6">
      <c r="A30" s="9" t="s">
        <v>45</v>
      </c>
      <c r="B30" s="7">
        <v>6240001</v>
      </c>
      <c r="C30" s="7">
        <v>824</v>
      </c>
      <c r="D30" s="36"/>
      <c r="E30" s="32">
        <v>0</v>
      </c>
    </row>
    <row r="31" spans="1:6">
      <c r="A31" s="9" t="s">
        <v>35</v>
      </c>
      <c r="B31" s="7">
        <v>6640701</v>
      </c>
      <c r="C31" s="7">
        <v>846</v>
      </c>
      <c r="D31" s="36">
        <v>0</v>
      </c>
      <c r="E31" s="32">
        <v>0</v>
      </c>
    </row>
    <row r="32" spans="1:6" ht="28.5" customHeight="1">
      <c r="A32" s="9" t="s">
        <v>36</v>
      </c>
      <c r="B32" s="25" t="s">
        <v>37</v>
      </c>
      <c r="C32" s="7">
        <v>846</v>
      </c>
      <c r="D32" s="36">
        <v>0</v>
      </c>
      <c r="E32" s="32">
        <v>39905.29</v>
      </c>
      <c r="F32" s="28">
        <f>SUM(E27:E32)</f>
        <v>225171.31000000003</v>
      </c>
    </row>
    <row r="33" spans="1:6">
      <c r="A33" s="9" t="s">
        <v>38</v>
      </c>
      <c r="B33" s="7">
        <v>901</v>
      </c>
      <c r="C33" s="7">
        <v>8002001</v>
      </c>
      <c r="D33" s="36">
        <v>0</v>
      </c>
      <c r="E33" s="32">
        <v>-1396629.2</v>
      </c>
      <c r="F33" s="29"/>
    </row>
    <row r="34" spans="1:6">
      <c r="A34" s="9" t="s">
        <v>39</v>
      </c>
      <c r="B34" s="7">
        <v>903</v>
      </c>
      <c r="C34" s="7">
        <v>8003001</v>
      </c>
      <c r="D34" s="36">
        <v>0</v>
      </c>
      <c r="E34" s="32">
        <v>0</v>
      </c>
      <c r="F34" s="29"/>
    </row>
    <row r="35" spans="1:6">
      <c r="A35" s="9" t="s">
        <v>40</v>
      </c>
      <c r="B35" s="7">
        <v>902</v>
      </c>
      <c r="C35" s="7">
        <v>8004001</v>
      </c>
      <c r="D35" s="36">
        <v>0</v>
      </c>
      <c r="E35" s="32">
        <v>-649202.53</v>
      </c>
      <c r="F35" s="29"/>
    </row>
    <row r="36" spans="1:6">
      <c r="A36" s="9" t="s">
        <v>41</v>
      </c>
      <c r="B36" s="7">
        <v>904</v>
      </c>
      <c r="C36" s="7">
        <v>8005001</v>
      </c>
      <c r="D36" s="36">
        <v>0</v>
      </c>
      <c r="E36" s="32">
        <v>-22986.080000000002</v>
      </c>
      <c r="F36" s="29"/>
    </row>
    <row r="37" spans="1:6">
      <c r="A37" s="9" t="s">
        <v>42</v>
      </c>
      <c r="B37" s="7">
        <v>905</v>
      </c>
      <c r="C37" s="7">
        <v>8006001</v>
      </c>
      <c r="D37" s="36">
        <v>0</v>
      </c>
      <c r="E37" s="32">
        <v>-1348253.97</v>
      </c>
      <c r="F37" s="29"/>
    </row>
    <row r="38" spans="1:6">
      <c r="A38" s="9" t="s">
        <v>43</v>
      </c>
      <c r="B38" s="7">
        <v>909</v>
      </c>
      <c r="C38" s="7">
        <v>8007001</v>
      </c>
      <c r="D38" s="46">
        <v>0</v>
      </c>
      <c r="E38" s="32">
        <v>690335.13</v>
      </c>
      <c r="F38" s="28">
        <f>SUM(E33:E38)</f>
        <v>-2726736.6500000004</v>
      </c>
    </row>
    <row r="39" spans="1:6">
      <c r="D39" s="31">
        <f>SUM(D27:D38)</f>
        <v>35</v>
      </c>
      <c r="E39" s="35">
        <f>SUM(E27:E38)</f>
        <v>-2501565.34</v>
      </c>
      <c r="F39" s="28">
        <f>+F38+F32</f>
        <v>-2501565.3400000003</v>
      </c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9"/>
  <sheetViews>
    <sheetView topLeftCell="A31" workbookViewId="0">
      <selection activeCell="E30" sqref="E30"/>
    </sheetView>
  </sheetViews>
  <sheetFormatPr baseColWidth="10" defaultColWidth="7" defaultRowHeight="12"/>
  <cols>
    <col min="1" max="1" width="33.1640625" style="9" customWidth="1"/>
    <col min="2" max="2" width="17.1640625" style="7" customWidth="1"/>
    <col min="3" max="3" width="7.1640625" style="7" customWidth="1"/>
    <col min="4" max="4" width="11.1640625" style="7" customWidth="1"/>
    <col min="5" max="5" width="13.1640625" style="32" customWidth="1"/>
    <col min="6" max="6" width="16.1640625" style="9" customWidth="1"/>
    <col min="7" max="16384" width="7" style="9"/>
  </cols>
  <sheetData>
    <row r="1" spans="1:6">
      <c r="A1" s="5" t="s">
        <v>12</v>
      </c>
      <c r="B1" s="6"/>
    </row>
    <row r="2" spans="1:6">
      <c r="A2" s="9" t="s">
        <v>46</v>
      </c>
    </row>
    <row r="5" spans="1:6">
      <c r="B5" s="7" t="s">
        <v>14</v>
      </c>
      <c r="C5" s="7" t="s">
        <v>15</v>
      </c>
      <c r="D5" s="6" t="s">
        <v>8</v>
      </c>
      <c r="E5" s="33" t="s">
        <v>9</v>
      </c>
    </row>
    <row r="7" spans="1:6">
      <c r="A7" s="5" t="s">
        <v>16</v>
      </c>
      <c r="B7" s="11"/>
      <c r="C7" s="11"/>
      <c r="D7" s="34">
        <v>0</v>
      </c>
      <c r="E7" s="35">
        <v>0</v>
      </c>
    </row>
    <row r="9" spans="1:6">
      <c r="A9" s="5" t="s">
        <v>17</v>
      </c>
      <c r="B9" s="6"/>
    </row>
    <row r="10" spans="1:6">
      <c r="A10" s="9" t="s">
        <v>44</v>
      </c>
      <c r="B10" s="13">
        <v>4102021</v>
      </c>
      <c r="C10" s="7">
        <v>601</v>
      </c>
      <c r="D10" s="36">
        <v>-8575.9</v>
      </c>
      <c r="E10" s="32">
        <v>-28208.62</v>
      </c>
    </row>
    <row r="11" spans="1:6">
      <c r="A11" s="15" t="s">
        <v>19</v>
      </c>
      <c r="B11" s="13">
        <v>4102041</v>
      </c>
      <c r="C11" s="13">
        <v>602</v>
      </c>
      <c r="D11" s="37">
        <v>-41148.6</v>
      </c>
      <c r="E11" s="38">
        <v>-79299.02</v>
      </c>
      <c r="F11" s="39">
        <f>+E11+D11</f>
        <v>-120447.62</v>
      </c>
    </row>
    <row r="12" spans="1:6">
      <c r="A12" s="17" t="s">
        <v>20</v>
      </c>
      <c r="B12" s="18">
        <v>4102081</v>
      </c>
      <c r="C12" s="18">
        <v>606</v>
      </c>
      <c r="D12" s="18"/>
      <c r="E12" s="38">
        <v>0</v>
      </c>
    </row>
    <row r="13" spans="1:6">
      <c r="A13" s="17" t="s">
        <v>20</v>
      </c>
      <c r="B13" s="18">
        <v>4102141</v>
      </c>
      <c r="C13" s="18">
        <v>606</v>
      </c>
      <c r="D13" s="18"/>
      <c r="E13" s="38"/>
    </row>
    <row r="14" spans="1:6">
      <c r="A14" s="17" t="s">
        <v>21</v>
      </c>
      <c r="B14" s="18">
        <v>4106001</v>
      </c>
      <c r="C14" s="18">
        <v>696</v>
      </c>
      <c r="D14" s="19">
        <v>-8280</v>
      </c>
      <c r="E14" s="38">
        <v>8400</v>
      </c>
    </row>
    <row r="15" spans="1:6">
      <c r="A15" s="17" t="s">
        <v>22</v>
      </c>
      <c r="B15" s="18">
        <v>4310053</v>
      </c>
      <c r="C15" s="18"/>
      <c r="D15" s="40"/>
      <c r="E15" s="38"/>
    </row>
    <row r="16" spans="1:6">
      <c r="A16" s="17" t="s">
        <v>23</v>
      </c>
      <c r="B16" s="18">
        <v>4304001</v>
      </c>
      <c r="C16" s="18">
        <v>651</v>
      </c>
      <c r="D16" s="40">
        <v>-3.15</v>
      </c>
      <c r="E16" s="41">
        <v>-65.959999999999994</v>
      </c>
      <c r="F16" s="39">
        <f>SUM(D16:E16)</f>
        <v>-69.11</v>
      </c>
    </row>
    <row r="17" spans="1:6">
      <c r="A17" s="17" t="s">
        <v>24</v>
      </c>
      <c r="B17" s="18">
        <v>4310051</v>
      </c>
      <c r="C17" s="18">
        <v>658</v>
      </c>
      <c r="D17" s="42">
        <v>0</v>
      </c>
      <c r="E17" s="41">
        <v>-59.23</v>
      </c>
    </row>
    <row r="18" spans="1:6">
      <c r="A18" s="17"/>
      <c r="B18" s="18"/>
      <c r="C18" s="18"/>
      <c r="D18" s="21">
        <f>SUM(D10:D17)</f>
        <v>-58007.65</v>
      </c>
      <c r="E18" s="43">
        <f>SUM(E10:E17)</f>
        <v>-99232.83</v>
      </c>
    </row>
    <row r="19" spans="1:6">
      <c r="A19" s="17"/>
      <c r="B19" s="18"/>
      <c r="C19" s="18"/>
      <c r="D19" s="18"/>
      <c r="E19" s="41"/>
    </row>
    <row r="20" spans="1:6">
      <c r="A20" s="22" t="s">
        <v>25</v>
      </c>
      <c r="B20" s="18"/>
      <c r="C20" s="18"/>
      <c r="D20" s="18"/>
      <c r="E20" s="41"/>
    </row>
    <row r="21" spans="1:6">
      <c r="A21" s="17" t="s">
        <v>26</v>
      </c>
      <c r="B21" s="18">
        <v>4318001</v>
      </c>
      <c r="C21" s="18" t="s">
        <v>10</v>
      </c>
      <c r="D21" s="40">
        <v>0</v>
      </c>
      <c r="E21" s="41">
        <v>3181.12</v>
      </c>
    </row>
    <row r="22" spans="1:6">
      <c r="A22" s="17" t="s">
        <v>27</v>
      </c>
      <c r="B22" s="18">
        <v>4318002</v>
      </c>
      <c r="C22" s="18" t="s">
        <v>11</v>
      </c>
      <c r="D22" s="42">
        <v>0</v>
      </c>
      <c r="E22" s="41">
        <v>1804.18</v>
      </c>
    </row>
    <row r="23" spans="1:6">
      <c r="A23" s="17"/>
      <c r="B23" s="18"/>
      <c r="C23" s="18"/>
      <c r="D23" s="44">
        <f>SUM(D21:D22)</f>
        <v>0</v>
      </c>
      <c r="E23" s="43">
        <f>SUM(E21:E22)</f>
        <v>4985.3</v>
      </c>
    </row>
    <row r="24" spans="1:6">
      <c r="E24" s="45"/>
    </row>
    <row r="25" spans="1:6">
      <c r="E25" s="45"/>
    </row>
    <row r="26" spans="1:6">
      <c r="A26" s="5" t="s">
        <v>28</v>
      </c>
      <c r="B26" s="6"/>
      <c r="E26" s="45"/>
    </row>
    <row r="27" spans="1:6" ht="25.5" customHeight="1">
      <c r="A27" s="9" t="s">
        <v>29</v>
      </c>
      <c r="B27" s="25" t="s">
        <v>30</v>
      </c>
      <c r="C27" s="7">
        <v>726</v>
      </c>
      <c r="D27" s="36">
        <v>28</v>
      </c>
      <c r="E27" s="32">
        <f>91+2644.04</f>
        <v>2735.04</v>
      </c>
      <c r="F27" s="39">
        <f>+D27+E27</f>
        <v>2763.04</v>
      </c>
    </row>
    <row r="28" spans="1:6" ht="45" customHeight="1">
      <c r="A28" s="9" t="s">
        <v>31</v>
      </c>
      <c r="B28" s="26" t="s">
        <v>32</v>
      </c>
      <c r="C28" s="7" t="s">
        <v>33</v>
      </c>
      <c r="D28" s="36">
        <v>0</v>
      </c>
      <c r="E28" s="32">
        <f>99155+35000</f>
        <v>134155</v>
      </c>
      <c r="F28" s="39">
        <f>+E28+D28</f>
        <v>134155</v>
      </c>
    </row>
    <row r="29" spans="1:6">
      <c r="A29" s="9" t="s">
        <v>34</v>
      </c>
      <c r="B29" s="7" t="s">
        <v>47</v>
      </c>
      <c r="C29" s="7">
        <v>831</v>
      </c>
      <c r="D29" s="36">
        <v>0</v>
      </c>
      <c r="E29" s="32">
        <f>5896.57</f>
        <v>5896.57</v>
      </c>
    </row>
    <row r="30" spans="1:6">
      <c r="A30" s="9" t="s">
        <v>45</v>
      </c>
      <c r="B30" s="7">
        <v>6240001</v>
      </c>
      <c r="C30" s="7">
        <v>824</v>
      </c>
      <c r="D30" s="36"/>
      <c r="E30" s="32">
        <v>0</v>
      </c>
    </row>
    <row r="31" spans="1:6">
      <c r="A31" s="9" t="s">
        <v>35</v>
      </c>
      <c r="B31" s="7">
        <v>6640701</v>
      </c>
      <c r="C31" s="7">
        <v>846</v>
      </c>
      <c r="D31" s="36">
        <v>0</v>
      </c>
      <c r="E31" s="32">
        <v>0</v>
      </c>
    </row>
    <row r="32" spans="1:6" ht="28.5" customHeight="1">
      <c r="A32" s="9" t="s">
        <v>36</v>
      </c>
      <c r="B32" s="25" t="s">
        <v>37</v>
      </c>
      <c r="C32" s="7">
        <v>846</v>
      </c>
      <c r="D32" s="36">
        <v>0</v>
      </c>
      <c r="E32" s="32">
        <v>0</v>
      </c>
      <c r="F32" s="28">
        <f>SUM(E27:E32)</f>
        <v>142786.61000000002</v>
      </c>
    </row>
    <row r="33" spans="1:6">
      <c r="A33" s="9" t="s">
        <v>38</v>
      </c>
      <c r="B33" s="7">
        <v>901</v>
      </c>
      <c r="C33" s="7">
        <v>8002001</v>
      </c>
      <c r="D33" s="36">
        <v>0</v>
      </c>
      <c r="E33" s="32">
        <v>-828814.6</v>
      </c>
      <c r="F33" s="29"/>
    </row>
    <row r="34" spans="1:6">
      <c r="A34" s="9" t="s">
        <v>39</v>
      </c>
      <c r="B34" s="7">
        <v>903</v>
      </c>
      <c r="C34" s="7">
        <v>8003001</v>
      </c>
      <c r="D34" s="36">
        <v>0</v>
      </c>
      <c r="E34" s="32">
        <v>0</v>
      </c>
      <c r="F34" s="29"/>
    </row>
    <row r="35" spans="1:6">
      <c r="A35" s="9" t="s">
        <v>40</v>
      </c>
      <c r="B35" s="7">
        <v>902</v>
      </c>
      <c r="C35" s="7">
        <v>8004001</v>
      </c>
      <c r="D35" s="36">
        <v>0</v>
      </c>
      <c r="E35" s="32">
        <v>-613375.52</v>
      </c>
      <c r="F35" s="29"/>
    </row>
    <row r="36" spans="1:6">
      <c r="A36" s="9" t="s">
        <v>41</v>
      </c>
      <c r="B36" s="7">
        <v>904</v>
      </c>
      <c r="C36" s="7">
        <v>8005001</v>
      </c>
      <c r="D36" s="36">
        <v>0</v>
      </c>
      <c r="E36" s="32">
        <v>0</v>
      </c>
      <c r="F36" s="29"/>
    </row>
    <row r="37" spans="1:6">
      <c r="A37" s="9" t="s">
        <v>42</v>
      </c>
      <c r="B37" s="7">
        <v>905</v>
      </c>
      <c r="C37" s="7">
        <v>8006001</v>
      </c>
      <c r="D37" s="36">
        <v>0</v>
      </c>
      <c r="E37" s="32">
        <v>-1326868.3</v>
      </c>
      <c r="F37" s="29"/>
    </row>
    <row r="38" spans="1:6">
      <c r="A38" s="9" t="s">
        <v>43</v>
      </c>
      <c r="B38" s="7">
        <v>909</v>
      </c>
      <c r="C38" s="7">
        <v>8007001</v>
      </c>
      <c r="D38" s="46">
        <v>0</v>
      </c>
      <c r="E38" s="32">
        <v>-159664.87</v>
      </c>
      <c r="F38" s="28">
        <f>SUM(E33:E38)</f>
        <v>-2928723.29</v>
      </c>
    </row>
    <row r="39" spans="1:6">
      <c r="D39" s="31">
        <f>SUM(D27:D38)</f>
        <v>28</v>
      </c>
      <c r="E39" s="35">
        <f>SUM(E27:E38)</f>
        <v>-2785936.68</v>
      </c>
      <c r="F39" s="28">
        <f>+F38+F32</f>
        <v>-2785936.68</v>
      </c>
    </row>
  </sheetData>
  <pageMargins left="0.52" right="0.45" top="1.01" bottom="0.3" header="0.64" footer="0.22"/>
  <pageSetup orientation="portrait"/>
  <headerFooter alignWithMargins="0">
    <oddFooter>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</sheetPr>
  <dimension ref="A1:AK31"/>
  <sheetViews>
    <sheetView tabSelected="1" view="pageLayout" zoomScale="145" zoomScaleNormal="115" zoomScalePageLayoutView="145" workbookViewId="0">
      <selection activeCell="A8" sqref="A8:A9"/>
    </sheetView>
  </sheetViews>
  <sheetFormatPr baseColWidth="10" defaultColWidth="8.6640625" defaultRowHeight="14" outlineLevelCol="1"/>
  <cols>
    <col min="1" max="1" width="2" style="47" customWidth="1"/>
    <col min="2" max="2" width="3" style="47" customWidth="1"/>
    <col min="3" max="3" width="2.6640625" style="47" customWidth="1"/>
    <col min="4" max="4" width="8.6640625" style="47"/>
    <col min="5" max="5" width="9.1640625" style="47" customWidth="1"/>
    <col min="6" max="6" width="7.5" style="47" customWidth="1"/>
    <col min="7" max="7" width="1.1640625" style="47" customWidth="1"/>
    <col min="8" max="8" width="1.83203125" style="47" customWidth="1"/>
    <col min="9" max="9" width="1.1640625" style="47" customWidth="1"/>
    <col min="10" max="10" width="6.1640625" style="47" hidden="1" customWidth="1" outlineLevel="1"/>
    <col min="11" max="11" width="2" style="47" hidden="1" customWidth="1" outlineLevel="1"/>
    <col min="12" max="12" width="5.6640625" style="47" hidden="1" customWidth="1" outlineLevel="1"/>
    <col min="13" max="13" width="2" style="47" hidden="1" customWidth="1" outlineLevel="1"/>
    <col min="14" max="14" width="5.6640625" style="47" hidden="1" customWidth="1" outlineLevel="1"/>
    <col min="15" max="15" width="2" style="47" hidden="1" customWidth="1" outlineLevel="1"/>
    <col min="16" max="16" width="6.1640625" style="47" hidden="1" customWidth="1" outlineLevel="1"/>
    <col min="17" max="17" width="2" style="47" hidden="1" customWidth="1" outlineLevel="1"/>
    <col min="18" max="18" width="6.1640625" style="47" hidden="1" customWidth="1" outlineLevel="1"/>
    <col min="19" max="19" width="2" style="47" hidden="1" customWidth="1" collapsed="1"/>
    <col min="20" max="20" width="6.1640625" style="47" customWidth="1"/>
    <col min="21" max="21" width="0.6640625" style="47" customWidth="1"/>
    <col min="22" max="22" width="0.83203125" style="47" customWidth="1"/>
    <col min="23" max="23" width="6.1640625" style="47" customWidth="1"/>
    <col min="24" max="24" width="0.6640625" style="47" customWidth="1"/>
    <col min="25" max="25" width="0.83203125" style="47" customWidth="1"/>
    <col min="26" max="26" width="6.1640625" style="47" customWidth="1"/>
    <col min="27" max="28" width="0.83203125" style="47" customWidth="1"/>
    <col min="29" max="29" width="6.1640625" style="47" customWidth="1"/>
    <col min="30" max="31" width="0.83203125" style="47" customWidth="1"/>
    <col min="32" max="32" width="6.1640625" style="47" customWidth="1"/>
    <col min="33" max="34" width="0.83203125" style="47" customWidth="1"/>
    <col min="35" max="35" width="7.1640625" style="47" customWidth="1"/>
    <col min="36" max="36" width="0.6640625" style="47" customWidth="1"/>
    <col min="37" max="16384" width="8.6640625" style="47"/>
  </cols>
  <sheetData>
    <row r="1" spans="1:36" ht="12" customHeight="1"/>
    <row r="2" spans="1:36" ht="12" customHeight="1"/>
    <row r="3" spans="1:36" ht="12" customHeight="1"/>
    <row r="4" spans="1:36" ht="12" customHeight="1"/>
    <row r="5" spans="1:36" ht="12" customHeight="1"/>
    <row r="6" spans="1:36" ht="12" customHeight="1">
      <c r="A6" s="72"/>
    </row>
    <row r="7" spans="1:36" ht="12" customHeight="1"/>
    <row r="8" spans="1:36" ht="14.5" customHeight="1">
      <c r="A8" s="77" t="s">
        <v>166</v>
      </c>
    </row>
    <row r="9" spans="1:36" ht="14.5" customHeight="1">
      <c r="A9" s="77" t="s">
        <v>0</v>
      </c>
    </row>
    <row r="10" spans="1:36" ht="14.5" customHeight="1">
      <c r="A10" s="74" t="s">
        <v>1</v>
      </c>
      <c r="AJ10" s="76"/>
    </row>
    <row r="11" spans="1:36" ht="12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</row>
    <row r="12" spans="1:36" s="57" customFormat="1" ht="15" customHeight="1">
      <c r="A12" s="109" t="s">
        <v>163</v>
      </c>
      <c r="B12" s="109"/>
      <c r="C12" s="109"/>
      <c r="D12" s="109"/>
      <c r="E12" s="109"/>
      <c r="F12" s="86" t="s">
        <v>173</v>
      </c>
      <c r="G12" s="86"/>
      <c r="H12" s="87"/>
      <c r="I12" s="83" t="s">
        <v>7</v>
      </c>
      <c r="J12" s="84">
        <v>2003</v>
      </c>
      <c r="K12" s="83"/>
      <c r="L12" s="84">
        <v>2004</v>
      </c>
      <c r="M12" s="84"/>
      <c r="N12" s="84">
        <v>2005</v>
      </c>
      <c r="O12" s="84"/>
      <c r="P12" s="84">
        <v>2006</v>
      </c>
      <c r="Q12" s="83"/>
      <c r="R12" s="84">
        <f>P12+1</f>
        <v>2007</v>
      </c>
      <c r="S12" s="85"/>
      <c r="T12" s="112">
        <v>2013</v>
      </c>
      <c r="U12" s="112"/>
      <c r="V12" s="86"/>
      <c r="W12" s="112">
        <v>2014</v>
      </c>
      <c r="X12" s="112"/>
      <c r="Y12" s="86"/>
      <c r="Z12" s="112">
        <v>2015</v>
      </c>
      <c r="AA12" s="112"/>
      <c r="AB12" s="86"/>
      <c r="AC12" s="112">
        <v>2016</v>
      </c>
      <c r="AD12" s="112"/>
      <c r="AE12" s="86"/>
      <c r="AF12" s="112">
        <v>2017</v>
      </c>
      <c r="AG12" s="112"/>
      <c r="AH12" s="86"/>
      <c r="AI12" s="112" t="s">
        <v>4</v>
      </c>
      <c r="AJ12" s="112"/>
    </row>
    <row r="13" spans="1:36" ht="22.25" customHeight="1">
      <c r="A13" s="110" t="s">
        <v>164</v>
      </c>
      <c r="B13" s="110"/>
      <c r="C13" s="110"/>
      <c r="D13" s="110"/>
      <c r="E13" s="110"/>
      <c r="F13" s="88">
        <v>241</v>
      </c>
      <c r="G13" s="107" t="s">
        <v>172</v>
      </c>
      <c r="H13" s="106"/>
      <c r="I13" s="65"/>
      <c r="J13" s="65">
        <v>16.600000000000001</v>
      </c>
      <c r="K13" s="65"/>
      <c r="L13" s="65">
        <v>24.2</v>
      </c>
      <c r="M13" s="65"/>
      <c r="N13" s="65">
        <v>27.3</v>
      </c>
      <c r="O13" s="65"/>
      <c r="P13" s="65">
        <v>24.5</v>
      </c>
      <c r="Q13" s="65"/>
      <c r="R13" s="65">
        <v>27.7</v>
      </c>
      <c r="S13" s="65"/>
      <c r="T13" s="67">
        <v>0</v>
      </c>
      <c r="U13" s="67"/>
      <c r="V13" s="67"/>
      <c r="W13" s="67">
        <v>0</v>
      </c>
      <c r="X13" s="67"/>
      <c r="Y13" s="67"/>
      <c r="Z13" s="67">
        <v>0</v>
      </c>
      <c r="AA13" s="67"/>
      <c r="AB13" s="67"/>
      <c r="AC13" s="67">
        <v>0</v>
      </c>
      <c r="AD13" s="67"/>
      <c r="AE13" s="67"/>
      <c r="AF13" s="71">
        <v>0</v>
      </c>
      <c r="AG13" s="71"/>
      <c r="AH13" s="65"/>
      <c r="AI13" s="65">
        <v>241</v>
      </c>
    </row>
    <row r="14" spans="1:36" ht="16.25" customHeight="1">
      <c r="A14" s="111" t="s">
        <v>3</v>
      </c>
      <c r="B14" s="111"/>
      <c r="C14" s="111"/>
      <c r="D14" s="111"/>
      <c r="E14" s="111"/>
      <c r="F14" s="89">
        <v>9.5</v>
      </c>
      <c r="G14" s="89"/>
      <c r="H14" s="66"/>
      <c r="I14" s="65"/>
      <c r="J14" s="68">
        <v>3.3</v>
      </c>
      <c r="K14" s="65"/>
      <c r="L14" s="68">
        <v>4.3</v>
      </c>
      <c r="M14" s="65"/>
      <c r="N14" s="68">
        <v>7.1</v>
      </c>
      <c r="O14" s="65"/>
      <c r="P14" s="68">
        <v>10.7</v>
      </c>
      <c r="Q14" s="65"/>
      <c r="R14" s="68">
        <v>12</v>
      </c>
      <c r="S14" s="65"/>
      <c r="T14" s="90">
        <v>0.1</v>
      </c>
      <c r="U14" s="90"/>
      <c r="V14" s="91"/>
      <c r="W14" s="90">
        <v>0.1</v>
      </c>
      <c r="X14" s="90"/>
      <c r="Y14" s="88"/>
      <c r="Z14" s="92">
        <v>0.1</v>
      </c>
      <c r="AA14" s="90"/>
      <c r="AB14" s="88"/>
      <c r="AC14" s="90">
        <v>0.2</v>
      </c>
      <c r="AD14" s="90"/>
      <c r="AE14" s="88"/>
      <c r="AF14" s="93">
        <v>0.4</v>
      </c>
      <c r="AG14" s="102"/>
      <c r="AH14" s="65"/>
      <c r="AI14" s="68">
        <v>10.298865389999998</v>
      </c>
    </row>
    <row r="15" spans="1:36" ht="23" customHeight="1">
      <c r="A15" s="64"/>
      <c r="B15" s="64"/>
      <c r="C15" s="64" t="s">
        <v>4</v>
      </c>
      <c r="D15" s="64"/>
      <c r="E15" s="64"/>
      <c r="F15" s="94">
        <v>250.5</v>
      </c>
      <c r="G15" s="89"/>
      <c r="H15" s="66"/>
      <c r="I15" s="65"/>
      <c r="J15" s="70">
        <v>19.900000000000002</v>
      </c>
      <c r="K15" s="65"/>
      <c r="L15" s="70">
        <v>28.5</v>
      </c>
      <c r="M15" s="65"/>
      <c r="N15" s="70">
        <v>34.4</v>
      </c>
      <c r="O15" s="65"/>
      <c r="P15" s="70">
        <v>35.200000000000003</v>
      </c>
      <c r="Q15" s="65"/>
      <c r="R15" s="70">
        <v>39.700000000000003</v>
      </c>
      <c r="S15" s="65"/>
      <c r="T15" s="95">
        <f>SUM(T13:T14)</f>
        <v>0.1</v>
      </c>
      <c r="U15" s="90"/>
      <c r="V15" s="91"/>
      <c r="W15" s="95">
        <f>SUM(W13:W14)</f>
        <v>0.1</v>
      </c>
      <c r="X15" s="95"/>
      <c r="Y15" s="88"/>
      <c r="Z15" s="95">
        <f>SUM(Z13:Z14)</f>
        <v>0.1</v>
      </c>
      <c r="AA15" s="95"/>
      <c r="AB15" s="88"/>
      <c r="AC15" s="95">
        <v>0.2</v>
      </c>
      <c r="AD15" s="95"/>
      <c r="AE15" s="88"/>
      <c r="AF15" s="96">
        <v>0.4</v>
      </c>
      <c r="AG15" s="101"/>
      <c r="AH15" s="65"/>
      <c r="AI15" s="68">
        <v>251.29886538999997</v>
      </c>
    </row>
    <row r="16" spans="1:36" ht="16.25" customHeight="1">
      <c r="A16" s="103" t="s">
        <v>167</v>
      </c>
      <c r="B16" s="64"/>
      <c r="C16" s="64"/>
      <c r="D16" s="64"/>
      <c r="E16" s="64"/>
      <c r="F16" s="65"/>
      <c r="G16" s="65"/>
      <c r="H16" s="66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</row>
    <row r="17" spans="1:37" ht="15" customHeight="1">
      <c r="A17" s="103"/>
      <c r="B17" s="103" t="s">
        <v>168</v>
      </c>
      <c r="C17" s="103"/>
      <c r="D17" s="103"/>
      <c r="E17" s="103"/>
      <c r="F17" s="97">
        <v>-90</v>
      </c>
      <c r="G17" s="97"/>
      <c r="H17" s="66"/>
      <c r="I17" s="65"/>
      <c r="J17" s="65">
        <v>0</v>
      </c>
      <c r="K17" s="65"/>
      <c r="L17" s="65">
        <v>-1</v>
      </c>
      <c r="M17" s="65"/>
      <c r="N17" s="65">
        <v>0</v>
      </c>
      <c r="O17" s="65"/>
      <c r="P17" s="65">
        <v>0</v>
      </c>
      <c r="Q17" s="65"/>
      <c r="R17" s="65">
        <v>0</v>
      </c>
      <c r="S17" s="65"/>
      <c r="T17" s="67">
        <v>0</v>
      </c>
      <c r="U17" s="67"/>
      <c r="V17" s="67"/>
      <c r="W17" s="67">
        <v>0</v>
      </c>
      <c r="X17" s="67"/>
      <c r="Y17" s="67"/>
      <c r="Z17" s="67">
        <v>0</v>
      </c>
      <c r="AA17" s="67"/>
      <c r="AB17" s="67"/>
      <c r="AC17" s="67">
        <v>0</v>
      </c>
      <c r="AD17" s="67"/>
      <c r="AE17" s="67"/>
      <c r="AF17" s="71">
        <v>0</v>
      </c>
      <c r="AG17" s="71"/>
      <c r="AH17" s="65"/>
      <c r="AI17" s="65">
        <v>-90</v>
      </c>
    </row>
    <row r="18" spans="1:37" ht="15" customHeight="1">
      <c r="A18" s="103" t="s">
        <v>170</v>
      </c>
      <c r="B18" s="103"/>
      <c r="C18" s="64"/>
      <c r="D18" s="64"/>
      <c r="E18" s="64"/>
      <c r="F18" s="97"/>
      <c r="G18" s="97"/>
      <c r="H18" s="66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71"/>
      <c r="AG18" s="71"/>
      <c r="AH18" s="65"/>
      <c r="AI18" s="65"/>
    </row>
    <row r="19" spans="1:37" ht="15" customHeight="1">
      <c r="A19" s="103"/>
      <c r="B19" s="103" t="s">
        <v>171</v>
      </c>
      <c r="C19" s="103"/>
      <c r="D19" s="103"/>
      <c r="E19" s="103"/>
      <c r="F19" s="97">
        <v>33.200000000000003</v>
      </c>
      <c r="G19" s="97"/>
      <c r="H19" s="66"/>
      <c r="I19" s="65"/>
      <c r="J19" s="65">
        <v>0</v>
      </c>
      <c r="K19" s="65"/>
      <c r="L19" s="65">
        <v>-1</v>
      </c>
      <c r="M19" s="65"/>
      <c r="N19" s="65">
        <v>0</v>
      </c>
      <c r="O19" s="65"/>
      <c r="P19" s="65">
        <v>0</v>
      </c>
      <c r="Q19" s="65"/>
      <c r="R19" s="65">
        <v>0</v>
      </c>
      <c r="S19" s="65"/>
      <c r="T19" s="67">
        <v>0</v>
      </c>
      <c r="U19" s="67"/>
      <c r="V19" s="67"/>
      <c r="W19" s="67">
        <v>0</v>
      </c>
      <c r="X19" s="67"/>
      <c r="Y19" s="67"/>
      <c r="Z19" s="67">
        <v>0</v>
      </c>
      <c r="AA19" s="67"/>
      <c r="AB19" s="67"/>
      <c r="AC19" s="67">
        <v>0</v>
      </c>
      <c r="AD19" s="67"/>
      <c r="AE19" s="67"/>
      <c r="AF19" s="71">
        <v>0</v>
      </c>
      <c r="AG19" s="71"/>
      <c r="AH19" s="65"/>
      <c r="AI19" s="65">
        <v>33.200000000000003</v>
      </c>
    </row>
    <row r="20" spans="1:37" ht="16.25" customHeight="1">
      <c r="A20" s="64" t="s">
        <v>5</v>
      </c>
      <c r="B20" s="64"/>
      <c r="C20" s="64"/>
      <c r="D20" s="64"/>
      <c r="E20" s="64"/>
      <c r="F20" s="97">
        <v>128.80000000000001</v>
      </c>
      <c r="G20" s="97"/>
      <c r="H20" s="66"/>
      <c r="I20" s="65"/>
      <c r="J20" s="65">
        <v>39.6</v>
      </c>
      <c r="K20" s="65"/>
      <c r="L20" s="65">
        <v>19.7</v>
      </c>
      <c r="M20" s="65"/>
      <c r="N20" s="65">
        <v>35.9</v>
      </c>
      <c r="O20" s="65"/>
      <c r="P20" s="65">
        <v>51.1</v>
      </c>
      <c r="Q20" s="65"/>
      <c r="R20" s="65">
        <v>33.700000000000003</v>
      </c>
      <c r="S20" s="65"/>
      <c r="T20" s="71">
        <v>0</v>
      </c>
      <c r="U20" s="104"/>
      <c r="V20" s="104"/>
      <c r="W20" s="71">
        <v>0</v>
      </c>
      <c r="X20" s="104"/>
      <c r="Y20" s="105"/>
      <c r="Z20" s="71">
        <v>0</v>
      </c>
      <c r="AA20" s="104"/>
      <c r="AB20" s="105"/>
      <c r="AC20" s="67">
        <v>0</v>
      </c>
      <c r="AD20" s="104"/>
      <c r="AE20" s="105"/>
      <c r="AF20" s="71">
        <v>0</v>
      </c>
      <c r="AG20" s="97"/>
      <c r="AH20" s="69"/>
      <c r="AI20" s="69">
        <v>128.80000000000001</v>
      </c>
    </row>
    <row r="21" spans="1:37" ht="16.25" customHeight="1">
      <c r="A21" s="103" t="s">
        <v>169</v>
      </c>
      <c r="B21" s="64"/>
      <c r="C21" s="64"/>
      <c r="D21" s="64"/>
      <c r="E21" s="64"/>
      <c r="F21" s="97">
        <v>-1.7</v>
      </c>
      <c r="G21" s="97"/>
      <c r="H21" s="66"/>
      <c r="I21" s="65"/>
      <c r="J21" s="65">
        <v>-0.3</v>
      </c>
      <c r="K21" s="65"/>
      <c r="L21" s="65">
        <v>1.2</v>
      </c>
      <c r="M21" s="65"/>
      <c r="N21" s="65">
        <v>-0.8</v>
      </c>
      <c r="O21" s="65"/>
      <c r="P21" s="65">
        <v>-0.1</v>
      </c>
      <c r="Q21" s="65"/>
      <c r="R21" s="65">
        <v>0</v>
      </c>
      <c r="S21" s="65"/>
      <c r="T21" s="71">
        <v>0</v>
      </c>
      <c r="U21" s="71"/>
      <c r="V21" s="71"/>
      <c r="W21" s="71">
        <v>0</v>
      </c>
      <c r="X21" s="71"/>
      <c r="Y21" s="71"/>
      <c r="Z21" s="71">
        <v>0</v>
      </c>
      <c r="AA21" s="71"/>
      <c r="AB21" s="67"/>
      <c r="AC21" s="67">
        <v>0</v>
      </c>
      <c r="AD21" s="67"/>
      <c r="AE21" s="67"/>
      <c r="AF21" s="71">
        <v>0</v>
      </c>
      <c r="AG21" s="98"/>
      <c r="AH21" s="65"/>
      <c r="AI21" s="65">
        <v>-1.7</v>
      </c>
    </row>
    <row r="22" spans="1:37" ht="16.25" customHeight="1">
      <c r="A22" s="64" t="s">
        <v>165</v>
      </c>
      <c r="B22" s="64"/>
      <c r="C22" s="64"/>
      <c r="D22" s="64"/>
      <c r="E22" s="64"/>
      <c r="F22" s="97">
        <v>-26.3</v>
      </c>
      <c r="G22" s="97"/>
      <c r="H22" s="66"/>
      <c r="I22" s="65"/>
      <c r="J22" s="65">
        <v>0</v>
      </c>
      <c r="K22" s="65"/>
      <c r="L22" s="65">
        <v>0</v>
      </c>
      <c r="M22" s="65"/>
      <c r="N22" s="65">
        <v>0</v>
      </c>
      <c r="O22" s="65"/>
      <c r="P22" s="65">
        <v>0</v>
      </c>
      <c r="Q22" s="65"/>
      <c r="R22" s="65">
        <v>0</v>
      </c>
      <c r="S22" s="65"/>
      <c r="T22" s="71">
        <v>0</v>
      </c>
      <c r="U22" s="71"/>
      <c r="V22" s="71"/>
      <c r="W22" s="71">
        <v>0</v>
      </c>
      <c r="X22" s="71"/>
      <c r="Y22" s="71"/>
      <c r="Z22" s="71">
        <v>0</v>
      </c>
      <c r="AA22" s="71"/>
      <c r="AB22" s="67"/>
      <c r="AC22" s="67">
        <v>0</v>
      </c>
      <c r="AD22" s="67"/>
      <c r="AE22" s="67"/>
      <c r="AF22" s="71">
        <v>0</v>
      </c>
      <c r="AG22" s="71"/>
      <c r="AH22" s="65"/>
      <c r="AI22" s="65">
        <v>-26.3</v>
      </c>
    </row>
    <row r="23" spans="1:37" ht="8" customHeight="1">
      <c r="A23" s="75"/>
      <c r="B23" s="75"/>
      <c r="C23" s="75"/>
      <c r="D23" s="75"/>
      <c r="E23" s="75"/>
      <c r="F23" s="69"/>
      <c r="G23" s="69"/>
      <c r="H23" s="66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71"/>
      <c r="U23" s="71"/>
      <c r="V23" s="71"/>
      <c r="W23" s="71"/>
      <c r="X23" s="71"/>
      <c r="Y23" s="71"/>
      <c r="Z23" s="71"/>
      <c r="AA23" s="71"/>
      <c r="AB23" s="67"/>
      <c r="AC23" s="67"/>
      <c r="AD23" s="67"/>
      <c r="AE23" s="67"/>
      <c r="AF23" s="71"/>
      <c r="AG23" s="71"/>
      <c r="AH23" s="65"/>
      <c r="AI23" s="65"/>
    </row>
    <row r="24" spans="1:37" s="82" customFormat="1" ht="16" customHeight="1">
      <c r="A24" s="79" t="s">
        <v>6</v>
      </c>
      <c r="B24" s="79"/>
      <c r="C24" s="79"/>
      <c r="D24" s="79"/>
      <c r="E24" s="79"/>
      <c r="F24" s="80">
        <v>36.9</v>
      </c>
      <c r="G24" s="80"/>
      <c r="H24" s="81"/>
      <c r="I24" s="80"/>
      <c r="J24" s="80">
        <v>-20</v>
      </c>
      <c r="K24" s="80"/>
      <c r="L24" s="80">
        <v>9</v>
      </c>
      <c r="M24" s="80"/>
      <c r="N24" s="80">
        <v>-2.2999999999999998</v>
      </c>
      <c r="O24" s="80"/>
      <c r="P24" s="80">
        <v>-15.999999999999998</v>
      </c>
      <c r="Q24" s="80"/>
      <c r="R24" s="80">
        <v>6</v>
      </c>
      <c r="S24" s="80"/>
      <c r="T24" s="99">
        <v>0.1</v>
      </c>
      <c r="U24" s="99"/>
      <c r="V24" s="100"/>
      <c r="W24" s="99">
        <v>0.1</v>
      </c>
      <c r="X24" s="99"/>
      <c r="Y24" s="99"/>
      <c r="Z24" s="99">
        <v>0.1</v>
      </c>
      <c r="AA24" s="99"/>
      <c r="AB24" s="99"/>
      <c r="AC24" s="100">
        <v>0.2</v>
      </c>
      <c r="AD24" s="100"/>
      <c r="AE24" s="99"/>
      <c r="AF24" s="100">
        <v>0.4</v>
      </c>
      <c r="AG24" s="100"/>
      <c r="AH24" s="80"/>
      <c r="AI24" s="80">
        <v>37.700000000000003</v>
      </c>
    </row>
    <row r="25" spans="1:37" s="60" customFormat="1" ht="3" customHeight="1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</row>
    <row r="26" spans="1:37" ht="12" customHeight="1">
      <c r="A26" s="61" t="s">
        <v>175</v>
      </c>
      <c r="B26" s="63"/>
      <c r="C26" s="61"/>
      <c r="D26" s="62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</row>
    <row r="27" spans="1:37" ht="12" customHeight="1">
      <c r="A27" s="78" t="s">
        <v>162</v>
      </c>
      <c r="B27" s="63"/>
      <c r="C27" s="61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</row>
    <row r="28" spans="1:37" ht="48" customHeight="1">
      <c r="A28" s="108" t="s">
        <v>174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58"/>
    </row>
    <row r="29" spans="1:37">
      <c r="E29" s="59"/>
    </row>
    <row r="31" spans="1:37">
      <c r="E31" s="59"/>
    </row>
  </sheetData>
  <mergeCells count="10">
    <mergeCell ref="A28:AJ28"/>
    <mergeCell ref="A12:E12"/>
    <mergeCell ref="A13:E13"/>
    <mergeCell ref="A14:E14"/>
    <mergeCell ref="AI12:AJ12"/>
    <mergeCell ref="T12:U12"/>
    <mergeCell ref="W12:X12"/>
    <mergeCell ref="Z12:AA12"/>
    <mergeCell ref="AF12:AG12"/>
    <mergeCell ref="AC12:AD12"/>
  </mergeCells>
  <phoneticPr fontId="0" type="noConversion"/>
  <printOptions horizontalCentered="1"/>
  <pageMargins left="0.5" right="0.5" top="0.5" bottom="0.5" header="0.5" footer="0.5"/>
  <pageSetup scale="91" orientation="portrait" r:id="rId1"/>
  <headerFooter alignWithMargins="0"/>
  <drawing r:id="rId2"/>
  <extLst>
    <ext xmlns:mx="http://schemas.microsoft.com/office/mac/excel/2008/main" uri="{64002731-A6B0-56B0-2670-7721B7C09600}">
      <mx:PLV Mode="1" OnePage="0" WScale="91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29" sqref="F29"/>
    </sheetView>
  </sheetViews>
  <sheetFormatPr baseColWidth="10" defaultColWidth="8.6640625" defaultRowHeight="14"/>
  <sheetData/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dec2009</vt:lpstr>
      <vt:lpstr>dec13</vt:lpstr>
      <vt:lpstr>dec2012</vt:lpstr>
      <vt:lpstr>sep2012</vt:lpstr>
      <vt:lpstr>jul2012</vt:lpstr>
      <vt:lpstr>JSF</vt:lpstr>
      <vt:lpstr>Sheet1</vt:lpstr>
      <vt:lpstr>'dec13'!Print_Area</vt:lpstr>
      <vt:lpstr>'dec2009'!Print_Area</vt:lpstr>
      <vt:lpstr>'dec2012'!Print_Area</vt:lpstr>
      <vt:lpstr>JSF!Print_Area</vt:lpstr>
      <vt:lpstr>'jul2012'!Print_Area</vt:lpstr>
      <vt:lpstr>'sep2012'!Print_Area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Japan Special Fund—Asian Currency Crisis Support Facility  Statement of Activities and Change in Net Assets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japan special fund, jsf, contributions</cp:keywords>
  <dc:description/>
  <cp:lastModifiedBy>Angelo Jacinto</cp:lastModifiedBy>
  <cp:lastPrinted>2018-04-10T02:26:20Z</cp:lastPrinted>
  <dcterms:created xsi:type="dcterms:W3CDTF">2003-11-26T05:34:44Z</dcterms:created>
  <dcterms:modified xsi:type="dcterms:W3CDTF">2018-04-20T02:58:05Z</dcterms:modified>
  <cp:category/>
</cp:coreProperties>
</file>