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60" windowWidth="25440" windowHeight="15330" tabRatio="464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'stat-annex12'!$A$1:$U$51</definedName>
    <definedName name="_xlnm.Print_Area" localSheetId="1">'T11-1205chartdetails'!$A$1:$P$40</definedName>
  </definedNames>
  <calcPr calcId="145621"/>
</workbook>
</file>

<file path=xl/calcChain.xml><?xml version="1.0" encoding="utf-8"?>
<calcChain xmlns="http://schemas.openxmlformats.org/spreadsheetml/2006/main">
  <c r="S42" i="18" l="1"/>
  <c r="P41" i="18"/>
  <c r="O41" i="18"/>
  <c r="M41" i="18"/>
  <c r="H39" i="18"/>
  <c r="Q39" i="18" s="1"/>
  <c r="H38" i="18"/>
  <c r="Q38" i="18"/>
  <c r="H37" i="18"/>
  <c r="Q37" i="18" s="1"/>
  <c r="H36" i="18"/>
  <c r="Q36" i="18"/>
  <c r="R35" i="18"/>
  <c r="H35" i="18"/>
  <c r="Q35" i="18" s="1"/>
  <c r="R34" i="18"/>
  <c r="R31" i="18"/>
  <c r="R32" i="18"/>
  <c r="D34" i="18"/>
  <c r="H34" i="18" s="1"/>
  <c r="Q34" i="18" s="1"/>
  <c r="H33" i="18"/>
  <c r="Q33" i="18"/>
  <c r="F32" i="18"/>
  <c r="H32" i="18" s="1"/>
  <c r="Q32" i="18" s="1"/>
  <c r="H31" i="18"/>
  <c r="Q31" i="18" s="1"/>
  <c r="N30" i="18"/>
  <c r="N41" i="18" s="1"/>
  <c r="D30" i="18"/>
  <c r="H30" i="18" s="1"/>
  <c r="Q30" i="18" s="1"/>
  <c r="B30" i="18"/>
  <c r="B41" i="18" s="1"/>
  <c r="K29" i="18"/>
  <c r="K41" i="18" s="1"/>
  <c r="F29" i="18"/>
  <c r="D29" i="18"/>
  <c r="H29" i="18" s="1"/>
  <c r="Q29" i="18" s="1"/>
  <c r="H28" i="18"/>
  <c r="Q28" i="18" s="1"/>
  <c r="H27" i="18"/>
  <c r="Q27" i="18" s="1"/>
  <c r="H26" i="18"/>
  <c r="Q26" i="18" s="1"/>
  <c r="I25" i="18"/>
  <c r="H25" i="18"/>
  <c r="Q25" i="18" s="1"/>
  <c r="F24" i="18"/>
  <c r="H24" i="18" s="1"/>
  <c r="Q24" i="18" s="1"/>
  <c r="F23" i="18"/>
  <c r="D23" i="18"/>
  <c r="H23" i="18"/>
  <c r="Q23" i="18" s="1"/>
  <c r="H22" i="18"/>
  <c r="Q22" i="18" s="1"/>
  <c r="D21" i="18"/>
  <c r="H21" i="18" s="1"/>
  <c r="Q21" i="18" s="1"/>
  <c r="D13" i="18"/>
  <c r="D15" i="18"/>
  <c r="D16" i="18"/>
  <c r="D17" i="18"/>
  <c r="H20" i="18"/>
  <c r="Q20" i="18" s="1"/>
  <c r="H19" i="18"/>
  <c r="Q19" i="18" s="1"/>
  <c r="H18" i="18"/>
  <c r="Q18" i="18" s="1"/>
  <c r="F17" i="18"/>
  <c r="F16" i="18"/>
  <c r="F15" i="18"/>
  <c r="F14" i="18"/>
  <c r="H14" i="18" s="1"/>
  <c r="Q14" i="18" s="1"/>
  <c r="F13" i="18"/>
  <c r="H12" i="18"/>
  <c r="Q12" i="18" s="1"/>
  <c r="H11" i="18"/>
  <c r="Q11" i="18" s="1"/>
  <c r="H10" i="18"/>
  <c r="Q10" i="18" s="1"/>
  <c r="H9" i="18"/>
  <c r="Q9" i="18" s="1"/>
  <c r="H9" i="17"/>
  <c r="O9" i="17" s="1"/>
  <c r="H10" i="17"/>
  <c r="O10" i="17" s="1"/>
  <c r="H11" i="17"/>
  <c r="O11" i="17" s="1"/>
  <c r="H12" i="17"/>
  <c r="O12" i="17" s="1"/>
  <c r="D13" i="17"/>
  <c r="H13" i="17" s="1"/>
  <c r="O13" i="17" s="1"/>
  <c r="F13" i="17"/>
  <c r="F14" i="17"/>
  <c r="H14" i="17" s="1"/>
  <c r="D15" i="17"/>
  <c r="F15" i="17"/>
  <c r="D16" i="17"/>
  <c r="H16" i="17" s="1"/>
  <c r="O16" i="17" s="1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H23" i="17" s="1"/>
  <c r="O23" i="17" s="1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H29" i="17" s="1"/>
  <c r="F29" i="17"/>
  <c r="K29" i="17"/>
  <c r="K33" i="17"/>
  <c r="P29" i="17"/>
  <c r="D30" i="17"/>
  <c r="F30" i="17"/>
  <c r="H30" i="17"/>
  <c r="O30" i="17" s="1"/>
  <c r="P30" i="17"/>
  <c r="D31" i="17"/>
  <c r="H31" i="17"/>
  <c r="O31" i="17" s="1"/>
  <c r="L33" i="17"/>
  <c r="M33" i="17"/>
  <c r="I41" i="18"/>
  <c r="O29" i="17" l="1"/>
  <c r="F41" i="18"/>
  <c r="H41" i="18" s="1"/>
  <c r="H17" i="18"/>
  <c r="Q17" i="18" s="1"/>
  <c r="O25" i="17"/>
  <c r="B33" i="17"/>
  <c r="H13" i="18"/>
  <c r="Q13" i="18" s="1"/>
  <c r="D41" i="18"/>
  <c r="H15" i="17"/>
  <c r="O15" i="17" s="1"/>
  <c r="D33" i="17"/>
  <c r="R41" i="18"/>
  <c r="H17" i="17"/>
  <c r="O17" i="17" s="1"/>
  <c r="P33" i="17"/>
  <c r="H16" i="18"/>
  <c r="Q16" i="18" s="1"/>
  <c r="O14" i="17"/>
  <c r="F33" i="17"/>
  <c r="H15" i="18"/>
  <c r="Q15" i="18" s="1"/>
  <c r="Q41" i="18" s="1"/>
  <c r="H33" i="17" l="1"/>
  <c r="O33" i="17"/>
</calcChain>
</file>

<file path=xl/comments1.xml><?xml version="1.0" encoding="utf-8"?>
<comments xmlns="http://schemas.openxmlformats.org/spreadsheetml/2006/main">
  <authors>
    <author>CLS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<sst xmlns="http://schemas.openxmlformats.org/spreadsheetml/2006/main" count="263" uniqueCount="107">
  <si>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</si>
  <si>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</si>
  <si>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</si>
  <si>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</si>
  <si>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</si>
  <si>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</si>
  <si>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</si>
  <si>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</si>
  <si>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</si>
  <si>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</si>
  <si>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</si>
  <si>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</si>
  <si>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</si>
  <si>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</si>
  <si>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</si>
  <si>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</si>
  <si>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</si>
  <si>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</si>
  <si>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</si>
  <si>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</si>
  <si>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</si>
  <si>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</si>
  <si>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</si>
  <si>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</si>
  <si>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</si>
  <si>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</si>
  <si>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</si>
  <si>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</si>
  <si>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</si>
  <si>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</si>
  <si>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</si>
  <si>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</si>
  <si>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</si>
  <si>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</si>
  <si>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</si>
  <si>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</si>
  <si>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</si>
  <si>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</si>
  <si>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</si>
  <si>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</si>
  <si>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</si>
  <si>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</si>
  <si>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</si>
  <si>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</si>
  <si>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</si>
  <si>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</si>
  <si>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</si>
  <si>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</si>
  <si>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</si>
  <si>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</si>
  <si>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</si>
  <si>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</si>
  <si>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</si>
  <si>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</si>
  <si>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</si>
  <si>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</si>
  <si>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</si>
  <si>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</si>
  <si>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</si>
  <si>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</si>
  <si>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</si>
  <si>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</si>
  <si>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Investment</t>
  </si>
  <si>
    <t>Commitments</t>
  </si>
  <si>
    <t>Country</t>
  </si>
  <si>
    <t>Afghanistan</t>
  </si>
  <si>
    <t>Armenia</t>
  </si>
  <si>
    <t>Azerbaijan</t>
  </si>
  <si>
    <t>Bangladesh</t>
  </si>
  <si>
    <t>Bhutan</t>
  </si>
  <si>
    <t>Cambodia</t>
  </si>
  <si>
    <t>Georgia</t>
  </si>
  <si>
    <t xml:space="preserve">India </t>
  </si>
  <si>
    <t>Indonesia</t>
  </si>
  <si>
    <t>Kazakhstan</t>
  </si>
  <si>
    <t>Kyrgyz Republic</t>
  </si>
  <si>
    <t>Malaysia</t>
  </si>
  <si>
    <t>Mongolia</t>
  </si>
  <si>
    <t>Myanmar</t>
  </si>
  <si>
    <t>Nepal</t>
  </si>
  <si>
    <t>Pakistan</t>
  </si>
  <si>
    <t>Papua New Guinea</t>
  </si>
  <si>
    <t>Philippines</t>
  </si>
  <si>
    <t>Samoa</t>
  </si>
  <si>
    <t>Sri Lanka</t>
  </si>
  <si>
    <t>Tajikistan</t>
  </si>
  <si>
    <t>Thailand</t>
  </si>
  <si>
    <t>Uzbekistan</t>
  </si>
  <si>
    <t>Viet Nam</t>
  </si>
  <si>
    <t>Regional</t>
  </si>
  <si>
    <t>China, People’s Republic of</t>
  </si>
  <si>
    <t>Lao People’s Democratic Republic</t>
  </si>
  <si>
    <t>Debt</t>
  </si>
  <si>
    <t>Security</t>
  </si>
  <si>
    <t>Political Risk</t>
  </si>
  <si>
    <t>Fiji</t>
  </si>
  <si>
    <t>Maldives</t>
  </si>
  <si>
    <t>($ million)</t>
  </si>
  <si>
    <t>Notes:</t>
  </si>
  <si>
    <t>2. Numbers may not sum precisely because of rounding.</t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</si>
  <si>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 xml:space="preserve">  Includes Trade and Supply Chain Finance Program and Microfinance Program.</t>
    </r>
  </si>
  <si>
    <r>
      <t>Program</t>
    </r>
    <r>
      <rPr>
        <vertAlign val="superscript"/>
        <sz val="10"/>
        <rFont val="Arial"/>
        <family val="2"/>
      </rPr>
      <t>a</t>
    </r>
  </si>
  <si>
    <t>–</t>
  </si>
  <si>
    <t>– = nil, ADB = Asian Development Bank.</t>
  </si>
  <si>
    <t>Private Sector Commitments by Country, 2009–2025</t>
  </si>
  <si>
    <t>Türkiye</t>
  </si>
  <si>
    <t>1. Includes private sector projects processed by the Private Sector Operations Department and various regional operations departments of ADB. Regional operations departments started nonsovereign operations in 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</si>
</sst>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3" fontId="3" fillId="0" borderId="0" xfId="1" applyFont="1" applyAlignment="1">
      <alignment horizontal="centerContinuous"/>
    </xf>
    <xf numFmtId="4" fontId="2" fillId="0" borderId="0" xfId="1" applyNumberFormat="1" applyFont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Continuous"/>
    </xf>
    <xf numFmtId="4" fontId="2" fillId="0" borderId="2" xfId="1" applyNumberFormat="1" applyFont="1" applyBorder="1" applyAlignment="1">
      <alignment horizontal="center"/>
    </xf>
    <xf numFmtId="2" fontId="2" fillId="0" borderId="0" xfId="0" applyNumberFormat="1" applyFont="1"/>
    <xf numFmtId="43" fontId="3" fillId="0" borderId="3" xfId="1" applyFont="1" applyBorder="1"/>
    <xf numFmtId="43" fontId="3" fillId="0" borderId="0" xfId="1" applyFont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4" fontId="2" fillId="0" borderId="0" xfId="1" applyNumberFormat="1" applyFont="1"/>
    <xf numFmtId="4" fontId="10" fillId="0" borderId="0" xfId="1" applyNumberFormat="1" applyFont="1"/>
    <xf numFmtId="1" fontId="11" fillId="0" borderId="3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6" fillId="0" borderId="1" xfId="0" applyFont="1" applyBorder="1" applyAlignment="1">
      <alignment horizontal="center"/>
    </xf>
    <xf numFmtId="4" fontId="16" fillId="0" borderId="1" xfId="1" applyNumberFormat="1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0" fontId="16" fillId="0" borderId="3" xfId="0" applyFont="1" applyBorder="1"/>
    <xf numFmtId="43" fontId="16" fillId="0" borderId="3" xfId="1" applyFont="1" applyBorder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6" fillId="0" borderId="0" xfId="0" applyFont="1" applyBorder="1"/>
    <xf numFmtId="3" fontId="16" fillId="0" borderId="0" xfId="1" applyNumberFormat="1" applyFont="1" applyBorder="1" applyAlignment="1">
      <alignment horizontal="right"/>
    </xf>
    <xf numFmtId="1" fontId="10" fillId="0" borderId="0" xfId="1" applyNumberFormat="1" applyFont="1" applyBorder="1" applyAlignment="1">
      <alignment horizontal="left"/>
    </xf>
    <xf numFmtId="43" fontId="16" fillId="0" borderId="0" xfId="0" applyNumberFormat="1" applyFont="1" applyBorder="1"/>
    <xf numFmtId="4" fontId="16" fillId="0" borderId="0" xfId="1" applyNumberFormat="1" applyFont="1" applyBorder="1"/>
    <xf numFmtId="43" fontId="16" fillId="0" borderId="0" xfId="1" applyFont="1" applyBorder="1"/>
    <xf numFmtId="39" fontId="16" fillId="0" borderId="0" xfId="1" applyNumberFormat="1" applyFont="1" applyBorder="1"/>
    <xf numFmtId="0" fontId="2" fillId="0" borderId="0" xfId="0" quotePrefix="1" applyFont="1" applyBorder="1" applyAlignment="1">
      <alignment horizontal="left" vertical="center"/>
    </xf>
    <xf numFmtId="1" fontId="2" fillId="0" borderId="0" xfId="1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left" vertical="center"/>
    </xf>
    <xf numFmtId="4" fontId="2" fillId="0" borderId="0" xfId="1" applyNumberFormat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4" fontId="2" fillId="0" borderId="0" xfId="1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1" fontId="1" fillId="0" borderId="0" xfId="0" applyNumberFormat="1" applyFont="1" applyAlignment="1">
      <alignment horizontal="right"/>
    </xf>
    <xf numFmtId="3" fontId="16" fillId="0" borderId="3" xfId="1" applyNumberFormat="1" applyFont="1" applyBorder="1" applyAlignment="1">
      <alignment horizontal="right"/>
    </xf>
    <xf numFmtId="1" fontId="10" fillId="0" borderId="3" xfId="1" applyNumberFormat="1" applyFont="1" applyBorder="1" applyAlignment="1">
      <alignment horizontal="left"/>
    </xf>
    <xf numFmtId="4" fontId="16" fillId="0" borderId="3" xfId="1" applyNumberFormat="1" applyFont="1" applyBorder="1"/>
    <xf numFmtId="43" fontId="16" fillId="0" borderId="3" xfId="1" applyFont="1" applyBorder="1"/>
    <xf numFmtId="43" fontId="16" fillId="0" borderId="3" xfId="0" applyNumberFormat="1" applyFont="1" applyBorder="1"/>
    <xf numFmtId="1" fontId="18" fillId="0" borderId="0" xfId="0" applyNumberFormat="1" applyFont="1" applyAlignment="1">
      <alignment horizontal="left"/>
    </xf>
    <xf numFmtId="43" fontId="17" fillId="0" borderId="0" xfId="1" applyFont="1" applyAlignment="1">
      <alignment horizontal="right"/>
    </xf>
    <xf numFmtId="4" fontId="18" fillId="0" borderId="0" xfId="1" applyNumberFormat="1" applyFont="1"/>
    <xf numFmtId="43" fontId="17" fillId="0" borderId="0" xfId="0" applyNumberFormat="1" applyFont="1"/>
    <xf numFmtId="4" fontId="17" fillId="0" borderId="0" xfId="0" applyNumberFormat="1" applyFont="1"/>
    <xf numFmtId="0" fontId="16" fillId="0" borderId="2" xfId="0" applyFont="1" applyBorder="1" applyAlignment="1">
      <alignment horizontal="left"/>
    </xf>
    <xf numFmtId="0" fontId="20" fillId="0" borderId="0" xfId="0" applyFont="1"/>
    <xf numFmtId="1" fontId="17" fillId="0" borderId="0" xfId="0" applyNumberFormat="1" applyFont="1" applyAlignment="1">
      <alignment horizontal="right"/>
    </xf>
    <xf numFmtId="43" fontId="17" fillId="0" borderId="0" xfId="1" applyFont="1"/>
    <xf numFmtId="4" fontId="17" fillId="0" borderId="0" xfId="1" applyNumberFormat="1" applyFont="1"/>
    <xf numFmtId="0" fontId="17" fillId="0" borderId="0" xfId="0" applyFont="1"/>
    <xf numFmtId="1" fontId="17" fillId="0" borderId="0" xfId="0" applyNumberFormat="1" applyFont="1" applyAlignment="1">
      <alignment horizontal="left"/>
    </xf>
    <xf numFmtId="43" fontId="19" fillId="0" borderId="3" xfId="0" applyNumberFormat="1" applyFont="1" applyBorder="1"/>
    <xf numFmtId="0" fontId="2" fillId="0" borderId="0" xfId="0" applyFont="1" applyAlignment="1">
      <alignment vertical="center" wrapText="1"/>
    </xf>
    <xf numFmtId="4" fontId="16" fillId="0" borderId="1" xfId="1" applyNumberFormat="1" applyFont="1" applyBorder="1" applyAlignment="1">
      <alignment horizontal="center" wrapText="1"/>
    </xf>
    <xf numFmtId="4" fontId="16" fillId="0" borderId="2" xfId="0" quotePrefix="1" applyNumberFormat="1" applyFont="1" applyBorder="1" applyAlignment="1">
      <alignment horizontal="center" wrapText="1"/>
    </xf>
    <xf numFmtId="43" fontId="16" fillId="0" borderId="1" xfId="1" applyFont="1" applyBorder="1" applyAlignment="1">
      <alignment horizontal="center" wrapText="1"/>
    </xf>
    <xf numFmtId="1" fontId="16" fillId="0" borderId="2" xfId="0" quotePrefix="1" applyNumberFormat="1" applyFont="1" applyBorder="1" applyAlignment="1">
      <alignment horizontal="center" wrapText="1"/>
    </xf>
    <xf numFmtId="4" fontId="16" fillId="0" borderId="2" xfId="1" applyNumberFormat="1" applyFont="1" applyBorder="1" applyAlignment="1">
      <alignment horizontal="center"/>
    </xf>
    <xf numFmtId="1" fontId="16" fillId="0" borderId="1" xfId="0" quotePrefix="1" applyNumberFormat="1" applyFont="1" applyBorder="1" applyAlignment="1">
      <alignment horizontal="center" wrapText="1"/>
    </xf>
    <xf numFmtId="4" fontId="16" fillId="0" borderId="1" xfId="0" quotePrefix="1" applyNumberFormat="1" applyFont="1" applyBorder="1" applyAlignment="1">
      <alignment horizontal="center" wrapText="1"/>
    </xf>
    <xf numFmtId="4" fontId="16" fillId="0" borderId="1" xfId="1" quotePrefix="1" applyNumberFormat="1" applyFont="1" applyBorder="1" applyAlignment="1">
      <alignment horizontal="center" wrapText="1"/>
    </xf>
    <xf numFmtId="4" fontId="16" fillId="0" borderId="2" xfId="1" quotePrefix="1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4" fontId="16" fillId="0" borderId="2" xfId="1" applyNumberFormat="1" applyFont="1" applyBorder="1" applyAlignment="1">
      <alignment horizontal="center" wrapText="1"/>
    </xf>
    <xf numFmtId="43" fontId="16" fillId="0" borderId="2" xfId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3">
    <cellStyle name="Comma" xfId="1" builtinId="3"/>
    <cellStyle name="Comma 2 2" xfId="22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E7-49A5-8989-578E9A5CFCB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E7-49A5-8989-578E9A5C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29696"/>
        <c:axId val="91003648"/>
      </c:barChart>
      <c:catAx>
        <c:axId val="9922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00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003648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99229696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13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4176681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en-U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 private sector, countries, members</a:t>
          </a:r>
        </a:p>
      </xdr:txBody>
    </xdr:sp>
    <xdr:clientData/>
  </xdr:twoCellAnchor>
  <xdr:twoCellAnchor editAs="oneCell">
    <xdr:from>
      <xdr:col>0</xdr:col>
      <xdr:colOff>40940</xdr:colOff>
      <xdr:row>0</xdr:row>
      <xdr:rowOff>22056</xdr:rowOff>
    </xdr:from>
    <xdr:to>
      <xdr:col>0</xdr:col>
      <xdr:colOff>427984</xdr:colOff>
      <xdr:row>3</xdr:row>
      <xdr:rowOff>94312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40" y="22056"/>
          <a:ext cx="387044" cy="5008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=""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51"/>
  <sheetViews>
    <sheetView tabSelected="1" topLeftCell="A5" zoomScale="120" zoomScaleNormal="120" zoomScalePageLayoutView="145" workbookViewId="0">
      <selection activeCell="V22" sqref="V22"/>
    </sheetView>
  </sheetViews>
  <sheetFormatPr defaultColWidth="9.140625" defaultRowHeight="11.25" customHeight="1" x14ac:dyDescent="0.2"/>
  <cols>
    <col min="1" max="1" width="29.28515625" style="1" customWidth="1"/>
    <col min="2" max="2" width="6.42578125" style="7" customWidth="1"/>
    <col min="3" max="3" width="3" style="52" customWidth="1"/>
    <col min="4" max="4" width="10" style="10" customWidth="1"/>
    <col min="5" max="5" width="1.42578125" style="10" customWidth="1"/>
    <col min="6" max="6" width="9.42578125" style="10" bestFit="1" customWidth="1"/>
    <col min="7" max="7" width="1" style="10" customWidth="1"/>
    <col min="8" max="8" width="9.7109375" style="10" customWidth="1"/>
    <col min="9" max="9" width="1.85546875" style="10" customWidth="1"/>
    <col min="10" max="10" width="7.28515625" style="10" customWidth="1"/>
    <col min="11" max="11" width="1" style="10" customWidth="1"/>
    <col min="12" max="12" width="10.7109375" style="9" customWidth="1"/>
    <col min="13" max="13" width="0.7109375" style="9" customWidth="1"/>
    <col min="14" max="14" width="10.28515625" style="9" customWidth="1"/>
    <col min="15" max="15" width="3.140625" style="9" customWidth="1"/>
    <col min="16" max="16" width="9.7109375" style="9" customWidth="1"/>
    <col min="17" max="17" width="2.7109375" style="9" customWidth="1"/>
    <col min="18" max="18" width="11.140625" style="30" customWidth="1"/>
    <col min="19" max="19" width="1.140625" style="30" customWidth="1"/>
    <col min="20" max="20" width="11.140625" style="30" customWidth="1"/>
    <col min="21" max="21" width="2.140625" style="30" customWidth="1"/>
    <col min="22" max="16384" width="9.140625" style="1"/>
  </cols>
  <sheetData>
    <row r="8" spans="1:21" ht="18.95" customHeight="1" x14ac:dyDescent="0.25">
      <c r="A8" s="49" t="s">
        <v>104</v>
      </c>
      <c r="B8" s="5"/>
      <c r="C8" s="51"/>
      <c r="D8" s="8"/>
      <c r="E8" s="8"/>
      <c r="F8" s="8"/>
      <c r="G8" s="8"/>
      <c r="H8" s="8"/>
      <c r="I8" s="8"/>
      <c r="J8" s="8"/>
      <c r="K8" s="8"/>
    </row>
    <row r="9" spans="1:21" ht="15" customHeight="1" x14ac:dyDescent="0.2">
      <c r="A9" s="50" t="s">
        <v>97</v>
      </c>
      <c r="B9" s="5"/>
      <c r="C9" s="51"/>
      <c r="D9" s="8"/>
      <c r="E9" s="8"/>
      <c r="F9" s="8"/>
      <c r="G9" s="8"/>
      <c r="H9" s="8"/>
      <c r="I9" s="8"/>
      <c r="J9" s="8"/>
      <c r="K9" s="8"/>
    </row>
    <row r="11" spans="1:21" ht="12.75" x14ac:dyDescent="0.2">
      <c r="A11" s="53"/>
      <c r="B11" s="112" t="s">
        <v>2</v>
      </c>
      <c r="C11" s="112"/>
      <c r="D11" s="54"/>
      <c r="E11" s="54"/>
      <c r="F11" s="113" t="s">
        <v>92</v>
      </c>
      <c r="G11" s="113"/>
      <c r="H11" s="113" t="s">
        <v>3</v>
      </c>
      <c r="I11" s="113"/>
      <c r="J11" s="113"/>
      <c r="K11" s="113"/>
      <c r="L11" s="114" t="s">
        <v>60</v>
      </c>
      <c r="M11" s="114"/>
      <c r="N11" s="107" t="s">
        <v>61</v>
      </c>
      <c r="O11" s="107"/>
      <c r="P11" s="107" t="s">
        <v>94</v>
      </c>
      <c r="Q11" s="107"/>
      <c r="R11" s="109"/>
      <c r="S11" s="109"/>
      <c r="T11" s="109" t="s">
        <v>60</v>
      </c>
      <c r="U11" s="109"/>
    </row>
    <row r="12" spans="1:21" ht="14.25" customHeight="1" x14ac:dyDescent="0.2">
      <c r="A12" s="98" t="s">
        <v>64</v>
      </c>
      <c r="B12" s="110" t="s">
        <v>36</v>
      </c>
      <c r="C12" s="110"/>
      <c r="D12" s="111" t="s">
        <v>51</v>
      </c>
      <c r="E12" s="111"/>
      <c r="F12" s="108" t="s">
        <v>93</v>
      </c>
      <c r="G12" s="108"/>
      <c r="H12" s="108" t="s">
        <v>62</v>
      </c>
      <c r="I12" s="108"/>
      <c r="J12" s="108" t="s">
        <v>43</v>
      </c>
      <c r="K12" s="108"/>
      <c r="L12" s="115" t="s">
        <v>6</v>
      </c>
      <c r="M12" s="115"/>
      <c r="N12" s="117" t="s">
        <v>16</v>
      </c>
      <c r="O12" s="117"/>
      <c r="P12" s="108" t="s">
        <v>16</v>
      </c>
      <c r="Q12" s="108"/>
      <c r="R12" s="110" t="s">
        <v>101</v>
      </c>
      <c r="S12" s="110"/>
      <c r="T12" s="118" t="s">
        <v>63</v>
      </c>
      <c r="U12" s="118"/>
    </row>
    <row r="13" spans="1:21" ht="6" customHeight="1" x14ac:dyDescent="0.2">
      <c r="A13" s="55"/>
      <c r="B13" s="56"/>
      <c r="C13" s="57"/>
      <c r="D13" s="58"/>
      <c r="E13" s="58"/>
      <c r="F13" s="58"/>
      <c r="G13" s="58"/>
      <c r="H13" s="58"/>
      <c r="I13" s="58"/>
      <c r="J13" s="85"/>
      <c r="K13" s="85"/>
      <c r="L13" s="58"/>
      <c r="M13" s="58"/>
      <c r="N13" s="58"/>
      <c r="O13" s="58"/>
      <c r="P13" s="58"/>
      <c r="Q13" s="58"/>
      <c r="R13" s="59"/>
      <c r="S13" s="59"/>
      <c r="T13" s="59"/>
      <c r="U13" s="59"/>
    </row>
    <row r="14" spans="1:21" ht="12" customHeight="1" x14ac:dyDescent="0.2">
      <c r="A14" s="63" t="s">
        <v>65</v>
      </c>
      <c r="B14" s="100">
        <v>2</v>
      </c>
      <c r="C14" s="93"/>
      <c r="D14" s="101">
        <v>14</v>
      </c>
      <c r="E14" s="102"/>
      <c r="F14" s="94" t="s">
        <v>102</v>
      </c>
      <c r="G14" s="103"/>
      <c r="H14" s="94" t="s">
        <v>102</v>
      </c>
      <c r="I14" s="103"/>
      <c r="J14" s="94" t="s">
        <v>102</v>
      </c>
      <c r="K14" s="103"/>
      <c r="L14" s="101">
        <v>14</v>
      </c>
      <c r="M14" s="101"/>
      <c r="N14" s="94" t="s">
        <v>102</v>
      </c>
      <c r="O14" s="101"/>
      <c r="P14" s="94" t="s">
        <v>102</v>
      </c>
      <c r="Q14" s="101"/>
      <c r="R14" s="94" t="s">
        <v>102</v>
      </c>
      <c r="S14" s="101"/>
      <c r="T14" s="101">
        <v>14</v>
      </c>
      <c r="U14" s="59"/>
    </row>
    <row r="15" spans="1:21" ht="12" customHeight="1" x14ac:dyDescent="0.2">
      <c r="A15" s="63" t="s">
        <v>66</v>
      </c>
      <c r="B15" s="100">
        <v>13</v>
      </c>
      <c r="C15" s="93"/>
      <c r="D15" s="101">
        <v>361.94</v>
      </c>
      <c r="E15" s="102"/>
      <c r="F15" s="94">
        <v>30</v>
      </c>
      <c r="G15" s="103"/>
      <c r="H15" s="94">
        <v>30</v>
      </c>
      <c r="I15" s="103"/>
      <c r="J15" s="94" t="s">
        <v>102</v>
      </c>
      <c r="K15" s="103"/>
      <c r="L15" s="101">
        <v>421.94</v>
      </c>
      <c r="M15" s="101"/>
      <c r="N15" s="94" t="s">
        <v>102</v>
      </c>
      <c r="O15" s="101"/>
      <c r="P15" s="94" t="s">
        <v>102</v>
      </c>
      <c r="Q15" s="101"/>
      <c r="R15" s="101">
        <v>200.16</v>
      </c>
      <c r="S15" s="101"/>
      <c r="T15" s="101">
        <v>622.1</v>
      </c>
      <c r="U15" s="59"/>
    </row>
    <row r="16" spans="1:21" ht="12" customHeight="1" x14ac:dyDescent="0.2">
      <c r="A16" s="63" t="s">
        <v>67</v>
      </c>
      <c r="B16" s="100">
        <v>12</v>
      </c>
      <c r="C16" s="93"/>
      <c r="D16" s="101">
        <v>1062.58</v>
      </c>
      <c r="E16" s="102"/>
      <c r="F16" s="94" t="s">
        <v>102</v>
      </c>
      <c r="G16" s="103"/>
      <c r="H16" s="94" t="s">
        <v>102</v>
      </c>
      <c r="I16" s="103"/>
      <c r="J16" s="94" t="s">
        <v>102</v>
      </c>
      <c r="K16" s="103"/>
      <c r="L16" s="101">
        <v>1062.58</v>
      </c>
      <c r="M16" s="101"/>
      <c r="N16" s="94" t="s">
        <v>102</v>
      </c>
      <c r="O16" s="101"/>
      <c r="P16" s="94" t="s">
        <v>102</v>
      </c>
      <c r="Q16" s="101"/>
      <c r="R16" s="101">
        <v>16.98</v>
      </c>
      <c r="S16" s="101"/>
      <c r="T16" s="101">
        <v>1079.56</v>
      </c>
      <c r="U16" s="59"/>
    </row>
    <row r="17" spans="1:21" ht="12" customHeight="1" x14ac:dyDescent="0.2">
      <c r="A17" s="63" t="s">
        <v>68</v>
      </c>
      <c r="B17" s="100">
        <v>18</v>
      </c>
      <c r="C17" s="93"/>
      <c r="D17" s="101">
        <v>440.36</v>
      </c>
      <c r="E17" s="102"/>
      <c r="F17" s="94" t="s">
        <v>102</v>
      </c>
      <c r="G17" s="103"/>
      <c r="H17" s="94">
        <v>60</v>
      </c>
      <c r="I17" s="103"/>
      <c r="J17" s="94" t="s">
        <v>102</v>
      </c>
      <c r="K17" s="103"/>
      <c r="L17" s="101">
        <v>500.36</v>
      </c>
      <c r="M17" s="101"/>
      <c r="N17" s="94" t="s">
        <v>102</v>
      </c>
      <c r="O17" s="101"/>
      <c r="P17" s="94" t="s">
        <v>102</v>
      </c>
      <c r="Q17" s="101"/>
      <c r="R17" s="101">
        <v>5750.5516509200006</v>
      </c>
      <c r="S17" s="101"/>
      <c r="T17" s="101">
        <v>6250.9095159200006</v>
      </c>
      <c r="U17" s="59"/>
    </row>
    <row r="18" spans="1:21" ht="12" customHeight="1" x14ac:dyDescent="0.2">
      <c r="A18" s="63" t="s">
        <v>69</v>
      </c>
      <c r="B18" s="100">
        <v>1</v>
      </c>
      <c r="C18" s="93"/>
      <c r="D18" s="94" t="s">
        <v>102</v>
      </c>
      <c r="E18" s="102"/>
      <c r="F18" s="94" t="s">
        <v>102</v>
      </c>
      <c r="G18" s="103"/>
      <c r="H18" s="101">
        <v>3</v>
      </c>
      <c r="I18" s="103"/>
      <c r="J18" s="94" t="s">
        <v>102</v>
      </c>
      <c r="K18" s="103"/>
      <c r="L18" s="101">
        <v>3</v>
      </c>
      <c r="M18" s="101"/>
      <c r="N18" s="94" t="s">
        <v>102</v>
      </c>
      <c r="O18" s="101"/>
      <c r="P18" s="94" t="s">
        <v>102</v>
      </c>
      <c r="Q18" s="101"/>
      <c r="R18" s="101">
        <v>2.17</v>
      </c>
      <c r="S18" s="101"/>
      <c r="T18" s="101">
        <v>5.17</v>
      </c>
      <c r="U18" s="59"/>
    </row>
    <row r="19" spans="1:21" ht="12" customHeight="1" x14ac:dyDescent="0.2">
      <c r="A19" s="63" t="s">
        <v>70</v>
      </c>
      <c r="B19" s="100">
        <v>6</v>
      </c>
      <c r="C19" s="93"/>
      <c r="D19" s="101">
        <v>147.94999999999999</v>
      </c>
      <c r="E19" s="102"/>
      <c r="F19" s="94" t="s">
        <v>102</v>
      </c>
      <c r="G19" s="103"/>
      <c r="H19" s="94" t="s">
        <v>102</v>
      </c>
      <c r="I19" s="103"/>
      <c r="J19" s="94" t="s">
        <v>102</v>
      </c>
      <c r="K19" s="103"/>
      <c r="L19" s="101">
        <v>147.94999999999999</v>
      </c>
      <c r="M19" s="101"/>
      <c r="N19" s="94">
        <v>5.25</v>
      </c>
      <c r="O19" s="101"/>
      <c r="P19" s="94" t="s">
        <v>102</v>
      </c>
      <c r="Q19" s="101"/>
      <c r="R19" s="101">
        <v>40.78</v>
      </c>
      <c r="S19" s="101"/>
      <c r="T19" s="101">
        <v>193.98</v>
      </c>
      <c r="U19" s="59"/>
    </row>
    <row r="20" spans="1:21" ht="12" customHeight="1" x14ac:dyDescent="0.2">
      <c r="A20" s="63" t="s">
        <v>90</v>
      </c>
      <c r="B20" s="100">
        <v>62</v>
      </c>
      <c r="C20" s="93"/>
      <c r="D20" s="101">
        <v>4719.95</v>
      </c>
      <c r="E20" s="102"/>
      <c r="F20" s="94" t="s">
        <v>102</v>
      </c>
      <c r="G20" s="103"/>
      <c r="H20" s="101">
        <v>213.16</v>
      </c>
      <c r="I20" s="103"/>
      <c r="J20" s="94" t="s">
        <v>102</v>
      </c>
      <c r="K20" s="103"/>
      <c r="L20" s="101">
        <v>4933.12</v>
      </c>
      <c r="M20" s="101"/>
      <c r="N20" s="94" t="s">
        <v>102</v>
      </c>
      <c r="O20" s="101"/>
      <c r="P20" s="94" t="s">
        <v>102</v>
      </c>
      <c r="Q20" s="101"/>
      <c r="R20" s="101">
        <v>1004.48196308</v>
      </c>
      <c r="S20" s="101"/>
      <c r="T20" s="101">
        <v>5937.59863772875</v>
      </c>
      <c r="U20" s="59"/>
    </row>
    <row r="21" spans="1:21" ht="12" customHeight="1" x14ac:dyDescent="0.2">
      <c r="A21" s="63" t="s">
        <v>95</v>
      </c>
      <c r="B21" s="100">
        <v>2</v>
      </c>
      <c r="C21" s="93"/>
      <c r="D21" s="101">
        <v>43.99</v>
      </c>
      <c r="E21" s="102"/>
      <c r="F21" s="94" t="s">
        <v>102</v>
      </c>
      <c r="G21" s="103"/>
      <c r="H21" s="94" t="s">
        <v>102</v>
      </c>
      <c r="I21" s="103"/>
      <c r="J21" s="94" t="s">
        <v>102</v>
      </c>
      <c r="K21" s="103"/>
      <c r="L21" s="101">
        <v>43.99</v>
      </c>
      <c r="M21" s="101"/>
      <c r="N21" s="94" t="s">
        <v>102</v>
      </c>
      <c r="O21" s="101"/>
      <c r="P21" s="94" t="s">
        <v>102</v>
      </c>
      <c r="Q21" s="101"/>
      <c r="R21" s="94" t="s">
        <v>102</v>
      </c>
      <c r="S21" s="101"/>
      <c r="T21" s="101">
        <v>43.99</v>
      </c>
      <c r="U21" s="59"/>
    </row>
    <row r="22" spans="1:21" ht="12" customHeight="1" x14ac:dyDescent="0.2">
      <c r="A22" s="63" t="s">
        <v>71</v>
      </c>
      <c r="B22" s="100">
        <v>21</v>
      </c>
      <c r="C22" s="93"/>
      <c r="D22" s="101">
        <v>715.18</v>
      </c>
      <c r="E22" s="102"/>
      <c r="F22" s="94">
        <v>162.61000000000001</v>
      </c>
      <c r="G22" s="103"/>
      <c r="H22" s="94" t="s">
        <v>102</v>
      </c>
      <c r="I22" s="103"/>
      <c r="J22" s="94" t="s">
        <v>102</v>
      </c>
      <c r="K22" s="103"/>
      <c r="L22" s="101">
        <v>877.78</v>
      </c>
      <c r="M22" s="101"/>
      <c r="N22" s="94" t="s">
        <v>102</v>
      </c>
      <c r="O22" s="101"/>
      <c r="P22" s="94" t="s">
        <v>102</v>
      </c>
      <c r="Q22" s="101"/>
      <c r="R22" s="101">
        <v>334.17</v>
      </c>
      <c r="S22" s="101"/>
      <c r="T22" s="101">
        <v>1211.96</v>
      </c>
      <c r="U22" s="59"/>
    </row>
    <row r="23" spans="1:21" ht="12" customHeight="1" x14ac:dyDescent="0.2">
      <c r="A23" s="63" t="s">
        <v>72</v>
      </c>
      <c r="B23" s="100">
        <v>94</v>
      </c>
      <c r="C23" s="93"/>
      <c r="D23" s="101">
        <v>5498.24</v>
      </c>
      <c r="E23" s="102"/>
      <c r="F23" s="101">
        <v>1488.53</v>
      </c>
      <c r="G23" s="103"/>
      <c r="H23" s="101">
        <v>716.54</v>
      </c>
      <c r="I23" s="103"/>
      <c r="J23" s="94" t="s">
        <v>102</v>
      </c>
      <c r="K23" s="103"/>
      <c r="L23" s="101">
        <v>7703.31</v>
      </c>
      <c r="M23" s="101"/>
      <c r="N23" s="94">
        <v>12.34</v>
      </c>
      <c r="O23" s="101"/>
      <c r="P23" s="94" t="s">
        <v>102</v>
      </c>
      <c r="Q23" s="101"/>
      <c r="R23" s="101">
        <v>1379.3789819381541</v>
      </c>
      <c r="S23" s="101"/>
      <c r="T23" s="101">
        <v>9095.0322132142337</v>
      </c>
      <c r="U23" s="59"/>
    </row>
    <row r="24" spans="1:21" ht="12" customHeight="1" x14ac:dyDescent="0.2">
      <c r="A24" s="63" t="s">
        <v>73</v>
      </c>
      <c r="B24" s="100">
        <v>21</v>
      </c>
      <c r="C24" s="93"/>
      <c r="D24" s="101">
        <v>1644.61</v>
      </c>
      <c r="E24" s="102"/>
      <c r="F24" s="94" t="s">
        <v>102</v>
      </c>
      <c r="G24" s="103"/>
      <c r="H24" s="101">
        <v>71.3</v>
      </c>
      <c r="I24" s="103"/>
      <c r="J24" s="94" t="s">
        <v>102</v>
      </c>
      <c r="K24" s="103"/>
      <c r="L24" s="101">
        <v>1715.91</v>
      </c>
      <c r="M24" s="101"/>
      <c r="N24" s="94" t="s">
        <v>102</v>
      </c>
      <c r="O24" s="101"/>
      <c r="P24" s="101">
        <v>77.900000000000006</v>
      </c>
      <c r="Q24" s="101"/>
      <c r="R24" s="101">
        <v>803.86607254</v>
      </c>
      <c r="S24" s="101"/>
      <c r="T24" s="101">
        <v>2597.6779295400002</v>
      </c>
      <c r="U24" s="59"/>
    </row>
    <row r="25" spans="1:21" ht="12" customHeight="1" x14ac:dyDescent="0.2">
      <c r="A25" s="63" t="s">
        <v>74</v>
      </c>
      <c r="B25" s="100">
        <v>9</v>
      </c>
      <c r="C25" s="93"/>
      <c r="D25" s="101">
        <v>602.89</v>
      </c>
      <c r="E25" s="102"/>
      <c r="F25" s="94" t="s">
        <v>102</v>
      </c>
      <c r="G25" s="103"/>
      <c r="H25" s="94" t="s">
        <v>102</v>
      </c>
      <c r="I25" s="103"/>
      <c r="J25" s="94" t="s">
        <v>102</v>
      </c>
      <c r="K25" s="103"/>
      <c r="L25" s="101">
        <v>602.89</v>
      </c>
      <c r="M25" s="101"/>
      <c r="N25" s="94" t="s">
        <v>102</v>
      </c>
      <c r="O25" s="101"/>
      <c r="P25" s="94" t="s">
        <v>102</v>
      </c>
      <c r="Q25" s="101"/>
      <c r="R25" s="101">
        <v>22.52</v>
      </c>
      <c r="S25" s="101"/>
      <c r="T25" s="101">
        <v>625.41</v>
      </c>
      <c r="U25" s="59"/>
    </row>
    <row r="26" spans="1:21" ht="12" customHeight="1" x14ac:dyDescent="0.2">
      <c r="A26" s="63" t="s">
        <v>75</v>
      </c>
      <c r="B26" s="100">
        <v>3</v>
      </c>
      <c r="C26" s="93"/>
      <c r="D26" s="101">
        <v>25</v>
      </c>
      <c r="E26" s="102"/>
      <c r="F26" s="94" t="s">
        <v>102</v>
      </c>
      <c r="G26" s="103"/>
      <c r="H26" s="94" t="s">
        <v>102</v>
      </c>
      <c r="I26" s="103"/>
      <c r="J26" s="94" t="s">
        <v>102</v>
      </c>
      <c r="K26" s="103"/>
      <c r="L26" s="101">
        <v>25</v>
      </c>
      <c r="M26" s="101"/>
      <c r="N26" s="94">
        <v>2.2999999999999998</v>
      </c>
      <c r="O26" s="101"/>
      <c r="P26" s="94" t="s">
        <v>102</v>
      </c>
      <c r="Q26" s="101"/>
      <c r="R26" s="101">
        <v>4.8099999999999996</v>
      </c>
      <c r="S26" s="101"/>
      <c r="T26" s="101">
        <v>32.11</v>
      </c>
      <c r="U26" s="59"/>
    </row>
    <row r="27" spans="1:21" ht="12" customHeight="1" x14ac:dyDescent="0.2">
      <c r="A27" s="63" t="s">
        <v>91</v>
      </c>
      <c r="B27" s="100">
        <v>2</v>
      </c>
      <c r="C27" s="93"/>
      <c r="D27" s="101">
        <v>244.77</v>
      </c>
      <c r="E27" s="102"/>
      <c r="F27" s="94" t="s">
        <v>102</v>
      </c>
      <c r="G27" s="103"/>
      <c r="H27" s="94" t="s">
        <v>102</v>
      </c>
      <c r="I27" s="103"/>
      <c r="J27" s="101">
        <v>10</v>
      </c>
      <c r="K27" s="103"/>
      <c r="L27" s="101">
        <v>254.77</v>
      </c>
      <c r="M27" s="101"/>
      <c r="N27" s="94" t="s">
        <v>102</v>
      </c>
      <c r="O27" s="101"/>
      <c r="P27" s="94" t="s">
        <v>102</v>
      </c>
      <c r="Q27" s="101"/>
      <c r="R27" s="94" t="s">
        <v>102</v>
      </c>
      <c r="S27" s="101"/>
      <c r="T27" s="101">
        <v>254.77</v>
      </c>
      <c r="U27" s="59"/>
    </row>
    <row r="28" spans="1:21" ht="12" customHeight="1" x14ac:dyDescent="0.2">
      <c r="A28" s="63" t="s">
        <v>76</v>
      </c>
      <c r="B28" s="100">
        <v>1</v>
      </c>
      <c r="C28" s="93"/>
      <c r="D28" s="94">
        <v>60.24</v>
      </c>
      <c r="E28" s="102"/>
      <c r="F28" s="94" t="s">
        <v>102</v>
      </c>
      <c r="G28" s="103"/>
      <c r="H28" s="94" t="s">
        <v>102</v>
      </c>
      <c r="I28" s="103"/>
      <c r="J28" s="94" t="s">
        <v>102</v>
      </c>
      <c r="K28" s="103"/>
      <c r="L28" s="94">
        <v>60.24</v>
      </c>
      <c r="M28" s="101"/>
      <c r="N28" s="94" t="s">
        <v>102</v>
      </c>
      <c r="O28" s="101"/>
      <c r="P28" s="94" t="s">
        <v>102</v>
      </c>
      <c r="Q28" s="101"/>
      <c r="R28" s="101">
        <v>155.97999999999999</v>
      </c>
      <c r="S28" s="101"/>
      <c r="T28" s="101">
        <v>216.22</v>
      </c>
      <c r="U28" s="59"/>
    </row>
    <row r="29" spans="1:21" ht="12" customHeight="1" x14ac:dyDescent="0.2">
      <c r="A29" s="63" t="s">
        <v>96</v>
      </c>
      <c r="B29" s="100">
        <v>2</v>
      </c>
      <c r="C29" s="93"/>
      <c r="D29" s="101">
        <v>33</v>
      </c>
      <c r="E29" s="102"/>
      <c r="F29" s="94" t="s">
        <v>102</v>
      </c>
      <c r="G29" s="103"/>
      <c r="H29" s="94" t="s">
        <v>102</v>
      </c>
      <c r="I29" s="103"/>
      <c r="J29" s="101">
        <v>1</v>
      </c>
      <c r="K29" s="103"/>
      <c r="L29" s="101">
        <v>34</v>
      </c>
      <c r="M29" s="101"/>
      <c r="N29" s="94" t="s">
        <v>102</v>
      </c>
      <c r="O29" s="101"/>
      <c r="P29" s="94" t="s">
        <v>102</v>
      </c>
      <c r="Q29" s="101"/>
      <c r="R29" s="94" t="s">
        <v>102</v>
      </c>
      <c r="S29" s="101"/>
      <c r="T29" s="101">
        <v>34</v>
      </c>
      <c r="U29" s="59"/>
    </row>
    <row r="30" spans="1:21" ht="12" customHeight="1" x14ac:dyDescent="0.2">
      <c r="A30" s="55" t="s">
        <v>77</v>
      </c>
      <c r="B30" s="100">
        <v>16</v>
      </c>
      <c r="C30" s="93"/>
      <c r="D30" s="101">
        <v>399.07</v>
      </c>
      <c r="E30" s="102"/>
      <c r="F30" s="94">
        <v>20</v>
      </c>
      <c r="G30" s="103"/>
      <c r="H30" s="94" t="s">
        <v>102</v>
      </c>
      <c r="I30" s="103"/>
      <c r="J30" s="94" t="s">
        <v>102</v>
      </c>
      <c r="K30" s="103"/>
      <c r="L30" s="101">
        <v>419.07</v>
      </c>
      <c r="M30" s="101"/>
      <c r="N30" s="94" t="s">
        <v>102</v>
      </c>
      <c r="O30" s="101"/>
      <c r="P30" s="94" t="s">
        <v>102</v>
      </c>
      <c r="Q30" s="101"/>
      <c r="R30" s="101">
        <v>254.54</v>
      </c>
      <c r="S30" s="101"/>
      <c r="T30" s="101">
        <v>673.62</v>
      </c>
      <c r="U30" s="59"/>
    </row>
    <row r="31" spans="1:21" ht="12" customHeight="1" x14ac:dyDescent="0.2">
      <c r="A31" s="63" t="s">
        <v>78</v>
      </c>
      <c r="B31" s="100">
        <v>7</v>
      </c>
      <c r="C31" s="93"/>
      <c r="D31" s="101">
        <v>884.3</v>
      </c>
      <c r="E31" s="102"/>
      <c r="F31" s="94" t="s">
        <v>102</v>
      </c>
      <c r="G31" s="103"/>
      <c r="H31" s="101">
        <v>30</v>
      </c>
      <c r="I31" s="103"/>
      <c r="J31" s="94" t="s">
        <v>102</v>
      </c>
      <c r="K31" s="103"/>
      <c r="L31" s="101">
        <v>914.3</v>
      </c>
      <c r="M31" s="101"/>
      <c r="N31" s="94" t="s">
        <v>102</v>
      </c>
      <c r="O31" s="101"/>
      <c r="P31" s="101">
        <v>97.46</v>
      </c>
      <c r="Q31" s="101"/>
      <c r="R31" s="101">
        <v>9.85</v>
      </c>
      <c r="S31" s="101"/>
      <c r="T31" s="101">
        <v>1021.61</v>
      </c>
      <c r="U31" s="59"/>
    </row>
    <row r="32" spans="1:21" ht="12" customHeight="1" x14ac:dyDescent="0.2">
      <c r="A32" s="63" t="s">
        <v>79</v>
      </c>
      <c r="B32" s="100">
        <v>2</v>
      </c>
      <c r="C32" s="93"/>
      <c r="D32" s="94">
        <v>50</v>
      </c>
      <c r="E32" s="102"/>
      <c r="F32" s="94" t="s">
        <v>102</v>
      </c>
      <c r="G32" s="103"/>
      <c r="H32" s="94" t="s">
        <v>102</v>
      </c>
      <c r="I32" s="103"/>
      <c r="J32" s="101">
        <v>1.3</v>
      </c>
      <c r="K32" s="103"/>
      <c r="L32" s="101">
        <v>51.3</v>
      </c>
      <c r="M32" s="101"/>
      <c r="N32" s="94">
        <v>1</v>
      </c>
      <c r="O32" s="101"/>
      <c r="P32" s="94" t="s">
        <v>102</v>
      </c>
      <c r="Q32" s="101"/>
      <c r="R32" s="101">
        <v>101.34</v>
      </c>
      <c r="S32" s="101"/>
      <c r="T32" s="101">
        <v>153.63999999999999</v>
      </c>
      <c r="U32" s="59"/>
    </row>
    <row r="33" spans="1:21" ht="12" customHeight="1" x14ac:dyDescent="0.2">
      <c r="A33" s="63" t="s">
        <v>80</v>
      </c>
      <c r="B33" s="100">
        <v>11</v>
      </c>
      <c r="C33" s="93"/>
      <c r="D33" s="101">
        <v>517.23</v>
      </c>
      <c r="E33" s="102"/>
      <c r="F33" s="94" t="s">
        <v>102</v>
      </c>
      <c r="G33" s="103"/>
      <c r="H33" s="94" t="s">
        <v>102</v>
      </c>
      <c r="I33" s="103"/>
      <c r="J33" s="94" t="s">
        <v>102</v>
      </c>
      <c r="K33" s="103"/>
      <c r="L33" s="101">
        <v>517.23</v>
      </c>
      <c r="M33" s="101"/>
      <c r="N33" s="101">
        <v>66.61</v>
      </c>
      <c r="O33" s="101"/>
      <c r="P33" s="94" t="s">
        <v>102</v>
      </c>
      <c r="Q33" s="101"/>
      <c r="R33" s="101">
        <v>10670.17216788</v>
      </c>
      <c r="S33" s="101"/>
      <c r="T33" s="101">
        <v>11254.00997275</v>
      </c>
      <c r="U33" s="59"/>
    </row>
    <row r="34" spans="1:21" ht="12" customHeight="1" x14ac:dyDescent="0.2">
      <c r="A34" s="63" t="s">
        <v>81</v>
      </c>
      <c r="B34" s="100">
        <v>4</v>
      </c>
      <c r="C34" s="93"/>
      <c r="D34" s="101">
        <v>36.96</v>
      </c>
      <c r="E34" s="102"/>
      <c r="F34" s="94" t="s">
        <v>102</v>
      </c>
      <c r="G34" s="103"/>
      <c r="H34" s="101">
        <v>35</v>
      </c>
      <c r="I34" s="103"/>
      <c r="J34" s="94" t="s">
        <v>102</v>
      </c>
      <c r="K34" s="103"/>
      <c r="L34" s="101">
        <v>71.959999999999994</v>
      </c>
      <c r="M34" s="101"/>
      <c r="N34" s="94" t="s">
        <v>102</v>
      </c>
      <c r="O34" s="101"/>
      <c r="P34" s="94" t="s">
        <v>102</v>
      </c>
      <c r="Q34" s="101"/>
      <c r="R34" s="94" t="s">
        <v>102</v>
      </c>
      <c r="S34" s="101"/>
      <c r="T34" s="101">
        <v>71.959999999999994</v>
      </c>
      <c r="U34" s="59"/>
    </row>
    <row r="35" spans="1:21" ht="12" customHeight="1" x14ac:dyDescent="0.2">
      <c r="A35" s="63" t="s">
        <v>82</v>
      </c>
      <c r="B35" s="100">
        <v>20</v>
      </c>
      <c r="C35" s="93"/>
      <c r="D35" s="101">
        <v>638.54</v>
      </c>
      <c r="E35" s="102"/>
      <c r="F35" s="94" t="s">
        <v>102</v>
      </c>
      <c r="G35" s="103"/>
      <c r="H35" s="101">
        <v>150</v>
      </c>
      <c r="I35" s="103"/>
      <c r="J35" s="94" t="s">
        <v>102</v>
      </c>
      <c r="K35" s="103"/>
      <c r="L35" s="101">
        <v>788.54</v>
      </c>
      <c r="M35" s="101"/>
      <c r="N35" s="101">
        <v>186.16</v>
      </c>
      <c r="O35" s="101"/>
      <c r="P35" s="94" t="s">
        <v>102</v>
      </c>
      <c r="Q35" s="101"/>
      <c r="R35" s="101">
        <v>117.7</v>
      </c>
      <c r="S35" s="101"/>
      <c r="T35" s="101">
        <v>1092.4000000000001</v>
      </c>
      <c r="U35" s="59"/>
    </row>
    <row r="36" spans="1:21" ht="12" customHeight="1" x14ac:dyDescent="0.2">
      <c r="A36" s="63" t="s">
        <v>83</v>
      </c>
      <c r="B36" s="100">
        <v>2</v>
      </c>
      <c r="C36" s="93"/>
      <c r="D36" s="101">
        <v>4.79</v>
      </c>
      <c r="E36" s="102"/>
      <c r="F36" s="94" t="s">
        <v>102</v>
      </c>
      <c r="G36" s="103"/>
      <c r="H36" s="94" t="s">
        <v>102</v>
      </c>
      <c r="I36" s="103"/>
      <c r="J36" s="94" t="s">
        <v>102</v>
      </c>
      <c r="K36" s="103"/>
      <c r="L36" s="101">
        <v>4.79</v>
      </c>
      <c r="M36" s="101"/>
      <c r="N36" s="94" t="s">
        <v>102</v>
      </c>
      <c r="O36" s="101"/>
      <c r="P36" s="94" t="s">
        <v>102</v>
      </c>
      <c r="Q36" s="101"/>
      <c r="R36" s="101">
        <v>0.8198339899999999</v>
      </c>
      <c r="S36" s="101"/>
      <c r="T36" s="101">
        <v>5.6098339900000003</v>
      </c>
      <c r="U36" s="59"/>
    </row>
    <row r="37" spans="1:21" ht="12" customHeight="1" x14ac:dyDescent="0.2">
      <c r="A37" s="63" t="s">
        <v>84</v>
      </c>
      <c r="B37" s="100">
        <v>8</v>
      </c>
      <c r="C37" s="93"/>
      <c r="D37" s="101">
        <v>206.5</v>
      </c>
      <c r="E37" s="102"/>
      <c r="F37" s="94" t="s">
        <v>102</v>
      </c>
      <c r="G37" s="103"/>
      <c r="H37" s="94">
        <v>25</v>
      </c>
      <c r="I37" s="103"/>
      <c r="J37" s="94" t="s">
        <v>102</v>
      </c>
      <c r="K37" s="103"/>
      <c r="L37" s="101">
        <v>231.5</v>
      </c>
      <c r="M37" s="101"/>
      <c r="N37" s="94" t="s">
        <v>102</v>
      </c>
      <c r="O37" s="101"/>
      <c r="P37" s="94" t="s">
        <v>102</v>
      </c>
      <c r="Q37" s="101"/>
      <c r="R37" s="101">
        <v>2114.2580469500003</v>
      </c>
      <c r="S37" s="101"/>
      <c r="T37" s="101">
        <v>2345.7580469500003</v>
      </c>
      <c r="U37" s="59"/>
    </row>
    <row r="38" spans="1:21" ht="12" customHeight="1" x14ac:dyDescent="0.2">
      <c r="A38" s="63" t="s">
        <v>85</v>
      </c>
      <c r="B38" s="100">
        <v>2</v>
      </c>
      <c r="C38" s="93"/>
      <c r="D38" s="94">
        <v>42.08</v>
      </c>
      <c r="E38" s="95"/>
      <c r="F38" s="94" t="s">
        <v>102</v>
      </c>
      <c r="G38" s="103"/>
      <c r="H38" s="94" t="s">
        <v>102</v>
      </c>
      <c r="I38" s="103"/>
      <c r="J38" s="94" t="s">
        <v>102</v>
      </c>
      <c r="K38" s="103"/>
      <c r="L38" s="94">
        <v>42.08</v>
      </c>
      <c r="M38" s="101"/>
      <c r="N38" s="94">
        <v>5</v>
      </c>
      <c r="O38" s="101"/>
      <c r="P38" s="94" t="s">
        <v>102</v>
      </c>
      <c r="Q38" s="101"/>
      <c r="R38" s="101">
        <v>17.23</v>
      </c>
      <c r="S38" s="101"/>
      <c r="T38" s="101">
        <v>64.31</v>
      </c>
      <c r="U38" s="59"/>
    </row>
    <row r="39" spans="1:21" ht="12" customHeight="1" x14ac:dyDescent="0.2">
      <c r="A39" s="63" t="s">
        <v>86</v>
      </c>
      <c r="B39" s="100">
        <v>28</v>
      </c>
      <c r="C39" s="104"/>
      <c r="D39" s="96">
        <v>2150.48</v>
      </c>
      <c r="E39" s="97"/>
      <c r="F39" s="96">
        <v>250.89</v>
      </c>
      <c r="G39" s="97"/>
      <c r="H39" s="96">
        <v>105.88</v>
      </c>
      <c r="I39" s="97"/>
      <c r="J39" s="94" t="s">
        <v>102</v>
      </c>
      <c r="K39" s="97"/>
      <c r="L39" s="101">
        <v>2507.25</v>
      </c>
      <c r="M39" s="101"/>
      <c r="N39" s="94" t="s">
        <v>102</v>
      </c>
      <c r="O39" s="102"/>
      <c r="P39" s="94" t="s">
        <v>102</v>
      </c>
      <c r="Q39" s="102"/>
      <c r="R39" s="101">
        <v>463.46</v>
      </c>
      <c r="S39" s="101"/>
      <c r="T39" s="101">
        <v>2970.72</v>
      </c>
      <c r="U39" s="59"/>
    </row>
    <row r="40" spans="1:21" ht="12" customHeight="1" x14ac:dyDescent="0.2">
      <c r="A40" s="99" t="s">
        <v>105</v>
      </c>
      <c r="B40" s="100">
        <v>2</v>
      </c>
      <c r="C40" s="104"/>
      <c r="D40" s="96">
        <v>100</v>
      </c>
      <c r="E40" s="97"/>
      <c r="F40" s="96">
        <v>100</v>
      </c>
      <c r="G40" s="97"/>
      <c r="H40" s="94" t="s">
        <v>102</v>
      </c>
      <c r="I40" s="97"/>
      <c r="J40" s="94" t="s">
        <v>102</v>
      </c>
      <c r="K40" s="97"/>
      <c r="L40" s="101">
        <v>200</v>
      </c>
      <c r="M40" s="101"/>
      <c r="N40" s="94" t="s">
        <v>102</v>
      </c>
      <c r="O40" s="102"/>
      <c r="P40" s="94" t="s">
        <v>102</v>
      </c>
      <c r="Q40" s="102"/>
      <c r="R40" s="94" t="s">
        <v>102</v>
      </c>
      <c r="S40" s="101"/>
      <c r="T40" s="101">
        <v>200</v>
      </c>
      <c r="U40" s="86"/>
    </row>
    <row r="41" spans="1:21" ht="12" customHeight="1" x14ac:dyDescent="0.2">
      <c r="A41" s="63" t="s">
        <v>87</v>
      </c>
      <c r="B41" s="100">
        <v>24</v>
      </c>
      <c r="C41" s="104"/>
      <c r="D41" s="96">
        <v>811.99</v>
      </c>
      <c r="E41" s="97"/>
      <c r="F41" s="94" t="s">
        <v>102</v>
      </c>
      <c r="G41" s="97"/>
      <c r="H41" s="96">
        <v>5.89</v>
      </c>
      <c r="I41" s="97"/>
      <c r="J41" s="94" t="s">
        <v>102</v>
      </c>
      <c r="K41" s="97"/>
      <c r="L41" s="101">
        <v>817.88</v>
      </c>
      <c r="M41" s="101"/>
      <c r="N41" s="94" t="s">
        <v>102</v>
      </c>
      <c r="O41" s="102"/>
      <c r="P41" s="101">
        <v>217.95</v>
      </c>
      <c r="Q41" s="102"/>
      <c r="R41" s="101">
        <v>1649.67</v>
      </c>
      <c r="S41" s="101"/>
      <c r="T41" s="101">
        <v>2685.5</v>
      </c>
      <c r="U41" s="59"/>
    </row>
    <row r="42" spans="1:21" ht="12" customHeight="1" x14ac:dyDescent="0.2">
      <c r="A42" s="64" t="s">
        <v>88</v>
      </c>
      <c r="B42" s="100">
        <v>24</v>
      </c>
      <c r="C42" s="104"/>
      <c r="D42" s="96">
        <v>933.05</v>
      </c>
      <c r="E42" s="97"/>
      <c r="F42" s="94">
        <v>15</v>
      </c>
      <c r="G42" s="97"/>
      <c r="H42" s="94">
        <v>20</v>
      </c>
      <c r="I42" s="97"/>
      <c r="J42" s="94" t="s">
        <v>102</v>
      </c>
      <c r="K42" s="97"/>
      <c r="L42" s="101">
        <v>968.05</v>
      </c>
      <c r="M42" s="101"/>
      <c r="N42" s="94" t="s">
        <v>102</v>
      </c>
      <c r="O42" s="102"/>
      <c r="P42" s="94" t="s">
        <v>102</v>
      </c>
      <c r="Q42" s="102"/>
      <c r="R42" s="101">
        <v>8049.2304469300007</v>
      </c>
      <c r="S42" s="101"/>
      <c r="T42" s="101">
        <v>9017.2784429300009</v>
      </c>
      <c r="U42" s="59"/>
    </row>
    <row r="43" spans="1:21" ht="12" customHeight="1" x14ac:dyDescent="0.2">
      <c r="A43" s="63" t="s">
        <v>89</v>
      </c>
      <c r="B43" s="100">
        <v>68</v>
      </c>
      <c r="C43" s="104"/>
      <c r="D43" s="96">
        <v>931.65</v>
      </c>
      <c r="E43" s="97"/>
      <c r="F43" s="96">
        <v>39.26</v>
      </c>
      <c r="G43" s="97"/>
      <c r="H43" s="96">
        <v>1996.76</v>
      </c>
      <c r="I43" s="97"/>
      <c r="J43" s="94" t="s">
        <v>102</v>
      </c>
      <c r="K43" s="97"/>
      <c r="L43" s="101">
        <v>2967.67</v>
      </c>
      <c r="M43" s="101"/>
      <c r="N43" s="94" t="s">
        <v>102</v>
      </c>
      <c r="O43" s="102"/>
      <c r="P43" s="94" t="s">
        <v>102</v>
      </c>
      <c r="Q43" s="102"/>
      <c r="R43" s="94" t="s">
        <v>102</v>
      </c>
      <c r="S43" s="101"/>
      <c r="T43" s="101">
        <v>2967.67</v>
      </c>
      <c r="U43" s="59"/>
    </row>
    <row r="44" spans="1:21" ht="6" customHeight="1" x14ac:dyDescent="0.2">
      <c r="A44" s="60"/>
      <c r="B44" s="87"/>
      <c r="C44" s="84"/>
      <c r="D44" s="85"/>
      <c r="E44" s="85"/>
      <c r="F44" s="85"/>
      <c r="G44" s="85"/>
      <c r="H44" s="85"/>
      <c r="I44" s="85"/>
      <c r="J44" s="102"/>
      <c r="K44" s="85"/>
      <c r="L44" s="85"/>
      <c r="M44" s="85"/>
      <c r="N44" s="85"/>
      <c r="O44" s="85"/>
      <c r="P44" s="85"/>
      <c r="Q44" s="85"/>
      <c r="R44" s="86"/>
      <c r="S44" s="86"/>
      <c r="T44" s="86"/>
      <c r="U44" s="59"/>
    </row>
    <row r="45" spans="1:21" ht="14.25" customHeight="1" x14ac:dyDescent="0.2">
      <c r="A45" s="61" t="s">
        <v>17</v>
      </c>
      <c r="B45" s="88">
        <v>487</v>
      </c>
      <c r="C45" s="89"/>
      <c r="D45" s="92">
        <v>23321.34</v>
      </c>
      <c r="E45" s="90"/>
      <c r="F45" s="92">
        <v>2106.29</v>
      </c>
      <c r="G45" s="90"/>
      <c r="H45" s="92">
        <v>3462.53</v>
      </c>
      <c r="I45" s="90"/>
      <c r="J45" s="105">
        <v>12.3</v>
      </c>
      <c r="K45" s="90"/>
      <c r="L45" s="92">
        <v>28902.46</v>
      </c>
      <c r="M45" s="90"/>
      <c r="N45" s="92">
        <v>278.66000000000003</v>
      </c>
      <c r="O45" s="90"/>
      <c r="P45" s="92">
        <v>393.31</v>
      </c>
      <c r="Q45" s="90"/>
      <c r="R45" s="92">
        <v>33164.129999999997</v>
      </c>
      <c r="S45" s="91"/>
      <c r="T45" s="91">
        <v>62738.55</v>
      </c>
      <c r="U45" s="62"/>
    </row>
    <row r="46" spans="1:21" ht="3.75" customHeight="1" x14ac:dyDescent="0.2">
      <c r="A46" s="65"/>
      <c r="B46" s="66"/>
      <c r="C46" s="67"/>
      <c r="D46" s="68"/>
      <c r="E46" s="69"/>
      <c r="F46" s="68"/>
      <c r="G46" s="69"/>
      <c r="H46" s="68"/>
      <c r="I46" s="69"/>
      <c r="J46" s="69"/>
      <c r="K46" s="69"/>
      <c r="L46" s="70"/>
      <c r="M46" s="69"/>
      <c r="N46" s="70"/>
      <c r="O46" s="69"/>
      <c r="P46" s="71"/>
      <c r="Q46" s="69"/>
      <c r="R46" s="70"/>
      <c r="S46" s="70"/>
      <c r="T46" s="70"/>
      <c r="U46" s="70"/>
    </row>
    <row r="47" spans="1:21" s="77" customFormat="1" ht="12" customHeight="1" x14ac:dyDescent="0.2">
      <c r="A47" s="72" t="s">
        <v>103</v>
      </c>
      <c r="B47" s="73"/>
      <c r="C47" s="74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6"/>
      <c r="S47" s="76"/>
      <c r="T47" s="76"/>
      <c r="U47" s="76"/>
    </row>
    <row r="48" spans="1:21" s="83" customFormat="1" ht="12" customHeight="1" x14ac:dyDescent="0.2">
      <c r="A48" s="78" t="s">
        <v>98</v>
      </c>
      <c r="B48" s="79"/>
      <c r="C48" s="80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2"/>
      <c r="S48" s="82"/>
      <c r="T48" s="82"/>
      <c r="U48" s="82"/>
    </row>
    <row r="49" spans="1:21" s="83" customFormat="1" ht="12" customHeight="1" x14ac:dyDescent="0.2">
      <c r="A49" s="116" t="s">
        <v>106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</row>
    <row r="50" spans="1:21" s="83" customFormat="1" ht="12" customHeight="1" x14ac:dyDescent="0.2">
      <c r="A50" s="116" t="s">
        <v>99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</row>
    <row r="51" spans="1:21" s="83" customFormat="1" ht="12" customHeight="1" x14ac:dyDescent="0.2">
      <c r="A51" s="106" t="s">
        <v>100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82"/>
      <c r="U51" s="82"/>
    </row>
  </sheetData>
  <mergeCells count="22">
    <mergeCell ref="N12:O12"/>
    <mergeCell ref="A50:U50"/>
    <mergeCell ref="T11:U11"/>
    <mergeCell ref="T12:U12"/>
    <mergeCell ref="F11:G11"/>
    <mergeCell ref="F12:G12"/>
    <mergeCell ref="A51:S51"/>
    <mergeCell ref="P11:Q11"/>
    <mergeCell ref="P12:Q12"/>
    <mergeCell ref="R11:S11"/>
    <mergeCell ref="R12:S12"/>
    <mergeCell ref="D12:E12"/>
    <mergeCell ref="B11:C11"/>
    <mergeCell ref="B12:C12"/>
    <mergeCell ref="H11:I11"/>
    <mergeCell ref="H12:I12"/>
    <mergeCell ref="L11:M11"/>
    <mergeCell ref="L12:M12"/>
    <mergeCell ref="N11:O11"/>
    <mergeCell ref="J11:K11"/>
    <mergeCell ref="J12:K12"/>
    <mergeCell ref="A49:U49"/>
  </mergeCells>
  <phoneticPr fontId="0" type="noConversion"/>
  <printOptions horizontalCentered="1"/>
  <pageMargins left="0.5" right="0.5" top="0.5" bottom="0.5" header="0.51" footer="0.5"/>
  <pageSetup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30" workbookViewId="0">
      <selection activeCell="N48" sqref="N48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hidden="1" customWidth="1"/>
    <col min="3" max="3" width="1.28515625" style="7" hidden="1" customWidth="1"/>
    <col min="4" max="4" width="7.28515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140625" style="9" customWidth="1"/>
    <col min="9" max="9" width="11.140625" style="9" customWidth="1"/>
    <col min="10" max="10" width="7.7109375" style="9" customWidth="1"/>
    <col min="11" max="12" width="9.140625" style="9" bestFit="1"/>
    <col min="13" max="13" width="6.85546875" style="9" bestFit="1" customWidth="1"/>
    <col min="14" max="14" width="6.85546875" style="9" customWidth="1"/>
    <col min="15" max="15" width="9" style="10" customWidth="1"/>
    <col min="16" max="16" width="9" style="9" bestFit="1" customWidth="1"/>
    <col min="17" max="16384" width="9.140625" style="1"/>
  </cols>
  <sheetData>
    <row r="1" spans="1:16" ht="11.25" customHeight="1" x14ac:dyDescent="0.2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0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120" t="s">
        <v>23</v>
      </c>
      <c r="J5" s="120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119" t="s">
        <v>24</v>
      </c>
      <c r="J6" s="119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2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7</v>
      </c>
    </row>
    <row r="36" spans="1:16" ht="11.25" hidden="1" customHeight="1" x14ac:dyDescent="0.2">
      <c r="A36" s="1" t="s">
        <v>8</v>
      </c>
    </row>
    <row r="37" spans="1:16" ht="11.25" hidden="1" customHeight="1" x14ac:dyDescent="0.2">
      <c r="A37" s="1" t="s">
        <v>31</v>
      </c>
    </row>
    <row r="38" spans="1:16" ht="11.25" hidden="1" customHeight="1" x14ac:dyDescent="0.2">
      <c r="A38" s="1" t="s">
        <v>34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3" orientation="portrait" horizontalDpi="300" verticalDpi="300" r:id="rId1"/>
  <headerFooter>
    <oddFooter>&amp;L&amp;8T11-1205.xls_x000D_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104" sqref="D104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customWidth="1"/>
    <col min="3" max="3" width="1.28515625" style="7" bestFit="1" customWidth="1"/>
    <col min="4" max="4" width="8.140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85546875" style="9" customWidth="1"/>
    <col min="9" max="9" width="11.140625" style="9" customWidth="1"/>
    <col min="10" max="10" width="7.7109375" style="9" customWidth="1"/>
    <col min="11" max="11" width="9.140625" style="9"/>
    <col min="12" max="12" width="2.140625" style="9" customWidth="1"/>
    <col min="13" max="13" width="9.140625" style="9"/>
    <col min="14" max="15" width="8.140625" style="30" customWidth="1"/>
    <col min="16" max="16" width="6.85546875" style="30" customWidth="1"/>
    <col min="17" max="17" width="9.42578125" style="10" customWidth="1"/>
    <col min="18" max="16384" width="9.140625" style="1"/>
  </cols>
  <sheetData>
    <row r="1" spans="1:18" ht="9" customHeight="1" x14ac:dyDescent="0.2">
      <c r="A1" s="34" t="s">
        <v>56</v>
      </c>
      <c r="B1" s="5"/>
      <c r="C1" s="5"/>
      <c r="D1" s="8"/>
      <c r="E1" s="8"/>
      <c r="F1" s="8"/>
      <c r="G1" s="8"/>
    </row>
    <row r="2" spans="1:18" ht="14.25" customHeight="1" x14ac:dyDescent="0.2">
      <c r="A2" s="34" t="s">
        <v>48</v>
      </c>
      <c r="B2" s="5"/>
      <c r="C2" s="5"/>
      <c r="D2" s="8"/>
      <c r="E2" s="8"/>
      <c r="F2" s="8"/>
      <c r="G2" s="8"/>
    </row>
    <row r="3" spans="1:18" ht="11.25" customHeight="1" x14ac:dyDescent="0.2">
      <c r="A3" s="3" t="s">
        <v>0</v>
      </c>
      <c r="B3" s="6"/>
      <c r="C3" s="6"/>
    </row>
    <row r="5" spans="1:18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120"/>
      <c r="J5" s="120"/>
      <c r="K5" s="11" t="s">
        <v>21</v>
      </c>
      <c r="L5" s="11"/>
      <c r="M5" s="11" t="s">
        <v>14</v>
      </c>
      <c r="N5" s="35"/>
      <c r="O5" s="35" t="s">
        <v>46</v>
      </c>
      <c r="P5" s="35"/>
      <c r="Q5" s="17" t="s">
        <v>1</v>
      </c>
      <c r="R5" s="36" t="s">
        <v>11</v>
      </c>
    </row>
    <row r="6" spans="1:18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119"/>
      <c r="J6" s="119"/>
      <c r="K6" s="12" t="s">
        <v>22</v>
      </c>
      <c r="L6" s="12"/>
      <c r="M6" s="12" t="s">
        <v>15</v>
      </c>
      <c r="N6" s="37"/>
      <c r="O6" s="44" t="s">
        <v>47</v>
      </c>
      <c r="P6" s="37"/>
      <c r="Q6" s="22" t="s">
        <v>9</v>
      </c>
      <c r="R6" s="38" t="s">
        <v>12</v>
      </c>
    </row>
    <row r="7" spans="1:18" ht="12.75" customHeight="1" x14ac:dyDescent="0.25">
      <c r="A7" s="23" t="s">
        <v>4</v>
      </c>
      <c r="B7" s="24" t="s">
        <v>36</v>
      </c>
      <c r="C7" s="24"/>
      <c r="D7" s="13" t="s">
        <v>51</v>
      </c>
      <c r="E7" s="13"/>
      <c r="F7" s="25" t="s">
        <v>38</v>
      </c>
      <c r="G7" s="25"/>
      <c r="H7" s="13" t="s">
        <v>6</v>
      </c>
      <c r="I7" s="26" t="s">
        <v>45</v>
      </c>
      <c r="J7" s="26"/>
      <c r="K7" s="13" t="s">
        <v>16</v>
      </c>
      <c r="L7" s="13"/>
      <c r="M7" s="13" t="s">
        <v>16</v>
      </c>
      <c r="N7" s="39" t="s">
        <v>44</v>
      </c>
      <c r="O7" s="39" t="s">
        <v>49</v>
      </c>
      <c r="P7" s="40" t="s">
        <v>43</v>
      </c>
      <c r="Q7" s="27" t="s">
        <v>40</v>
      </c>
      <c r="R7" s="41" t="s">
        <v>13</v>
      </c>
    </row>
    <row r="8" spans="1:18" ht="11.25" customHeight="1" x14ac:dyDescent="0.2">
      <c r="D8" s="9"/>
      <c r="E8" s="9"/>
      <c r="F8" s="9"/>
      <c r="G8" s="9"/>
    </row>
    <row r="9" spans="1:18" ht="11.25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>D9+F9</f>
        <v>2.96</v>
      </c>
      <c r="I9" s="30">
        <v>0</v>
      </c>
      <c r="K9" s="30">
        <v>0</v>
      </c>
      <c r="L9" s="30"/>
      <c r="M9" s="30">
        <v>0</v>
      </c>
      <c r="N9" s="30">
        <v>0</v>
      </c>
      <c r="Q9" s="9">
        <f t="shared" ref="Q9:Q35" si="0">H9+I9+M9+K9+N9</f>
        <v>2.96</v>
      </c>
      <c r="R9" s="9">
        <v>36</v>
      </c>
    </row>
    <row r="10" spans="1:18" ht="11.25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>D10+F10</f>
        <v>0.42</v>
      </c>
      <c r="I10" s="30">
        <v>0</v>
      </c>
      <c r="K10" s="30">
        <v>0</v>
      </c>
      <c r="L10" s="30"/>
      <c r="M10" s="30">
        <v>0</v>
      </c>
      <c r="N10" s="30">
        <v>0</v>
      </c>
      <c r="Q10" s="9">
        <f t="shared" si="0"/>
        <v>0.42</v>
      </c>
      <c r="R10" s="9">
        <v>2.8</v>
      </c>
    </row>
    <row r="11" spans="1:18" ht="11.25" customHeight="1" x14ac:dyDescent="0.2">
      <c r="A11" s="4">
        <v>1985</v>
      </c>
      <c r="B11" s="7">
        <v>3</v>
      </c>
      <c r="D11" s="30">
        <v>0</v>
      </c>
      <c r="E11" s="9"/>
      <c r="F11" s="9">
        <v>3.4</v>
      </c>
      <c r="G11" s="9"/>
      <c r="H11" s="30">
        <f>D11+F11</f>
        <v>3.4</v>
      </c>
      <c r="I11" s="30">
        <v>0</v>
      </c>
      <c r="K11" s="30">
        <v>0</v>
      </c>
      <c r="L11" s="30"/>
      <c r="M11" s="30">
        <v>0</v>
      </c>
      <c r="N11" s="30">
        <v>0</v>
      </c>
      <c r="Q11" s="9">
        <f t="shared" si="0"/>
        <v>3.4</v>
      </c>
      <c r="R11" s="9">
        <v>26.5</v>
      </c>
    </row>
    <row r="12" spans="1:18" ht="11.25" customHeight="1" x14ac:dyDescent="0.2">
      <c r="A12" s="4">
        <v>1986</v>
      </c>
      <c r="B12" s="7">
        <v>4</v>
      </c>
      <c r="D12" s="30">
        <v>6.46</v>
      </c>
      <c r="E12" s="9"/>
      <c r="F12" s="9">
        <v>6.0129999999999999</v>
      </c>
      <c r="G12" s="9"/>
      <c r="H12" s="30">
        <f>D12+F12</f>
        <v>12.472999999999999</v>
      </c>
      <c r="I12" s="30">
        <v>0</v>
      </c>
      <c r="K12" s="30">
        <v>0</v>
      </c>
      <c r="L12" s="30"/>
      <c r="M12" s="30">
        <v>0</v>
      </c>
      <c r="N12" s="30">
        <v>0</v>
      </c>
      <c r="Q12" s="9">
        <f t="shared" si="0"/>
        <v>12.472999999999999</v>
      </c>
      <c r="R12" s="9">
        <v>20.32</v>
      </c>
    </row>
    <row r="13" spans="1:18" ht="11.25" customHeight="1" x14ac:dyDescent="0.2">
      <c r="A13" s="4">
        <v>1987</v>
      </c>
      <c r="B13" s="7">
        <v>7</v>
      </c>
      <c r="D13" s="30">
        <f>18+2.5</f>
        <v>20.5</v>
      </c>
      <c r="E13" s="9"/>
      <c r="F13" s="9">
        <f>7+15.605+5</f>
        <v>27.605</v>
      </c>
      <c r="G13" s="9"/>
      <c r="H13" s="30">
        <f>D13+F13</f>
        <v>48.105000000000004</v>
      </c>
      <c r="I13" s="30">
        <v>5</v>
      </c>
      <c r="K13" s="30">
        <v>0</v>
      </c>
      <c r="L13" s="30"/>
      <c r="M13" s="30">
        <v>0</v>
      </c>
      <c r="N13" s="30">
        <v>0</v>
      </c>
      <c r="Q13" s="9">
        <f t="shared" si="0"/>
        <v>53.105000000000004</v>
      </c>
      <c r="R13" s="9">
        <v>519.24</v>
      </c>
    </row>
    <row r="14" spans="1:18" ht="11.25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ref="H14:H35" si="1">D14+F14</f>
        <v>93.67</v>
      </c>
      <c r="I14" s="30">
        <v>0</v>
      </c>
      <c r="K14" s="30">
        <v>0</v>
      </c>
      <c r="L14" s="30"/>
      <c r="M14" s="30">
        <v>0</v>
      </c>
      <c r="N14" s="30">
        <v>0</v>
      </c>
      <c r="Q14" s="9">
        <f t="shared" si="0"/>
        <v>93.67</v>
      </c>
      <c r="R14" s="9">
        <v>502.32</v>
      </c>
    </row>
    <row r="15" spans="1:18" ht="11.25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1"/>
        <v>163.29000000000002</v>
      </c>
      <c r="I15" s="30">
        <v>51.1</v>
      </c>
      <c r="K15" s="30">
        <v>0</v>
      </c>
      <c r="L15" s="30"/>
      <c r="M15" s="30">
        <v>0</v>
      </c>
      <c r="N15" s="30">
        <v>0</v>
      </c>
      <c r="Q15" s="9">
        <f t="shared" si="0"/>
        <v>214.39000000000001</v>
      </c>
      <c r="R15" s="9">
        <v>1038.6600000000001</v>
      </c>
    </row>
    <row r="16" spans="1:18" ht="11.25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1"/>
        <v>114.79299999999999</v>
      </c>
      <c r="I16" s="30">
        <v>24</v>
      </c>
      <c r="K16" s="30">
        <v>0</v>
      </c>
      <c r="L16" s="30"/>
      <c r="M16" s="30">
        <v>0</v>
      </c>
      <c r="N16" s="30">
        <v>0</v>
      </c>
      <c r="Q16" s="9">
        <f t="shared" si="0"/>
        <v>138.79300000000001</v>
      </c>
      <c r="R16" s="9">
        <v>2026.13</v>
      </c>
    </row>
    <row r="17" spans="1:19" ht="11.25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1"/>
        <v>177.31800000000001</v>
      </c>
      <c r="I17" s="30">
        <v>0</v>
      </c>
      <c r="K17" s="30">
        <v>0</v>
      </c>
      <c r="L17" s="30"/>
      <c r="M17" s="30">
        <v>0</v>
      </c>
      <c r="N17" s="30">
        <v>0</v>
      </c>
      <c r="Q17" s="9">
        <f t="shared" si="0"/>
        <v>177.31800000000001</v>
      </c>
      <c r="R17" s="9">
        <v>1325.18</v>
      </c>
    </row>
    <row r="18" spans="1:19" ht="11.25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1"/>
        <v>55.42</v>
      </c>
      <c r="I18" s="30">
        <v>81.5</v>
      </c>
      <c r="K18" s="30">
        <v>0</v>
      </c>
      <c r="L18" s="30"/>
      <c r="M18" s="30">
        <v>0</v>
      </c>
      <c r="N18" s="30">
        <v>0</v>
      </c>
      <c r="Q18" s="9">
        <f t="shared" si="0"/>
        <v>136.92000000000002</v>
      </c>
      <c r="R18" s="9">
        <v>402.29</v>
      </c>
    </row>
    <row r="19" spans="1:19" ht="11.25" customHeight="1" x14ac:dyDescent="0.2">
      <c r="A19" s="4">
        <v>1993</v>
      </c>
      <c r="B19" s="7">
        <v>8</v>
      </c>
      <c r="D19" s="30">
        <v>182.1</v>
      </c>
      <c r="E19" s="9"/>
      <c r="F19" s="9">
        <v>20.7</v>
      </c>
      <c r="G19" s="9"/>
      <c r="H19" s="30">
        <f t="shared" si="1"/>
        <v>202.79999999999998</v>
      </c>
      <c r="I19" s="30">
        <v>19.3</v>
      </c>
      <c r="K19" s="30">
        <v>0</v>
      </c>
      <c r="L19" s="30"/>
      <c r="M19" s="30">
        <v>0</v>
      </c>
      <c r="N19" s="30">
        <v>0</v>
      </c>
      <c r="Q19" s="9">
        <f t="shared" si="0"/>
        <v>222.1</v>
      </c>
      <c r="R19" s="9">
        <v>1505.7</v>
      </c>
    </row>
    <row r="20" spans="1:19" ht="11.25" customHeight="1" x14ac:dyDescent="0.2">
      <c r="A20" s="4">
        <v>1994</v>
      </c>
      <c r="B20" s="7">
        <v>10</v>
      </c>
      <c r="D20" s="30">
        <v>0</v>
      </c>
      <c r="E20" s="9"/>
      <c r="F20" s="9">
        <v>48.7</v>
      </c>
      <c r="G20" s="9"/>
      <c r="H20" s="30">
        <f t="shared" si="1"/>
        <v>48.7</v>
      </c>
      <c r="I20" s="30">
        <v>0</v>
      </c>
      <c r="K20" s="30">
        <v>0</v>
      </c>
      <c r="L20" s="30"/>
      <c r="M20" s="30">
        <v>0</v>
      </c>
      <c r="N20" s="30">
        <v>0</v>
      </c>
      <c r="Q20" s="9">
        <f t="shared" si="0"/>
        <v>48.7</v>
      </c>
      <c r="R20" s="9">
        <v>919.2</v>
      </c>
    </row>
    <row r="21" spans="1:19" ht="11.25" customHeight="1" x14ac:dyDescent="0.2">
      <c r="A21" s="4">
        <v>1995</v>
      </c>
      <c r="B21" s="7">
        <v>7</v>
      </c>
      <c r="D21" s="30">
        <f>86.5-18.5</f>
        <v>68</v>
      </c>
      <c r="E21" s="9"/>
      <c r="F21" s="9">
        <v>99.414000000000001</v>
      </c>
      <c r="G21" s="9"/>
      <c r="H21" s="30">
        <f t="shared" si="1"/>
        <v>167.41399999999999</v>
      </c>
      <c r="I21" s="30">
        <v>5.83</v>
      </c>
      <c r="K21" s="30">
        <v>0</v>
      </c>
      <c r="L21" s="30"/>
      <c r="M21" s="30">
        <v>0</v>
      </c>
      <c r="N21" s="30">
        <v>0</v>
      </c>
      <c r="Q21" s="9">
        <f t="shared" si="0"/>
        <v>173.244</v>
      </c>
      <c r="R21" s="9">
        <v>1050.3219999999999</v>
      </c>
    </row>
    <row r="22" spans="1:19" ht="11.25" customHeight="1" x14ac:dyDescent="0.2">
      <c r="A22" s="4">
        <v>1996</v>
      </c>
      <c r="B22" s="7">
        <v>7</v>
      </c>
      <c r="D22" s="30">
        <v>98.5</v>
      </c>
      <c r="E22" s="9"/>
      <c r="F22" s="9">
        <v>80.150000000000006</v>
      </c>
      <c r="G22" s="9"/>
      <c r="H22" s="30">
        <f t="shared" si="1"/>
        <v>178.65</v>
      </c>
      <c r="I22" s="30">
        <v>91.5</v>
      </c>
      <c r="K22" s="30">
        <v>0</v>
      </c>
      <c r="L22" s="30"/>
      <c r="M22" s="30">
        <v>0</v>
      </c>
      <c r="N22" s="30">
        <v>0</v>
      </c>
      <c r="Q22" s="9">
        <f t="shared" si="0"/>
        <v>270.14999999999998</v>
      </c>
      <c r="R22" s="9">
        <v>1788.77</v>
      </c>
    </row>
    <row r="23" spans="1:19" ht="11.25" customHeight="1" x14ac:dyDescent="0.2">
      <c r="A23" s="4">
        <v>1997</v>
      </c>
      <c r="B23" s="7">
        <v>6</v>
      </c>
      <c r="D23" s="30">
        <f>45</f>
        <v>45</v>
      </c>
      <c r="E23" s="9"/>
      <c r="F23" s="9">
        <f>59.5-10</f>
        <v>49.5</v>
      </c>
      <c r="G23" s="9"/>
      <c r="H23" s="30">
        <f t="shared" si="1"/>
        <v>94.5</v>
      </c>
      <c r="I23" s="30">
        <v>0</v>
      </c>
      <c r="K23" s="30">
        <v>0</v>
      </c>
      <c r="L23" s="30"/>
      <c r="M23" s="30">
        <v>0</v>
      </c>
      <c r="N23" s="30">
        <v>0</v>
      </c>
      <c r="Q23" s="9">
        <f t="shared" si="0"/>
        <v>94.5</v>
      </c>
      <c r="R23" s="9">
        <v>1239.69</v>
      </c>
    </row>
    <row r="24" spans="1:19" ht="11.25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1"/>
        <v>175.56</v>
      </c>
      <c r="I24" s="30">
        <v>151.077</v>
      </c>
      <c r="K24" s="30">
        <v>0</v>
      </c>
      <c r="L24" s="30"/>
      <c r="M24" s="30">
        <v>0</v>
      </c>
      <c r="N24" s="30">
        <v>0</v>
      </c>
      <c r="Q24" s="9">
        <f t="shared" si="0"/>
        <v>326.637</v>
      </c>
      <c r="R24" s="9">
        <v>1152.7</v>
      </c>
    </row>
    <row r="25" spans="1:19" ht="11.25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1"/>
        <v>108.9</v>
      </c>
      <c r="I25" s="30">
        <f>181.5-120</f>
        <v>61.5</v>
      </c>
      <c r="K25" s="30">
        <v>0</v>
      </c>
      <c r="L25" s="30"/>
      <c r="M25" s="30">
        <v>0</v>
      </c>
      <c r="N25" s="30">
        <v>0</v>
      </c>
      <c r="Q25" s="9">
        <f t="shared" si="0"/>
        <v>170.4</v>
      </c>
      <c r="R25" s="9">
        <v>847.7</v>
      </c>
    </row>
    <row r="26" spans="1:19" ht="11.25" customHeight="1" x14ac:dyDescent="0.2">
      <c r="A26" s="4">
        <v>2000</v>
      </c>
      <c r="B26" s="7">
        <v>9</v>
      </c>
      <c r="D26" s="30">
        <v>152</v>
      </c>
      <c r="E26" s="14"/>
      <c r="F26" s="9">
        <v>77.650000000000006</v>
      </c>
      <c r="G26" s="9"/>
      <c r="H26" s="30">
        <f t="shared" si="1"/>
        <v>229.65</v>
      </c>
      <c r="I26" s="30">
        <v>45</v>
      </c>
      <c r="K26" s="30">
        <v>0</v>
      </c>
      <c r="L26" s="30"/>
      <c r="M26" s="30">
        <v>0</v>
      </c>
      <c r="N26" s="30">
        <v>0</v>
      </c>
      <c r="Q26" s="9">
        <f t="shared" si="0"/>
        <v>274.64999999999998</v>
      </c>
      <c r="R26" s="9">
        <v>1629.84</v>
      </c>
    </row>
    <row r="27" spans="1:19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1"/>
        <v>67.86</v>
      </c>
      <c r="I27" s="30">
        <v>0</v>
      </c>
      <c r="K27" s="30">
        <v>0</v>
      </c>
      <c r="L27" s="30"/>
      <c r="M27" s="30">
        <v>0</v>
      </c>
      <c r="N27" s="30">
        <v>0</v>
      </c>
      <c r="Q27" s="9">
        <f t="shared" si="0"/>
        <v>67.86</v>
      </c>
      <c r="R27" s="9">
        <v>648</v>
      </c>
    </row>
    <row r="28" spans="1:19" ht="11.25" customHeight="1" x14ac:dyDescent="0.2">
      <c r="A28" s="4">
        <v>2002</v>
      </c>
      <c r="B28" s="7">
        <v>6</v>
      </c>
      <c r="D28" s="30">
        <v>110</v>
      </c>
      <c r="E28" s="9"/>
      <c r="F28" s="9">
        <v>25.53</v>
      </c>
      <c r="G28" s="9"/>
      <c r="H28" s="30">
        <f t="shared" si="1"/>
        <v>135.53</v>
      </c>
      <c r="I28" s="30">
        <v>0</v>
      </c>
      <c r="K28" s="30">
        <v>0</v>
      </c>
      <c r="L28" s="30"/>
      <c r="M28" s="30">
        <v>60</v>
      </c>
      <c r="N28" s="30">
        <v>0</v>
      </c>
      <c r="Q28" s="9">
        <f t="shared" si="0"/>
        <v>195.53</v>
      </c>
      <c r="R28" s="42">
        <v>1136.5999999999999</v>
      </c>
      <c r="S28" s="10"/>
    </row>
    <row r="29" spans="1:19" ht="11.25" customHeight="1" x14ac:dyDescent="0.2">
      <c r="A29" s="4">
        <v>2003</v>
      </c>
      <c r="B29" s="7">
        <v>7</v>
      </c>
      <c r="D29" s="30">
        <f>187-20-45</f>
        <v>122</v>
      </c>
      <c r="E29" s="9"/>
      <c r="F29" s="9">
        <f>35+0.65</f>
        <v>35.65</v>
      </c>
      <c r="G29" s="9"/>
      <c r="H29" s="30">
        <f t="shared" si="1"/>
        <v>157.65</v>
      </c>
      <c r="I29" s="30">
        <v>170</v>
      </c>
      <c r="K29" s="30">
        <f>65</f>
        <v>65</v>
      </c>
      <c r="L29" s="30"/>
      <c r="M29" s="30">
        <v>0</v>
      </c>
      <c r="N29" s="30">
        <v>150</v>
      </c>
      <c r="Q29" s="9">
        <f t="shared" si="0"/>
        <v>542.65</v>
      </c>
      <c r="R29" s="9">
        <v>2300</v>
      </c>
    </row>
    <row r="30" spans="1:19" ht="11.25" customHeight="1" x14ac:dyDescent="0.2">
      <c r="A30" s="4">
        <v>2004</v>
      </c>
      <c r="B30" s="7">
        <f>15-1</f>
        <v>14</v>
      </c>
      <c r="C30" s="31"/>
      <c r="D30" s="30">
        <f>292.5-200</f>
        <v>92.5</v>
      </c>
      <c r="E30" s="9"/>
      <c r="F30" s="9">
        <v>164.37</v>
      </c>
      <c r="G30" s="9"/>
      <c r="H30" s="30">
        <f t="shared" si="1"/>
        <v>256.87</v>
      </c>
      <c r="I30" s="30">
        <v>0</v>
      </c>
      <c r="K30" s="30">
        <v>0</v>
      </c>
      <c r="L30" s="30"/>
      <c r="M30" s="30">
        <v>10</v>
      </c>
      <c r="N30" s="30">
        <f>200-200</f>
        <v>0</v>
      </c>
      <c r="Q30" s="9">
        <f t="shared" si="0"/>
        <v>266.87</v>
      </c>
      <c r="R30" s="9">
        <v>2227.6999999999998</v>
      </c>
    </row>
    <row r="31" spans="1:19" ht="11.25" customHeight="1" x14ac:dyDescent="0.2">
      <c r="A31" s="4">
        <v>2005</v>
      </c>
      <c r="B31" s="7">
        <v>13</v>
      </c>
      <c r="C31" s="31"/>
      <c r="D31" s="30">
        <v>513.02</v>
      </c>
      <c r="E31" s="9"/>
      <c r="F31" s="9">
        <v>175.5</v>
      </c>
      <c r="G31" s="1"/>
      <c r="H31" s="30">
        <f t="shared" si="1"/>
        <v>688.52</v>
      </c>
      <c r="I31" s="30">
        <v>0</v>
      </c>
      <c r="K31" s="30">
        <v>18.399999999999999</v>
      </c>
      <c r="L31" s="30"/>
      <c r="M31" s="30">
        <v>0</v>
      </c>
      <c r="N31" s="30">
        <v>0</v>
      </c>
      <c r="Q31" s="9">
        <f t="shared" si="0"/>
        <v>706.92</v>
      </c>
      <c r="R31" s="9">
        <f>8776.42-100</f>
        <v>8676.42</v>
      </c>
    </row>
    <row r="32" spans="1:19" ht="11.25" customHeight="1" x14ac:dyDescent="0.2">
      <c r="A32" s="4">
        <v>2006</v>
      </c>
      <c r="B32" s="7">
        <v>18</v>
      </c>
      <c r="C32" s="31"/>
      <c r="D32" s="30">
        <v>450</v>
      </c>
      <c r="E32" s="9"/>
      <c r="F32" s="9">
        <f>235.5-5</f>
        <v>230.5</v>
      </c>
      <c r="G32" s="1"/>
      <c r="H32" s="30">
        <f t="shared" si="1"/>
        <v>680.5</v>
      </c>
      <c r="I32" s="30">
        <v>330</v>
      </c>
      <c r="K32" s="30">
        <v>109.8</v>
      </c>
      <c r="L32" s="30"/>
      <c r="M32" s="30">
        <v>15</v>
      </c>
      <c r="N32" s="30">
        <v>0</v>
      </c>
      <c r="Q32" s="9">
        <f t="shared" si="0"/>
        <v>1135.3</v>
      </c>
      <c r="R32" s="9">
        <f>8580.84-50-652.5-200</f>
        <v>7678.34</v>
      </c>
    </row>
    <row r="33" spans="1:19" ht="11.25" customHeight="1" x14ac:dyDescent="0.2">
      <c r="A33" s="4">
        <v>2007</v>
      </c>
      <c r="B33" s="7">
        <v>21</v>
      </c>
      <c r="C33" s="31"/>
      <c r="D33" s="30">
        <v>650.27</v>
      </c>
      <c r="E33" s="9"/>
      <c r="F33" s="9">
        <v>79.75</v>
      </c>
      <c r="G33" s="1"/>
      <c r="H33" s="30">
        <f t="shared" si="1"/>
        <v>730.02</v>
      </c>
      <c r="I33" s="30">
        <v>200</v>
      </c>
      <c r="K33" s="30">
        <v>251</v>
      </c>
      <c r="L33" s="30"/>
      <c r="M33" s="30">
        <v>0</v>
      </c>
      <c r="N33" s="30">
        <v>0</v>
      </c>
      <c r="Q33" s="9">
        <f t="shared" si="0"/>
        <v>1181.02</v>
      </c>
      <c r="R33" s="9">
        <v>3494.54</v>
      </c>
    </row>
    <row r="34" spans="1:19" ht="11.25" customHeight="1" x14ac:dyDescent="0.2">
      <c r="A34" s="4">
        <v>2008</v>
      </c>
      <c r="B34" s="7">
        <v>12</v>
      </c>
      <c r="C34" s="31"/>
      <c r="D34" s="30">
        <f>1521.582-225</f>
        <v>1296.5820000000001</v>
      </c>
      <c r="E34" s="9"/>
      <c r="F34" s="9">
        <v>103.08</v>
      </c>
      <c r="G34" s="1"/>
      <c r="H34" s="30">
        <f t="shared" si="1"/>
        <v>1399.662</v>
      </c>
      <c r="I34" s="30">
        <v>425</v>
      </c>
      <c r="K34" s="30">
        <v>0</v>
      </c>
      <c r="L34" s="30"/>
      <c r="M34" s="30">
        <v>0</v>
      </c>
      <c r="Q34" s="9">
        <f t="shared" si="0"/>
        <v>1824.662</v>
      </c>
      <c r="R34" s="9">
        <f>9992.493-100-225</f>
        <v>9667.4930000000004</v>
      </c>
    </row>
    <row r="35" spans="1:19" ht="11.25" customHeight="1" x14ac:dyDescent="0.2">
      <c r="A35" s="4">
        <v>2009</v>
      </c>
      <c r="B35" s="7">
        <v>11</v>
      </c>
      <c r="C35" s="31"/>
      <c r="D35" s="30">
        <v>437.87</v>
      </c>
      <c r="E35" s="9"/>
      <c r="F35" s="9">
        <v>220</v>
      </c>
      <c r="G35" s="1"/>
      <c r="H35" s="30">
        <f t="shared" si="1"/>
        <v>657.87</v>
      </c>
      <c r="I35" s="30">
        <v>276.2</v>
      </c>
      <c r="K35" s="30">
        <v>0</v>
      </c>
      <c r="L35" s="30"/>
      <c r="M35" s="30"/>
      <c r="N35" s="30">
        <v>850</v>
      </c>
      <c r="Q35" s="9">
        <f t="shared" si="0"/>
        <v>1784.07</v>
      </c>
      <c r="R35" s="9">
        <f>4505.92-172.4</f>
        <v>4333.5200000000004</v>
      </c>
    </row>
    <row r="36" spans="1:19" ht="11.25" customHeight="1" x14ac:dyDescent="0.2">
      <c r="A36" s="4">
        <v>2010</v>
      </c>
      <c r="B36" s="7">
        <v>19</v>
      </c>
      <c r="C36" s="31"/>
      <c r="D36" s="30">
        <v>1034.7</v>
      </c>
      <c r="E36" s="9"/>
      <c r="F36" s="9">
        <v>235</v>
      </c>
      <c r="G36" s="1"/>
      <c r="H36" s="30">
        <f>F36+D36</f>
        <v>1269.7</v>
      </c>
      <c r="I36" s="30">
        <v>320</v>
      </c>
      <c r="K36" s="30">
        <v>500</v>
      </c>
      <c r="L36" s="30"/>
      <c r="M36" s="30">
        <v>0</v>
      </c>
      <c r="N36" s="30">
        <v>0</v>
      </c>
      <c r="P36" s="30">
        <v>2</v>
      </c>
      <c r="Q36" s="9">
        <f>SUM(H36:P36)</f>
        <v>2091.6999999999998</v>
      </c>
      <c r="R36" s="9">
        <v>5942.42</v>
      </c>
      <c r="S36" s="1" t="s">
        <v>58</v>
      </c>
    </row>
    <row r="37" spans="1:19" ht="11.25" customHeight="1" x14ac:dyDescent="0.2">
      <c r="A37" s="4">
        <v>2011</v>
      </c>
      <c r="B37" s="7">
        <v>17</v>
      </c>
      <c r="C37" s="31"/>
      <c r="D37" s="30">
        <v>1600</v>
      </c>
      <c r="E37" s="9"/>
      <c r="F37" s="9">
        <v>89</v>
      </c>
      <c r="G37" s="1"/>
      <c r="H37" s="30">
        <f>F37+D37</f>
        <v>1689</v>
      </c>
      <c r="I37" s="30">
        <v>200</v>
      </c>
      <c r="K37" s="30">
        <v>216.61</v>
      </c>
      <c r="L37" s="30"/>
      <c r="M37" s="30">
        <v>200</v>
      </c>
      <c r="N37" s="30">
        <v>0</v>
      </c>
      <c r="P37" s="30">
        <v>0</v>
      </c>
      <c r="Q37" s="9">
        <f>SUM(H37:P37)</f>
        <v>2305.61</v>
      </c>
      <c r="R37" s="9">
        <v>10838.76</v>
      </c>
      <c r="S37" s="1" t="s">
        <v>59</v>
      </c>
    </row>
    <row r="38" spans="1:19" ht="11.25" customHeight="1" x14ac:dyDescent="0.2">
      <c r="A38" s="4">
        <v>2012</v>
      </c>
      <c r="B38" s="7">
        <v>22</v>
      </c>
      <c r="C38" s="31"/>
      <c r="D38" s="30">
        <v>1106.8399999999999</v>
      </c>
      <c r="E38" s="47" t="s">
        <v>52</v>
      </c>
      <c r="F38" s="9">
        <v>131</v>
      </c>
      <c r="G38" s="1"/>
      <c r="H38" s="30">
        <f>F38+D38</f>
        <v>1237.8399999999999</v>
      </c>
      <c r="I38" s="30">
        <v>200</v>
      </c>
      <c r="J38" s="1"/>
      <c r="K38" s="30">
        <v>128</v>
      </c>
      <c r="L38" s="30"/>
      <c r="M38" s="30">
        <v>275</v>
      </c>
      <c r="N38" s="30">
        <v>0</v>
      </c>
      <c r="O38" s="30">
        <v>200</v>
      </c>
      <c r="P38" s="30">
        <v>0</v>
      </c>
      <c r="Q38" s="9">
        <f>SUM(H38:P38)</f>
        <v>2040.84</v>
      </c>
      <c r="R38" s="9">
        <v>10514.9</v>
      </c>
      <c r="S38" s="1" t="s">
        <v>57</v>
      </c>
    </row>
    <row r="39" spans="1:19" ht="11.25" customHeight="1" x14ac:dyDescent="0.2">
      <c r="A39" s="4">
        <v>2013</v>
      </c>
      <c r="B39" s="7">
        <v>22</v>
      </c>
      <c r="D39" s="10">
        <v>1425.3</v>
      </c>
      <c r="F39" s="10">
        <v>142</v>
      </c>
      <c r="H39" s="30">
        <f>F39+D39</f>
        <v>1567.3</v>
      </c>
      <c r="I39" s="9">
        <v>220</v>
      </c>
      <c r="J39" s="47" t="s">
        <v>53</v>
      </c>
      <c r="K39" s="9">
        <v>35</v>
      </c>
      <c r="Q39" s="9">
        <f>SUM(H39:P39)</f>
        <v>1822.3</v>
      </c>
      <c r="R39" s="30">
        <v>5048.83</v>
      </c>
    </row>
    <row r="40" spans="1:19" ht="3.75" customHeight="1" x14ac:dyDescent="0.2">
      <c r="A40" s="4"/>
      <c r="D40" s="9"/>
      <c r="E40" s="9"/>
      <c r="F40" s="9"/>
      <c r="G40" s="9"/>
      <c r="Q40" s="9"/>
    </row>
    <row r="41" spans="1:19" ht="14.25" customHeight="1" x14ac:dyDescent="0.2">
      <c r="A41" s="28" t="s">
        <v>17</v>
      </c>
      <c r="B41" s="45">
        <f>SUM(B9:B39)-10</f>
        <v>310</v>
      </c>
      <c r="C41" s="48" t="s">
        <v>33</v>
      </c>
      <c r="D41" s="29">
        <f>SUM(D9:D39)</f>
        <v>10126.111999999999</v>
      </c>
      <c r="E41" s="29"/>
      <c r="F41" s="29">
        <f>SUM(F9:F40)</f>
        <v>2290.2329999999997</v>
      </c>
      <c r="G41" s="29"/>
      <c r="H41" s="29">
        <f>F41+D41-0.01</f>
        <v>12416.334999999999</v>
      </c>
      <c r="I41" s="29">
        <f>SUM(I9:I40)</f>
        <v>2877.0070000000001</v>
      </c>
      <c r="J41" s="29"/>
      <c r="K41" s="29">
        <f>SUM(K9:K40)</f>
        <v>1323.81</v>
      </c>
      <c r="L41" s="29"/>
      <c r="M41" s="29">
        <f>SUM(M9:M40)</f>
        <v>560</v>
      </c>
      <c r="N41" s="43">
        <f>SUM(N9:N40)</f>
        <v>1000</v>
      </c>
      <c r="O41" s="43">
        <f>SUM(O9:O40)</f>
        <v>200</v>
      </c>
      <c r="P41" s="43">
        <f>SUM(P9:P40)</f>
        <v>2</v>
      </c>
      <c r="Q41" s="43">
        <f>SUM(Q9:Q40)</f>
        <v>18379.162</v>
      </c>
      <c r="R41" s="29">
        <f>SUM(R9:R40)-0.01</f>
        <v>88540.875</v>
      </c>
    </row>
    <row r="42" spans="1:19" ht="11.25" customHeight="1" x14ac:dyDescent="0.2">
      <c r="A42" s="3" t="s">
        <v>10</v>
      </c>
      <c r="B42" s="33"/>
      <c r="C42" s="33"/>
      <c r="D42" s="9"/>
      <c r="E42" s="9"/>
      <c r="F42" s="9"/>
      <c r="G42" s="9"/>
      <c r="Q42" s="9"/>
      <c r="S42" s="10">
        <f>1125+200+429</f>
        <v>1754</v>
      </c>
    </row>
    <row r="43" spans="1:19" ht="11.25" customHeight="1" x14ac:dyDescent="0.2">
      <c r="A43" s="1" t="s">
        <v>35</v>
      </c>
    </row>
    <row r="44" spans="1:19" ht="11.25" customHeight="1" x14ac:dyDescent="0.2">
      <c r="A44" s="1" t="s">
        <v>37</v>
      </c>
    </row>
    <row r="45" spans="1:19" ht="11.25" customHeight="1" x14ac:dyDescent="0.2">
      <c r="A45" s="1" t="s">
        <v>41</v>
      </c>
    </row>
    <row r="46" spans="1:19" ht="11.25" customHeight="1" x14ac:dyDescent="0.2">
      <c r="A46" s="1" t="s">
        <v>39</v>
      </c>
    </row>
    <row r="47" spans="1:19" ht="11.25" customHeight="1" x14ac:dyDescent="0.2">
      <c r="A47" s="1" t="s">
        <v>42</v>
      </c>
    </row>
    <row r="48" spans="1:19" ht="11.25" customHeight="1" x14ac:dyDescent="0.2">
      <c r="A48" s="46" t="s">
        <v>50</v>
      </c>
    </row>
    <row r="49" spans="1:1" ht="11.25" customHeight="1" x14ac:dyDescent="0.2">
      <c r="A49" s="1" t="s">
        <v>54</v>
      </c>
    </row>
    <row r="50" spans="1:1" ht="11.25" customHeight="1" x14ac:dyDescent="0.2">
      <c r="A50" s="1" t="s">
        <v>55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pageSetup scale="75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61B12A-D99A-412C-9FC0-654BBC4A156E}"/>
</file>

<file path=customXml/itemProps2.xml><?xml version="1.0" encoding="utf-8"?>
<ds:datastoreItem xmlns:ds="http://schemas.openxmlformats.org/officeDocument/2006/customXml" ds:itemID="{F4576EE6-D022-4804-A2E3-2FA3C94DD911}"/>
</file>

<file path=customXml/itemProps3.xml><?xml version="1.0" encoding="utf-8"?>
<ds:datastoreItem xmlns:ds="http://schemas.openxmlformats.org/officeDocument/2006/customXml" ds:itemID="{A13FB2D4-5144-495B-BC12-6200C27D8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priv sector investments</dc:title>
  <dc:subject>annual report</dc:subject>
  <dc:creator>marissa ventura</dc:creator>
  <cp:lastModifiedBy>Amir</cp:lastModifiedBy>
  <cp:lastPrinted>2026-03-20T11:02:55Z</cp:lastPrinted>
  <dcterms:created xsi:type="dcterms:W3CDTF">1999-01-24T03:13:28Z</dcterms:created>
  <dcterms:modified xsi:type="dcterms:W3CDTF">2026-03-30T05:37:53Z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2026-04-14T06:22:47Z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f515dedb-b5a0-459e-b4e3-625d302998fa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