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77B0C31E-481E-4FA2-BD9E-AAA8E3584615}" xr6:coauthVersionLast="47" xr6:coauthVersionMax="47" xr10:uidLastSave="{00000000-0000-0000-0000-000000000000}"/>
  <bookViews>
    <workbookView xWindow="-120" yWindow="-120" windowWidth="20730" windowHeight="11040" tabRatio="464" xr2:uid="{00000000-000D-0000-FFFF-FFFF00000000}"/>
  </bookViews>
  <sheets>
    <sheet name="stat-annex12" sheetId="1" r:id="rId1"/>
    <sheet name="T11-1205chartdetails" sheetId="17" state="hidden" r:id="rId2"/>
    <sheet name="details" sheetId="18" r:id="rId3"/>
    <sheet name="Sheet2" sheetId="2" r:id="rId4"/>
    <sheet name="Sheet3" sheetId="3" r:id="rId5"/>
    <sheet name="Sheet4" sheetId="4" r:id="rId6"/>
    <sheet name="Sheet5" sheetId="5" r:id="rId7"/>
    <sheet name="Sheet6" sheetId="6" r:id="rId8"/>
    <sheet name="Sheet7" sheetId="7" r:id="rId9"/>
    <sheet name="Sheet8" sheetId="8" r:id="rId10"/>
    <sheet name="Sheet9" sheetId="9" r:id="rId11"/>
    <sheet name="Sheet10" sheetId="10" r:id="rId12"/>
    <sheet name="Sheet11" sheetId="11" r:id="rId13"/>
    <sheet name="Sheet12" sheetId="12" r:id="rId14"/>
    <sheet name="Sheet13" sheetId="13" r:id="rId15"/>
    <sheet name="Sheet14" sheetId="14" r:id="rId16"/>
    <sheet name="Sheet15" sheetId="15" r:id="rId17"/>
    <sheet name="Sheet16" sheetId="16" r:id="rId18"/>
  </sheets>
  <definedNames>
    <definedName name="_xlnm.Print_Area" localSheetId="2">details!$A$1:$Q$46</definedName>
    <definedName name="_xlnm.Print_Area" localSheetId="0">'stat-annex12'!$A$1:$U$50</definedName>
    <definedName name="_xlnm.Print_Area" localSheetId="1">'T11-1205chartdetails'!$A$1:$P$40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S42" i="18" l="1"/>
  <c r="P41" i="18"/>
  <c r="O41" i="18"/>
  <c r="M41" i="18"/>
  <c r="H39" i="18"/>
  <c r="Q39" i="18" s="1"/>
  <c r="H38" i="18"/>
  <c r="Q38" i="18"/>
  <c r="H37" i="18"/>
  <c r="Q37" i="18" s="1"/>
  <c r="H36" i="18"/>
  <c r="Q36" i="18"/>
  <c r="R35" i="18"/>
  <c r="H35" i="18"/>
  <c r="Q35" i="18" s="1"/>
  <c r="R34" i="18"/>
  <c r="R31" i="18"/>
  <c r="R32" i="18"/>
  <c r="D34" i="18"/>
  <c r="H34" i="18" s="1"/>
  <c r="Q34" i="18" s="1"/>
  <c r="H33" i="18"/>
  <c r="Q33" i="18"/>
  <c r="F32" i="18"/>
  <c r="H32" i="18" s="1"/>
  <c r="Q32" i="18" s="1"/>
  <c r="H31" i="18"/>
  <c r="Q31" i="18" s="1"/>
  <c r="N30" i="18"/>
  <c r="N41" i="18" s="1"/>
  <c r="D30" i="18"/>
  <c r="H30" i="18" s="1"/>
  <c r="Q30" i="18" s="1"/>
  <c r="B30" i="18"/>
  <c r="B41" i="18" s="1"/>
  <c r="K29" i="18"/>
  <c r="K41" i="18" s="1"/>
  <c r="F29" i="18"/>
  <c r="D29" i="18"/>
  <c r="H29" i="18" s="1"/>
  <c r="H28" i="18"/>
  <c r="Q28" i="18" s="1"/>
  <c r="H27" i="18"/>
  <c r="Q27" i="18" s="1"/>
  <c r="H26" i="18"/>
  <c r="Q26" i="18" s="1"/>
  <c r="I25" i="18"/>
  <c r="H25" i="18"/>
  <c r="Q25" i="18" s="1"/>
  <c r="F24" i="18"/>
  <c r="H24" i="18" s="1"/>
  <c r="Q24" i="18" s="1"/>
  <c r="F23" i="18"/>
  <c r="D23" i="18"/>
  <c r="H23" i="18" s="1"/>
  <c r="Q23" i="18" s="1"/>
  <c r="H22" i="18"/>
  <c r="Q22" i="18" s="1"/>
  <c r="D21" i="18"/>
  <c r="H21" i="18" s="1"/>
  <c r="Q21" i="18" s="1"/>
  <c r="D13" i="18"/>
  <c r="D15" i="18"/>
  <c r="D16" i="18"/>
  <c r="D17" i="18"/>
  <c r="H20" i="18"/>
  <c r="Q20" i="18" s="1"/>
  <c r="H19" i="18"/>
  <c r="Q19" i="18" s="1"/>
  <c r="H18" i="18"/>
  <c r="Q18" i="18" s="1"/>
  <c r="F17" i="18"/>
  <c r="F16" i="18"/>
  <c r="F15" i="18"/>
  <c r="F14" i="18"/>
  <c r="H14" i="18" s="1"/>
  <c r="Q14" i="18" s="1"/>
  <c r="F13" i="18"/>
  <c r="H12" i="18"/>
  <c r="Q12" i="18" s="1"/>
  <c r="H11" i="18"/>
  <c r="Q11" i="18" s="1"/>
  <c r="H10" i="18"/>
  <c r="Q10" i="18" s="1"/>
  <c r="H9" i="18"/>
  <c r="Q9" i="18" s="1"/>
  <c r="H9" i="17"/>
  <c r="O9" i="17" s="1"/>
  <c r="H10" i="17"/>
  <c r="O10" i="17" s="1"/>
  <c r="H11" i="17"/>
  <c r="O11" i="17" s="1"/>
  <c r="H12" i="17"/>
  <c r="O12" i="17" s="1"/>
  <c r="D13" i="17"/>
  <c r="H13" i="17" s="1"/>
  <c r="O13" i="17" s="1"/>
  <c r="F13" i="17"/>
  <c r="F14" i="17"/>
  <c r="H14" i="17" s="1"/>
  <c r="D15" i="17"/>
  <c r="F15" i="17"/>
  <c r="D16" i="17"/>
  <c r="F16" i="17"/>
  <c r="D17" i="17"/>
  <c r="F17" i="17"/>
  <c r="H18" i="17"/>
  <c r="O18" i="17" s="1"/>
  <c r="H19" i="17"/>
  <c r="O19" i="17" s="1"/>
  <c r="H20" i="17"/>
  <c r="O20" i="17" s="1"/>
  <c r="D21" i="17"/>
  <c r="H21" i="17" s="1"/>
  <c r="O21" i="17" s="1"/>
  <c r="H22" i="17"/>
  <c r="O22" i="17" s="1"/>
  <c r="B23" i="17"/>
  <c r="B30" i="17"/>
  <c r="D23" i="17"/>
  <c r="H23" i="17" s="1"/>
  <c r="O23" i="17" s="1"/>
  <c r="F23" i="17"/>
  <c r="F24" i="17"/>
  <c r="H24" i="17" s="1"/>
  <c r="O24" i="17" s="1"/>
  <c r="H25" i="17"/>
  <c r="I25" i="17"/>
  <c r="I33" i="17" s="1"/>
  <c r="P25" i="17"/>
  <c r="H26" i="17"/>
  <c r="O26" i="17" s="1"/>
  <c r="H27" i="17"/>
  <c r="O27" i="17" s="1"/>
  <c r="H28" i="17"/>
  <c r="O28" i="17" s="1"/>
  <c r="D29" i="17"/>
  <c r="F29" i="17"/>
  <c r="K29" i="17"/>
  <c r="K33" i="17" s="1"/>
  <c r="P29" i="17"/>
  <c r="D30" i="17"/>
  <c r="H30" i="17" s="1"/>
  <c r="O30" i="17" s="1"/>
  <c r="F30" i="17"/>
  <c r="P30" i="17"/>
  <c r="D31" i="17"/>
  <c r="H31" i="17" s="1"/>
  <c r="O31" i="17" s="1"/>
  <c r="L33" i="17"/>
  <c r="M33" i="17"/>
  <c r="I41" i="18"/>
  <c r="H16" i="17" l="1"/>
  <c r="O16" i="17" s="1"/>
  <c r="H29" i="17"/>
  <c r="Q29" i="18"/>
  <c r="O29" i="17"/>
  <c r="F41" i="18"/>
  <c r="H41" i="18" s="1"/>
  <c r="H17" i="18"/>
  <c r="Q17" i="18" s="1"/>
  <c r="O25" i="17"/>
  <c r="B33" i="17"/>
  <c r="H13" i="18"/>
  <c r="Q13" i="18" s="1"/>
  <c r="D41" i="18"/>
  <c r="H15" i="17"/>
  <c r="O15" i="17" s="1"/>
  <c r="D33" i="17"/>
  <c r="R41" i="18"/>
  <c r="H17" i="17"/>
  <c r="O17" i="17" s="1"/>
  <c r="P33" i="17"/>
  <c r="H16" i="18"/>
  <c r="Q16" i="18" s="1"/>
  <c r="O14" i="17"/>
  <c r="F33" i="17"/>
  <c r="H15" i="18"/>
  <c r="Q15" i="18" s="1"/>
  <c r="Q41" i="18" l="1"/>
  <c r="H33" i="17"/>
  <c r="O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CLS</author>
  </authors>
  <commentList>
    <comment ref="B30" authorId="0" shapeId="0" xr:uid="{00000000-0006-0000-0100-000001000000}">
      <text>
        <r>
          <rPr>
            <b/>
            <sz val="8"/>
            <color indexed="81"/>
            <rFont val="Tahoma"/>
            <family val="2"/>
          </rPr>
          <t>CLS:</t>
        </r>
        <r>
          <rPr>
            <sz val="8"/>
            <color indexed="81"/>
            <rFont val="Tahoma"/>
            <family val="2"/>
          </rPr>
          <t xml:space="preserve">
16 less 1 due to cancellaiton of IND: Torrent $54.4 loan and $20.6 equity
(less $724.0 proj.cost)</t>
        </r>
      </text>
    </comment>
    <comment ref="P30" authorId="0" shapeId="0" xr:uid="{00000000-0006-0000-0100-000002000000}">
      <text>
        <r>
          <rPr>
            <b/>
            <sz val="8"/>
            <color indexed="81"/>
            <rFont val="Tahoma"/>
            <family val="2"/>
          </rPr>
          <t>CLS:</t>
        </r>
        <r>
          <rPr>
            <sz val="8"/>
            <color indexed="81"/>
            <rFont val="Tahoma"/>
            <family val="2"/>
          </rPr>
          <t xml:space="preserve">
less $724.0 cancellation of IND: Torrent
</t>
        </r>
      </text>
    </comment>
  </commentList>
</comments>
</file>

<file path=xl/sharedStrings.xml><?xml version="1.0" encoding="utf-8"?>
<sst xmlns="http://schemas.openxmlformats.org/spreadsheetml/2006/main" count="264" uniqueCount="106">
  <si>
    <t>(amounts in $ million)</t>
  </si>
  <si>
    <t>Total</t>
  </si>
  <si>
    <t>No. of</t>
  </si>
  <si>
    <t>Equity</t>
  </si>
  <si>
    <t>Year</t>
  </si>
  <si>
    <t>Loan</t>
  </si>
  <si>
    <t>Funds</t>
  </si>
  <si>
    <t>a/  Net of cancellations.</t>
  </si>
  <si>
    <t>b/  Includes equity investments, lines of equity and equity underwriting.</t>
  </si>
  <si>
    <t>ADB</t>
  </si>
  <si>
    <t>- Data not applicable.</t>
  </si>
  <si>
    <t xml:space="preserve"> Total </t>
  </si>
  <si>
    <t xml:space="preserve"> Project </t>
  </si>
  <si>
    <t xml:space="preserve"> Cost </t>
  </si>
  <si>
    <t>Political</t>
  </si>
  <si>
    <t>Risk</t>
  </si>
  <si>
    <t>Guarantee</t>
  </si>
  <si>
    <t>TOTAL</t>
  </si>
  <si>
    <r>
      <t>Projects</t>
    </r>
    <r>
      <rPr>
        <b/>
        <vertAlign val="superscript"/>
        <sz val="8"/>
        <rFont val="Arial"/>
        <family val="2"/>
      </rPr>
      <t>a</t>
    </r>
  </si>
  <si>
    <r>
      <t>Investment</t>
    </r>
    <r>
      <rPr>
        <b/>
        <vertAlign val="superscript"/>
        <sz val="8"/>
        <rFont val="Arial"/>
        <family val="2"/>
      </rPr>
      <t>b</t>
    </r>
  </si>
  <si>
    <r>
      <t>Approvals</t>
    </r>
    <r>
      <rPr>
        <b/>
        <vertAlign val="superscript"/>
        <sz val="8"/>
        <rFont val="Arial"/>
        <family val="2"/>
      </rPr>
      <t>a</t>
    </r>
  </si>
  <si>
    <t>Partial</t>
  </si>
  <si>
    <t>Credit</t>
  </si>
  <si>
    <t>Complementary Loan/</t>
  </si>
  <si>
    <t>Political Risk Guarantee</t>
  </si>
  <si>
    <t>Co-guarantor Program</t>
  </si>
  <si>
    <t>Table 11</t>
  </si>
  <si>
    <t>Swap</t>
  </si>
  <si>
    <t>with</t>
  </si>
  <si>
    <t>DMCs</t>
  </si>
  <si>
    <t>c</t>
  </si>
  <si>
    <t>c/  Includes an approved project for the expansion of the Grameenphone Telecommunications in Bangladesh.</t>
  </si>
  <si>
    <t>PRIVATE SECTOR LOAN AND EQUITY INVESTMENT APPROVALS, BY YEAR, 1983-2005</t>
  </si>
  <si>
    <t>d</t>
  </si>
  <si>
    <t>d/  Includes an approved project for the Inrastructure Development Finance Co. Limited in India.</t>
  </si>
  <si>
    <t>a/  Includes nonsovereign projects processed by the Private Sector Operations Department and various regional operations departments of the Bank.</t>
  </si>
  <si>
    <t>Projects</t>
  </si>
  <si>
    <t xml:space="preserve">     Regional operations departments started nonsovereign operations in 2007.</t>
  </si>
  <si>
    <r>
      <t xml:space="preserve">Investment </t>
    </r>
    <r>
      <rPr>
        <b/>
        <vertAlign val="superscript"/>
        <sz val="11"/>
        <rFont val="Arial"/>
        <family val="2"/>
      </rPr>
      <t>c</t>
    </r>
  </si>
  <si>
    <t>c/  Includes equity investments, lines of equity and equity underwriting.</t>
  </si>
  <si>
    <t>Approvals</t>
  </si>
  <si>
    <t>b/  Net of facilities cancelled in full before signing.</t>
  </si>
  <si>
    <t>d/  Supplementary approvals are not included in the cumulative count of projects.</t>
  </si>
  <si>
    <t>Grant</t>
  </si>
  <si>
    <t>TFP</t>
  </si>
  <si>
    <t>B Loan</t>
  </si>
  <si>
    <t>Supply</t>
  </si>
  <si>
    <t xml:space="preserve">Chain </t>
  </si>
  <si>
    <r>
      <t xml:space="preserve">NONSOVEREIGN APPROVALS BY YEAR, 1983-2012 </t>
    </r>
    <r>
      <rPr>
        <vertAlign val="superscript"/>
        <sz val="11"/>
        <rFont val="Arial"/>
        <family val="2"/>
      </rPr>
      <t>a b</t>
    </r>
  </si>
  <si>
    <r>
      <t xml:space="preserve">Finance </t>
    </r>
    <r>
      <rPr>
        <b/>
        <vertAlign val="superscript"/>
        <sz val="8"/>
        <rFont val="Arial"/>
        <family val="2"/>
      </rPr>
      <t>e</t>
    </r>
  </si>
  <si>
    <t xml:space="preserve">e/  Supply Chain Finance is a program that provides guarantees and loans (both without government guarantee) through partner financial institutions to support payments to suppliers and distributors of goods in ADB's DMCs.  </t>
  </si>
  <si>
    <t xml:space="preserve">Loan </t>
  </si>
  <si>
    <t>f</t>
  </si>
  <si>
    <t>g</t>
  </si>
  <si>
    <t>f/   Includes a $35 million investment in debt security.</t>
  </si>
  <si>
    <t>g/  Includes a local currency complementary loan of $100 million.</t>
  </si>
  <si>
    <t>Statistical Annex 9</t>
  </si>
  <si>
    <t>less IND: ICICI Bank $100 M loan and $100M project cost</t>
  </si>
  <si>
    <t>less GEO: Bank Republic $20M loan, project cost $20M and PRC: Jilin Wind ($60M loan, $120M B loans), IND: Micro, small and medium enterprise PCG250M, project cost 300</t>
  </si>
  <si>
    <t>less LAO: Nam Ngum 3 ($350 M, project cost $1,125 M), PRC: Sino-Green ($25 M equity, $200 M project cost), and IND: Solar Power Generation Guarantee Facility ($150 M PCG, project cost $429 M))</t>
  </si>
  <si>
    <t>Total ADB</t>
  </si>
  <si>
    <t>Partial Credit</t>
  </si>
  <si>
    <t>Investment</t>
  </si>
  <si>
    <t>Commitments</t>
  </si>
  <si>
    <t>Country</t>
  </si>
  <si>
    <t>Afghanistan</t>
  </si>
  <si>
    <t>Armenia</t>
  </si>
  <si>
    <t>Azerbaijan</t>
  </si>
  <si>
    <t>Bangladesh</t>
  </si>
  <si>
    <t>Bhutan</t>
  </si>
  <si>
    <t>Cambodia</t>
  </si>
  <si>
    <t>Georgia</t>
  </si>
  <si>
    <t xml:space="preserve">India </t>
  </si>
  <si>
    <t>Indonesia</t>
  </si>
  <si>
    <t>Kazakhstan</t>
  </si>
  <si>
    <t>Kyrgyz Republic</t>
  </si>
  <si>
    <t>Malaysia</t>
  </si>
  <si>
    <t>Mongolia</t>
  </si>
  <si>
    <t>Myanmar</t>
  </si>
  <si>
    <t>Nepal</t>
  </si>
  <si>
    <t>Pakistan</t>
  </si>
  <si>
    <t>Papua New Guinea</t>
  </si>
  <si>
    <t>Philippines</t>
  </si>
  <si>
    <t>Samoa</t>
  </si>
  <si>
    <t>Sri Lanka</t>
  </si>
  <si>
    <t>Tajikistan</t>
  </si>
  <si>
    <t>Thailand</t>
  </si>
  <si>
    <t>Uzbekistan</t>
  </si>
  <si>
    <t>Viet Nam</t>
  </si>
  <si>
    <t>Regional</t>
  </si>
  <si>
    <t>China, People’s Republic of</t>
  </si>
  <si>
    <t>Lao People’s Democratic Republic</t>
  </si>
  <si>
    <t>Debt</t>
  </si>
  <si>
    <t>Security</t>
  </si>
  <si>
    <t>Political Risk</t>
  </si>
  <si>
    <t>Fiji</t>
  </si>
  <si>
    <t>Maldives</t>
  </si>
  <si>
    <t>($ million)</t>
  </si>
  <si>
    <t>Notes:</t>
  </si>
  <si>
    <t>1. Includes nonsovereign projects processed by the Private Sector Operations Department and various regional operations departments of ADB. Regional operations departments started nonsovereign operations in 2007.</t>
  </si>
  <si>
    <t>2. Numbers may not sum precisely because of rounding.</t>
  </si>
  <si>
    <r>
      <rPr>
        <vertAlign val="superscript"/>
        <sz val="8"/>
        <rFont val="Arial"/>
        <family val="2"/>
      </rPr>
      <t xml:space="preserve">a </t>
    </r>
    <r>
      <rPr>
        <sz val="8"/>
        <rFont val="Arial"/>
        <family val="2"/>
      </rPr>
      <t xml:space="preserve">  Includes Trade and Supply Chain Finance Program and Microfinance Program.</t>
    </r>
  </si>
  <si>
    <r>
      <t>Program</t>
    </r>
    <r>
      <rPr>
        <vertAlign val="superscript"/>
        <sz val="10"/>
        <rFont val="Arial"/>
        <family val="2"/>
      </rPr>
      <t>a</t>
    </r>
  </si>
  <si>
    <t>–</t>
  </si>
  <si>
    <t>– = nil, ADB = Asian Development Bank.</t>
  </si>
  <si>
    <t>Nonsovereign Commitments by Country, 2009–2024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</si>
</sst>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0_);_(* \(#,##0.000\);_(* &quot;-&quot;??_);_(@_)"/>
  </numFmts>
  <fonts count="20" x14ac:knownFonts="1">
    <font>
      <sz val="10"/>
      <name val="Arial"/>
    </font>
    <font>
      <sz val="10"/>
      <name val="Arial"/>
      <family val="2"/>
    </font>
    <font>
      <sz val="8"/>
      <name val="Arial"/>
      <family val="2"/>
    </font>
    <font>
      <b/>
      <sz val="8"/>
      <name val="Arial"/>
      <family val="2"/>
    </font>
    <font>
      <vertAlign val="superscript"/>
      <sz val="8"/>
      <name val="Arial"/>
      <family val="2"/>
    </font>
    <font>
      <b/>
      <vertAlign val="superscript"/>
      <sz val="8"/>
      <name val="Arial"/>
      <family val="2"/>
    </font>
    <font>
      <sz val="8"/>
      <color indexed="81"/>
      <name val="Tahoma"/>
      <family val="2"/>
    </font>
    <font>
      <b/>
      <sz val="8"/>
      <color indexed="81"/>
      <name val="Tahoma"/>
      <family val="2"/>
    </font>
    <font>
      <b/>
      <vertAlign val="superscript"/>
      <sz val="11"/>
      <name val="Arial"/>
      <family val="2"/>
    </font>
    <font>
      <vertAlign val="superscript"/>
      <sz val="11"/>
      <name val="Arial"/>
      <family val="2"/>
    </font>
    <font>
      <vertAlign val="superscript"/>
      <sz val="10"/>
      <name val="Arial"/>
      <family val="2"/>
    </font>
    <font>
      <b/>
      <vertAlign val="superscript"/>
      <sz val="10"/>
      <name val="Arial"/>
      <family val="2"/>
    </font>
    <font>
      <b/>
      <sz val="11"/>
      <color rgb="FF007DB7"/>
      <name val="Arial"/>
      <family val="2"/>
    </font>
    <font>
      <sz val="11"/>
      <color rgb="FF007DB7"/>
      <name val="Arial"/>
      <family val="2"/>
    </font>
    <font>
      <u/>
      <sz val="10"/>
      <color theme="10"/>
      <name val="Arial"/>
      <family val="2"/>
    </font>
    <font>
      <u/>
      <sz val="10"/>
      <color theme="11"/>
      <name val="Arial"/>
      <family val="2"/>
    </font>
    <font>
      <b/>
      <sz val="10"/>
      <name val="Arial"/>
      <family val="2"/>
    </font>
    <font>
      <sz val="10"/>
      <color theme="1"/>
      <name val="Arial"/>
      <family val="2"/>
    </font>
    <font>
      <vertAlign val="superscript"/>
      <sz val="10"/>
      <color theme="1"/>
      <name val="Arial"/>
      <family val="2"/>
    </font>
    <font>
      <b/>
      <sz val="10"/>
      <color theme="1"/>
      <name val="Arial"/>
      <family val="2"/>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22">
    <xf numFmtId="0" fontId="0" fillId="0" borderId="0"/>
    <xf numFmtId="164"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14">
    <xf numFmtId="0" fontId="0" fillId="0" borderId="0" xfId="0"/>
    <xf numFmtId="0" fontId="2" fillId="0" borderId="0" xfId="0" applyFont="1"/>
    <xf numFmtId="0" fontId="3" fillId="0" borderId="0" xfId="0" quotePrefix="1" applyFont="1" applyAlignment="1">
      <alignment horizontal="left"/>
    </xf>
    <xf numFmtId="0" fontId="2" fillId="0" borderId="0" xfId="0" quotePrefix="1" applyFont="1" applyAlignment="1">
      <alignment horizontal="left"/>
    </xf>
    <xf numFmtId="0" fontId="2" fillId="0" borderId="0" xfId="0" applyFont="1" applyAlignment="1">
      <alignment horizontal="center"/>
    </xf>
    <xf numFmtId="1" fontId="3" fillId="0" borderId="0" xfId="0" quotePrefix="1" applyNumberFormat="1" applyFont="1" applyAlignment="1">
      <alignment horizontal="center"/>
    </xf>
    <xf numFmtId="1" fontId="2" fillId="0" borderId="0" xfId="0" quotePrefix="1" applyNumberFormat="1" applyFont="1" applyAlignment="1">
      <alignment horizontal="center"/>
    </xf>
    <xf numFmtId="1" fontId="2" fillId="0" borderId="0" xfId="0" applyNumberFormat="1" applyFont="1" applyAlignment="1">
      <alignment horizontal="center"/>
    </xf>
    <xf numFmtId="4" fontId="3" fillId="0" borderId="0" xfId="0" applyNumberFormat="1" applyFont="1" applyAlignment="1">
      <alignment horizontal="left"/>
    </xf>
    <xf numFmtId="4" fontId="2" fillId="0" borderId="0" xfId="1" applyNumberFormat="1" applyFont="1"/>
    <xf numFmtId="4" fontId="2" fillId="0" borderId="0" xfId="0" applyNumberFormat="1" applyFont="1"/>
    <xf numFmtId="4" fontId="3" fillId="0" borderId="1" xfId="1" applyNumberFormat="1" applyFont="1" applyBorder="1" applyAlignment="1">
      <alignment horizontal="center"/>
    </xf>
    <xf numFmtId="4" fontId="3" fillId="0" borderId="0" xfId="1" applyNumberFormat="1" applyFont="1" applyAlignment="1">
      <alignment horizontal="center"/>
    </xf>
    <xf numFmtId="4" fontId="3" fillId="0" borderId="2" xfId="1" applyNumberFormat="1" applyFont="1" applyBorder="1" applyAlignment="1">
      <alignment horizontal="center"/>
    </xf>
    <xf numFmtId="4" fontId="4" fillId="0" borderId="0" xfId="1" applyNumberFormat="1" applyFont="1" applyAlignment="1">
      <alignment horizontal="left"/>
    </xf>
    <xf numFmtId="0" fontId="3" fillId="0" borderId="1" xfId="0" applyFont="1" applyBorder="1" applyAlignment="1">
      <alignment horizontal="center"/>
    </xf>
    <xf numFmtId="1" fontId="3" fillId="0" borderId="1" xfId="0" applyNumberFormat="1" applyFont="1" applyBorder="1" applyAlignment="1">
      <alignment horizontal="center"/>
    </xf>
    <xf numFmtId="4" fontId="3" fillId="0" borderId="1" xfId="0" applyNumberFormat="1" applyFont="1" applyBorder="1" applyAlignment="1">
      <alignment horizontal="center"/>
    </xf>
    <xf numFmtId="0" fontId="3" fillId="0" borderId="0" xfId="0" applyFont="1" applyAlignment="1">
      <alignment horizontal="center"/>
    </xf>
    <xf numFmtId="1" fontId="3" fillId="0" borderId="0" xfId="0" applyNumberFormat="1" applyFont="1" applyAlignment="1">
      <alignment horizontal="center"/>
    </xf>
    <xf numFmtId="4" fontId="3" fillId="0" borderId="0" xfId="1" applyNumberFormat="1" applyFont="1" applyAlignment="1">
      <alignment horizontal="centerContinuous"/>
    </xf>
    <xf numFmtId="4" fontId="3" fillId="0" borderId="0" xfId="1" quotePrefix="1" applyNumberFormat="1" applyFont="1" applyAlignment="1">
      <alignment horizontal="center"/>
    </xf>
    <xf numFmtId="4" fontId="3" fillId="0" borderId="0" xfId="0" quotePrefix="1" applyNumberFormat="1" applyFont="1" applyAlignment="1">
      <alignment horizontal="center"/>
    </xf>
    <xf numFmtId="0" fontId="3" fillId="0" borderId="2" xfId="0" applyFont="1" applyBorder="1" applyAlignment="1">
      <alignment horizontal="center"/>
    </xf>
    <xf numFmtId="1" fontId="3" fillId="0" borderId="2" xfId="0" quotePrefix="1" applyNumberFormat="1" applyFont="1" applyBorder="1" applyAlignment="1">
      <alignment horizontal="center"/>
    </xf>
    <xf numFmtId="4" fontId="3" fillId="0" borderId="2" xfId="0" quotePrefix="1" applyNumberFormat="1" applyFont="1" applyBorder="1" applyAlignment="1">
      <alignment horizontal="centerContinuous"/>
    </xf>
    <xf numFmtId="4" fontId="3" fillId="0" borderId="2" xfId="1" applyNumberFormat="1" applyFont="1" applyBorder="1" applyAlignment="1">
      <alignment horizontal="centerContinuous"/>
    </xf>
    <xf numFmtId="4" fontId="3" fillId="0" borderId="2" xfId="0" quotePrefix="1" applyNumberFormat="1" applyFont="1" applyBorder="1" applyAlignment="1">
      <alignment horizontal="center"/>
    </xf>
    <xf numFmtId="0" fontId="3" fillId="0" borderId="3" xfId="0" applyFont="1" applyBorder="1"/>
    <xf numFmtId="4" fontId="3" fillId="0" borderId="3" xfId="1" applyNumberFormat="1" applyFont="1" applyBorder="1"/>
    <xf numFmtId="164" fontId="2" fillId="0" borderId="0" xfId="1" applyFont="1"/>
    <xf numFmtId="1" fontId="4" fillId="0" borderId="0" xfId="0" applyNumberFormat="1" applyFont="1" applyAlignment="1">
      <alignment horizontal="left"/>
    </xf>
    <xf numFmtId="1" fontId="3" fillId="0" borderId="3" xfId="1" applyNumberFormat="1" applyFont="1" applyBorder="1" applyAlignment="1">
      <alignment horizontal="center"/>
    </xf>
    <xf numFmtId="1" fontId="2" fillId="0" borderId="0" xfId="1" applyNumberFormat="1" applyFont="1" applyAlignment="1">
      <alignment horizontal="center"/>
    </xf>
    <xf numFmtId="0" fontId="3" fillId="0" borderId="0" xfId="0" applyFont="1" applyAlignment="1">
      <alignment horizontal="left"/>
    </xf>
    <xf numFmtId="164" fontId="3" fillId="0" borderId="1" xfId="1" applyFont="1" applyBorder="1" applyAlignment="1">
      <alignment horizontal="center"/>
    </xf>
    <xf numFmtId="4" fontId="2" fillId="0" borderId="1" xfId="1" applyNumberFormat="1" applyFont="1" applyBorder="1" applyAlignment="1">
      <alignment horizontal="center"/>
    </xf>
    <xf numFmtId="164" fontId="3" fillId="0" borderId="0" xfId="1" applyFont="1" applyAlignment="1">
      <alignment horizontal="centerContinuous"/>
    </xf>
    <xf numFmtId="4" fontId="2" fillId="0" borderId="0" xfId="1" applyNumberFormat="1" applyFont="1" applyAlignment="1">
      <alignment horizontal="center"/>
    </xf>
    <xf numFmtId="164" fontId="3" fillId="0" borderId="2" xfId="1" applyFont="1" applyBorder="1" applyAlignment="1">
      <alignment horizontal="center"/>
    </xf>
    <xf numFmtId="164" fontId="3" fillId="0" borderId="2" xfId="1" applyFont="1" applyBorder="1" applyAlignment="1">
      <alignment horizontal="centerContinuous"/>
    </xf>
    <xf numFmtId="4" fontId="2" fillId="0" borderId="2" xfId="1" applyNumberFormat="1" applyFont="1" applyBorder="1" applyAlignment="1">
      <alignment horizontal="center"/>
    </xf>
    <xf numFmtId="2" fontId="2" fillId="0" borderId="0" xfId="0" applyNumberFormat="1" applyFont="1"/>
    <xf numFmtId="164" fontId="3" fillId="0" borderId="3" xfId="1" applyFont="1" applyBorder="1"/>
    <xf numFmtId="164" fontId="3" fillId="0" borderId="0" xfId="1" applyFont="1" applyAlignment="1">
      <alignment horizontal="center"/>
    </xf>
    <xf numFmtId="3" fontId="3" fillId="0" borderId="3" xfId="1" applyNumberFormat="1" applyFont="1" applyBorder="1" applyAlignment="1">
      <alignment horizontal="center"/>
    </xf>
    <xf numFmtId="165" fontId="2" fillId="0" borderId="0" xfId="1" applyNumberFormat="1" applyFont="1"/>
    <xf numFmtId="4" fontId="10" fillId="0" borderId="0" xfId="1" applyNumberFormat="1" applyFont="1"/>
    <xf numFmtId="1" fontId="11" fillId="0" borderId="3" xfId="1" applyNumberFormat="1" applyFont="1" applyBorder="1" applyAlignment="1">
      <alignment horizontal="center"/>
    </xf>
    <xf numFmtId="0" fontId="12" fillId="0" borderId="0" xfId="0" applyFont="1" applyAlignment="1">
      <alignment horizontal="left"/>
    </xf>
    <xf numFmtId="0" fontId="13" fillId="0" borderId="0" xfId="0" applyFont="1" applyAlignment="1">
      <alignment horizontal="left"/>
    </xf>
    <xf numFmtId="1" fontId="3" fillId="0" borderId="0" xfId="0" quotePrefix="1" applyNumberFormat="1" applyFont="1" applyAlignment="1">
      <alignment horizontal="left"/>
    </xf>
    <xf numFmtId="1" fontId="2" fillId="0" borderId="0" xfId="0" applyNumberFormat="1" applyFont="1" applyAlignment="1">
      <alignment horizontal="left"/>
    </xf>
    <xf numFmtId="0" fontId="16" fillId="0" borderId="1" xfId="0" applyFont="1" applyBorder="1" applyAlignment="1">
      <alignment horizontal="center"/>
    </xf>
    <xf numFmtId="4" fontId="16" fillId="0" borderId="1" xfId="1" applyNumberFormat="1" applyFont="1" applyBorder="1" applyAlignment="1">
      <alignment horizontal="center"/>
    </xf>
    <xf numFmtId="0" fontId="1" fillId="0" borderId="0" xfId="0" applyFont="1"/>
    <xf numFmtId="1" fontId="1" fillId="0" borderId="0" xfId="0" applyNumberFormat="1" applyFont="1" applyAlignment="1">
      <alignment horizontal="center"/>
    </xf>
    <xf numFmtId="1" fontId="1" fillId="0" borderId="0" xfId="0" applyNumberFormat="1" applyFont="1" applyAlignment="1">
      <alignment horizontal="left"/>
    </xf>
    <xf numFmtId="4" fontId="1" fillId="0" borderId="0" xfId="1" applyNumberFormat="1"/>
    <xf numFmtId="164" fontId="1" fillId="0" borderId="0" xfId="1"/>
    <xf numFmtId="0" fontId="1" fillId="0" borderId="0" xfId="0" applyFont="1" applyAlignment="1">
      <alignment horizontal="center"/>
    </xf>
    <xf numFmtId="0" fontId="16" fillId="0" borderId="3" xfId="0" applyFont="1" applyBorder="1"/>
    <xf numFmtId="164" fontId="16" fillId="0" borderId="3" xfId="1" applyFont="1" applyBorder="1"/>
    <xf numFmtId="0" fontId="1" fillId="0" borderId="0" xfId="0" applyFont="1" applyAlignment="1">
      <alignment horizontal="left"/>
    </xf>
    <xf numFmtId="0" fontId="1" fillId="0" borderId="0" xfId="0" quotePrefix="1" applyFont="1" applyAlignment="1">
      <alignment horizontal="left"/>
    </xf>
    <xf numFmtId="0" fontId="16" fillId="0" borderId="0" xfId="0" applyFont="1"/>
    <xf numFmtId="3" fontId="16" fillId="0" borderId="0" xfId="1" applyNumberFormat="1" applyFont="1" applyBorder="1" applyAlignment="1">
      <alignment horizontal="right"/>
    </xf>
    <xf numFmtId="1" fontId="10" fillId="0" borderId="0" xfId="1" applyNumberFormat="1" applyFont="1" applyBorder="1" applyAlignment="1">
      <alignment horizontal="left"/>
    </xf>
    <xf numFmtId="164" fontId="16" fillId="0" borderId="0" xfId="0" applyNumberFormat="1" applyFont="1"/>
    <xf numFmtId="4" fontId="16" fillId="0" borderId="0" xfId="1" applyNumberFormat="1" applyFont="1" applyBorder="1"/>
    <xf numFmtId="164" fontId="16" fillId="0" borderId="0" xfId="1" applyFont="1" applyBorder="1"/>
    <xf numFmtId="39" fontId="16" fillId="0" borderId="0" xfId="1" applyNumberFormat="1" applyFont="1" applyBorder="1"/>
    <xf numFmtId="0" fontId="2" fillId="0" borderId="0" xfId="0" quotePrefix="1" applyFont="1" applyAlignment="1">
      <alignment horizontal="left" vertical="center"/>
    </xf>
    <xf numFmtId="1" fontId="2" fillId="0" borderId="0" xfId="1" applyNumberFormat="1" applyFont="1" applyBorder="1" applyAlignment="1">
      <alignment horizontal="center" vertical="center"/>
    </xf>
    <xf numFmtId="1" fontId="2" fillId="0" borderId="0" xfId="1" applyNumberFormat="1" applyFont="1" applyBorder="1" applyAlignment="1">
      <alignment horizontal="left" vertical="center"/>
    </xf>
    <xf numFmtId="4" fontId="2" fillId="0" borderId="0" xfId="1" applyNumberFormat="1" applyFont="1" applyBorder="1" applyAlignment="1">
      <alignment vertical="center"/>
    </xf>
    <xf numFmtId="164" fontId="2" fillId="0" borderId="0" xfId="1" applyFont="1" applyBorder="1" applyAlignment="1">
      <alignment vertical="center"/>
    </xf>
    <xf numFmtId="0" fontId="2" fillId="0" borderId="0" xfId="0" applyFont="1" applyAlignment="1">
      <alignment vertical="center"/>
    </xf>
    <xf numFmtId="1" fontId="2" fillId="0" borderId="0" xfId="1" applyNumberFormat="1" applyFont="1" applyAlignment="1">
      <alignment horizontal="center" vertical="center"/>
    </xf>
    <xf numFmtId="1" fontId="2" fillId="0" borderId="0" xfId="1" applyNumberFormat="1" applyFont="1" applyAlignment="1">
      <alignment horizontal="left" vertical="center"/>
    </xf>
    <xf numFmtId="4" fontId="2" fillId="0" borderId="0" xfId="1" applyNumberFormat="1" applyFont="1" applyAlignment="1">
      <alignment vertical="center"/>
    </xf>
    <xf numFmtId="164" fontId="2" fillId="0" borderId="0" xfId="1" applyFont="1" applyAlignment="1">
      <alignment vertical="center"/>
    </xf>
    <xf numFmtId="1" fontId="1" fillId="0" borderId="0" xfId="0" applyNumberFormat="1" applyFont="1" applyAlignment="1">
      <alignment horizontal="right"/>
    </xf>
    <xf numFmtId="3" fontId="16" fillId="0" borderId="3" xfId="1" applyNumberFormat="1" applyFont="1" applyBorder="1" applyAlignment="1">
      <alignment horizontal="right"/>
    </xf>
    <xf numFmtId="1" fontId="10" fillId="0" borderId="3" xfId="1" applyNumberFormat="1" applyFont="1" applyBorder="1" applyAlignment="1">
      <alignment horizontal="left"/>
    </xf>
    <xf numFmtId="4" fontId="16" fillId="0" borderId="3" xfId="1" applyNumberFormat="1" applyFont="1" applyBorder="1"/>
    <xf numFmtId="164" fontId="16" fillId="0" borderId="3" xfId="0" applyNumberFormat="1" applyFont="1" applyBorder="1"/>
    <xf numFmtId="1" fontId="17" fillId="0" borderId="0" xfId="0" applyNumberFormat="1" applyFont="1" applyAlignment="1">
      <alignment horizontal="right"/>
    </xf>
    <xf numFmtId="1" fontId="18" fillId="0" borderId="0" xfId="0" applyNumberFormat="1" applyFont="1" applyAlignment="1">
      <alignment horizontal="left"/>
    </xf>
    <xf numFmtId="164" fontId="17" fillId="0" borderId="0" xfId="1" applyFont="1"/>
    <xf numFmtId="4" fontId="17" fillId="0" borderId="0" xfId="1" applyNumberFormat="1" applyFont="1"/>
    <xf numFmtId="164" fontId="17" fillId="0" borderId="0" xfId="1" applyFont="1" applyAlignment="1">
      <alignment horizontal="right"/>
    </xf>
    <xf numFmtId="0" fontId="17" fillId="0" borderId="0" xfId="0" applyFont="1"/>
    <xf numFmtId="4" fontId="18" fillId="0" borderId="0" xfId="1" applyNumberFormat="1" applyFont="1"/>
    <xf numFmtId="1" fontId="17" fillId="0" borderId="0" xfId="0" applyNumberFormat="1" applyFont="1" applyAlignment="1">
      <alignment horizontal="left"/>
    </xf>
    <xf numFmtId="164" fontId="17" fillId="0" borderId="0" xfId="0" applyNumberFormat="1" applyFont="1"/>
    <xf numFmtId="4" fontId="17" fillId="0" borderId="0" xfId="0" applyNumberFormat="1" applyFont="1"/>
    <xf numFmtId="0" fontId="16" fillId="0" borderId="2" xfId="0" applyFont="1" applyBorder="1" applyAlignment="1">
      <alignment horizontal="left"/>
    </xf>
    <xf numFmtId="164" fontId="19" fillId="0" borderId="3" xfId="0" applyNumberFormat="1" applyFont="1" applyBorder="1"/>
    <xf numFmtId="0" fontId="2" fillId="0" borderId="0" xfId="0" applyFont="1" applyAlignment="1">
      <alignment vertical="center" wrapText="1"/>
    </xf>
    <xf numFmtId="4" fontId="16" fillId="0" borderId="1" xfId="1" applyNumberFormat="1" applyFont="1" applyBorder="1" applyAlignment="1">
      <alignment horizontal="center" wrapText="1"/>
    </xf>
    <xf numFmtId="4" fontId="16" fillId="0" borderId="2" xfId="0" quotePrefix="1" applyNumberFormat="1" applyFont="1" applyBorder="1" applyAlignment="1">
      <alignment horizontal="center" wrapText="1"/>
    </xf>
    <xf numFmtId="164" fontId="16" fillId="0" borderId="1" xfId="1" applyFont="1" applyBorder="1" applyAlignment="1">
      <alignment horizontal="center" wrapText="1"/>
    </xf>
    <xf numFmtId="1" fontId="16" fillId="0" borderId="2" xfId="0" quotePrefix="1" applyNumberFormat="1" applyFont="1" applyBorder="1" applyAlignment="1">
      <alignment horizontal="center" wrapText="1"/>
    </xf>
    <xf numFmtId="4" fontId="16" fillId="0" borderId="2" xfId="1" applyNumberFormat="1" applyFont="1" applyBorder="1" applyAlignment="1">
      <alignment horizontal="center"/>
    </xf>
    <xf numFmtId="1" fontId="16" fillId="0" borderId="1" xfId="0" quotePrefix="1" applyNumberFormat="1" applyFont="1" applyBorder="1" applyAlignment="1">
      <alignment horizontal="center" wrapText="1"/>
    </xf>
    <xf numFmtId="4" fontId="16" fillId="0" borderId="1" xfId="0" quotePrefix="1" applyNumberFormat="1" applyFont="1" applyBorder="1" applyAlignment="1">
      <alignment horizontal="center" wrapText="1"/>
    </xf>
    <xf numFmtId="4" fontId="16" fillId="0" borderId="1" xfId="1" quotePrefix="1" applyNumberFormat="1" applyFont="1" applyBorder="1" applyAlignment="1">
      <alignment horizontal="center" wrapText="1"/>
    </xf>
    <xf numFmtId="4" fontId="16" fillId="0" borderId="2" xfId="1" quotePrefix="1" applyNumberFormat="1" applyFont="1" applyBorder="1" applyAlignment="1">
      <alignment horizontal="center" wrapText="1"/>
    </xf>
    <xf numFmtId="0" fontId="2" fillId="0" borderId="0" xfId="0" applyFont="1" applyAlignment="1">
      <alignment horizontal="left" vertical="center" wrapText="1"/>
    </xf>
    <xf numFmtId="4" fontId="16" fillId="0" borderId="2" xfId="1" applyNumberFormat="1" applyFont="1" applyBorder="1" applyAlignment="1">
      <alignment horizontal="center" wrapText="1"/>
    </xf>
    <xf numFmtId="164" fontId="16" fillId="0" borderId="2" xfId="1" applyFont="1" applyBorder="1" applyAlignment="1">
      <alignment horizontal="center" wrapText="1"/>
    </xf>
    <xf numFmtId="4" fontId="3" fillId="0" borderId="0" xfId="1" applyNumberFormat="1" applyFont="1" applyAlignment="1">
      <alignment horizontal="center"/>
    </xf>
    <xf numFmtId="4" fontId="3" fillId="0" borderId="1" xfId="1" applyNumberFormat="1" applyFont="1" applyBorder="1" applyAlignment="1">
      <alignment horizontal="center"/>
    </xf>
  </cellXfs>
  <cellStyles count="22">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Normal" xfId="0" builtinId="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650" b="0" i="0" u="none" strike="noStrike" baseline="0">
                <a:solidFill>
                  <a:srgbClr val="000000"/>
                </a:solidFill>
                <a:latin typeface="Arial"/>
                <a:ea typeface="Arial"/>
                <a:cs typeface="Arial"/>
              </a:defRPr>
            </a:pPr>
            <a:r>
              <a:rPr lang="en-US"/>
              <a:t>PRIVATE SECTOR OPERATIONS, 2000-2004</a:t>
            </a:r>
          </a:p>
          <a:p>
            <a:pPr algn="l">
              <a:defRPr sz="650" b="0" i="0" u="none" strike="noStrike" baseline="0">
                <a:solidFill>
                  <a:srgbClr val="000000"/>
                </a:solidFill>
                <a:latin typeface="Arial"/>
                <a:ea typeface="Arial"/>
                <a:cs typeface="Arial"/>
              </a:defRPr>
            </a:pPr>
            <a:r>
              <a:rPr lang="en-US"/>
              <a:t>($ million)</a:t>
            </a:r>
          </a:p>
        </c:rich>
      </c:tx>
      <c:layout>
        <c:manualLayout>
          <c:xMode val="edge"/>
          <c:yMode val="edge"/>
          <c:x val="1.20481304752478E-2"/>
          <c:y val="0.88889144331411141"/>
        </c:manualLayout>
      </c:layout>
      <c:overlay val="0"/>
      <c:spPr>
        <a:solidFill>
          <a:srgbClr val="C0C0C0"/>
        </a:solidFill>
        <a:ln w="25400">
          <a:noFill/>
        </a:ln>
      </c:spPr>
    </c:title>
    <c:autoTitleDeleted val="0"/>
    <c:plotArea>
      <c:layout>
        <c:manualLayout>
          <c:layoutTarget val="inner"/>
          <c:xMode val="edge"/>
          <c:yMode val="edge"/>
          <c:x val="0.13734955919328801"/>
          <c:y val="1.4619924787340099E-2"/>
          <c:w val="0.71084420985999819"/>
          <c:h val="0.63450473577055799"/>
        </c:manualLayout>
      </c:layout>
      <c:barChart>
        <c:barDir val="bar"/>
        <c:grouping val="clustered"/>
        <c:varyColors val="0"/>
        <c:ser>
          <c:idx val="0"/>
          <c:order val="0"/>
          <c:tx>
            <c:v>Total Funds Mobilized (Total Project Cost)</c:v>
          </c:tx>
          <c:spPr>
            <a:solidFill>
              <a:srgbClr val="000080"/>
            </a:solidFill>
            <a:ln w="12700">
              <a:solidFill>
                <a:srgbClr val="000000"/>
              </a:solidFill>
              <a:prstDash val="solid"/>
            </a:ln>
          </c:spPr>
          <c:invertIfNegative val="0"/>
          <c:dLbls>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'T11-1205chartdetails'!$N$27:$N$31</c:f>
              <c:numCache>
                <c:formatCode>General</c:formatCode>
                <c:ptCount val="5"/>
                <c:pt idx="0">
                  <c:v>2001</c:v>
                </c:pt>
                <c:pt idx="1">
                  <c:v>2002</c:v>
                </c:pt>
                <c:pt idx="2">
                  <c:v>2003</c:v>
                </c:pt>
                <c:pt idx="3">
                  <c:v>2004</c:v>
                </c:pt>
                <c:pt idx="4">
                  <c:v>2005</c:v>
                </c:pt>
              </c:numCache>
            </c:numRef>
          </c:cat>
          <c:val>
            <c:numRef>
              <c:f>'T11-1205chartdetails'!$P$27:$P$31</c:f>
              <c:numCache>
                <c:formatCode>#,##0.00</c:formatCode>
                <c:ptCount val="5"/>
                <c:pt idx="0">
                  <c:v>648</c:v>
                </c:pt>
                <c:pt idx="1">
                  <c:v>1176.5999999999999</c:v>
                </c:pt>
                <c:pt idx="2">
                  <c:v>2300</c:v>
                </c:pt>
                <c:pt idx="3">
                  <c:v>2227.6999999999998</c:v>
                </c:pt>
                <c:pt idx="4">
                  <c:v>8941.6200000000008</c:v>
                </c:pt>
              </c:numCache>
            </c:numRef>
          </c:val>
          <c:extLst>
            <c:ext xmlns:c16="http://schemas.microsoft.com/office/drawing/2014/chart" uri="{C3380CC4-5D6E-409C-BE32-E72D297353CC}">
              <c16:uniqueId val="{00000000-EAE7-49A5-8989-578E9A5CFCBB}"/>
            </c:ext>
          </c:extLst>
        </c:ser>
        <c:ser>
          <c:idx val="1"/>
          <c:order val="1"/>
          <c:tx>
            <c:v>Total Bank Approvals</c:v>
          </c:tx>
          <c:spPr>
            <a:solidFill>
              <a:srgbClr val="FFFF00"/>
            </a:solidFill>
            <a:ln w="12700">
              <a:solidFill>
                <a:srgbClr val="000000"/>
              </a:solidFill>
              <a:prstDash val="solid"/>
            </a:ln>
          </c:spPr>
          <c:invertIfNegative val="0"/>
          <c:dLbls>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'T11-1205chartdetails'!$N$27:$N$31</c:f>
              <c:numCache>
                <c:formatCode>General</c:formatCode>
                <c:ptCount val="5"/>
                <c:pt idx="0">
                  <c:v>2001</c:v>
                </c:pt>
                <c:pt idx="1">
                  <c:v>2002</c:v>
                </c:pt>
                <c:pt idx="2">
                  <c:v>2003</c:v>
                </c:pt>
                <c:pt idx="3">
                  <c:v>2004</c:v>
                </c:pt>
                <c:pt idx="4">
                  <c:v>2005</c:v>
                </c:pt>
              </c:numCache>
            </c:numRef>
          </c:cat>
          <c:val>
            <c:numRef>
              <c:f>'T11-1205chartdetails'!$O$27:$O$31</c:f>
              <c:numCache>
                <c:formatCode>#,##0.00</c:formatCode>
                <c:ptCount val="5"/>
                <c:pt idx="0">
                  <c:v>67.86</c:v>
                </c:pt>
                <c:pt idx="1">
                  <c:v>205.52600000000001</c:v>
                </c:pt>
                <c:pt idx="2">
                  <c:v>542.65</c:v>
                </c:pt>
                <c:pt idx="3">
                  <c:v>666.9</c:v>
                </c:pt>
                <c:pt idx="4">
                  <c:v>821.51700000000005</c:v>
                </c:pt>
              </c:numCache>
            </c:numRef>
          </c:val>
          <c:extLst>
            <c:ext xmlns:c16="http://schemas.microsoft.com/office/drawing/2014/chart" uri="{C3380CC4-5D6E-409C-BE32-E72D297353CC}">
              <c16:uniqueId val="{00000001-EAE7-49A5-8989-578E9A5CFCBB}"/>
            </c:ext>
          </c:extLst>
        </c:ser>
        <c:dLbls>
          <c:showLegendKey val="0"/>
          <c:showVal val="0"/>
          <c:showCatName val="0"/>
          <c:showSerName val="0"/>
          <c:showPercent val="0"/>
          <c:showBubbleSize val="0"/>
        </c:dLbls>
        <c:gapWidth val="150"/>
        <c:axId val="92482048"/>
        <c:axId val="167741120"/>
      </c:barChart>
      <c:catAx>
        <c:axId val="92482048"/>
        <c:scaling>
          <c:orientation val="minMax"/>
        </c:scaling>
        <c:delete val="0"/>
        <c:axPos val="l"/>
        <c:numFmt formatCode="General" sourceLinked="1"/>
        <c:majorTickMark val="none"/>
        <c:minorTickMark val="none"/>
        <c:tickLblPos val="nextTo"/>
        <c:spPr>
          <a:ln w="9525">
            <a:noFill/>
          </a:ln>
        </c:spPr>
        <c:txPr>
          <a:bodyPr rot="0" vert="horz"/>
          <a:lstStyle/>
          <a:p>
            <a:pPr>
              <a:defRPr sz="650" b="0" i="0" u="none" strike="noStrike" baseline="0">
                <a:solidFill>
                  <a:srgbClr val="000000"/>
                </a:solidFill>
                <a:latin typeface="Arial"/>
                <a:ea typeface="Arial"/>
                <a:cs typeface="Arial"/>
              </a:defRPr>
            </a:pPr>
            <a:endParaRPr lang="en-US"/>
          </a:p>
        </c:txPr>
        <c:crossAx val="167741120"/>
        <c:crosses val="autoZero"/>
        <c:auto val="1"/>
        <c:lblAlgn val="ctr"/>
        <c:lblOffset val="100"/>
        <c:tickLblSkip val="1"/>
        <c:tickMarkSkip val="1"/>
        <c:noMultiLvlLbl val="0"/>
      </c:catAx>
      <c:valAx>
        <c:axId val="167741120"/>
        <c:scaling>
          <c:orientation val="minMax"/>
        </c:scaling>
        <c:delete val="1"/>
        <c:axPos val="b"/>
        <c:majorGridlines>
          <c:spPr>
            <a:ln w="3175">
              <a:solidFill>
                <a:srgbClr val="000000"/>
              </a:solidFill>
              <a:prstDash val="solid"/>
            </a:ln>
          </c:spPr>
        </c:majorGridlines>
        <c:numFmt formatCode="#,##0.00" sourceLinked="1"/>
        <c:majorTickMark val="out"/>
        <c:minorTickMark val="none"/>
        <c:tickLblPos val="none"/>
        <c:crossAx val="92482048"/>
        <c:crosses val="autoZero"/>
        <c:crossBetween val="between"/>
      </c:valAx>
      <c:spPr>
        <a:solidFill>
          <a:srgbClr val="008080"/>
        </a:solidFill>
        <a:ln w="25400">
          <a:noFill/>
        </a:ln>
      </c:spPr>
    </c:plotArea>
    <c:legend>
      <c:legendPos val="r"/>
      <c:layout>
        <c:manualLayout>
          <c:xMode val="edge"/>
          <c:yMode val="edge"/>
          <c:x val="0.12885136438177797"/>
          <c:y val="0.74103585657370563"/>
          <c:w val="0.76190371982268701"/>
          <c:h val="9.9601593625498031E-2"/>
        </c:manualLayout>
      </c:layout>
      <c:overlay val="0"/>
      <c:spPr>
        <a:solidFill>
          <a:srgbClr val="008080"/>
        </a:solidFill>
        <a:ln w="25400">
          <a:noFill/>
        </a:ln>
      </c:spPr>
      <c:txPr>
        <a:bodyPr/>
        <a:lstStyle/>
        <a:p>
          <a:pPr>
            <a:defRPr sz="38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008080"/>
    </a:solidFill>
    <a:ln w="9525">
      <a:noFill/>
    </a:ln>
  </c:spPr>
  <c:txPr>
    <a:bodyPr/>
    <a:lstStyle/>
    <a:p>
      <a:pPr>
        <a:defRPr sz="650" b="0" i="0" u="none" strike="noStrike" baseline="0">
          <a:solidFill>
            <a:srgbClr val="000000"/>
          </a:solidFill>
          <a:latin typeface="Arial"/>
          <a:ea typeface="Arial"/>
          <a:cs typeface="Arial"/>
        </a:defRPr>
      </a:pPr>
      <a:endParaRPr lang="en-US"/>
    </a:p>
  </c:txPr>
  <c:printSettings>
    <c:headerFooter/>
    <c:pageMargins b="1" l="0.75000000000000022" r="0.75000000000000022"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519722</xdr:colOff>
      <xdr:row>0</xdr:row>
      <xdr:rowOff>0</xdr:rowOff>
    </xdr:from>
    <xdr:to>
      <xdr:col>13</xdr:col>
      <xdr:colOff>7172</xdr:colOff>
      <xdr:row>4</xdr:row>
      <xdr:rowOff>95099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19722" y="0"/>
          <a:ext cx="4176681" cy="681253"/>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2024</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https://www.adb.org/documents/adb-annual-report-2024</a:t>
          </a:r>
          <a:endParaRPr kumimoji="0" lang="en-US" sz="9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commitments, nonsovereign private sector, countries, members</a:t>
          </a:r>
        </a:p>
      </xdr:txBody>
    </xdr:sp>
    <xdr:clientData/>
  </xdr:twoCellAnchor>
  <xdr:twoCellAnchor editAs="oneCell">
    <xdr:from>
      <xdr:col>0</xdr:col>
      <xdr:colOff>36694</xdr:colOff>
      <xdr:row>0</xdr:row>
      <xdr:rowOff>22056</xdr:rowOff>
    </xdr:from>
    <xdr:to>
      <xdr:col>0</xdr:col>
      <xdr:colOff>432231</xdr:colOff>
      <xdr:row>3</xdr:row>
      <xdr:rowOff>94312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94" y="22056"/>
          <a:ext cx="395537" cy="5118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533400</xdr:colOff>
      <xdr:row>42</xdr:row>
      <xdr:rowOff>127000</xdr:rowOff>
    </xdr:from>
    <xdr:to>
      <xdr:col>11</xdr:col>
      <xdr:colOff>190500</xdr:colOff>
      <xdr:row>65</xdr:row>
      <xdr:rowOff>101600</xdr:rowOff>
    </xdr:to>
    <xdr:graphicFrame macro="">
      <xdr:nvGraphicFramePr>
        <xdr:cNvPr id="2132" name="Chart 5">
          <a:extLst>
            <a:ext uri="{FF2B5EF4-FFF2-40B4-BE49-F238E27FC236}">
              <a16:creationId xmlns:a16="http://schemas.microsoft.com/office/drawing/2014/main" id="{00000000-0008-0000-0100-00005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U50"/>
  <sheetViews>
    <sheetView tabSelected="1" zoomScaleNormal="100" zoomScalePageLayoutView="145" workbookViewId="0">
      <selection activeCell="A14" sqref="A14"/>
    </sheetView>
  </sheetViews>
  <sheetFormatPr defaultColWidth="9.140625" defaultRowHeight="11.25" customHeight="1" x14ac:dyDescent="0.2"/>
  <cols>
    <col min="1" max="1" width="28.7109375" style="1" customWidth="1"/>
    <col min="2" max="2" width="6.42578125" style="7" customWidth="1"/>
    <col min="3" max="3" width="3.28515625" style="52" customWidth="1"/>
    <col min="4" max="4" width="10.42578125" style="10" bestFit="1" customWidth="1"/>
    <col min="5" max="5" width="1" style="10" customWidth="1"/>
    <col min="6" max="6" width="9.42578125" style="10" bestFit="1" customWidth="1"/>
    <col min="7" max="7" width="1" style="10" customWidth="1"/>
    <col min="8" max="8" width="9.7109375" style="10" customWidth="1"/>
    <col min="9" max="9" width="1.85546875" style="10" customWidth="1"/>
    <col min="10" max="10" width="7.5703125" style="10" customWidth="1"/>
    <col min="11" max="11" width="1" style="10" customWidth="1"/>
    <col min="12" max="12" width="10.7109375" style="9" customWidth="1"/>
    <col min="13" max="13" width="0.7109375" style="9" customWidth="1"/>
    <col min="14" max="14" width="10.28515625" style="9" customWidth="1"/>
    <col min="15" max="15" width="3.140625" style="9" customWidth="1"/>
    <col min="16" max="16" width="9.7109375" style="9" customWidth="1"/>
    <col min="17" max="17" width="2.7109375" style="9" customWidth="1"/>
    <col min="18" max="18" width="11.140625" style="30" customWidth="1"/>
    <col min="19" max="19" width="1.140625" style="30" customWidth="1"/>
    <col min="20" max="20" width="11.140625" style="30" customWidth="1"/>
    <col min="21" max="21" width="2.140625" style="30" customWidth="1"/>
    <col min="22" max="16384" width="9.140625" style="1"/>
  </cols>
  <sheetData>
    <row r="8" spans="1:21" ht="18.95" customHeight="1" x14ac:dyDescent="0.25">
      <c r="A8" s="49" t="s">
        <v>105</v>
      </c>
      <c r="B8" s="5"/>
      <c r="C8" s="51"/>
      <c r="D8" s="8"/>
      <c r="E8" s="8"/>
      <c r="F8" s="8"/>
      <c r="G8" s="8"/>
      <c r="H8" s="8"/>
      <c r="I8" s="8"/>
      <c r="J8" s="8"/>
      <c r="K8" s="8"/>
    </row>
    <row r="9" spans="1:21" ht="15" customHeight="1" x14ac:dyDescent="0.2">
      <c r="A9" s="50" t="s">
        <v>97</v>
      </c>
      <c r="B9" s="5"/>
      <c r="C9" s="51"/>
      <c r="D9" s="8"/>
      <c r="E9" s="8"/>
      <c r="F9" s="8"/>
      <c r="G9" s="8"/>
      <c r="H9" s="8"/>
      <c r="I9" s="8"/>
      <c r="J9" s="8"/>
      <c r="K9" s="8"/>
    </row>
    <row r="11" spans="1:21" ht="12.75" x14ac:dyDescent="0.2">
      <c r="A11" s="53"/>
      <c r="B11" s="105" t="s">
        <v>2</v>
      </c>
      <c r="C11" s="105"/>
      <c r="D11" s="54"/>
      <c r="E11" s="54"/>
      <c r="F11" s="106" t="s">
        <v>92</v>
      </c>
      <c r="G11" s="106"/>
      <c r="H11" s="106" t="s">
        <v>3</v>
      </c>
      <c r="I11" s="106"/>
      <c r="J11" s="106"/>
      <c r="K11" s="106"/>
      <c r="L11" s="107" t="s">
        <v>60</v>
      </c>
      <c r="M11" s="107"/>
      <c r="N11" s="100" t="s">
        <v>61</v>
      </c>
      <c r="O11" s="100"/>
      <c r="P11" s="100" t="s">
        <v>94</v>
      </c>
      <c r="Q11" s="100"/>
      <c r="R11" s="102"/>
      <c r="S11" s="102"/>
      <c r="T11" s="102" t="s">
        <v>60</v>
      </c>
      <c r="U11" s="102"/>
    </row>
    <row r="12" spans="1:21" ht="14.25" customHeight="1" x14ac:dyDescent="0.2">
      <c r="A12" s="97" t="s">
        <v>64</v>
      </c>
      <c r="B12" s="103" t="s">
        <v>36</v>
      </c>
      <c r="C12" s="103"/>
      <c r="D12" s="104" t="s">
        <v>51</v>
      </c>
      <c r="E12" s="104"/>
      <c r="F12" s="101" t="s">
        <v>93</v>
      </c>
      <c r="G12" s="101"/>
      <c r="H12" s="101" t="s">
        <v>62</v>
      </c>
      <c r="I12" s="101"/>
      <c r="J12" s="101" t="s">
        <v>43</v>
      </c>
      <c r="K12" s="101"/>
      <c r="L12" s="108" t="s">
        <v>6</v>
      </c>
      <c r="M12" s="108"/>
      <c r="N12" s="110" t="s">
        <v>16</v>
      </c>
      <c r="O12" s="110"/>
      <c r="P12" s="101" t="s">
        <v>16</v>
      </c>
      <c r="Q12" s="101"/>
      <c r="R12" s="103" t="s">
        <v>102</v>
      </c>
      <c r="S12" s="103"/>
      <c r="T12" s="111" t="s">
        <v>63</v>
      </c>
      <c r="U12" s="111"/>
    </row>
    <row r="13" spans="1:21" ht="6" customHeight="1" x14ac:dyDescent="0.2">
      <c r="A13" s="55"/>
      <c r="B13" s="56"/>
      <c r="C13" s="57"/>
      <c r="D13" s="58"/>
      <c r="E13" s="58"/>
      <c r="F13" s="58"/>
      <c r="G13" s="58"/>
      <c r="H13" s="58"/>
      <c r="I13" s="58"/>
      <c r="J13" s="58"/>
      <c r="K13" s="58"/>
      <c r="L13" s="58"/>
      <c r="M13" s="58"/>
      <c r="N13" s="58"/>
      <c r="O13" s="58"/>
      <c r="P13" s="58"/>
      <c r="Q13" s="58"/>
      <c r="R13" s="59"/>
      <c r="S13" s="59"/>
      <c r="T13" s="59"/>
      <c r="U13" s="59"/>
    </row>
    <row r="14" spans="1:21" ht="12" customHeight="1" x14ac:dyDescent="0.2">
      <c r="A14" s="63" t="s">
        <v>65</v>
      </c>
      <c r="B14" s="87">
        <v>2</v>
      </c>
      <c r="C14" s="88"/>
      <c r="D14" s="89">
        <v>14</v>
      </c>
      <c r="E14" s="90"/>
      <c r="F14" s="91" t="s">
        <v>103</v>
      </c>
      <c r="G14" s="92"/>
      <c r="H14" s="91" t="s">
        <v>103</v>
      </c>
      <c r="I14" s="92"/>
      <c r="J14" s="91" t="s">
        <v>103</v>
      </c>
      <c r="K14" s="92"/>
      <c r="L14" s="89">
        <v>14</v>
      </c>
      <c r="M14" s="89"/>
      <c r="N14" s="91" t="s">
        <v>103</v>
      </c>
      <c r="O14" s="89"/>
      <c r="P14" s="91" t="s">
        <v>103</v>
      </c>
      <c r="Q14" s="89"/>
      <c r="R14" s="91" t="s">
        <v>103</v>
      </c>
      <c r="S14" s="89"/>
      <c r="T14" s="89">
        <v>14</v>
      </c>
      <c r="U14" s="59"/>
    </row>
    <row r="15" spans="1:21" ht="12" customHeight="1" x14ac:dyDescent="0.2">
      <c r="A15" s="63" t="s">
        <v>66</v>
      </c>
      <c r="B15" s="87">
        <v>12</v>
      </c>
      <c r="C15" s="88"/>
      <c r="D15" s="89">
        <v>346.86</v>
      </c>
      <c r="E15" s="90"/>
      <c r="F15" s="91">
        <v>30</v>
      </c>
      <c r="G15" s="92"/>
      <c r="H15" s="91">
        <v>30</v>
      </c>
      <c r="I15" s="92"/>
      <c r="J15" s="91" t="s">
        <v>103</v>
      </c>
      <c r="K15" s="92"/>
      <c r="L15" s="89">
        <v>406.86</v>
      </c>
      <c r="M15" s="89"/>
      <c r="N15" s="91" t="s">
        <v>103</v>
      </c>
      <c r="O15" s="89"/>
      <c r="P15" s="91" t="s">
        <v>103</v>
      </c>
      <c r="Q15" s="89"/>
      <c r="R15" s="89">
        <v>150.40463164000002</v>
      </c>
      <c r="S15" s="89"/>
      <c r="T15" s="89">
        <v>557.26463164000006</v>
      </c>
      <c r="U15" s="59"/>
    </row>
    <row r="16" spans="1:21" ht="12" customHeight="1" x14ac:dyDescent="0.2">
      <c r="A16" s="63" t="s">
        <v>67</v>
      </c>
      <c r="B16" s="87">
        <v>12</v>
      </c>
      <c r="C16" s="88"/>
      <c r="D16" s="89">
        <v>1062.5800253699999</v>
      </c>
      <c r="E16" s="90"/>
      <c r="F16" s="91" t="s">
        <v>103</v>
      </c>
      <c r="G16" s="92"/>
      <c r="H16" s="91" t="s">
        <v>103</v>
      </c>
      <c r="I16" s="92"/>
      <c r="J16" s="91" t="s">
        <v>103</v>
      </c>
      <c r="K16" s="92"/>
      <c r="L16" s="89">
        <v>1062.5800253699999</v>
      </c>
      <c r="M16" s="89"/>
      <c r="N16" s="91" t="s">
        <v>103</v>
      </c>
      <c r="O16" s="89"/>
      <c r="P16" s="91" t="s">
        <v>103</v>
      </c>
      <c r="Q16" s="89"/>
      <c r="R16" s="89">
        <v>15.77438113</v>
      </c>
      <c r="S16" s="89"/>
      <c r="T16" s="89">
        <v>1078.3544064999999</v>
      </c>
      <c r="U16" s="59"/>
    </row>
    <row r="17" spans="1:21" ht="12" customHeight="1" x14ac:dyDescent="0.2">
      <c r="A17" s="63" t="s">
        <v>68</v>
      </c>
      <c r="B17" s="87">
        <v>17</v>
      </c>
      <c r="C17" s="88"/>
      <c r="D17" s="89">
        <v>410.357865</v>
      </c>
      <c r="E17" s="90"/>
      <c r="F17" s="91" t="s">
        <v>103</v>
      </c>
      <c r="G17" s="92"/>
      <c r="H17" s="91">
        <v>60</v>
      </c>
      <c r="I17" s="92"/>
      <c r="J17" s="91" t="s">
        <v>103</v>
      </c>
      <c r="K17" s="92"/>
      <c r="L17" s="89">
        <v>470.357865</v>
      </c>
      <c r="M17" s="89"/>
      <c r="N17" s="91" t="s">
        <v>103</v>
      </c>
      <c r="O17" s="89"/>
      <c r="P17" s="91" t="s">
        <v>103</v>
      </c>
      <c r="Q17" s="89"/>
      <c r="R17" s="89">
        <v>5075.8511660500008</v>
      </c>
      <c r="S17" s="89"/>
      <c r="T17" s="89">
        <v>5546.2090310500007</v>
      </c>
      <c r="U17" s="59"/>
    </row>
    <row r="18" spans="1:21" ht="12" customHeight="1" x14ac:dyDescent="0.2">
      <c r="A18" s="63" t="s">
        <v>69</v>
      </c>
      <c r="B18" s="87">
        <v>1</v>
      </c>
      <c r="C18" s="88"/>
      <c r="D18" s="91" t="s">
        <v>103</v>
      </c>
      <c r="E18" s="90"/>
      <c r="F18" s="91" t="s">
        <v>103</v>
      </c>
      <c r="G18" s="92"/>
      <c r="H18" s="89">
        <v>3</v>
      </c>
      <c r="I18" s="92"/>
      <c r="J18" s="91" t="s">
        <v>103</v>
      </c>
      <c r="K18" s="92"/>
      <c r="L18" s="89">
        <v>3</v>
      </c>
      <c r="M18" s="89"/>
      <c r="N18" s="91" t="s">
        <v>103</v>
      </c>
      <c r="O18" s="89"/>
      <c r="P18" s="91" t="s">
        <v>103</v>
      </c>
      <c r="Q18" s="89"/>
      <c r="R18" s="89">
        <v>2.17</v>
      </c>
      <c r="S18" s="89"/>
      <c r="T18" s="89">
        <v>5.17</v>
      </c>
      <c r="U18" s="59"/>
    </row>
    <row r="19" spans="1:21" ht="12" customHeight="1" x14ac:dyDescent="0.2">
      <c r="A19" s="63" t="s">
        <v>70</v>
      </c>
      <c r="B19" s="87">
        <v>6</v>
      </c>
      <c r="C19" s="88"/>
      <c r="D19" s="89">
        <v>147.94999999999999</v>
      </c>
      <c r="E19" s="90"/>
      <c r="F19" s="91" t="s">
        <v>103</v>
      </c>
      <c r="G19" s="92"/>
      <c r="H19" s="91" t="s">
        <v>103</v>
      </c>
      <c r="I19" s="92"/>
      <c r="J19" s="91" t="s">
        <v>103</v>
      </c>
      <c r="K19" s="92"/>
      <c r="L19" s="89">
        <v>147.94999999999999</v>
      </c>
      <c r="M19" s="89"/>
      <c r="N19" s="91">
        <v>5.25</v>
      </c>
      <c r="O19" s="89"/>
      <c r="P19" s="91" t="s">
        <v>103</v>
      </c>
      <c r="Q19" s="89"/>
      <c r="R19" s="89">
        <v>40.549999999999997</v>
      </c>
      <c r="S19" s="89"/>
      <c r="T19" s="89">
        <v>193.75</v>
      </c>
      <c r="U19" s="59"/>
    </row>
    <row r="20" spans="1:21" ht="12" customHeight="1" x14ac:dyDescent="0.2">
      <c r="A20" s="63" t="s">
        <v>90</v>
      </c>
      <c r="B20" s="87">
        <v>56</v>
      </c>
      <c r="C20" s="88"/>
      <c r="D20" s="89">
        <v>4425.7742680687497</v>
      </c>
      <c r="E20" s="90"/>
      <c r="F20" s="91" t="s">
        <v>103</v>
      </c>
      <c r="G20" s="92"/>
      <c r="H20" s="89">
        <v>136.01240658</v>
      </c>
      <c r="I20" s="92"/>
      <c r="J20" s="91" t="s">
        <v>103</v>
      </c>
      <c r="K20" s="92"/>
      <c r="L20" s="89">
        <v>4561.7866746487498</v>
      </c>
      <c r="M20" s="89"/>
      <c r="N20" s="91" t="s">
        <v>103</v>
      </c>
      <c r="O20" s="89"/>
      <c r="P20" s="91" t="s">
        <v>103</v>
      </c>
      <c r="Q20" s="89"/>
      <c r="R20" s="89">
        <v>868.50831807999998</v>
      </c>
      <c r="S20" s="89"/>
      <c r="T20" s="89">
        <v>5430.29499272875</v>
      </c>
      <c r="U20" s="59"/>
    </row>
    <row r="21" spans="1:21" ht="12" customHeight="1" x14ac:dyDescent="0.2">
      <c r="A21" s="63" t="s">
        <v>95</v>
      </c>
      <c r="B21" s="87">
        <v>2</v>
      </c>
      <c r="C21" s="88"/>
      <c r="D21" s="89">
        <v>43.992708</v>
      </c>
      <c r="E21" s="90"/>
      <c r="F21" s="91" t="s">
        <v>103</v>
      </c>
      <c r="G21" s="92"/>
      <c r="H21" s="91" t="s">
        <v>103</v>
      </c>
      <c r="I21" s="92"/>
      <c r="J21" s="91" t="s">
        <v>103</v>
      </c>
      <c r="K21" s="92"/>
      <c r="L21" s="89">
        <v>43.992708</v>
      </c>
      <c r="M21" s="89"/>
      <c r="N21" s="91" t="s">
        <v>103</v>
      </c>
      <c r="O21" s="89"/>
      <c r="P21" s="91" t="s">
        <v>103</v>
      </c>
      <c r="Q21" s="89"/>
      <c r="R21" s="91" t="s">
        <v>103</v>
      </c>
      <c r="S21" s="89"/>
      <c r="T21" s="89">
        <v>43.992708</v>
      </c>
      <c r="U21" s="59"/>
    </row>
    <row r="22" spans="1:21" ht="12" customHeight="1" x14ac:dyDescent="0.2">
      <c r="A22" s="63" t="s">
        <v>71</v>
      </c>
      <c r="B22" s="87">
        <v>19</v>
      </c>
      <c r="C22" s="88"/>
      <c r="D22" s="89">
        <v>565.04519983487899</v>
      </c>
      <c r="E22" s="90"/>
      <c r="F22" s="91">
        <v>162.609138068493</v>
      </c>
      <c r="G22" s="92"/>
      <c r="H22" s="91" t="s">
        <v>103</v>
      </c>
      <c r="I22" s="92"/>
      <c r="J22" s="91" t="s">
        <v>103</v>
      </c>
      <c r="K22" s="92"/>
      <c r="L22" s="89">
        <v>727.65433790337192</v>
      </c>
      <c r="M22" s="89"/>
      <c r="N22" s="91" t="s">
        <v>103</v>
      </c>
      <c r="O22" s="89"/>
      <c r="P22" s="91" t="s">
        <v>103</v>
      </c>
      <c r="Q22" s="89"/>
      <c r="R22" s="89">
        <v>261.24869262999999</v>
      </c>
      <c r="S22" s="89"/>
      <c r="T22" s="89">
        <v>988.90303053337198</v>
      </c>
      <c r="U22" s="59"/>
    </row>
    <row r="23" spans="1:21" ht="12" customHeight="1" x14ac:dyDescent="0.2">
      <c r="A23" s="63" t="s">
        <v>72</v>
      </c>
      <c r="B23" s="87">
        <v>85</v>
      </c>
      <c r="C23" s="88"/>
      <c r="D23" s="89">
        <v>4773.6604022267002</v>
      </c>
      <c r="E23" s="90"/>
      <c r="F23" s="89">
        <v>1293.38153329938</v>
      </c>
      <c r="G23" s="92"/>
      <c r="H23" s="89">
        <v>701.54129575000002</v>
      </c>
      <c r="I23" s="92"/>
      <c r="J23" s="91" t="s">
        <v>103</v>
      </c>
      <c r="K23" s="92"/>
      <c r="L23" s="89">
        <v>6768.5832312760804</v>
      </c>
      <c r="M23" s="89"/>
      <c r="N23" s="91">
        <v>12.34</v>
      </c>
      <c r="O23" s="89"/>
      <c r="P23" s="91" t="s">
        <v>103</v>
      </c>
      <c r="Q23" s="89"/>
      <c r="R23" s="89">
        <v>1252.063029068154</v>
      </c>
      <c r="S23" s="89"/>
      <c r="T23" s="89">
        <v>8032.9862603442343</v>
      </c>
      <c r="U23" s="59"/>
    </row>
    <row r="24" spans="1:21" ht="12" customHeight="1" x14ac:dyDescent="0.2">
      <c r="A24" s="63" t="s">
        <v>73</v>
      </c>
      <c r="B24" s="87">
        <v>20</v>
      </c>
      <c r="C24" s="88"/>
      <c r="D24" s="89">
        <v>1495.0841929999999</v>
      </c>
      <c r="E24" s="90"/>
      <c r="F24" s="91" t="s">
        <v>103</v>
      </c>
      <c r="G24" s="92"/>
      <c r="H24" s="89">
        <v>71.297663999999997</v>
      </c>
      <c r="I24" s="92"/>
      <c r="J24" s="91" t="s">
        <v>103</v>
      </c>
      <c r="K24" s="92"/>
      <c r="L24" s="89">
        <v>1566.3818569999999</v>
      </c>
      <c r="M24" s="89"/>
      <c r="N24" s="91" t="s">
        <v>103</v>
      </c>
      <c r="O24" s="89"/>
      <c r="P24" s="89">
        <v>77.900000000000006</v>
      </c>
      <c r="Q24" s="89"/>
      <c r="R24" s="89">
        <v>705.20747057999995</v>
      </c>
      <c r="S24" s="89"/>
      <c r="T24" s="89">
        <v>2349.48932758</v>
      </c>
      <c r="U24" s="59"/>
    </row>
    <row r="25" spans="1:21" ht="12" customHeight="1" x14ac:dyDescent="0.2">
      <c r="A25" s="63" t="s">
        <v>74</v>
      </c>
      <c r="B25" s="87">
        <v>9</v>
      </c>
      <c r="C25" s="88"/>
      <c r="D25" s="89">
        <v>602.88691765999999</v>
      </c>
      <c r="E25" s="90"/>
      <c r="F25" s="91" t="s">
        <v>103</v>
      </c>
      <c r="G25" s="92"/>
      <c r="H25" s="91" t="s">
        <v>103</v>
      </c>
      <c r="I25" s="92"/>
      <c r="J25" s="91" t="s">
        <v>103</v>
      </c>
      <c r="K25" s="92"/>
      <c r="L25" s="89">
        <v>602.88691765999999</v>
      </c>
      <c r="M25" s="89"/>
      <c r="N25" s="91" t="s">
        <v>103</v>
      </c>
      <c r="O25" s="89"/>
      <c r="P25" s="91" t="s">
        <v>103</v>
      </c>
      <c r="Q25" s="89"/>
      <c r="R25" s="89">
        <v>15.02</v>
      </c>
      <c r="S25" s="89"/>
      <c r="T25" s="89">
        <v>617.90691765999998</v>
      </c>
      <c r="U25" s="59"/>
    </row>
    <row r="26" spans="1:21" ht="12" customHeight="1" x14ac:dyDescent="0.2">
      <c r="A26" s="63" t="s">
        <v>75</v>
      </c>
      <c r="B26" s="87">
        <v>3</v>
      </c>
      <c r="C26" s="88"/>
      <c r="D26" s="89">
        <v>25</v>
      </c>
      <c r="E26" s="90"/>
      <c r="F26" s="91" t="s">
        <v>103</v>
      </c>
      <c r="G26" s="92"/>
      <c r="H26" s="91" t="s">
        <v>103</v>
      </c>
      <c r="I26" s="92"/>
      <c r="J26" s="91" t="s">
        <v>103</v>
      </c>
      <c r="K26" s="92"/>
      <c r="L26" s="89">
        <v>25</v>
      </c>
      <c r="M26" s="89"/>
      <c r="N26" s="91">
        <v>2.2999999999999998</v>
      </c>
      <c r="O26" s="89"/>
      <c r="P26" s="91" t="s">
        <v>103</v>
      </c>
      <c r="Q26" s="89"/>
      <c r="R26" s="89">
        <v>3.74</v>
      </c>
      <c r="S26" s="89"/>
      <c r="T26" s="89">
        <v>31.04</v>
      </c>
      <c r="U26" s="59"/>
    </row>
    <row r="27" spans="1:21" ht="12" customHeight="1" x14ac:dyDescent="0.2">
      <c r="A27" s="63" t="s">
        <v>91</v>
      </c>
      <c r="B27" s="87">
        <v>2</v>
      </c>
      <c r="C27" s="88"/>
      <c r="D27" s="89">
        <v>244.76604631999999</v>
      </c>
      <c r="E27" s="90"/>
      <c r="F27" s="91" t="s">
        <v>103</v>
      </c>
      <c r="G27" s="92"/>
      <c r="H27" s="91" t="s">
        <v>103</v>
      </c>
      <c r="I27" s="92"/>
      <c r="J27" s="89">
        <v>10</v>
      </c>
      <c r="K27" s="92"/>
      <c r="L27" s="89">
        <v>254.76604631999999</v>
      </c>
      <c r="M27" s="89"/>
      <c r="N27" s="91" t="s">
        <v>103</v>
      </c>
      <c r="O27" s="89"/>
      <c r="P27" s="91" t="s">
        <v>103</v>
      </c>
      <c r="Q27" s="89"/>
      <c r="R27" s="91" t="s">
        <v>103</v>
      </c>
      <c r="S27" s="89"/>
      <c r="T27" s="89">
        <v>254.76604631999999</v>
      </c>
      <c r="U27" s="59"/>
    </row>
    <row r="28" spans="1:21" ht="12" customHeight="1" x14ac:dyDescent="0.2">
      <c r="A28" s="63" t="s">
        <v>76</v>
      </c>
      <c r="B28" s="87" t="s">
        <v>103</v>
      </c>
      <c r="C28" s="88"/>
      <c r="D28" s="91" t="s">
        <v>103</v>
      </c>
      <c r="E28" s="90"/>
      <c r="F28" s="91" t="s">
        <v>103</v>
      </c>
      <c r="G28" s="92"/>
      <c r="H28" s="91" t="s">
        <v>103</v>
      </c>
      <c r="I28" s="92"/>
      <c r="J28" s="91" t="s">
        <v>103</v>
      </c>
      <c r="K28" s="92"/>
      <c r="L28" s="91" t="s">
        <v>103</v>
      </c>
      <c r="M28" s="89"/>
      <c r="N28" s="91" t="s">
        <v>103</v>
      </c>
      <c r="O28" s="89"/>
      <c r="P28" s="91" t="s">
        <v>103</v>
      </c>
      <c r="Q28" s="89"/>
      <c r="R28" s="89">
        <v>155.98490423999999</v>
      </c>
      <c r="S28" s="89"/>
      <c r="T28" s="89">
        <v>155.98490423999999</v>
      </c>
      <c r="U28" s="59"/>
    </row>
    <row r="29" spans="1:21" ht="12" customHeight="1" x14ac:dyDescent="0.2">
      <c r="A29" s="63" t="s">
        <v>96</v>
      </c>
      <c r="B29" s="87">
        <v>2</v>
      </c>
      <c r="C29" s="88"/>
      <c r="D29" s="89">
        <v>33</v>
      </c>
      <c r="E29" s="90"/>
      <c r="F29" s="91" t="s">
        <v>103</v>
      </c>
      <c r="G29" s="92"/>
      <c r="H29" s="91" t="s">
        <v>103</v>
      </c>
      <c r="I29" s="92"/>
      <c r="J29" s="89">
        <v>1</v>
      </c>
      <c r="K29" s="92"/>
      <c r="L29" s="89">
        <v>34</v>
      </c>
      <c r="M29" s="89"/>
      <c r="N29" s="91" t="s">
        <v>103</v>
      </c>
      <c r="O29" s="89"/>
      <c r="P29" s="91" t="s">
        <v>103</v>
      </c>
      <c r="Q29" s="89"/>
      <c r="R29" s="91" t="s">
        <v>103</v>
      </c>
      <c r="S29" s="89"/>
      <c r="T29" s="89">
        <v>34</v>
      </c>
      <c r="U29" s="59"/>
    </row>
    <row r="30" spans="1:21" ht="12" customHeight="1" x14ac:dyDescent="0.2">
      <c r="A30" s="55" t="s">
        <v>77</v>
      </c>
      <c r="B30" s="87">
        <v>14</v>
      </c>
      <c r="C30" s="88"/>
      <c r="D30" s="89">
        <v>289.07288200047196</v>
      </c>
      <c r="E30" s="90"/>
      <c r="F30" s="91">
        <v>12.5</v>
      </c>
      <c r="G30" s="92"/>
      <c r="H30" s="91" t="s">
        <v>103</v>
      </c>
      <c r="I30" s="92"/>
      <c r="J30" s="91" t="s">
        <v>103</v>
      </c>
      <c r="K30" s="92"/>
      <c r="L30" s="89">
        <v>301.57288200047196</v>
      </c>
      <c r="M30" s="89"/>
      <c r="N30" s="91" t="s">
        <v>103</v>
      </c>
      <c r="O30" s="89"/>
      <c r="P30" s="91" t="s">
        <v>103</v>
      </c>
      <c r="Q30" s="89"/>
      <c r="R30" s="89">
        <v>198.77884925999999</v>
      </c>
      <c r="S30" s="89"/>
      <c r="T30" s="89">
        <v>500.35173126047198</v>
      </c>
      <c r="U30" s="59"/>
    </row>
    <row r="31" spans="1:21" ht="12" customHeight="1" x14ac:dyDescent="0.2">
      <c r="A31" s="63" t="s">
        <v>78</v>
      </c>
      <c r="B31" s="87">
        <v>7</v>
      </c>
      <c r="C31" s="88"/>
      <c r="D31" s="89">
        <v>884.30100000000004</v>
      </c>
      <c r="E31" s="90"/>
      <c r="F31" s="91" t="s">
        <v>103</v>
      </c>
      <c r="G31" s="92"/>
      <c r="H31" s="89">
        <v>30</v>
      </c>
      <c r="I31" s="92"/>
      <c r="J31" s="91" t="s">
        <v>103</v>
      </c>
      <c r="K31" s="92"/>
      <c r="L31" s="89">
        <v>914.30100000000004</v>
      </c>
      <c r="M31" s="89"/>
      <c r="N31" s="91" t="s">
        <v>103</v>
      </c>
      <c r="O31" s="89"/>
      <c r="P31" s="89">
        <v>97.456557129999993</v>
      </c>
      <c r="Q31" s="89"/>
      <c r="R31" s="89">
        <v>9.85</v>
      </c>
      <c r="S31" s="89"/>
      <c r="T31" s="89">
        <v>1021.60755713</v>
      </c>
      <c r="U31" s="59"/>
    </row>
    <row r="32" spans="1:21" ht="12" customHeight="1" x14ac:dyDescent="0.2">
      <c r="A32" s="63" t="s">
        <v>79</v>
      </c>
      <c r="B32" s="87">
        <v>2</v>
      </c>
      <c r="C32" s="88"/>
      <c r="D32" s="91">
        <v>50</v>
      </c>
      <c r="E32" s="90"/>
      <c r="F32" s="91" t="s">
        <v>103</v>
      </c>
      <c r="G32" s="92"/>
      <c r="H32" s="91" t="s">
        <v>103</v>
      </c>
      <c r="I32" s="92"/>
      <c r="J32" s="89">
        <v>1.3</v>
      </c>
      <c r="K32" s="92"/>
      <c r="L32" s="89">
        <v>51.3</v>
      </c>
      <c r="M32" s="89"/>
      <c r="N32" s="91">
        <v>1</v>
      </c>
      <c r="O32" s="89"/>
      <c r="P32" s="91" t="s">
        <v>103</v>
      </c>
      <c r="Q32" s="89"/>
      <c r="R32" s="89">
        <v>93.084717050000009</v>
      </c>
      <c r="S32" s="89"/>
      <c r="T32" s="89">
        <v>145.38471705000001</v>
      </c>
      <c r="U32" s="59"/>
    </row>
    <row r="33" spans="1:21" ht="12" customHeight="1" x14ac:dyDescent="0.2">
      <c r="A33" s="63" t="s">
        <v>80</v>
      </c>
      <c r="B33" s="87">
        <v>11</v>
      </c>
      <c r="C33" s="88"/>
      <c r="D33" s="89">
        <v>512.22780487</v>
      </c>
      <c r="E33" s="90"/>
      <c r="F33" s="91" t="s">
        <v>103</v>
      </c>
      <c r="G33" s="92"/>
      <c r="H33" s="91" t="s">
        <v>103</v>
      </c>
      <c r="I33" s="92"/>
      <c r="J33" s="91" t="s">
        <v>103</v>
      </c>
      <c r="K33" s="92"/>
      <c r="L33" s="89">
        <v>512.22780487</v>
      </c>
      <c r="M33" s="89"/>
      <c r="N33" s="89">
        <v>66.61</v>
      </c>
      <c r="O33" s="89"/>
      <c r="P33" s="91" t="s">
        <v>103</v>
      </c>
      <c r="Q33" s="89"/>
      <c r="R33" s="89">
        <v>10443.76634351</v>
      </c>
      <c r="S33" s="89"/>
      <c r="T33" s="89">
        <v>11022.60414838</v>
      </c>
      <c r="U33" s="59"/>
    </row>
    <row r="34" spans="1:21" ht="12" customHeight="1" x14ac:dyDescent="0.2">
      <c r="A34" s="63" t="s">
        <v>81</v>
      </c>
      <c r="B34" s="87">
        <v>3</v>
      </c>
      <c r="C34" s="88"/>
      <c r="D34" s="89">
        <v>18</v>
      </c>
      <c r="E34" s="90"/>
      <c r="F34" s="91" t="s">
        <v>103</v>
      </c>
      <c r="G34" s="92"/>
      <c r="H34" s="89">
        <v>35</v>
      </c>
      <c r="I34" s="92"/>
      <c r="J34" s="91" t="s">
        <v>103</v>
      </c>
      <c r="K34" s="92"/>
      <c r="L34" s="89">
        <v>53</v>
      </c>
      <c r="M34" s="89"/>
      <c r="N34" s="91" t="s">
        <v>103</v>
      </c>
      <c r="O34" s="89"/>
      <c r="P34" s="91" t="s">
        <v>103</v>
      </c>
      <c r="Q34" s="89"/>
      <c r="R34" s="91" t="s">
        <v>103</v>
      </c>
      <c r="S34" s="89"/>
      <c r="T34" s="89">
        <v>53</v>
      </c>
      <c r="U34" s="59"/>
    </row>
    <row r="35" spans="1:21" ht="12" customHeight="1" x14ac:dyDescent="0.2">
      <c r="A35" s="63" t="s">
        <v>82</v>
      </c>
      <c r="B35" s="87">
        <v>18</v>
      </c>
      <c r="C35" s="88"/>
      <c r="D35" s="89">
        <v>608.77552057000003</v>
      </c>
      <c r="E35" s="90"/>
      <c r="F35" s="91" t="s">
        <v>103</v>
      </c>
      <c r="G35" s="92"/>
      <c r="H35" s="89">
        <v>50</v>
      </c>
      <c r="I35" s="92"/>
      <c r="J35" s="91" t="s">
        <v>103</v>
      </c>
      <c r="K35" s="92"/>
      <c r="L35" s="89">
        <v>658.77552057000003</v>
      </c>
      <c r="M35" s="89"/>
      <c r="N35" s="89">
        <v>186.15752647000002</v>
      </c>
      <c r="O35" s="89"/>
      <c r="P35" s="91" t="s">
        <v>103</v>
      </c>
      <c r="Q35" s="89"/>
      <c r="R35" s="89">
        <v>104.11954843000001</v>
      </c>
      <c r="S35" s="89"/>
      <c r="T35" s="89">
        <v>949.05259547000003</v>
      </c>
      <c r="U35" s="59"/>
    </row>
    <row r="36" spans="1:21" ht="12" customHeight="1" x14ac:dyDescent="0.2">
      <c r="A36" s="63" t="s">
        <v>83</v>
      </c>
      <c r="B36" s="87">
        <v>1</v>
      </c>
      <c r="C36" s="88"/>
      <c r="D36" s="89">
        <v>2</v>
      </c>
      <c r="E36" s="90"/>
      <c r="F36" s="91" t="s">
        <v>103</v>
      </c>
      <c r="G36" s="92"/>
      <c r="H36" s="91" t="s">
        <v>103</v>
      </c>
      <c r="I36" s="92"/>
      <c r="J36" s="91" t="s">
        <v>103</v>
      </c>
      <c r="K36" s="92"/>
      <c r="L36" s="89">
        <v>2</v>
      </c>
      <c r="M36" s="89"/>
      <c r="N36" s="91" t="s">
        <v>103</v>
      </c>
      <c r="O36" s="89"/>
      <c r="P36" s="91" t="s">
        <v>103</v>
      </c>
      <c r="Q36" s="89"/>
      <c r="R36" s="89">
        <v>0.79341399999999995</v>
      </c>
      <c r="S36" s="89"/>
      <c r="T36" s="89">
        <v>2.7934139999999998</v>
      </c>
      <c r="U36" s="59"/>
    </row>
    <row r="37" spans="1:21" ht="12" customHeight="1" x14ac:dyDescent="0.2">
      <c r="A37" s="63" t="s">
        <v>84</v>
      </c>
      <c r="B37" s="87">
        <v>8</v>
      </c>
      <c r="C37" s="88"/>
      <c r="D37" s="89">
        <v>206.5</v>
      </c>
      <c r="E37" s="90"/>
      <c r="F37" s="91" t="s">
        <v>103</v>
      </c>
      <c r="G37" s="92"/>
      <c r="H37" s="91">
        <v>25</v>
      </c>
      <c r="I37" s="92"/>
      <c r="J37" s="91" t="s">
        <v>103</v>
      </c>
      <c r="K37" s="92"/>
      <c r="L37" s="89">
        <v>231.5</v>
      </c>
      <c r="M37" s="89"/>
      <c r="N37" s="91" t="s">
        <v>103</v>
      </c>
      <c r="O37" s="89"/>
      <c r="P37" s="91" t="s">
        <v>103</v>
      </c>
      <c r="Q37" s="89"/>
      <c r="R37" s="89">
        <v>2053.0524670700001</v>
      </c>
      <c r="S37" s="89"/>
      <c r="T37" s="89">
        <v>2284.5524670700001</v>
      </c>
      <c r="U37" s="59"/>
    </row>
    <row r="38" spans="1:21" ht="12" customHeight="1" x14ac:dyDescent="0.2">
      <c r="A38" s="63" t="s">
        <v>85</v>
      </c>
      <c r="B38" s="87" t="s">
        <v>103</v>
      </c>
      <c r="C38" s="88"/>
      <c r="D38" s="91" t="s">
        <v>103</v>
      </c>
      <c r="E38" s="93"/>
      <c r="F38" s="91" t="s">
        <v>103</v>
      </c>
      <c r="G38" s="92"/>
      <c r="H38" s="91" t="s">
        <v>103</v>
      </c>
      <c r="I38" s="92"/>
      <c r="J38" s="91" t="s">
        <v>103</v>
      </c>
      <c r="K38" s="92"/>
      <c r="L38" s="91" t="s">
        <v>103</v>
      </c>
      <c r="M38" s="89"/>
      <c r="N38" s="91" t="s">
        <v>103</v>
      </c>
      <c r="O38" s="89"/>
      <c r="P38" s="91" t="s">
        <v>103</v>
      </c>
      <c r="Q38" s="89"/>
      <c r="R38" s="89">
        <v>14.52699868</v>
      </c>
      <c r="S38" s="89"/>
      <c r="T38" s="89">
        <v>14.52699868</v>
      </c>
      <c r="U38" s="59"/>
    </row>
    <row r="39" spans="1:21" ht="12" customHeight="1" x14ac:dyDescent="0.2">
      <c r="A39" s="63" t="s">
        <v>86</v>
      </c>
      <c r="B39" s="87">
        <v>23</v>
      </c>
      <c r="C39" s="94"/>
      <c r="D39" s="95">
        <v>1829.84387577748</v>
      </c>
      <c r="E39" s="96"/>
      <c r="F39" s="95">
        <v>250.89071853294351</v>
      </c>
      <c r="G39" s="96"/>
      <c r="H39" s="95">
        <v>105.87951080000001</v>
      </c>
      <c r="I39" s="96"/>
      <c r="J39" s="91" t="s">
        <v>103</v>
      </c>
      <c r="K39" s="96"/>
      <c r="L39" s="89">
        <v>2186.6141051104232</v>
      </c>
      <c r="M39" s="89"/>
      <c r="N39" s="91" t="s">
        <v>103</v>
      </c>
      <c r="O39" s="90"/>
      <c r="P39" s="91" t="s">
        <v>103</v>
      </c>
      <c r="Q39" s="90"/>
      <c r="R39" s="89">
        <v>395.50768082999997</v>
      </c>
      <c r="S39" s="89"/>
      <c r="T39" s="89">
        <v>2582.1217859404233</v>
      </c>
      <c r="U39" s="59"/>
    </row>
    <row r="40" spans="1:21" ht="12" customHeight="1" x14ac:dyDescent="0.2">
      <c r="A40" s="63" t="s">
        <v>87</v>
      </c>
      <c r="B40" s="87">
        <v>18</v>
      </c>
      <c r="C40" s="94"/>
      <c r="D40" s="95">
        <v>653.14362404999997</v>
      </c>
      <c r="E40" s="96"/>
      <c r="F40" s="91" t="s">
        <v>103</v>
      </c>
      <c r="G40" s="96"/>
      <c r="H40" s="95">
        <v>5.8897455000000001</v>
      </c>
      <c r="I40" s="96"/>
      <c r="J40" s="91" t="s">
        <v>103</v>
      </c>
      <c r="K40" s="96"/>
      <c r="L40" s="89">
        <v>659.03336954999997</v>
      </c>
      <c r="M40" s="89"/>
      <c r="N40" s="91" t="s">
        <v>103</v>
      </c>
      <c r="O40" s="90"/>
      <c r="P40" s="89">
        <v>217.95</v>
      </c>
      <c r="Q40" s="90"/>
      <c r="R40" s="89">
        <v>1491.4949534099999</v>
      </c>
      <c r="S40" s="89"/>
      <c r="T40" s="89">
        <v>2368.4783229599998</v>
      </c>
      <c r="U40" s="59"/>
    </row>
    <row r="41" spans="1:21" ht="12" customHeight="1" x14ac:dyDescent="0.2">
      <c r="A41" s="64" t="s">
        <v>88</v>
      </c>
      <c r="B41" s="87">
        <v>21</v>
      </c>
      <c r="C41" s="94"/>
      <c r="D41" s="95">
        <v>787.04799600000001</v>
      </c>
      <c r="E41" s="96"/>
      <c r="F41" s="91">
        <v>15</v>
      </c>
      <c r="G41" s="96"/>
      <c r="H41" s="91">
        <v>20</v>
      </c>
      <c r="I41" s="96"/>
      <c r="J41" s="91" t="s">
        <v>103</v>
      </c>
      <c r="K41" s="96"/>
      <c r="L41" s="89">
        <v>822.04799600000001</v>
      </c>
      <c r="M41" s="89"/>
      <c r="N41" s="91" t="s">
        <v>103</v>
      </c>
      <c r="O41" s="90"/>
      <c r="P41" s="91" t="s">
        <v>103</v>
      </c>
      <c r="Q41" s="90"/>
      <c r="R41" s="89">
        <v>7408.6391768000003</v>
      </c>
      <c r="S41" s="89"/>
      <c r="T41" s="89">
        <v>8230.6871728000006</v>
      </c>
      <c r="U41" s="59"/>
    </row>
    <row r="42" spans="1:21" ht="12" customHeight="1" x14ac:dyDescent="0.2">
      <c r="A42" s="63" t="s">
        <v>89</v>
      </c>
      <c r="B42" s="87">
        <v>64</v>
      </c>
      <c r="C42" s="94"/>
      <c r="D42" s="95">
        <v>931.64679899999999</v>
      </c>
      <c r="E42" s="96"/>
      <c r="F42" s="95">
        <v>20</v>
      </c>
      <c r="G42" s="96"/>
      <c r="H42" s="95">
        <v>1771.76105269</v>
      </c>
      <c r="I42" s="96"/>
      <c r="J42" s="91" t="s">
        <v>103</v>
      </c>
      <c r="K42" s="96"/>
      <c r="L42" s="89">
        <v>2723.4078516899999</v>
      </c>
      <c r="M42" s="89"/>
      <c r="N42" s="91" t="s">
        <v>103</v>
      </c>
      <c r="O42" s="90"/>
      <c r="P42" s="91" t="s">
        <v>103</v>
      </c>
      <c r="Q42" s="90"/>
      <c r="R42" s="91" t="s">
        <v>103</v>
      </c>
      <c r="S42" s="89"/>
      <c r="T42" s="89">
        <v>2723.4078516899999</v>
      </c>
      <c r="U42" s="59"/>
    </row>
    <row r="43" spans="1:21" ht="3.75" customHeight="1" x14ac:dyDescent="0.2">
      <c r="A43" s="60"/>
      <c r="B43" s="82"/>
      <c r="C43" s="57"/>
      <c r="D43" s="58"/>
      <c r="E43" s="58"/>
      <c r="F43" s="58"/>
      <c r="G43" s="58"/>
      <c r="H43" s="58"/>
      <c r="I43" s="58"/>
      <c r="J43" s="90"/>
      <c r="K43" s="58"/>
      <c r="L43" s="58"/>
      <c r="M43" s="58"/>
      <c r="N43" s="58"/>
      <c r="O43" s="58"/>
      <c r="P43" s="58"/>
      <c r="Q43" s="58"/>
      <c r="R43" s="59"/>
      <c r="S43" s="59"/>
      <c r="T43" s="59"/>
      <c r="U43" s="59"/>
    </row>
    <row r="44" spans="1:21" ht="14.25" customHeight="1" x14ac:dyDescent="0.2">
      <c r="A44" s="61" t="s">
        <v>17</v>
      </c>
      <c r="B44" s="83">
        <v>438</v>
      </c>
      <c r="C44" s="84"/>
      <c r="D44" s="86">
        <v>20963.51712774828</v>
      </c>
      <c r="E44" s="85"/>
      <c r="F44" s="86">
        <v>1784.3813899008164</v>
      </c>
      <c r="G44" s="85"/>
      <c r="H44" s="86">
        <v>3045.3816753199999</v>
      </c>
      <c r="I44" s="85"/>
      <c r="J44" s="98">
        <f>SUM(J14:J42)</f>
        <v>12.3</v>
      </c>
      <c r="K44" s="85"/>
      <c r="L44" s="86">
        <v>25805.580192969101</v>
      </c>
      <c r="M44" s="85"/>
      <c r="N44" s="86">
        <v>273.65752646999999</v>
      </c>
      <c r="O44" s="85"/>
      <c r="P44" s="86">
        <v>393.30655712999999</v>
      </c>
      <c r="Q44" s="85"/>
      <c r="R44" s="86">
        <v>30760.136742458155</v>
      </c>
      <c r="S44" s="62"/>
      <c r="T44" s="62">
        <v>57232.681019027252</v>
      </c>
      <c r="U44" s="62"/>
    </row>
    <row r="45" spans="1:21" ht="3.75" customHeight="1" x14ac:dyDescent="0.2">
      <c r="A45" s="65"/>
      <c r="B45" s="66"/>
      <c r="C45" s="67"/>
      <c r="D45" s="68"/>
      <c r="E45" s="69"/>
      <c r="F45" s="68"/>
      <c r="G45" s="69"/>
      <c r="H45" s="68"/>
      <c r="I45" s="69"/>
      <c r="J45" s="69"/>
      <c r="K45" s="69"/>
      <c r="L45" s="70"/>
      <c r="M45" s="69"/>
      <c r="N45" s="70"/>
      <c r="O45" s="69"/>
      <c r="P45" s="71"/>
      <c r="Q45" s="69"/>
      <c r="R45" s="70"/>
      <c r="S45" s="70"/>
      <c r="T45" s="70"/>
      <c r="U45" s="70"/>
    </row>
    <row r="46" spans="1:21" s="77" customFormat="1" ht="12" customHeight="1" x14ac:dyDescent="0.2">
      <c r="A46" s="72" t="s">
        <v>104</v>
      </c>
      <c r="B46" s="73"/>
      <c r="C46" s="74"/>
      <c r="D46" s="75"/>
      <c r="E46" s="75"/>
      <c r="F46" s="75"/>
      <c r="G46" s="75"/>
      <c r="H46" s="75"/>
      <c r="I46" s="75"/>
      <c r="J46" s="75"/>
      <c r="K46" s="75"/>
      <c r="L46" s="75"/>
      <c r="M46" s="75"/>
      <c r="N46" s="75"/>
      <c r="O46" s="75"/>
      <c r="P46" s="75"/>
      <c r="Q46" s="75"/>
      <c r="R46" s="76"/>
      <c r="S46" s="76"/>
      <c r="T46" s="76"/>
      <c r="U46" s="76"/>
    </row>
    <row r="47" spans="1:21" s="77" customFormat="1" ht="12" customHeight="1" x14ac:dyDescent="0.2">
      <c r="A47" s="72" t="s">
        <v>98</v>
      </c>
      <c r="B47" s="78"/>
      <c r="C47" s="79"/>
      <c r="D47" s="80"/>
      <c r="E47" s="80"/>
      <c r="F47" s="80"/>
      <c r="G47" s="80"/>
      <c r="H47" s="80"/>
      <c r="I47" s="80"/>
      <c r="J47" s="80"/>
      <c r="K47" s="80"/>
      <c r="L47" s="80"/>
      <c r="M47" s="80"/>
      <c r="N47" s="80"/>
      <c r="O47" s="80"/>
      <c r="P47" s="80"/>
      <c r="Q47" s="80"/>
      <c r="R47" s="81"/>
      <c r="S47" s="81"/>
      <c r="T47" s="81"/>
      <c r="U47" s="81"/>
    </row>
    <row r="48" spans="1:21" s="77" customFormat="1" ht="12" customHeight="1" x14ac:dyDescent="0.2">
      <c r="A48" s="109" t="s">
        <v>99</v>
      </c>
      <c r="B48" s="109"/>
      <c r="C48" s="109"/>
      <c r="D48" s="109"/>
      <c r="E48" s="109"/>
      <c r="F48" s="109"/>
      <c r="G48" s="109"/>
      <c r="H48" s="109"/>
      <c r="I48" s="109"/>
      <c r="J48" s="109"/>
      <c r="K48" s="109"/>
      <c r="L48" s="109"/>
      <c r="M48" s="109"/>
      <c r="N48" s="109"/>
      <c r="O48" s="109"/>
      <c r="P48" s="109"/>
      <c r="Q48" s="109"/>
      <c r="R48" s="109"/>
      <c r="S48" s="109"/>
      <c r="T48" s="109"/>
      <c r="U48" s="109"/>
    </row>
    <row r="49" spans="1:21" s="77" customFormat="1" ht="12" customHeight="1" x14ac:dyDescent="0.2">
      <c r="A49" s="109" t="s">
        <v>100</v>
      </c>
      <c r="B49" s="109"/>
      <c r="C49" s="109"/>
      <c r="D49" s="109"/>
      <c r="E49" s="109"/>
      <c r="F49" s="109"/>
      <c r="G49" s="109"/>
      <c r="H49" s="109"/>
      <c r="I49" s="109"/>
      <c r="J49" s="109"/>
      <c r="K49" s="109"/>
      <c r="L49" s="109"/>
      <c r="M49" s="109"/>
      <c r="N49" s="109"/>
      <c r="O49" s="109"/>
      <c r="P49" s="109"/>
      <c r="Q49" s="109"/>
      <c r="R49" s="109"/>
      <c r="S49" s="109"/>
      <c r="T49" s="109"/>
      <c r="U49" s="109"/>
    </row>
    <row r="50" spans="1:21" s="77" customFormat="1" ht="12" customHeight="1" x14ac:dyDescent="0.2">
      <c r="A50" s="99" t="s">
        <v>101</v>
      </c>
      <c r="B50" s="99"/>
      <c r="C50" s="99"/>
      <c r="D50" s="99"/>
      <c r="E50" s="99"/>
      <c r="F50" s="99"/>
      <c r="G50" s="99"/>
      <c r="H50" s="99"/>
      <c r="I50" s="99"/>
      <c r="J50" s="99"/>
      <c r="K50" s="99"/>
      <c r="L50" s="99"/>
      <c r="M50" s="99"/>
      <c r="N50" s="99"/>
      <c r="O50" s="99"/>
      <c r="P50" s="99"/>
      <c r="Q50" s="99"/>
      <c r="R50" s="99"/>
      <c r="S50" s="99"/>
      <c r="T50" s="81"/>
      <c r="U50" s="81"/>
    </row>
  </sheetData>
  <mergeCells count="22">
    <mergeCell ref="N12:O12"/>
    <mergeCell ref="A49:U49"/>
    <mergeCell ref="T11:U11"/>
    <mergeCell ref="T12:U12"/>
    <mergeCell ref="F11:G11"/>
    <mergeCell ref="F12:G12"/>
    <mergeCell ref="A50:S50"/>
    <mergeCell ref="P11:Q11"/>
    <mergeCell ref="P12:Q12"/>
    <mergeCell ref="R11:S11"/>
    <mergeCell ref="R12:S12"/>
    <mergeCell ref="D12:E12"/>
    <mergeCell ref="B11:C11"/>
    <mergeCell ref="B12:C12"/>
    <mergeCell ref="H11:I11"/>
    <mergeCell ref="H12:I12"/>
    <mergeCell ref="L11:M11"/>
    <mergeCell ref="L12:M12"/>
    <mergeCell ref="N11:O11"/>
    <mergeCell ref="J11:K11"/>
    <mergeCell ref="J12:K12"/>
    <mergeCell ref="A48:U48"/>
  </mergeCells>
  <phoneticPr fontId="0" type="noConversion"/>
  <printOptions horizontalCentered="1"/>
  <pageMargins left="0.5" right="0.5" top="0.5" bottom="0.5" header="0.51" footer="0.5"/>
  <pageSetup scale="90" orientation="landscape" horizontalDpi="300" verticalDpi="300" r:id="rId1"/>
  <headerFooter>
    <oddFooter>&amp;C_x000D_&amp;1#&amp;"Calibri"&amp;8&amp;K000000 INTERNAL. This information is accessible to ADB Management and Staff. It may be shared outside ADB with appropriate permission.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0"/>
  <sheetViews>
    <sheetView topLeftCell="A30" workbookViewId="0">
      <selection activeCell="N48" sqref="N48"/>
    </sheetView>
  </sheetViews>
  <sheetFormatPr defaultColWidth="9.140625" defaultRowHeight="11.25" customHeight="1" x14ac:dyDescent="0.2"/>
  <cols>
    <col min="1" max="1" width="7.42578125" style="1" customWidth="1"/>
    <col min="2" max="2" width="8.28515625" style="7" hidden="1" customWidth="1"/>
    <col min="3" max="3" width="1.28515625" style="7" hidden="1" customWidth="1"/>
    <col min="4" max="4" width="7.28515625" style="10" bestFit="1" customWidth="1"/>
    <col min="5" max="5" width="2.28515625" style="10" customWidth="1"/>
    <col min="6" max="6" width="9.140625" style="10"/>
    <col min="7" max="7" width="2.42578125" style="10" customWidth="1"/>
    <col min="8" max="8" width="7.140625" style="9" customWidth="1"/>
    <col min="9" max="9" width="11.140625" style="9" customWidth="1"/>
    <col min="10" max="10" width="7.7109375" style="9" customWidth="1"/>
    <col min="11" max="12" width="9.140625" style="9" bestFit="1"/>
    <col min="13" max="13" width="6.85546875" style="9" bestFit="1" customWidth="1"/>
    <col min="14" max="14" width="6.85546875" style="9" customWidth="1"/>
    <col min="15" max="15" width="9" style="10" customWidth="1"/>
    <col min="16" max="16" width="9" style="9" bestFit="1" customWidth="1"/>
    <col min="17" max="16384" width="9.140625" style="1"/>
  </cols>
  <sheetData>
    <row r="1" spans="1:16" ht="11.25" customHeight="1" x14ac:dyDescent="0.2">
      <c r="A1" s="2" t="s">
        <v>26</v>
      </c>
      <c r="B1" s="5"/>
      <c r="C1" s="5"/>
      <c r="D1" s="8"/>
      <c r="E1" s="8"/>
      <c r="F1" s="8"/>
      <c r="G1" s="8"/>
    </row>
    <row r="2" spans="1:16" ht="11.25" customHeight="1" x14ac:dyDescent="0.2">
      <c r="A2" s="2" t="s">
        <v>32</v>
      </c>
      <c r="B2" s="5"/>
      <c r="C2" s="5"/>
      <c r="D2" s="8"/>
      <c r="E2" s="8"/>
      <c r="F2" s="8"/>
      <c r="G2" s="8"/>
    </row>
    <row r="3" spans="1:16" ht="11.25" customHeight="1" x14ac:dyDescent="0.2">
      <c r="A3" s="3" t="s">
        <v>0</v>
      </c>
      <c r="B3" s="6"/>
      <c r="C3" s="6"/>
    </row>
    <row r="5" spans="1:16" ht="11.25" customHeight="1" x14ac:dyDescent="0.2">
      <c r="A5" s="15"/>
      <c r="B5" s="16"/>
      <c r="C5" s="16"/>
      <c r="D5" s="11"/>
      <c r="E5" s="11"/>
      <c r="F5" s="11"/>
      <c r="G5" s="11"/>
      <c r="H5" s="11" t="s">
        <v>1</v>
      </c>
      <c r="I5" s="113" t="s">
        <v>23</v>
      </c>
      <c r="J5" s="113"/>
      <c r="K5" s="11" t="s">
        <v>21</v>
      </c>
      <c r="L5" s="11" t="s">
        <v>14</v>
      </c>
      <c r="M5" s="11" t="s">
        <v>27</v>
      </c>
      <c r="N5" s="11"/>
      <c r="O5" s="17" t="s">
        <v>1</v>
      </c>
      <c r="P5" s="11" t="s">
        <v>11</v>
      </c>
    </row>
    <row r="6" spans="1:16" ht="11.25" customHeight="1" x14ac:dyDescent="0.2">
      <c r="A6" s="18"/>
      <c r="B6" s="19" t="s">
        <v>2</v>
      </c>
      <c r="C6" s="19"/>
      <c r="D6" s="12"/>
      <c r="E6" s="12"/>
      <c r="F6" s="20" t="s">
        <v>3</v>
      </c>
      <c r="G6" s="20"/>
      <c r="H6" s="21" t="s">
        <v>9</v>
      </c>
      <c r="I6" s="112" t="s">
        <v>24</v>
      </c>
      <c r="J6" s="112"/>
      <c r="K6" s="12" t="s">
        <v>22</v>
      </c>
      <c r="L6" s="12" t="s">
        <v>15</v>
      </c>
      <c r="M6" s="20" t="s">
        <v>28</v>
      </c>
      <c r="N6" s="20"/>
      <c r="O6" s="22" t="s">
        <v>9</v>
      </c>
      <c r="P6" s="12" t="s">
        <v>12</v>
      </c>
    </row>
    <row r="7" spans="1:16" ht="11.25" customHeight="1" x14ac:dyDescent="0.2">
      <c r="A7" s="23" t="s">
        <v>4</v>
      </c>
      <c r="B7" s="24" t="s">
        <v>18</v>
      </c>
      <c r="C7" s="24"/>
      <c r="D7" s="13" t="s">
        <v>5</v>
      </c>
      <c r="E7" s="13"/>
      <c r="F7" s="25" t="s">
        <v>19</v>
      </c>
      <c r="G7" s="25"/>
      <c r="H7" s="13" t="s">
        <v>6</v>
      </c>
      <c r="I7" s="26" t="s">
        <v>25</v>
      </c>
      <c r="J7" s="26"/>
      <c r="K7" s="13" t="s">
        <v>16</v>
      </c>
      <c r="L7" s="13" t="s">
        <v>16</v>
      </c>
      <c r="M7" s="26" t="s">
        <v>29</v>
      </c>
      <c r="N7" s="26"/>
      <c r="O7" s="27" t="s">
        <v>20</v>
      </c>
      <c r="P7" s="13" t="s">
        <v>13</v>
      </c>
    </row>
    <row r="8" spans="1:16" ht="11.25" customHeight="1" x14ac:dyDescent="0.2">
      <c r="D8" s="9"/>
      <c r="E8" s="9"/>
      <c r="F8" s="9"/>
      <c r="G8" s="9"/>
    </row>
    <row r="9" spans="1:16" ht="11.25" hidden="1" customHeight="1" x14ac:dyDescent="0.2">
      <c r="A9" s="4">
        <v>1983</v>
      </c>
      <c r="B9" s="7">
        <v>2</v>
      </c>
      <c r="D9" s="30">
        <v>0</v>
      </c>
      <c r="E9" s="9"/>
      <c r="F9" s="9">
        <v>2.96</v>
      </c>
      <c r="G9" s="9"/>
      <c r="H9" s="30">
        <f t="shared" ref="H9:H31" si="0">D9+F9</f>
        <v>2.96</v>
      </c>
      <c r="I9" s="30">
        <v>0</v>
      </c>
      <c r="K9" s="30">
        <v>0</v>
      </c>
      <c r="L9" s="30">
        <v>0</v>
      </c>
      <c r="M9" s="30">
        <v>0</v>
      </c>
      <c r="N9" s="30"/>
      <c r="O9" s="9">
        <f t="shared" ref="O9:O31" si="1">H9+I9+L9+K9+M9</f>
        <v>2.96</v>
      </c>
      <c r="P9" s="9">
        <v>36</v>
      </c>
    </row>
    <row r="10" spans="1:16" ht="11.25" hidden="1" customHeight="1" x14ac:dyDescent="0.2">
      <c r="A10" s="4">
        <v>1984</v>
      </c>
      <c r="B10" s="7">
        <v>1</v>
      </c>
      <c r="D10" s="30">
        <v>0</v>
      </c>
      <c r="E10" s="9"/>
      <c r="F10" s="9">
        <v>0.42</v>
      </c>
      <c r="G10" s="9"/>
      <c r="H10" s="30">
        <f t="shared" si="0"/>
        <v>0.42</v>
      </c>
      <c r="I10" s="30">
        <v>0</v>
      </c>
      <c r="K10" s="30">
        <v>0</v>
      </c>
      <c r="L10" s="30">
        <v>0</v>
      </c>
      <c r="M10" s="30">
        <v>0</v>
      </c>
      <c r="N10" s="30"/>
      <c r="O10" s="9">
        <f t="shared" si="1"/>
        <v>0.42</v>
      </c>
      <c r="P10" s="9">
        <v>2.8</v>
      </c>
    </row>
    <row r="11" spans="1:16" ht="11.25" hidden="1" customHeight="1" x14ac:dyDescent="0.2">
      <c r="A11" s="4">
        <v>1985</v>
      </c>
      <c r="B11" s="7">
        <v>5</v>
      </c>
      <c r="D11" s="30">
        <v>0</v>
      </c>
      <c r="E11" s="9"/>
      <c r="F11" s="9">
        <v>3.4</v>
      </c>
      <c r="G11" s="9"/>
      <c r="H11" s="30">
        <f t="shared" si="0"/>
        <v>3.4</v>
      </c>
      <c r="I11" s="30">
        <v>0</v>
      </c>
      <c r="K11" s="30">
        <v>0</v>
      </c>
      <c r="L11" s="30">
        <v>0</v>
      </c>
      <c r="M11" s="30">
        <v>0</v>
      </c>
      <c r="N11" s="30"/>
      <c r="O11" s="9">
        <f t="shared" si="1"/>
        <v>3.4</v>
      </c>
      <c r="P11" s="9">
        <v>39.68</v>
      </c>
    </row>
    <row r="12" spans="1:16" ht="11.25" hidden="1" customHeight="1" x14ac:dyDescent="0.2">
      <c r="A12" s="4">
        <v>1986</v>
      </c>
      <c r="B12" s="7">
        <v>5</v>
      </c>
      <c r="D12" s="30">
        <v>6.46</v>
      </c>
      <c r="E12" s="9"/>
      <c r="F12" s="9">
        <v>6.0129999999999999</v>
      </c>
      <c r="G12" s="9"/>
      <c r="H12" s="30">
        <f t="shared" si="0"/>
        <v>12.472999999999999</v>
      </c>
      <c r="I12" s="30">
        <v>0</v>
      </c>
      <c r="K12" s="30">
        <v>0</v>
      </c>
      <c r="L12" s="30">
        <v>0</v>
      </c>
      <c r="M12" s="30">
        <v>0</v>
      </c>
      <c r="N12" s="30"/>
      <c r="O12" s="9">
        <f t="shared" si="1"/>
        <v>12.472999999999999</v>
      </c>
      <c r="P12" s="9">
        <v>42.716999999999999</v>
      </c>
    </row>
    <row r="13" spans="1:16" ht="11.25" hidden="1" customHeight="1" x14ac:dyDescent="0.2">
      <c r="A13" s="4">
        <v>1987</v>
      </c>
      <c r="B13" s="7">
        <v>8</v>
      </c>
      <c r="D13" s="30">
        <f>18+2.5</f>
        <v>20.5</v>
      </c>
      <c r="E13" s="9"/>
      <c r="F13" s="9">
        <f>7+15.605+5</f>
        <v>27.605</v>
      </c>
      <c r="G13" s="9"/>
      <c r="H13" s="30">
        <f t="shared" si="0"/>
        <v>48.105000000000004</v>
      </c>
      <c r="I13" s="30">
        <v>5</v>
      </c>
      <c r="K13" s="30">
        <v>0</v>
      </c>
      <c r="L13" s="30">
        <v>0</v>
      </c>
      <c r="M13" s="30">
        <v>0</v>
      </c>
      <c r="N13" s="30"/>
      <c r="O13" s="9">
        <f t="shared" si="1"/>
        <v>53.105000000000004</v>
      </c>
      <c r="P13" s="9">
        <v>524.34</v>
      </c>
    </row>
    <row r="14" spans="1:16" ht="11.25" hidden="1" customHeight="1" x14ac:dyDescent="0.2">
      <c r="A14" s="4">
        <v>1988</v>
      </c>
      <c r="B14" s="7">
        <v>12</v>
      </c>
      <c r="D14" s="30">
        <v>58</v>
      </c>
      <c r="E14" s="9"/>
      <c r="F14" s="9">
        <f>8+7.67+20</f>
        <v>35.67</v>
      </c>
      <c r="G14" s="9"/>
      <c r="H14" s="30">
        <f t="shared" si="0"/>
        <v>93.67</v>
      </c>
      <c r="I14" s="30">
        <v>0</v>
      </c>
      <c r="K14" s="30">
        <v>0</v>
      </c>
      <c r="L14" s="30">
        <v>0</v>
      </c>
      <c r="M14" s="30">
        <v>0</v>
      </c>
      <c r="N14" s="30"/>
      <c r="O14" s="9">
        <f t="shared" si="1"/>
        <v>93.67</v>
      </c>
      <c r="P14" s="9">
        <v>524.24</v>
      </c>
    </row>
    <row r="15" spans="1:16" ht="11.25" hidden="1" customHeight="1" x14ac:dyDescent="0.2">
      <c r="A15" s="4">
        <v>1989</v>
      </c>
      <c r="B15" s="7">
        <v>16</v>
      </c>
      <c r="D15" s="30">
        <f>89.7+6</f>
        <v>95.7</v>
      </c>
      <c r="E15" s="9"/>
      <c r="F15" s="9">
        <f>2+54.39+11.2</f>
        <v>67.59</v>
      </c>
      <c r="G15" s="9"/>
      <c r="H15" s="30">
        <f t="shared" si="0"/>
        <v>163.29000000000002</v>
      </c>
      <c r="I15" s="30">
        <v>51.1</v>
      </c>
      <c r="K15" s="30">
        <v>0</v>
      </c>
      <c r="L15" s="30">
        <v>0</v>
      </c>
      <c r="M15" s="30">
        <v>0</v>
      </c>
      <c r="N15" s="30"/>
      <c r="O15" s="9">
        <f t="shared" si="1"/>
        <v>214.39000000000001</v>
      </c>
      <c r="P15" s="9">
        <v>1178.55</v>
      </c>
    </row>
    <row r="16" spans="1:16" ht="11.25" hidden="1" customHeight="1" x14ac:dyDescent="0.2">
      <c r="A16" s="4">
        <v>1990</v>
      </c>
      <c r="B16" s="7">
        <v>17</v>
      </c>
      <c r="D16" s="30">
        <f>72.85+6</f>
        <v>78.849999999999994</v>
      </c>
      <c r="E16" s="9"/>
      <c r="F16" s="9">
        <f>8+23.623+4.32</f>
        <v>35.942999999999998</v>
      </c>
      <c r="G16" s="9"/>
      <c r="H16" s="30">
        <f t="shared" si="0"/>
        <v>114.79299999999999</v>
      </c>
      <c r="I16" s="30">
        <v>24</v>
      </c>
      <c r="K16" s="30">
        <v>0</v>
      </c>
      <c r="L16" s="30">
        <v>0</v>
      </c>
      <c r="M16" s="30">
        <v>0</v>
      </c>
      <c r="N16" s="30"/>
      <c r="O16" s="9">
        <f t="shared" si="1"/>
        <v>138.79300000000001</v>
      </c>
      <c r="P16" s="9">
        <v>2051.63</v>
      </c>
    </row>
    <row r="17" spans="1:16" ht="11.25" hidden="1" customHeight="1" x14ac:dyDescent="0.2">
      <c r="A17" s="4">
        <v>1991</v>
      </c>
      <c r="B17" s="7">
        <v>10</v>
      </c>
      <c r="D17" s="30">
        <f>156.8</f>
        <v>156.80000000000001</v>
      </c>
      <c r="E17" s="9"/>
      <c r="F17" s="9">
        <f>20.518</f>
        <v>20.518000000000001</v>
      </c>
      <c r="G17" s="9"/>
      <c r="H17" s="30">
        <f t="shared" si="0"/>
        <v>177.31800000000001</v>
      </c>
      <c r="I17" s="30">
        <v>0</v>
      </c>
      <c r="K17" s="30">
        <v>0</v>
      </c>
      <c r="L17" s="30">
        <v>0</v>
      </c>
      <c r="M17" s="30">
        <v>0</v>
      </c>
      <c r="N17" s="30"/>
      <c r="O17" s="9">
        <f t="shared" si="1"/>
        <v>177.31800000000001</v>
      </c>
      <c r="P17" s="9">
        <v>1330.07</v>
      </c>
    </row>
    <row r="18" spans="1:16" ht="11.25" hidden="1" customHeight="1" x14ac:dyDescent="0.2">
      <c r="A18" s="4">
        <v>1992</v>
      </c>
      <c r="B18" s="7">
        <v>4</v>
      </c>
      <c r="D18" s="30">
        <v>50</v>
      </c>
      <c r="E18" s="9"/>
      <c r="F18" s="9">
        <v>5.42</v>
      </c>
      <c r="G18" s="9"/>
      <c r="H18" s="30">
        <f t="shared" si="0"/>
        <v>55.42</v>
      </c>
      <c r="I18" s="30">
        <v>81.5</v>
      </c>
      <c r="K18" s="30">
        <v>0</v>
      </c>
      <c r="L18" s="30">
        <v>0</v>
      </c>
      <c r="M18" s="30">
        <v>0</v>
      </c>
      <c r="N18" s="30"/>
      <c r="O18" s="9">
        <f t="shared" si="1"/>
        <v>136.92000000000002</v>
      </c>
      <c r="P18" s="9">
        <v>409.39</v>
      </c>
    </row>
    <row r="19" spans="1:16" ht="11.25" hidden="1" customHeight="1" x14ac:dyDescent="0.2">
      <c r="A19" s="4">
        <v>1993</v>
      </c>
      <c r="B19" s="7">
        <v>9</v>
      </c>
      <c r="D19" s="30">
        <v>182.1</v>
      </c>
      <c r="E19" s="9"/>
      <c r="F19" s="9">
        <v>20.7</v>
      </c>
      <c r="G19" s="9"/>
      <c r="H19" s="30">
        <f t="shared" si="0"/>
        <v>202.79999999999998</v>
      </c>
      <c r="I19" s="30">
        <v>19.3</v>
      </c>
      <c r="K19" s="30">
        <v>0</v>
      </c>
      <c r="L19" s="30">
        <v>0</v>
      </c>
      <c r="M19" s="30">
        <v>0</v>
      </c>
      <c r="N19" s="30"/>
      <c r="O19" s="9">
        <f t="shared" si="1"/>
        <v>222.1</v>
      </c>
      <c r="P19" s="9">
        <v>1513.7</v>
      </c>
    </row>
    <row r="20" spans="1:16" ht="11.25" hidden="1" customHeight="1" x14ac:dyDescent="0.2">
      <c r="A20" s="4">
        <v>1994</v>
      </c>
      <c r="B20" s="7">
        <v>9</v>
      </c>
      <c r="D20" s="30">
        <v>0</v>
      </c>
      <c r="E20" s="9"/>
      <c r="F20" s="9">
        <v>48.7</v>
      </c>
      <c r="G20" s="9"/>
      <c r="H20" s="30">
        <f t="shared" si="0"/>
        <v>48.7</v>
      </c>
      <c r="I20" s="30">
        <v>0</v>
      </c>
      <c r="K20" s="30">
        <v>0</v>
      </c>
      <c r="L20" s="30">
        <v>0</v>
      </c>
      <c r="M20" s="30">
        <v>0</v>
      </c>
      <c r="N20" s="30"/>
      <c r="O20" s="9">
        <f t="shared" si="1"/>
        <v>48.7</v>
      </c>
      <c r="P20" s="9">
        <v>919.2</v>
      </c>
    </row>
    <row r="21" spans="1:16" ht="11.25" hidden="1" customHeight="1" x14ac:dyDescent="0.2">
      <c r="A21" s="4">
        <v>1995</v>
      </c>
      <c r="B21" s="7">
        <v>8</v>
      </c>
      <c r="D21" s="30">
        <f>86.5-18.5</f>
        <v>68</v>
      </c>
      <c r="E21" s="9"/>
      <c r="F21" s="9">
        <v>99.414000000000001</v>
      </c>
      <c r="G21" s="9"/>
      <c r="H21" s="30">
        <f t="shared" si="0"/>
        <v>167.41399999999999</v>
      </c>
      <c r="I21" s="30">
        <v>5.83</v>
      </c>
      <c r="K21" s="30">
        <v>0</v>
      </c>
      <c r="L21" s="30">
        <v>0</v>
      </c>
      <c r="M21" s="30">
        <v>0</v>
      </c>
      <c r="N21" s="30"/>
      <c r="O21" s="9">
        <f t="shared" si="1"/>
        <v>173.244</v>
      </c>
      <c r="P21" s="9">
        <v>1050.3219999999999</v>
      </c>
    </row>
    <row r="22" spans="1:16" ht="11.25" hidden="1" customHeight="1" x14ac:dyDescent="0.2">
      <c r="A22" s="4">
        <v>1996</v>
      </c>
      <c r="B22" s="7">
        <v>8</v>
      </c>
      <c r="D22" s="30">
        <v>98.5</v>
      </c>
      <c r="E22" s="9"/>
      <c r="F22" s="9">
        <v>80.150000000000006</v>
      </c>
      <c r="G22" s="9"/>
      <c r="H22" s="30">
        <f t="shared" si="0"/>
        <v>178.65</v>
      </c>
      <c r="I22" s="30">
        <v>91.5</v>
      </c>
      <c r="K22" s="30">
        <v>0</v>
      </c>
      <c r="L22" s="30">
        <v>0</v>
      </c>
      <c r="M22" s="30">
        <v>0</v>
      </c>
      <c r="N22" s="30"/>
      <c r="O22" s="9">
        <f t="shared" si="1"/>
        <v>270.14999999999998</v>
      </c>
      <c r="P22" s="9">
        <v>1788.77</v>
      </c>
    </row>
    <row r="23" spans="1:16" ht="11.25" hidden="1" customHeight="1" x14ac:dyDescent="0.2">
      <c r="A23" s="4">
        <v>1997</v>
      </c>
      <c r="B23" s="7">
        <f>6-1</f>
        <v>5</v>
      </c>
      <c r="D23" s="30">
        <f>45</f>
        <v>45</v>
      </c>
      <c r="E23" s="9"/>
      <c r="F23" s="9">
        <f>59.5-10</f>
        <v>49.5</v>
      </c>
      <c r="G23" s="9"/>
      <c r="H23" s="30">
        <f t="shared" si="0"/>
        <v>94.5</v>
      </c>
      <c r="I23" s="30">
        <v>0</v>
      </c>
      <c r="K23" s="30">
        <v>50</v>
      </c>
      <c r="L23" s="30">
        <v>0</v>
      </c>
      <c r="M23" s="30">
        <v>0</v>
      </c>
      <c r="N23" s="30"/>
      <c r="O23" s="9">
        <f t="shared" si="1"/>
        <v>144.5</v>
      </c>
      <c r="P23" s="9">
        <v>1239.69</v>
      </c>
    </row>
    <row r="24" spans="1:16" ht="11.25" hidden="1" customHeight="1" x14ac:dyDescent="0.2">
      <c r="A24" s="4">
        <v>1998</v>
      </c>
      <c r="B24" s="7">
        <v>6</v>
      </c>
      <c r="D24" s="30">
        <v>136.12</v>
      </c>
      <c r="E24" s="9"/>
      <c r="F24" s="9">
        <f>62.44-20-3</f>
        <v>39.44</v>
      </c>
      <c r="G24" s="9"/>
      <c r="H24" s="30">
        <f t="shared" si="0"/>
        <v>175.56</v>
      </c>
      <c r="I24" s="30">
        <v>151.077</v>
      </c>
      <c r="K24" s="30">
        <v>65</v>
      </c>
      <c r="L24" s="30">
        <v>0</v>
      </c>
      <c r="M24" s="30">
        <v>0</v>
      </c>
      <c r="N24" s="30"/>
      <c r="O24" s="9">
        <f t="shared" si="1"/>
        <v>391.637</v>
      </c>
      <c r="P24" s="9">
        <v>1152.7</v>
      </c>
    </row>
    <row r="25" spans="1:16" ht="11.25" hidden="1" customHeight="1" x14ac:dyDescent="0.2">
      <c r="A25" s="4">
        <v>1999</v>
      </c>
      <c r="B25" s="7">
        <v>3</v>
      </c>
      <c r="D25" s="30">
        <v>101.5</v>
      </c>
      <c r="E25" s="9"/>
      <c r="F25" s="9">
        <v>7.4</v>
      </c>
      <c r="G25" s="9"/>
      <c r="H25" s="30">
        <f t="shared" si="0"/>
        <v>108.9</v>
      </c>
      <c r="I25" s="30">
        <f>181.5-120</f>
        <v>61.5</v>
      </c>
      <c r="K25" s="30">
        <v>0</v>
      </c>
      <c r="L25" s="30">
        <v>0</v>
      </c>
      <c r="M25" s="30">
        <v>0</v>
      </c>
      <c r="N25" s="30"/>
      <c r="O25" s="9">
        <f t="shared" si="1"/>
        <v>170.4</v>
      </c>
      <c r="P25" s="9">
        <f>1412.5-564.8</f>
        <v>847.7</v>
      </c>
    </row>
    <row r="26" spans="1:16" ht="11.25" hidden="1" customHeight="1" x14ac:dyDescent="0.2">
      <c r="A26" s="4">
        <v>2000</v>
      </c>
      <c r="B26" s="7">
        <v>11</v>
      </c>
      <c r="D26" s="30">
        <v>152</v>
      </c>
      <c r="E26" s="14"/>
      <c r="F26" s="9">
        <v>77.650000000000006</v>
      </c>
      <c r="G26" s="9"/>
      <c r="H26" s="30">
        <f t="shared" si="0"/>
        <v>229.65</v>
      </c>
      <c r="I26" s="30">
        <v>45</v>
      </c>
      <c r="K26" s="30">
        <v>0</v>
      </c>
      <c r="L26" s="30">
        <v>101</v>
      </c>
      <c r="M26" s="30">
        <v>0</v>
      </c>
      <c r="N26" s="30"/>
      <c r="O26" s="9">
        <f t="shared" si="1"/>
        <v>375.65</v>
      </c>
      <c r="P26" s="9">
        <v>1629.84</v>
      </c>
    </row>
    <row r="27" spans="1:16" ht="11.25" customHeight="1" x14ac:dyDescent="0.2">
      <c r="A27" s="4">
        <v>2001</v>
      </c>
      <c r="B27" s="7">
        <v>6</v>
      </c>
      <c r="D27" s="30">
        <v>37.5</v>
      </c>
      <c r="E27" s="9"/>
      <c r="F27" s="9">
        <v>30.36</v>
      </c>
      <c r="G27" s="9"/>
      <c r="H27" s="30">
        <f t="shared" si="0"/>
        <v>67.86</v>
      </c>
      <c r="I27" s="30">
        <v>0</v>
      </c>
      <c r="K27" s="30">
        <v>0</v>
      </c>
      <c r="L27" s="30">
        <v>0</v>
      </c>
      <c r="M27" s="30">
        <v>0</v>
      </c>
      <c r="N27" s="4">
        <v>2001</v>
      </c>
      <c r="O27" s="9">
        <f t="shared" si="1"/>
        <v>67.86</v>
      </c>
      <c r="P27" s="9">
        <v>648</v>
      </c>
    </row>
    <row r="28" spans="1:16" ht="11.25" customHeight="1" x14ac:dyDescent="0.2">
      <c r="A28" s="4">
        <v>2002</v>
      </c>
      <c r="B28" s="7">
        <v>7</v>
      </c>
      <c r="D28" s="30">
        <v>110</v>
      </c>
      <c r="E28" s="9"/>
      <c r="F28" s="9">
        <v>35.526000000000003</v>
      </c>
      <c r="G28" s="9"/>
      <c r="H28" s="30">
        <f t="shared" si="0"/>
        <v>145.52600000000001</v>
      </c>
      <c r="I28" s="30">
        <v>0</v>
      </c>
      <c r="K28" s="30">
        <v>0</v>
      </c>
      <c r="L28" s="30">
        <v>60</v>
      </c>
      <c r="M28" s="30">
        <v>0</v>
      </c>
      <c r="N28" s="4">
        <v>2002</v>
      </c>
      <c r="O28" s="9">
        <f t="shared" si="1"/>
        <v>205.52600000000001</v>
      </c>
      <c r="P28" s="9">
        <v>1176.5999999999999</v>
      </c>
    </row>
    <row r="29" spans="1:16" ht="11.25" customHeight="1" x14ac:dyDescent="0.2">
      <c r="A29" s="4">
        <v>2003</v>
      </c>
      <c r="B29" s="7">
        <v>7</v>
      </c>
      <c r="D29" s="30">
        <f>187-20</f>
        <v>167</v>
      </c>
      <c r="E29" s="9"/>
      <c r="F29" s="9">
        <f>35+0.65</f>
        <v>35.65</v>
      </c>
      <c r="G29" s="9"/>
      <c r="H29" s="30">
        <f t="shared" si="0"/>
        <v>202.65</v>
      </c>
      <c r="I29" s="30">
        <v>100</v>
      </c>
      <c r="K29" s="30">
        <f>65+105</f>
        <v>170</v>
      </c>
      <c r="L29" s="30">
        <v>70</v>
      </c>
      <c r="M29" s="30">
        <v>0</v>
      </c>
      <c r="N29" s="4">
        <v>2003</v>
      </c>
      <c r="O29" s="9">
        <f t="shared" si="1"/>
        <v>542.65</v>
      </c>
      <c r="P29" s="9">
        <f>2320-20</f>
        <v>2300</v>
      </c>
    </row>
    <row r="30" spans="1:16" ht="11.25" customHeight="1" x14ac:dyDescent="0.2">
      <c r="A30" s="4">
        <v>2004</v>
      </c>
      <c r="B30" s="7">
        <f>16-1</f>
        <v>15</v>
      </c>
      <c r="C30" s="31" t="s">
        <v>30</v>
      </c>
      <c r="D30" s="30">
        <f>313.9+33-54.4</f>
        <v>292.5</v>
      </c>
      <c r="E30" s="9"/>
      <c r="F30" s="9">
        <f>185-20.6</f>
        <v>164.4</v>
      </c>
      <c r="G30" s="9"/>
      <c r="H30" s="30">
        <f t="shared" si="0"/>
        <v>456.9</v>
      </c>
      <c r="I30" s="30">
        <v>0</v>
      </c>
      <c r="K30" s="30">
        <v>0</v>
      </c>
      <c r="L30" s="30">
        <v>10</v>
      </c>
      <c r="M30" s="30">
        <v>200</v>
      </c>
      <c r="N30" s="4">
        <v>2004</v>
      </c>
      <c r="O30" s="9">
        <f t="shared" si="1"/>
        <v>666.9</v>
      </c>
      <c r="P30" s="9">
        <f>2701.7+250-724</f>
        <v>2227.6999999999998</v>
      </c>
    </row>
    <row r="31" spans="1:16" ht="11.25" customHeight="1" x14ac:dyDescent="0.2">
      <c r="A31" s="4">
        <v>2005</v>
      </c>
      <c r="B31" s="7">
        <v>17</v>
      </c>
      <c r="C31" s="31" t="s">
        <v>33</v>
      </c>
      <c r="D31" s="30">
        <f>536+0.017</f>
        <v>536.01700000000005</v>
      </c>
      <c r="E31" s="9"/>
      <c r="F31" s="9">
        <v>217.1</v>
      </c>
      <c r="G31" s="1"/>
      <c r="H31" s="30">
        <f t="shared" si="0"/>
        <v>753.11700000000008</v>
      </c>
      <c r="I31" s="30">
        <v>0</v>
      </c>
      <c r="K31" s="30">
        <v>18.399999999999999</v>
      </c>
      <c r="L31" s="30">
        <v>50</v>
      </c>
      <c r="M31" s="30">
        <v>0</v>
      </c>
      <c r="N31" s="4">
        <v>2005</v>
      </c>
      <c r="O31" s="9">
        <f t="shared" si="1"/>
        <v>821.51700000000005</v>
      </c>
      <c r="P31" s="9">
        <v>8941.6200000000008</v>
      </c>
    </row>
    <row r="32" spans="1:16" ht="11.25" customHeight="1" x14ac:dyDescent="0.2">
      <c r="A32" s="4"/>
      <c r="D32" s="9"/>
      <c r="E32" s="9"/>
      <c r="F32" s="9"/>
      <c r="G32" s="9"/>
      <c r="O32" s="9"/>
    </row>
    <row r="33" spans="1:16" ht="11.25" customHeight="1" x14ac:dyDescent="0.2">
      <c r="A33" s="28" t="s">
        <v>17</v>
      </c>
      <c r="B33" s="32">
        <f>SUM(B9:B31)</f>
        <v>191</v>
      </c>
      <c r="C33" s="32"/>
      <c r="D33" s="29">
        <f>SUM(D9:D31)</f>
        <v>2392.547</v>
      </c>
      <c r="E33" s="29"/>
      <c r="F33" s="29">
        <f>SUM(F9:F31)</f>
        <v>1111.5289999999998</v>
      </c>
      <c r="G33" s="29"/>
      <c r="H33" s="29">
        <f>SUM(H9:H31)</f>
        <v>3504.0760000000005</v>
      </c>
      <c r="I33" s="29">
        <f>SUM(I9:I31)</f>
        <v>635.80700000000002</v>
      </c>
      <c r="J33" s="29"/>
      <c r="K33" s="29">
        <f>SUM(K9:K31)</f>
        <v>303.39999999999998</v>
      </c>
      <c r="L33" s="29">
        <f>SUM(L9:L31)</f>
        <v>291</v>
      </c>
      <c r="M33" s="29">
        <f>SUM(M9:M31)</f>
        <v>200</v>
      </c>
      <c r="N33" s="29"/>
      <c r="O33" s="29">
        <f>SUM(O9:O31)</f>
        <v>4934.2830000000004</v>
      </c>
      <c r="P33" s="29">
        <f>SUM(P9:P32)</f>
        <v>31575.259000000005</v>
      </c>
    </row>
    <row r="34" spans="1:16" ht="11.25" hidden="1" customHeight="1" x14ac:dyDescent="0.2">
      <c r="A34" s="3" t="s">
        <v>10</v>
      </c>
      <c r="B34" s="33"/>
      <c r="C34" s="33"/>
      <c r="D34" s="9"/>
      <c r="E34" s="9"/>
      <c r="F34" s="9"/>
      <c r="G34" s="9"/>
      <c r="O34" s="9"/>
    </row>
    <row r="35" spans="1:16" ht="11.25" hidden="1" customHeight="1" x14ac:dyDescent="0.2">
      <c r="A35" s="1" t="s">
        <v>7</v>
      </c>
    </row>
    <row r="36" spans="1:16" ht="11.25" hidden="1" customHeight="1" x14ac:dyDescent="0.2">
      <c r="A36" s="1" t="s">
        <v>8</v>
      </c>
    </row>
    <row r="37" spans="1:16" ht="11.25" hidden="1" customHeight="1" x14ac:dyDescent="0.2">
      <c r="A37" s="1" t="s">
        <v>31</v>
      </c>
    </row>
    <row r="38" spans="1:16" ht="11.25" hidden="1" customHeight="1" x14ac:dyDescent="0.2">
      <c r="A38" s="1" t="s">
        <v>34</v>
      </c>
    </row>
    <row r="39" spans="1:16" ht="11.25" hidden="1" customHeight="1" x14ac:dyDescent="0.2"/>
    <row r="40" spans="1:16" ht="11.25" hidden="1" customHeight="1" x14ac:dyDescent="0.2"/>
  </sheetData>
  <mergeCells count="2">
    <mergeCell ref="I6:J6"/>
    <mergeCell ref="I5:J5"/>
  </mergeCells>
  <phoneticPr fontId="0" type="noConversion"/>
  <printOptions horizontalCentered="1"/>
  <pageMargins left="0.5" right="0.5" top="1.33858267716535" bottom="0.94488188976377996" header="0.511811023622047" footer="0.5"/>
  <pageSetup scale="93" orientation="portrait" horizontalDpi="300" verticalDpi="300" r:id="rId1"/>
  <headerFooter>
    <oddFooter>&amp;L&amp;8T11-1205.xls_x000D_&amp;C_x000D_&amp;1#&amp;"Calibri"&amp;8&amp;K000000 INTERNAL. This information is accessible to ADB Management and Staff. It may be shared outside ADB with appropriate permission.</oddFooter>
  </headerFooter>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0"/>
  <sheetViews>
    <sheetView workbookViewId="0">
      <pane xSplit="3" ySplit="7" topLeftCell="D14" activePane="bottomRight" state="frozen"/>
      <selection pane="topRight" activeCell="D1" sqref="D1"/>
      <selection pane="bottomLeft" activeCell="A8" sqref="A8"/>
      <selection pane="bottomRight" activeCell="D104" sqref="D104"/>
    </sheetView>
  </sheetViews>
  <sheetFormatPr defaultColWidth="9.140625" defaultRowHeight="11.25" customHeight="1" x14ac:dyDescent="0.2"/>
  <cols>
    <col min="1" max="1" width="7.42578125" style="1" customWidth="1"/>
    <col min="2" max="2" width="8.28515625" style="7" customWidth="1"/>
    <col min="3" max="3" width="1.28515625" style="7" bestFit="1" customWidth="1"/>
    <col min="4" max="4" width="8.140625" style="10" bestFit="1" customWidth="1"/>
    <col min="5" max="5" width="2.28515625" style="10" customWidth="1"/>
    <col min="6" max="6" width="9.140625" style="10"/>
    <col min="7" max="7" width="2.42578125" style="10" customWidth="1"/>
    <col min="8" max="8" width="7.85546875" style="9" customWidth="1"/>
    <col min="9" max="9" width="11.140625" style="9" customWidth="1"/>
    <col min="10" max="10" width="7.7109375" style="9" customWidth="1"/>
    <col min="11" max="11" width="9.140625" style="9"/>
    <col min="12" max="12" width="2.140625" style="9" customWidth="1"/>
    <col min="13" max="13" width="9.140625" style="9"/>
    <col min="14" max="15" width="8.140625" style="30" customWidth="1"/>
    <col min="16" max="16" width="6.85546875" style="30" customWidth="1"/>
    <col min="17" max="17" width="9.42578125" style="10" customWidth="1"/>
    <col min="18" max="16384" width="9.140625" style="1"/>
  </cols>
  <sheetData>
    <row r="1" spans="1:18" ht="9" customHeight="1" x14ac:dyDescent="0.2">
      <c r="A1" s="34" t="s">
        <v>56</v>
      </c>
      <c r="B1" s="5"/>
      <c r="C1" s="5"/>
      <c r="D1" s="8"/>
      <c r="E1" s="8"/>
      <c r="F1" s="8"/>
      <c r="G1" s="8"/>
    </row>
    <row r="2" spans="1:18" ht="14.25" customHeight="1" x14ac:dyDescent="0.2">
      <c r="A2" s="34" t="s">
        <v>48</v>
      </c>
      <c r="B2" s="5"/>
      <c r="C2" s="5"/>
      <c r="D2" s="8"/>
      <c r="E2" s="8"/>
      <c r="F2" s="8"/>
      <c r="G2" s="8"/>
    </row>
    <row r="3" spans="1:18" ht="11.25" customHeight="1" x14ac:dyDescent="0.2">
      <c r="A3" s="3" t="s">
        <v>0</v>
      </c>
      <c r="B3" s="6"/>
      <c r="C3" s="6"/>
    </row>
    <row r="5" spans="1:18" ht="11.25" customHeight="1" x14ac:dyDescent="0.2">
      <c r="A5" s="15"/>
      <c r="B5" s="16"/>
      <c r="C5" s="16"/>
      <c r="D5" s="11"/>
      <c r="E5" s="11"/>
      <c r="F5" s="11"/>
      <c r="G5" s="11"/>
      <c r="H5" s="11" t="s">
        <v>1</v>
      </c>
      <c r="I5" s="113"/>
      <c r="J5" s="113"/>
      <c r="K5" s="11" t="s">
        <v>21</v>
      </c>
      <c r="L5" s="11"/>
      <c r="M5" s="11" t="s">
        <v>14</v>
      </c>
      <c r="N5" s="35"/>
      <c r="O5" s="35" t="s">
        <v>46</v>
      </c>
      <c r="P5" s="35"/>
      <c r="Q5" s="17" t="s">
        <v>1</v>
      </c>
      <c r="R5" s="36" t="s">
        <v>11</v>
      </c>
    </row>
    <row r="6" spans="1:18" ht="11.25" customHeight="1" x14ac:dyDescent="0.2">
      <c r="A6" s="18"/>
      <c r="B6" s="19" t="s">
        <v>2</v>
      </c>
      <c r="C6" s="19"/>
      <c r="D6" s="12"/>
      <c r="E6" s="12"/>
      <c r="F6" s="20" t="s">
        <v>3</v>
      </c>
      <c r="G6" s="20"/>
      <c r="H6" s="21" t="s">
        <v>9</v>
      </c>
      <c r="I6" s="112"/>
      <c r="J6" s="112"/>
      <c r="K6" s="12" t="s">
        <v>22</v>
      </c>
      <c r="L6" s="12"/>
      <c r="M6" s="12" t="s">
        <v>15</v>
      </c>
      <c r="N6" s="37"/>
      <c r="O6" s="44" t="s">
        <v>47</v>
      </c>
      <c r="P6" s="37"/>
      <c r="Q6" s="22" t="s">
        <v>9</v>
      </c>
      <c r="R6" s="38" t="s">
        <v>12</v>
      </c>
    </row>
    <row r="7" spans="1:18" ht="12.75" customHeight="1" x14ac:dyDescent="0.25">
      <c r="A7" s="23" t="s">
        <v>4</v>
      </c>
      <c r="B7" s="24" t="s">
        <v>36</v>
      </c>
      <c r="C7" s="24"/>
      <c r="D7" s="13" t="s">
        <v>51</v>
      </c>
      <c r="E7" s="13"/>
      <c r="F7" s="25" t="s">
        <v>38</v>
      </c>
      <c r="G7" s="25"/>
      <c r="H7" s="13" t="s">
        <v>6</v>
      </c>
      <c r="I7" s="26" t="s">
        <v>45</v>
      </c>
      <c r="J7" s="26"/>
      <c r="K7" s="13" t="s">
        <v>16</v>
      </c>
      <c r="L7" s="13"/>
      <c r="M7" s="13" t="s">
        <v>16</v>
      </c>
      <c r="N7" s="39" t="s">
        <v>44</v>
      </c>
      <c r="O7" s="39" t="s">
        <v>49</v>
      </c>
      <c r="P7" s="40" t="s">
        <v>43</v>
      </c>
      <c r="Q7" s="27" t="s">
        <v>40</v>
      </c>
      <c r="R7" s="41" t="s">
        <v>13</v>
      </c>
    </row>
    <row r="8" spans="1:18" ht="11.25" customHeight="1" x14ac:dyDescent="0.2">
      <c r="D8" s="9"/>
      <c r="E8" s="9"/>
      <c r="F8" s="9"/>
      <c r="G8" s="9"/>
    </row>
    <row r="9" spans="1:18" ht="11.25" customHeight="1" x14ac:dyDescent="0.2">
      <c r="A9" s="4">
        <v>1983</v>
      </c>
      <c r="B9" s="7">
        <v>2</v>
      </c>
      <c r="D9" s="30">
        <v>0</v>
      </c>
      <c r="E9" s="9"/>
      <c r="F9" s="9">
        <v>2.96</v>
      </c>
      <c r="G9" s="9"/>
      <c r="H9" s="30">
        <f>D9+F9</f>
        <v>2.96</v>
      </c>
      <c r="I9" s="30">
        <v>0</v>
      </c>
      <c r="K9" s="30">
        <v>0</v>
      </c>
      <c r="L9" s="30"/>
      <c r="M9" s="30">
        <v>0</v>
      </c>
      <c r="N9" s="30">
        <v>0</v>
      </c>
      <c r="Q9" s="9">
        <f t="shared" ref="Q9:Q35" si="0">H9+I9+M9+K9+N9</f>
        <v>2.96</v>
      </c>
      <c r="R9" s="9">
        <v>36</v>
      </c>
    </row>
    <row r="10" spans="1:18" ht="11.25" customHeight="1" x14ac:dyDescent="0.2">
      <c r="A10" s="4">
        <v>1984</v>
      </c>
      <c r="B10" s="7">
        <v>1</v>
      </c>
      <c r="D10" s="30">
        <v>0</v>
      </c>
      <c r="E10" s="9"/>
      <c r="F10" s="9">
        <v>0.42</v>
      </c>
      <c r="G10" s="9"/>
      <c r="H10" s="30">
        <f>D10+F10</f>
        <v>0.42</v>
      </c>
      <c r="I10" s="30">
        <v>0</v>
      </c>
      <c r="K10" s="30">
        <v>0</v>
      </c>
      <c r="L10" s="30"/>
      <c r="M10" s="30">
        <v>0</v>
      </c>
      <c r="N10" s="30">
        <v>0</v>
      </c>
      <c r="Q10" s="9">
        <f t="shared" si="0"/>
        <v>0.42</v>
      </c>
      <c r="R10" s="9">
        <v>2.8</v>
      </c>
    </row>
    <row r="11" spans="1:18" ht="11.25" customHeight="1" x14ac:dyDescent="0.2">
      <c r="A11" s="4">
        <v>1985</v>
      </c>
      <c r="B11" s="7">
        <v>3</v>
      </c>
      <c r="D11" s="30">
        <v>0</v>
      </c>
      <c r="E11" s="9"/>
      <c r="F11" s="9">
        <v>3.4</v>
      </c>
      <c r="G11" s="9"/>
      <c r="H11" s="30">
        <f>D11+F11</f>
        <v>3.4</v>
      </c>
      <c r="I11" s="30">
        <v>0</v>
      </c>
      <c r="K11" s="30">
        <v>0</v>
      </c>
      <c r="L11" s="30"/>
      <c r="M11" s="30">
        <v>0</v>
      </c>
      <c r="N11" s="30">
        <v>0</v>
      </c>
      <c r="Q11" s="9">
        <f t="shared" si="0"/>
        <v>3.4</v>
      </c>
      <c r="R11" s="9">
        <v>26.5</v>
      </c>
    </row>
    <row r="12" spans="1:18" ht="11.25" customHeight="1" x14ac:dyDescent="0.2">
      <c r="A12" s="4">
        <v>1986</v>
      </c>
      <c r="B12" s="7">
        <v>4</v>
      </c>
      <c r="D12" s="30">
        <v>6.46</v>
      </c>
      <c r="E12" s="9"/>
      <c r="F12" s="9">
        <v>6.0129999999999999</v>
      </c>
      <c r="G12" s="9"/>
      <c r="H12" s="30">
        <f>D12+F12</f>
        <v>12.472999999999999</v>
      </c>
      <c r="I12" s="30">
        <v>0</v>
      </c>
      <c r="K12" s="30">
        <v>0</v>
      </c>
      <c r="L12" s="30"/>
      <c r="M12" s="30">
        <v>0</v>
      </c>
      <c r="N12" s="30">
        <v>0</v>
      </c>
      <c r="Q12" s="9">
        <f t="shared" si="0"/>
        <v>12.472999999999999</v>
      </c>
      <c r="R12" s="9">
        <v>20.32</v>
      </c>
    </row>
    <row r="13" spans="1:18" ht="11.25" customHeight="1" x14ac:dyDescent="0.2">
      <c r="A13" s="4">
        <v>1987</v>
      </c>
      <c r="B13" s="7">
        <v>7</v>
      </c>
      <c r="D13" s="30">
        <f>18+2.5</f>
        <v>20.5</v>
      </c>
      <c r="E13" s="9"/>
      <c r="F13" s="9">
        <f>7+15.605+5</f>
        <v>27.605</v>
      </c>
      <c r="G13" s="9"/>
      <c r="H13" s="30">
        <f>D13+F13</f>
        <v>48.105000000000004</v>
      </c>
      <c r="I13" s="30">
        <v>5</v>
      </c>
      <c r="K13" s="30">
        <v>0</v>
      </c>
      <c r="L13" s="30"/>
      <c r="M13" s="30">
        <v>0</v>
      </c>
      <c r="N13" s="30">
        <v>0</v>
      </c>
      <c r="Q13" s="9">
        <f t="shared" si="0"/>
        <v>53.105000000000004</v>
      </c>
      <c r="R13" s="9">
        <v>519.24</v>
      </c>
    </row>
    <row r="14" spans="1:18" ht="11.25" customHeight="1" x14ac:dyDescent="0.2">
      <c r="A14" s="4">
        <v>1988</v>
      </c>
      <c r="B14" s="7">
        <v>12</v>
      </c>
      <c r="D14" s="30">
        <v>58</v>
      </c>
      <c r="E14" s="9"/>
      <c r="F14" s="9">
        <f>8+7.67+20</f>
        <v>35.67</v>
      </c>
      <c r="G14" s="9"/>
      <c r="H14" s="30">
        <f t="shared" ref="H14:H35" si="1">D14+F14</f>
        <v>93.67</v>
      </c>
      <c r="I14" s="30">
        <v>0</v>
      </c>
      <c r="K14" s="30">
        <v>0</v>
      </c>
      <c r="L14" s="30"/>
      <c r="M14" s="30">
        <v>0</v>
      </c>
      <c r="N14" s="30">
        <v>0</v>
      </c>
      <c r="Q14" s="9">
        <f t="shared" si="0"/>
        <v>93.67</v>
      </c>
      <c r="R14" s="9">
        <v>502.32</v>
      </c>
    </row>
    <row r="15" spans="1:18" ht="11.25" customHeight="1" x14ac:dyDescent="0.2">
      <c r="A15" s="4">
        <v>1989</v>
      </c>
      <c r="B15" s="7">
        <v>16</v>
      </c>
      <c r="D15" s="30">
        <f>89.7+6</f>
        <v>95.7</v>
      </c>
      <c r="E15" s="9"/>
      <c r="F15" s="9">
        <f>2+54.39+11.2</f>
        <v>67.59</v>
      </c>
      <c r="G15" s="9"/>
      <c r="H15" s="30">
        <f t="shared" si="1"/>
        <v>163.29000000000002</v>
      </c>
      <c r="I15" s="30">
        <v>51.1</v>
      </c>
      <c r="K15" s="30">
        <v>0</v>
      </c>
      <c r="L15" s="30"/>
      <c r="M15" s="30">
        <v>0</v>
      </c>
      <c r="N15" s="30">
        <v>0</v>
      </c>
      <c r="Q15" s="9">
        <f t="shared" si="0"/>
        <v>214.39000000000001</v>
      </c>
      <c r="R15" s="9">
        <v>1038.6600000000001</v>
      </c>
    </row>
    <row r="16" spans="1:18" ht="11.25" customHeight="1" x14ac:dyDescent="0.2">
      <c r="A16" s="4">
        <v>1990</v>
      </c>
      <c r="B16" s="7">
        <v>17</v>
      </c>
      <c r="D16" s="30">
        <f>72.85+6</f>
        <v>78.849999999999994</v>
      </c>
      <c r="E16" s="9"/>
      <c r="F16" s="9">
        <f>8+23.623+4.32</f>
        <v>35.942999999999998</v>
      </c>
      <c r="G16" s="9"/>
      <c r="H16" s="30">
        <f t="shared" si="1"/>
        <v>114.79299999999999</v>
      </c>
      <c r="I16" s="30">
        <v>24</v>
      </c>
      <c r="K16" s="30">
        <v>0</v>
      </c>
      <c r="L16" s="30"/>
      <c r="M16" s="30">
        <v>0</v>
      </c>
      <c r="N16" s="30">
        <v>0</v>
      </c>
      <c r="Q16" s="9">
        <f t="shared" si="0"/>
        <v>138.79300000000001</v>
      </c>
      <c r="R16" s="9">
        <v>2026.13</v>
      </c>
    </row>
    <row r="17" spans="1:19" ht="11.25" customHeight="1" x14ac:dyDescent="0.2">
      <c r="A17" s="4">
        <v>1991</v>
      </c>
      <c r="B17" s="7">
        <v>10</v>
      </c>
      <c r="D17" s="30">
        <f>156.8</f>
        <v>156.80000000000001</v>
      </c>
      <c r="E17" s="9"/>
      <c r="F17" s="9">
        <f>20.518</f>
        <v>20.518000000000001</v>
      </c>
      <c r="G17" s="9"/>
      <c r="H17" s="30">
        <f t="shared" si="1"/>
        <v>177.31800000000001</v>
      </c>
      <c r="I17" s="30">
        <v>0</v>
      </c>
      <c r="K17" s="30">
        <v>0</v>
      </c>
      <c r="L17" s="30"/>
      <c r="M17" s="30">
        <v>0</v>
      </c>
      <c r="N17" s="30">
        <v>0</v>
      </c>
      <c r="Q17" s="9">
        <f t="shared" si="0"/>
        <v>177.31800000000001</v>
      </c>
      <c r="R17" s="9">
        <v>1325.18</v>
      </c>
    </row>
    <row r="18" spans="1:19" ht="11.25" customHeight="1" x14ac:dyDescent="0.2">
      <c r="A18" s="4">
        <v>1992</v>
      </c>
      <c r="B18" s="7">
        <v>4</v>
      </c>
      <c r="D18" s="30">
        <v>50</v>
      </c>
      <c r="E18" s="9"/>
      <c r="F18" s="9">
        <v>5.42</v>
      </c>
      <c r="G18" s="9"/>
      <c r="H18" s="30">
        <f t="shared" si="1"/>
        <v>55.42</v>
      </c>
      <c r="I18" s="30">
        <v>81.5</v>
      </c>
      <c r="K18" s="30">
        <v>0</v>
      </c>
      <c r="L18" s="30"/>
      <c r="M18" s="30">
        <v>0</v>
      </c>
      <c r="N18" s="30">
        <v>0</v>
      </c>
      <c r="Q18" s="9">
        <f t="shared" si="0"/>
        <v>136.92000000000002</v>
      </c>
      <c r="R18" s="9">
        <v>402.29</v>
      </c>
    </row>
    <row r="19" spans="1:19" ht="11.25" customHeight="1" x14ac:dyDescent="0.2">
      <c r="A19" s="4">
        <v>1993</v>
      </c>
      <c r="B19" s="7">
        <v>8</v>
      </c>
      <c r="D19" s="30">
        <v>182.1</v>
      </c>
      <c r="E19" s="9"/>
      <c r="F19" s="9">
        <v>20.7</v>
      </c>
      <c r="G19" s="9"/>
      <c r="H19" s="30">
        <f t="shared" si="1"/>
        <v>202.79999999999998</v>
      </c>
      <c r="I19" s="30">
        <v>19.3</v>
      </c>
      <c r="K19" s="30">
        <v>0</v>
      </c>
      <c r="L19" s="30"/>
      <c r="M19" s="30">
        <v>0</v>
      </c>
      <c r="N19" s="30">
        <v>0</v>
      </c>
      <c r="Q19" s="9">
        <f t="shared" si="0"/>
        <v>222.1</v>
      </c>
      <c r="R19" s="9">
        <v>1505.7</v>
      </c>
    </row>
    <row r="20" spans="1:19" ht="11.25" customHeight="1" x14ac:dyDescent="0.2">
      <c r="A20" s="4">
        <v>1994</v>
      </c>
      <c r="B20" s="7">
        <v>10</v>
      </c>
      <c r="D20" s="30">
        <v>0</v>
      </c>
      <c r="E20" s="9"/>
      <c r="F20" s="9">
        <v>48.7</v>
      </c>
      <c r="G20" s="9"/>
      <c r="H20" s="30">
        <f t="shared" si="1"/>
        <v>48.7</v>
      </c>
      <c r="I20" s="30">
        <v>0</v>
      </c>
      <c r="K20" s="30">
        <v>0</v>
      </c>
      <c r="L20" s="30"/>
      <c r="M20" s="30">
        <v>0</v>
      </c>
      <c r="N20" s="30">
        <v>0</v>
      </c>
      <c r="Q20" s="9">
        <f t="shared" si="0"/>
        <v>48.7</v>
      </c>
      <c r="R20" s="9">
        <v>919.2</v>
      </c>
    </row>
    <row r="21" spans="1:19" ht="11.25" customHeight="1" x14ac:dyDescent="0.2">
      <c r="A21" s="4">
        <v>1995</v>
      </c>
      <c r="B21" s="7">
        <v>7</v>
      </c>
      <c r="D21" s="30">
        <f>86.5-18.5</f>
        <v>68</v>
      </c>
      <c r="E21" s="9"/>
      <c r="F21" s="9">
        <v>99.414000000000001</v>
      </c>
      <c r="G21" s="9"/>
      <c r="H21" s="30">
        <f t="shared" si="1"/>
        <v>167.41399999999999</v>
      </c>
      <c r="I21" s="30">
        <v>5.83</v>
      </c>
      <c r="K21" s="30">
        <v>0</v>
      </c>
      <c r="L21" s="30"/>
      <c r="M21" s="30">
        <v>0</v>
      </c>
      <c r="N21" s="30">
        <v>0</v>
      </c>
      <c r="Q21" s="9">
        <f t="shared" si="0"/>
        <v>173.244</v>
      </c>
      <c r="R21" s="9">
        <v>1050.3219999999999</v>
      </c>
    </row>
    <row r="22" spans="1:19" ht="11.25" customHeight="1" x14ac:dyDescent="0.2">
      <c r="A22" s="4">
        <v>1996</v>
      </c>
      <c r="B22" s="7">
        <v>7</v>
      </c>
      <c r="D22" s="30">
        <v>98.5</v>
      </c>
      <c r="E22" s="9"/>
      <c r="F22" s="9">
        <v>80.150000000000006</v>
      </c>
      <c r="G22" s="9"/>
      <c r="H22" s="30">
        <f t="shared" si="1"/>
        <v>178.65</v>
      </c>
      <c r="I22" s="30">
        <v>91.5</v>
      </c>
      <c r="K22" s="30">
        <v>0</v>
      </c>
      <c r="L22" s="30"/>
      <c r="M22" s="30">
        <v>0</v>
      </c>
      <c r="N22" s="30">
        <v>0</v>
      </c>
      <c r="Q22" s="9">
        <f t="shared" si="0"/>
        <v>270.14999999999998</v>
      </c>
      <c r="R22" s="9">
        <v>1788.77</v>
      </c>
    </row>
    <row r="23" spans="1:19" ht="11.25" customHeight="1" x14ac:dyDescent="0.2">
      <c r="A23" s="4">
        <v>1997</v>
      </c>
      <c r="B23" s="7">
        <v>6</v>
      </c>
      <c r="D23" s="30">
        <f>45</f>
        <v>45</v>
      </c>
      <c r="E23" s="9"/>
      <c r="F23" s="9">
        <f>59.5-10</f>
        <v>49.5</v>
      </c>
      <c r="G23" s="9"/>
      <c r="H23" s="30">
        <f t="shared" si="1"/>
        <v>94.5</v>
      </c>
      <c r="I23" s="30">
        <v>0</v>
      </c>
      <c r="K23" s="30">
        <v>0</v>
      </c>
      <c r="L23" s="30"/>
      <c r="M23" s="30">
        <v>0</v>
      </c>
      <c r="N23" s="30">
        <v>0</v>
      </c>
      <c r="Q23" s="9">
        <f t="shared" si="0"/>
        <v>94.5</v>
      </c>
      <c r="R23" s="9">
        <v>1239.69</v>
      </c>
    </row>
    <row r="24" spans="1:19" ht="11.25" customHeight="1" x14ac:dyDescent="0.2">
      <c r="A24" s="4">
        <v>1998</v>
      </c>
      <c r="B24" s="7">
        <v>6</v>
      </c>
      <c r="D24" s="30">
        <v>136.12</v>
      </c>
      <c r="E24" s="9"/>
      <c r="F24" s="9">
        <f>62.44-20-3</f>
        <v>39.44</v>
      </c>
      <c r="G24" s="9"/>
      <c r="H24" s="30">
        <f t="shared" si="1"/>
        <v>175.56</v>
      </c>
      <c r="I24" s="30">
        <v>151.077</v>
      </c>
      <c r="K24" s="30">
        <v>0</v>
      </c>
      <c r="L24" s="30"/>
      <c r="M24" s="30">
        <v>0</v>
      </c>
      <c r="N24" s="30">
        <v>0</v>
      </c>
      <c r="Q24" s="9">
        <f t="shared" si="0"/>
        <v>326.637</v>
      </c>
      <c r="R24" s="9">
        <v>1152.7</v>
      </c>
    </row>
    <row r="25" spans="1:19" ht="11.25" customHeight="1" x14ac:dyDescent="0.2">
      <c r="A25" s="4">
        <v>1999</v>
      </c>
      <c r="B25" s="7">
        <v>3</v>
      </c>
      <c r="D25" s="30">
        <v>101.5</v>
      </c>
      <c r="E25" s="9"/>
      <c r="F25" s="9">
        <v>7.4</v>
      </c>
      <c r="G25" s="9"/>
      <c r="H25" s="30">
        <f t="shared" si="1"/>
        <v>108.9</v>
      </c>
      <c r="I25" s="30">
        <f>181.5-120</f>
        <v>61.5</v>
      </c>
      <c r="K25" s="30">
        <v>0</v>
      </c>
      <c r="L25" s="30"/>
      <c r="M25" s="30">
        <v>0</v>
      </c>
      <c r="N25" s="30">
        <v>0</v>
      </c>
      <c r="Q25" s="9">
        <f t="shared" si="0"/>
        <v>170.4</v>
      </c>
      <c r="R25" s="9">
        <v>847.7</v>
      </c>
    </row>
    <row r="26" spans="1:19" ht="11.25" customHeight="1" x14ac:dyDescent="0.2">
      <c r="A26" s="4">
        <v>2000</v>
      </c>
      <c r="B26" s="7">
        <v>9</v>
      </c>
      <c r="D26" s="30">
        <v>152</v>
      </c>
      <c r="E26" s="14"/>
      <c r="F26" s="9">
        <v>77.650000000000006</v>
      </c>
      <c r="G26" s="9"/>
      <c r="H26" s="30">
        <f t="shared" si="1"/>
        <v>229.65</v>
      </c>
      <c r="I26" s="30">
        <v>45</v>
      </c>
      <c r="K26" s="30">
        <v>0</v>
      </c>
      <c r="L26" s="30"/>
      <c r="M26" s="30">
        <v>0</v>
      </c>
      <c r="N26" s="30">
        <v>0</v>
      </c>
      <c r="Q26" s="9">
        <f t="shared" si="0"/>
        <v>274.64999999999998</v>
      </c>
      <c r="R26" s="9">
        <v>1629.84</v>
      </c>
    </row>
    <row r="27" spans="1:19" ht="11.25" customHeight="1" x14ac:dyDescent="0.2">
      <c r="A27" s="4">
        <v>2001</v>
      </c>
      <c r="B27" s="7">
        <v>6</v>
      </c>
      <c r="D27" s="30">
        <v>37.5</v>
      </c>
      <c r="E27" s="9"/>
      <c r="F27" s="9">
        <v>30.36</v>
      </c>
      <c r="G27" s="9"/>
      <c r="H27" s="30">
        <f t="shared" si="1"/>
        <v>67.86</v>
      </c>
      <c r="I27" s="30">
        <v>0</v>
      </c>
      <c r="K27" s="30">
        <v>0</v>
      </c>
      <c r="L27" s="30"/>
      <c r="M27" s="30">
        <v>0</v>
      </c>
      <c r="N27" s="30">
        <v>0</v>
      </c>
      <c r="Q27" s="9">
        <f t="shared" si="0"/>
        <v>67.86</v>
      </c>
      <c r="R27" s="9">
        <v>648</v>
      </c>
    </row>
    <row r="28" spans="1:19" ht="11.25" customHeight="1" x14ac:dyDescent="0.2">
      <c r="A28" s="4">
        <v>2002</v>
      </c>
      <c r="B28" s="7">
        <v>6</v>
      </c>
      <c r="D28" s="30">
        <v>110</v>
      </c>
      <c r="E28" s="9"/>
      <c r="F28" s="9">
        <v>25.53</v>
      </c>
      <c r="G28" s="9"/>
      <c r="H28" s="30">
        <f t="shared" si="1"/>
        <v>135.53</v>
      </c>
      <c r="I28" s="30">
        <v>0</v>
      </c>
      <c r="K28" s="30">
        <v>0</v>
      </c>
      <c r="L28" s="30"/>
      <c r="M28" s="30">
        <v>60</v>
      </c>
      <c r="N28" s="30">
        <v>0</v>
      </c>
      <c r="Q28" s="9">
        <f t="shared" si="0"/>
        <v>195.53</v>
      </c>
      <c r="R28" s="42">
        <v>1136.5999999999999</v>
      </c>
      <c r="S28" s="10"/>
    </row>
    <row r="29" spans="1:19" ht="11.25" customHeight="1" x14ac:dyDescent="0.2">
      <c r="A29" s="4">
        <v>2003</v>
      </c>
      <c r="B29" s="7">
        <v>7</v>
      </c>
      <c r="D29" s="30">
        <f>187-20-45</f>
        <v>122</v>
      </c>
      <c r="E29" s="9"/>
      <c r="F29" s="9">
        <f>35+0.65</f>
        <v>35.65</v>
      </c>
      <c r="G29" s="9"/>
      <c r="H29" s="30">
        <f t="shared" si="1"/>
        <v>157.65</v>
      </c>
      <c r="I29" s="30">
        <v>170</v>
      </c>
      <c r="K29" s="30">
        <f>65</f>
        <v>65</v>
      </c>
      <c r="L29" s="30"/>
      <c r="M29" s="30">
        <v>0</v>
      </c>
      <c r="N29" s="30">
        <v>150</v>
      </c>
      <c r="Q29" s="9">
        <f t="shared" si="0"/>
        <v>542.65</v>
      </c>
      <c r="R29" s="9">
        <v>2300</v>
      </c>
    </row>
    <row r="30" spans="1:19" ht="11.25" customHeight="1" x14ac:dyDescent="0.2">
      <c r="A30" s="4">
        <v>2004</v>
      </c>
      <c r="B30" s="7">
        <f>15-1</f>
        <v>14</v>
      </c>
      <c r="C30" s="31"/>
      <c r="D30" s="30">
        <f>292.5-200</f>
        <v>92.5</v>
      </c>
      <c r="E30" s="9"/>
      <c r="F30" s="9">
        <v>164.37</v>
      </c>
      <c r="G30" s="9"/>
      <c r="H30" s="30">
        <f t="shared" si="1"/>
        <v>256.87</v>
      </c>
      <c r="I30" s="30">
        <v>0</v>
      </c>
      <c r="K30" s="30">
        <v>0</v>
      </c>
      <c r="L30" s="30"/>
      <c r="M30" s="30">
        <v>10</v>
      </c>
      <c r="N30" s="30">
        <f>200-200</f>
        <v>0</v>
      </c>
      <c r="Q30" s="9">
        <f t="shared" si="0"/>
        <v>266.87</v>
      </c>
      <c r="R30" s="9">
        <v>2227.6999999999998</v>
      </c>
    </row>
    <row r="31" spans="1:19" ht="11.25" customHeight="1" x14ac:dyDescent="0.2">
      <c r="A31" s="4">
        <v>2005</v>
      </c>
      <c r="B31" s="7">
        <v>13</v>
      </c>
      <c r="C31" s="31"/>
      <c r="D31" s="30">
        <v>513.02</v>
      </c>
      <c r="E31" s="9"/>
      <c r="F31" s="9">
        <v>175.5</v>
      </c>
      <c r="G31" s="1"/>
      <c r="H31" s="30">
        <f t="shared" si="1"/>
        <v>688.52</v>
      </c>
      <c r="I31" s="30">
        <v>0</v>
      </c>
      <c r="K31" s="30">
        <v>18.399999999999999</v>
      </c>
      <c r="L31" s="30"/>
      <c r="M31" s="30">
        <v>0</v>
      </c>
      <c r="N31" s="30">
        <v>0</v>
      </c>
      <c r="Q31" s="9">
        <f t="shared" si="0"/>
        <v>706.92</v>
      </c>
      <c r="R31" s="9">
        <f>8776.42-100</f>
        <v>8676.42</v>
      </c>
    </row>
    <row r="32" spans="1:19" ht="11.25" customHeight="1" x14ac:dyDescent="0.2">
      <c r="A32" s="4">
        <v>2006</v>
      </c>
      <c r="B32" s="7">
        <v>18</v>
      </c>
      <c r="C32" s="31"/>
      <c r="D32" s="30">
        <v>450</v>
      </c>
      <c r="E32" s="9"/>
      <c r="F32" s="9">
        <f>235.5-5</f>
        <v>230.5</v>
      </c>
      <c r="G32" s="1"/>
      <c r="H32" s="30">
        <f t="shared" si="1"/>
        <v>680.5</v>
      </c>
      <c r="I32" s="30">
        <v>330</v>
      </c>
      <c r="K32" s="30">
        <v>109.8</v>
      </c>
      <c r="L32" s="30"/>
      <c r="M32" s="30">
        <v>15</v>
      </c>
      <c r="N32" s="30">
        <v>0</v>
      </c>
      <c r="Q32" s="9">
        <f t="shared" si="0"/>
        <v>1135.3</v>
      </c>
      <c r="R32" s="9">
        <f>8580.84-50-652.5-200</f>
        <v>7678.34</v>
      </c>
    </row>
    <row r="33" spans="1:19" ht="11.25" customHeight="1" x14ac:dyDescent="0.2">
      <c r="A33" s="4">
        <v>2007</v>
      </c>
      <c r="B33" s="7">
        <v>21</v>
      </c>
      <c r="C33" s="31"/>
      <c r="D33" s="30">
        <v>650.27</v>
      </c>
      <c r="E33" s="9"/>
      <c r="F33" s="9">
        <v>79.75</v>
      </c>
      <c r="G33" s="1"/>
      <c r="H33" s="30">
        <f t="shared" si="1"/>
        <v>730.02</v>
      </c>
      <c r="I33" s="30">
        <v>200</v>
      </c>
      <c r="K33" s="30">
        <v>251</v>
      </c>
      <c r="L33" s="30"/>
      <c r="M33" s="30">
        <v>0</v>
      </c>
      <c r="N33" s="30">
        <v>0</v>
      </c>
      <c r="Q33" s="9">
        <f t="shared" si="0"/>
        <v>1181.02</v>
      </c>
      <c r="R33" s="9">
        <v>3494.54</v>
      </c>
    </row>
    <row r="34" spans="1:19" ht="11.25" customHeight="1" x14ac:dyDescent="0.2">
      <c r="A34" s="4">
        <v>2008</v>
      </c>
      <c r="B34" s="7">
        <v>12</v>
      </c>
      <c r="C34" s="31"/>
      <c r="D34" s="30">
        <f>1521.582-225</f>
        <v>1296.5820000000001</v>
      </c>
      <c r="E34" s="9"/>
      <c r="F34" s="9">
        <v>103.08</v>
      </c>
      <c r="G34" s="1"/>
      <c r="H34" s="30">
        <f t="shared" si="1"/>
        <v>1399.662</v>
      </c>
      <c r="I34" s="30">
        <v>425</v>
      </c>
      <c r="K34" s="30">
        <v>0</v>
      </c>
      <c r="L34" s="30"/>
      <c r="M34" s="30">
        <v>0</v>
      </c>
      <c r="Q34" s="9">
        <f t="shared" si="0"/>
        <v>1824.662</v>
      </c>
      <c r="R34" s="9">
        <f>9992.493-100-225</f>
        <v>9667.4930000000004</v>
      </c>
    </row>
    <row r="35" spans="1:19" ht="11.25" customHeight="1" x14ac:dyDescent="0.2">
      <c r="A35" s="4">
        <v>2009</v>
      </c>
      <c r="B35" s="7">
        <v>11</v>
      </c>
      <c r="C35" s="31"/>
      <c r="D35" s="30">
        <v>437.87</v>
      </c>
      <c r="E35" s="9"/>
      <c r="F35" s="9">
        <v>220</v>
      </c>
      <c r="G35" s="1"/>
      <c r="H35" s="30">
        <f t="shared" si="1"/>
        <v>657.87</v>
      </c>
      <c r="I35" s="30">
        <v>276.2</v>
      </c>
      <c r="K35" s="30">
        <v>0</v>
      </c>
      <c r="L35" s="30"/>
      <c r="M35" s="30"/>
      <c r="N35" s="30">
        <v>850</v>
      </c>
      <c r="Q35" s="9">
        <f t="shared" si="0"/>
        <v>1784.07</v>
      </c>
      <c r="R35" s="9">
        <f>4505.92-172.4</f>
        <v>4333.5200000000004</v>
      </c>
    </row>
    <row r="36" spans="1:19" ht="11.25" customHeight="1" x14ac:dyDescent="0.2">
      <c r="A36" s="4">
        <v>2010</v>
      </c>
      <c r="B36" s="7">
        <v>19</v>
      </c>
      <c r="C36" s="31"/>
      <c r="D36" s="30">
        <v>1034.7</v>
      </c>
      <c r="E36" s="9"/>
      <c r="F36" s="9">
        <v>235</v>
      </c>
      <c r="G36" s="1"/>
      <c r="H36" s="30">
        <f>F36+D36</f>
        <v>1269.7</v>
      </c>
      <c r="I36" s="30">
        <v>320</v>
      </c>
      <c r="K36" s="30">
        <v>500</v>
      </c>
      <c r="L36" s="30"/>
      <c r="M36" s="30">
        <v>0</v>
      </c>
      <c r="N36" s="30">
        <v>0</v>
      </c>
      <c r="P36" s="30">
        <v>2</v>
      </c>
      <c r="Q36" s="9">
        <f>SUM(H36:P36)</f>
        <v>2091.6999999999998</v>
      </c>
      <c r="R36" s="9">
        <v>5942.42</v>
      </c>
      <c r="S36" s="1" t="s">
        <v>58</v>
      </c>
    </row>
    <row r="37" spans="1:19" ht="11.25" customHeight="1" x14ac:dyDescent="0.2">
      <c r="A37" s="4">
        <v>2011</v>
      </c>
      <c r="B37" s="7">
        <v>17</v>
      </c>
      <c r="C37" s="31"/>
      <c r="D37" s="30">
        <v>1600</v>
      </c>
      <c r="E37" s="9"/>
      <c r="F37" s="9">
        <v>89</v>
      </c>
      <c r="G37" s="1"/>
      <c r="H37" s="30">
        <f>F37+D37</f>
        <v>1689</v>
      </c>
      <c r="I37" s="30">
        <v>200</v>
      </c>
      <c r="K37" s="30">
        <v>216.61</v>
      </c>
      <c r="L37" s="30"/>
      <c r="M37" s="30">
        <v>200</v>
      </c>
      <c r="N37" s="30">
        <v>0</v>
      </c>
      <c r="P37" s="30">
        <v>0</v>
      </c>
      <c r="Q37" s="9">
        <f>SUM(H37:P37)</f>
        <v>2305.61</v>
      </c>
      <c r="R37" s="9">
        <v>10838.76</v>
      </c>
      <c r="S37" s="1" t="s">
        <v>59</v>
      </c>
    </row>
    <row r="38" spans="1:19" ht="11.25" customHeight="1" x14ac:dyDescent="0.2">
      <c r="A38" s="4">
        <v>2012</v>
      </c>
      <c r="B38" s="7">
        <v>22</v>
      </c>
      <c r="C38" s="31"/>
      <c r="D38" s="30">
        <v>1106.8399999999999</v>
      </c>
      <c r="E38" s="47" t="s">
        <v>52</v>
      </c>
      <c r="F38" s="9">
        <v>131</v>
      </c>
      <c r="G38" s="1"/>
      <c r="H38" s="30">
        <f>F38+D38</f>
        <v>1237.8399999999999</v>
      </c>
      <c r="I38" s="30">
        <v>200</v>
      </c>
      <c r="J38" s="1"/>
      <c r="K38" s="30">
        <v>128</v>
      </c>
      <c r="L38" s="30"/>
      <c r="M38" s="30">
        <v>275</v>
      </c>
      <c r="N38" s="30">
        <v>0</v>
      </c>
      <c r="O38" s="30">
        <v>200</v>
      </c>
      <c r="P38" s="30">
        <v>0</v>
      </c>
      <c r="Q38" s="9">
        <f>SUM(H38:P38)</f>
        <v>2040.84</v>
      </c>
      <c r="R38" s="9">
        <v>10514.9</v>
      </c>
      <c r="S38" s="1" t="s">
        <v>57</v>
      </c>
    </row>
    <row r="39" spans="1:19" ht="11.25" customHeight="1" x14ac:dyDescent="0.2">
      <c r="A39" s="4">
        <v>2013</v>
      </c>
      <c r="B39" s="7">
        <v>22</v>
      </c>
      <c r="D39" s="10">
        <v>1425.3</v>
      </c>
      <c r="F39" s="10">
        <v>142</v>
      </c>
      <c r="H39" s="30">
        <f>F39+D39</f>
        <v>1567.3</v>
      </c>
      <c r="I39" s="9">
        <v>220</v>
      </c>
      <c r="J39" s="47" t="s">
        <v>53</v>
      </c>
      <c r="K39" s="9">
        <v>35</v>
      </c>
      <c r="Q39" s="9">
        <f>SUM(H39:P39)</f>
        <v>1822.3</v>
      </c>
      <c r="R39" s="30">
        <v>5048.83</v>
      </c>
    </row>
    <row r="40" spans="1:19" ht="3.75" customHeight="1" x14ac:dyDescent="0.2">
      <c r="A40" s="4"/>
      <c r="D40" s="9"/>
      <c r="E40" s="9"/>
      <c r="F40" s="9"/>
      <c r="G40" s="9"/>
      <c r="Q40" s="9"/>
    </row>
    <row r="41" spans="1:19" ht="14.25" customHeight="1" x14ac:dyDescent="0.2">
      <c r="A41" s="28" t="s">
        <v>17</v>
      </c>
      <c r="B41" s="45">
        <f>SUM(B9:B39)-10</f>
        <v>310</v>
      </c>
      <c r="C41" s="48" t="s">
        <v>33</v>
      </c>
      <c r="D41" s="29">
        <f>SUM(D9:D39)</f>
        <v>10126.111999999999</v>
      </c>
      <c r="E41" s="29"/>
      <c r="F41" s="29">
        <f>SUM(F9:F40)</f>
        <v>2290.2329999999997</v>
      </c>
      <c r="G41" s="29"/>
      <c r="H41" s="29">
        <f>F41+D41-0.01</f>
        <v>12416.334999999999</v>
      </c>
      <c r="I41" s="29">
        <f>SUM(I9:I40)</f>
        <v>2877.0070000000001</v>
      </c>
      <c r="J41" s="29"/>
      <c r="K41" s="29">
        <f>SUM(K9:K40)</f>
        <v>1323.81</v>
      </c>
      <c r="L41" s="29"/>
      <c r="M41" s="29">
        <f>SUM(M9:M40)</f>
        <v>560</v>
      </c>
      <c r="N41" s="43">
        <f>SUM(N9:N40)</f>
        <v>1000</v>
      </c>
      <c r="O41" s="43">
        <f>SUM(O9:O40)</f>
        <v>200</v>
      </c>
      <c r="P41" s="43">
        <f>SUM(P9:P40)</f>
        <v>2</v>
      </c>
      <c r="Q41" s="43">
        <f>SUM(Q9:Q40)</f>
        <v>18379.162</v>
      </c>
      <c r="R41" s="29">
        <f>SUM(R9:R40)-0.01</f>
        <v>88540.875</v>
      </c>
    </row>
    <row r="42" spans="1:19" ht="11.25" customHeight="1" x14ac:dyDescent="0.2">
      <c r="A42" s="3" t="s">
        <v>10</v>
      </c>
      <c r="B42" s="33"/>
      <c r="C42" s="33"/>
      <c r="D42" s="9"/>
      <c r="E42" s="9"/>
      <c r="F42" s="9"/>
      <c r="G42" s="9"/>
      <c r="Q42" s="9"/>
      <c r="S42" s="10">
        <f>1125+200+429</f>
        <v>1754</v>
      </c>
    </row>
    <row r="43" spans="1:19" ht="11.25" customHeight="1" x14ac:dyDescent="0.2">
      <c r="A43" s="1" t="s">
        <v>35</v>
      </c>
    </row>
    <row r="44" spans="1:19" ht="11.25" customHeight="1" x14ac:dyDescent="0.2">
      <c r="A44" s="1" t="s">
        <v>37</v>
      </c>
    </row>
    <row r="45" spans="1:19" ht="11.25" customHeight="1" x14ac:dyDescent="0.2">
      <c r="A45" s="1" t="s">
        <v>41</v>
      </c>
    </row>
    <row r="46" spans="1:19" ht="11.25" customHeight="1" x14ac:dyDescent="0.2">
      <c r="A46" s="1" t="s">
        <v>39</v>
      </c>
    </row>
    <row r="47" spans="1:19" ht="11.25" customHeight="1" x14ac:dyDescent="0.2">
      <c r="A47" s="1" t="s">
        <v>42</v>
      </c>
    </row>
    <row r="48" spans="1:19" ht="11.25" customHeight="1" x14ac:dyDescent="0.2">
      <c r="A48" s="46" t="s">
        <v>50</v>
      </c>
    </row>
    <row r="49" spans="1:1" ht="11.25" customHeight="1" x14ac:dyDescent="0.2">
      <c r="A49" s="1" t="s">
        <v>54</v>
      </c>
    </row>
    <row r="50" spans="1:1" ht="11.25" customHeight="1" x14ac:dyDescent="0.2">
      <c r="A50" s="1" t="s">
        <v>55</v>
      </c>
    </row>
  </sheetData>
  <mergeCells count="2">
    <mergeCell ref="I5:J5"/>
    <mergeCell ref="I6:J6"/>
  </mergeCells>
  <phoneticPr fontId="2" type="noConversion"/>
  <printOptions horizontalCentered="1"/>
  <pageMargins left="0.5" right="0.5" top="1.33858267716535" bottom="0.94488188976377996" header="0.511811023622047" footer="0.5"/>
  <pageSetup scale="75" orientation="portrait" horizontalDpi="300" verticalDpi="300" r:id="rId1"/>
  <headerFoot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8.85546875" defaultRowHeight="12.75" x14ac:dyDescent="0.2"/>
  <sheetData/>
  <phoneticPr fontId="0" type="noConversion"/>
  <printOptions gridLines="1" gridLinesSet="0"/>
  <pageMargins left="0.75" right="0.75" top="1" bottom="1" header="0.5" footer="0.5"/>
  <pageSetup orientation="portrait" horizontalDpi="4294967292" verticalDpi="4294967292" r:id="rId1"/>
  <headerFooter>
    <oddHeader>&amp;A</oddHead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Props1.xml><?xml version="1.0" encoding="utf-8"?>
<ds:datastoreItem xmlns:ds="http://schemas.openxmlformats.org/officeDocument/2006/customXml" ds:itemID="{81DAF4C6-67B3-40C7-9D85-E99C4E6839FD}">
  <ds:schemaRefs>
    <ds:schemaRef ds:uri="http://schemas.microsoft.com/sharepoint/v3/contenttype/forms"/>
  </ds:schemaRefs>
</ds:datastoreItem>
</file>

<file path=customXml/itemProps2.xml><?xml version="1.0" encoding="utf-8"?>
<ds:datastoreItem xmlns:ds="http://schemas.openxmlformats.org/officeDocument/2006/customXml" ds:itemID="{831F8A09-1D99-4397-9033-1DF735FAA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B4C1AB-8CC4-44D2-86D6-C276E0E31FC3}">
  <ds:schemaRefs>
    <ds:schemaRef ds:uri="http://schemas.microsoft.com/office/2006/metadata/properties"/>
    <ds:schemaRef ds:uri="http://purl.org/dc/elements/1.1/"/>
    <ds:schemaRef ds:uri="http://purl.org/dc/terms/"/>
    <ds:schemaRef ds:uri="2b4b9d8e-ecb2-49e1-a87e-51dfdfcaee7f"/>
    <ds:schemaRef ds:uri="http://www.w3.org/XML/1998/namespace"/>
    <ds:schemaRef ds:uri="http://schemas.microsoft.com/office/2006/documentManagement/types"/>
    <ds:schemaRef ds:uri="http://schemas.microsoft.com/office/infopath/2007/PartnerControls"/>
    <ds:schemaRef ds:uri="b966b054-3674-4c4f-a2b0-6a3ffbe0790e"/>
    <ds:schemaRef ds:uri="http://schemas.openxmlformats.org/package/2006/metadata/core-properties"/>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stat-annex12</vt:lpstr>
      <vt:lpstr>T11-1205chartdetails</vt:lpstr>
      <vt:lpstr>details</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details!Print_Area</vt:lpstr>
      <vt:lpstr>'stat-annex12'!Print_Area</vt:lpstr>
      <vt:lpstr>'T11-1205chartdetails'!Print_Area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Nonsovereign Commitments by Country, 2009–2024 ($ million)</dc:title>
  <dc:subject>annual report</dc:subject>
  <dc:creator>marissa ventura</dc:creator>
  <cp:keywords>adb annual report 2024, adb annual reports, adb operations, adb operational data, nonsovereign commitments, nonsovereign operations, loans debt security, equity investments, adb funds, partial credit guarantee, political risk guarantee, trade and supply chain finance program, microfinance program, adb commitments, adb commitments, afghanistan, armenia, azerbaijan, bangladesh, bhutan, cambodia, people's republic of china, fiji, georgia, india, indonesia, kazakhstan, kyrgyz republic, lao people's democratic republic, malaysia, maldives, mongolia, myanmar, nepal, pakistan, philippines, papua new guinea, samoa, sri lanka, tajikistan, thailand, uzbekistan, viet nam</cp:keywords>
  <cp:lastModifiedBy>Aldwin Thadeus S. Sutarez</cp:lastModifiedBy>
  <cp:lastPrinted>2025-03-25T21:19:20Z</cp:lastPrinted>
  <dcterms:created xsi:type="dcterms:W3CDTF">1999-01-24T03:13:28Z</dcterms:created>
  <dcterms:modified xsi:type="dcterms:W3CDTF">2025-04-14T10:14:38Z</dcterms:modified>
  <cp:category>This table presents ADB nonsovereign commitments by Developing Member Country for 2009–2024.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2025-04-14T10:14:38Z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b0bc9507-1100-47aa-bc21-c2ab1f9f9b94</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