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asiandevbank.sharepoint.com/teams/org_spra/Shared Documents/DEfR/DEfR 2023/Level 2/L2A Completed Ops Database/For posting in ADB.org/Country-level Results 2010-2022/"/>
    </mc:Choice>
  </mc:AlternateContent>
  <xr:revisionPtr revIDLastSave="87" documentId="13_ncr:1_{A33F8D7F-54F4-834D-9974-98421C278045}" xr6:coauthVersionLast="47" xr6:coauthVersionMax="47" xr10:uidLastSave="{06DF62B1-60A7-4348-AD4F-4A7DBB239DD2}"/>
  <bookViews>
    <workbookView xWindow="-30828" yWindow="-9684" windowWidth="30936" windowHeight="16896" activeTab="5" xr2:uid="{00000000-000D-0000-FFFF-FFFF00000000}"/>
  </bookViews>
  <sheets>
    <sheet name="2010-2018" sheetId="1" r:id="rId1"/>
    <sheet name="2019" sheetId="2" r:id="rId2"/>
    <sheet name="2020" sheetId="4" r:id="rId3"/>
    <sheet name="2021" sheetId="5" r:id="rId4"/>
    <sheet name="2022" sheetId="7" r:id="rId5"/>
    <sheet name="2023" sheetId="9" r:id="rId6"/>
    <sheet name="2019-2023 Aggregate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localSheetId="5" hidden="1">'2023'!$B$5:$C$58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9" i="9" l="1"/>
  <c r="C50" i="9"/>
  <c r="C51" i="9"/>
  <c r="C52" i="9"/>
  <c r="C53" i="9"/>
  <c r="C54" i="9"/>
  <c r="C55" i="9"/>
  <c r="C58" i="9"/>
  <c r="C10" i="9"/>
  <c r="C11" i="9"/>
  <c r="C12" i="9"/>
  <c r="C13" i="9"/>
  <c r="C15" i="9"/>
  <c r="C16" i="9"/>
  <c r="C19" i="9"/>
  <c r="C20" i="9"/>
  <c r="C21" i="9"/>
  <c r="C22" i="9"/>
  <c r="C23" i="9"/>
  <c r="C24" i="9"/>
  <c r="C25" i="9"/>
  <c r="C26" i="9"/>
  <c r="C27" i="9"/>
  <c r="C28" i="9"/>
  <c r="C29" i="9"/>
  <c r="C31" i="9"/>
  <c r="C32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8" i="9"/>
  <c r="C8" i="9"/>
  <c r="B10" i="9"/>
  <c r="B11" i="9"/>
  <c r="B12" i="9"/>
  <c r="B13" i="9"/>
  <c r="B15" i="9"/>
  <c r="B16" i="9"/>
  <c r="B19" i="9"/>
  <c r="B20" i="9"/>
  <c r="B21" i="9"/>
  <c r="B22" i="9"/>
  <c r="B23" i="9"/>
  <c r="B24" i="9"/>
  <c r="B25" i="9"/>
  <c r="B26" i="9"/>
  <c r="B27" i="9"/>
  <c r="B28" i="9"/>
  <c r="B29" i="9"/>
  <c r="B31" i="9"/>
  <c r="B32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8" i="9"/>
  <c r="B49" i="9"/>
  <c r="B50" i="9"/>
  <c r="B51" i="9"/>
  <c r="B52" i="9"/>
  <c r="B53" i="9"/>
  <c r="B54" i="9"/>
  <c r="B55" i="9"/>
  <c r="B58" i="9"/>
  <c r="B8" i="9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49" i="8"/>
  <c r="G118" i="8"/>
  <c r="G119" i="8"/>
  <c r="G120" i="8"/>
  <c r="G122" i="8"/>
  <c r="G123" i="8"/>
  <c r="G124" i="8"/>
  <c r="G125" i="8"/>
  <c r="G127" i="8"/>
  <c r="G128" i="8"/>
  <c r="G129" i="8"/>
  <c r="G130" i="8"/>
  <c r="G132" i="8"/>
  <c r="G133" i="8"/>
  <c r="G134" i="8"/>
  <c r="G136" i="8"/>
  <c r="G137" i="8"/>
  <c r="G138" i="8"/>
  <c r="G140" i="8"/>
  <c r="G142" i="8"/>
  <c r="F141" i="8"/>
  <c r="G141" i="8" s="1"/>
  <c r="D128" i="8"/>
  <c r="D138" i="8"/>
  <c r="G144" i="8"/>
  <c r="G143" i="8"/>
  <c r="G117" i="8"/>
  <c r="G112" i="8"/>
  <c r="G111" i="8"/>
  <c r="G109" i="8"/>
  <c r="D108" i="8"/>
  <c r="G108" i="8" s="1"/>
  <c r="G107" i="8"/>
  <c r="D106" i="8"/>
  <c r="G106" i="8" s="1"/>
  <c r="D105" i="8"/>
  <c r="G105" i="8" s="1"/>
  <c r="D104" i="8"/>
  <c r="G104" i="8" s="1"/>
  <c r="G102" i="8"/>
  <c r="G101" i="8"/>
  <c r="D100" i="8"/>
  <c r="G100" i="8" s="1"/>
  <c r="D99" i="8"/>
  <c r="G99" i="8" s="1"/>
  <c r="D98" i="8"/>
  <c r="G98" i="8" s="1"/>
  <c r="D96" i="8"/>
  <c r="G96" i="8" s="1"/>
  <c r="G95" i="8"/>
  <c r="D94" i="8"/>
  <c r="G94" i="8" s="1"/>
  <c r="G92" i="8"/>
  <c r="G91" i="8"/>
  <c r="G90" i="8"/>
  <c r="G89" i="8"/>
  <c r="G87" i="8"/>
  <c r="G86" i="8"/>
  <c r="D85" i="8"/>
  <c r="G85" i="8" s="1"/>
  <c r="G84" i="8"/>
  <c r="G83" i="8"/>
  <c r="D82" i="8"/>
  <c r="G82" i="8" s="1"/>
  <c r="G80" i="8"/>
  <c r="G79" i="8"/>
  <c r="G78" i="8"/>
  <c r="D77" i="8"/>
  <c r="G77" i="8" s="1"/>
  <c r="G76" i="8"/>
  <c r="G71" i="8"/>
  <c r="D70" i="8"/>
  <c r="G70" i="8" s="1"/>
  <c r="D69" i="8"/>
  <c r="G69" i="8" s="1"/>
  <c r="D68" i="8"/>
  <c r="G68" i="8" s="1"/>
  <c r="G67" i="8"/>
  <c r="G66" i="8"/>
  <c r="G64" i="8"/>
  <c r="G63" i="8"/>
  <c r="G61" i="8"/>
  <c r="G60" i="8"/>
  <c r="G59" i="8"/>
  <c r="G57" i="8"/>
  <c r="G52" i="8"/>
  <c r="D51" i="8"/>
  <c r="G51" i="8" s="1"/>
  <c r="D50" i="8"/>
  <c r="G50" i="8" s="1"/>
  <c r="G49" i="8"/>
  <c r="F48" i="8"/>
  <c r="G48" i="8" s="1"/>
  <c r="D47" i="8"/>
  <c r="G47" i="8" s="1"/>
  <c r="D46" i="8"/>
  <c r="G46" i="8" s="1"/>
  <c r="F45" i="8"/>
  <c r="D45" i="8"/>
  <c r="D43" i="8"/>
  <c r="G43" i="8" s="1"/>
  <c r="D42" i="8"/>
  <c r="G42" i="8" s="1"/>
  <c r="D41" i="8"/>
  <c r="G41" i="8" s="1"/>
  <c r="D40" i="8"/>
  <c r="G40" i="8" s="1"/>
  <c r="G38" i="8"/>
  <c r="G37" i="8"/>
  <c r="G36" i="8"/>
  <c r="G34" i="8"/>
  <c r="G33" i="8"/>
  <c r="G32" i="8"/>
  <c r="G31" i="8"/>
  <c r="G30" i="8"/>
  <c r="G29" i="8"/>
  <c r="G28" i="8"/>
  <c r="G27" i="8"/>
  <c r="D26" i="8"/>
  <c r="G26" i="8" s="1"/>
  <c r="G25" i="8"/>
  <c r="G23" i="8"/>
  <c r="G22" i="8"/>
  <c r="D21" i="8"/>
  <c r="G21" i="8" s="1"/>
  <c r="D20" i="8"/>
  <c r="G20" i="8" s="1"/>
  <c r="G19" i="8"/>
  <c r="D18" i="8"/>
  <c r="G18" i="8" s="1"/>
  <c r="D17" i="8"/>
  <c r="G17" i="8" s="1"/>
  <c r="D16" i="8"/>
  <c r="G16" i="8" s="1"/>
  <c r="D15" i="8"/>
  <c r="G15" i="8" s="1"/>
  <c r="D14" i="8"/>
  <c r="G14" i="8" s="1"/>
  <c r="G13" i="8"/>
  <c r="D11" i="8"/>
  <c r="G11" i="8" s="1"/>
  <c r="G10" i="8"/>
  <c r="D9" i="8"/>
  <c r="G9" i="8" s="1"/>
  <c r="D8" i="8"/>
  <c r="G8" i="8" s="1"/>
  <c r="D7" i="8"/>
  <c r="G7" i="8" s="1"/>
  <c r="D6" i="8"/>
  <c r="G6" i="8" s="1"/>
  <c r="G45" i="8" l="1"/>
</calcChain>
</file>

<file path=xl/sharedStrings.xml><?xml version="1.0" encoding="utf-8"?>
<sst xmlns="http://schemas.openxmlformats.org/spreadsheetml/2006/main" count="1523" uniqueCount="404">
  <si>
    <t>VIET NAM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</si>
  <si>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</si>
  <si>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</si>
  <si>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</si>
  <si>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</si>
  <si>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</si>
  <si>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</si>
  <si>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</si>
  <si>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</si>
  <si>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</si>
  <si>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</si>
  <si>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</si>
  <si>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</si>
  <si>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</si>
  <si>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</si>
  <si>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</si>
  <si>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</si>
  <si>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</si>
  <si>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</si>
  <si>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</si>
  <si>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</si>
  <si>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</si>
  <si>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</si>
  <si>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</si>
  <si>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</si>
  <si>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</si>
  <si>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</si>
  <si>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</si>
  <si>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</si>
  <si>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</si>
  <si>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</si>
  <si>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</si>
  <si>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</si>
  <si>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</si>
  <si>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</si>
  <si>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</si>
  <si>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</si>
  <si>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</si>
  <si>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</si>
  <si>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</si>
  <si>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</si>
  <si>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</si>
  <si>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</si>
  <si>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</si>
  <si>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</si>
  <si>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</si>
  <si>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</si>
  <si>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</si>
  <si>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</si>
  <si>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</si>
  <si>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</si>
  <si>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</si>
  <si>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</si>
  <si>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</si>
  <si>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</si>
  <si>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</si>
  <si>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</si>
  <si>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</si>
  <si>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</si>
  <si>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</si>
  <si>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</si>
  <si>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</si>
  <si>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</si>
  <si>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</si>
  <si>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</si>
  <si>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</si>
  <si>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</si>
  <si>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</si>
  <si>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</si>
  <si>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</si>
  <si>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</si>
  <si>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</si>
  <si>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</si>
  <si>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</si>
  <si>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</si>
  <si>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</si>
  <si>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</si>
  <si>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</si>
  <si>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</si>
  <si>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</si>
  <si>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</si>
  <si>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</si>
  <si>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</si>
  <si>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</si>
  <si>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</si>
  <si>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</si>
  <si>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</si>
  <si>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Central Region Livelihood Project</t>
  </si>
  <si>
    <t>Viet Nam</t>
  </si>
  <si>
    <t>Project</t>
  </si>
  <si>
    <t>S</t>
  </si>
  <si>
    <t>ADF</t>
  </si>
  <si>
    <t>Yes</t>
  </si>
  <si>
    <t>DFID</t>
  </si>
  <si>
    <t>UK</t>
  </si>
  <si>
    <t>GMS Kunming-Haiphong Transport Corridor Project-Noi Bai-Lao Cai Highway TA Project</t>
  </si>
  <si>
    <t>No</t>
  </si>
  <si>
    <t>1932/2118</t>
  </si>
  <si>
    <t>Financial Sector Program Loan II-SP1 And SP2</t>
  </si>
  <si>
    <t>Program</t>
  </si>
  <si>
    <t>Third Provincial Towns Water Supply and Sanitation Project</t>
  </si>
  <si>
    <t>AFD</t>
  </si>
  <si>
    <t>France</t>
  </si>
  <si>
    <t>Provincial Roads Improvement Sector Project</t>
  </si>
  <si>
    <t>Countercyclical Support</t>
  </si>
  <si>
    <t>CSF</t>
  </si>
  <si>
    <t>OCR</t>
  </si>
  <si>
    <t>Rural Health Project</t>
  </si>
  <si>
    <t>30285-013</t>
  </si>
  <si>
    <t xml:space="preserve">Project </t>
  </si>
  <si>
    <t>Second Red River Basin Sector Project</t>
  </si>
  <si>
    <t>30292-013</t>
  </si>
  <si>
    <t>AFD, Govt of Netherlands</t>
  </si>
  <si>
    <t>France, Netherlands</t>
  </si>
  <si>
    <t>Health Care in the Central Highlands Project</t>
  </si>
  <si>
    <t>37115-013</t>
  </si>
  <si>
    <t>Sida</t>
  </si>
  <si>
    <t>Sweden</t>
  </si>
  <si>
    <t>Northern Power Transmission Sector Project</t>
  </si>
  <si>
    <t>32273-013</t>
  </si>
  <si>
    <t>Sector Project</t>
  </si>
  <si>
    <t>Emergency Rehabilitation of Calamity Damage Project</t>
  </si>
  <si>
    <t>40282-013</t>
  </si>
  <si>
    <t>Emergency Rehabilitation of Calamity Damage Project (Supplementary)</t>
  </si>
  <si>
    <t>40282-023</t>
  </si>
  <si>
    <t>Ho Chi Minh City–Long Thanh–Dau Giay Expressway Technical Assistance Project</t>
  </si>
  <si>
    <t>40198-013</t>
  </si>
  <si>
    <t>Central Region Urban Environmental Improvement Project</t>
  </si>
  <si>
    <t>34355-013</t>
  </si>
  <si>
    <t>Second Lower Secondary Education Development Project</t>
  </si>
  <si>
    <t>33304-013</t>
  </si>
  <si>
    <t>G0046</t>
  </si>
  <si>
    <t>HIV/AIDS Prevention Among Youth</t>
  </si>
  <si>
    <t>38581-02</t>
  </si>
  <si>
    <t>Central Region Water Resources Project</t>
  </si>
  <si>
    <t>30292-023</t>
  </si>
  <si>
    <t>Upper Secondary Education Development Project</t>
  </si>
  <si>
    <t xml:space="preserve">28309-013 </t>
  </si>
  <si>
    <t>Sector project</t>
  </si>
  <si>
    <t>2195/G0022</t>
  </si>
  <si>
    <t>Central Region Transport Networks Improvement Sector Project</t>
  </si>
  <si>
    <t>34356-013</t>
  </si>
  <si>
    <t>NDC</t>
  </si>
  <si>
    <t>Multilateral</t>
  </si>
  <si>
    <t>Housing Finance Project</t>
  </si>
  <si>
    <t>35497-013</t>
  </si>
  <si>
    <t>2352/2490/2570/2827</t>
  </si>
  <si>
    <t>Support the Implementation of the Poverty Reduction Programs IV and V</t>
  </si>
  <si>
    <t>41046-01
42191-01
42191-02
42191-03</t>
  </si>
  <si>
    <t>Agriculture Science and Technology Project</t>
  </si>
  <si>
    <t>2377/2707</t>
  </si>
  <si>
    <t>Third Financial Sector Program</t>
  </si>
  <si>
    <t>7169/1827</t>
  </si>
  <si>
    <t>RMIT International University of Viet Nam</t>
  </si>
  <si>
    <t>Loan</t>
  </si>
  <si>
    <t>NS</t>
  </si>
  <si>
    <t>7289/2486</t>
  </si>
  <si>
    <t>Loan to Saigon Thuong Tin Bank</t>
  </si>
  <si>
    <t>Central Region Small and Medium Towns Development Project</t>
  </si>
  <si>
    <t>30286-013</t>
  </si>
  <si>
    <t>Upper Secondary and Professional Teacher Development Project</t>
  </si>
  <si>
    <t>37622-013</t>
  </si>
  <si>
    <t>2180/G0015</t>
  </si>
  <si>
    <t>Preventive Health System Support Project</t>
  </si>
  <si>
    <t>34348-013</t>
  </si>
  <si>
    <t>Lower Secondary Education for the Most Disadvantaged Regions Project</t>
  </si>
  <si>
    <t>36008-013</t>
  </si>
  <si>
    <t>Project Loan</t>
  </si>
  <si>
    <t>Northern Power Transmission Expansion Sector Project</t>
  </si>
  <si>
    <t>38196-013</t>
  </si>
  <si>
    <t>Sector Project Loan</t>
  </si>
  <si>
    <t>2877/3213</t>
  </si>
  <si>
    <t>Microfinance Development Program (Subprograms 1 and 2)</t>
  </si>
  <si>
    <t>42235-013/42235-023</t>
  </si>
  <si>
    <t>Program Loan (L2877)/ Programmatic Approach PBL (Loan) L3213</t>
  </si>
  <si>
    <t>Song Bung 4 Hydropower Project</t>
  </si>
  <si>
    <t>36352-013</t>
  </si>
  <si>
    <t>Project loan</t>
  </si>
  <si>
    <t>Regular OCR</t>
  </si>
  <si>
    <t>Health Care In The South Central Coast Region Project</t>
  </si>
  <si>
    <t>40019-013</t>
  </si>
  <si>
    <t>Concessional OCR</t>
  </si>
  <si>
    <t>2302/8227</t>
  </si>
  <si>
    <t>Greater Mekong Subregion Kunming-Hai Phong Transport Corridor: Yen Vien-Lao Cai Railway
Upgrading Project</t>
  </si>
  <si>
    <t>39175-013</t>
  </si>
  <si>
    <t>AFD, French Ministry of Finance</t>
  </si>
  <si>
    <t>2511/0147-G</t>
  </si>
  <si>
    <t>Thanh Hoa City Comprehensive Socioeconomic Development Project</t>
  </si>
  <si>
    <t>41013-013</t>
  </si>
  <si>
    <t>WFPF, Government of the Republic of Korea</t>
  </si>
  <si>
    <t>2582/2583</t>
  </si>
  <si>
    <t>Secondary Education Sector Development Program</t>
  </si>
  <si>
    <t>40347-013</t>
  </si>
  <si>
    <t>Sector Development Program/Project</t>
  </si>
  <si>
    <t>2680/3050</t>
  </si>
  <si>
    <t xml:space="preserve">Second Small and Medium-sized Enterprises Development Program </t>
  </si>
  <si>
    <t>41360-012/ 41360-014</t>
  </si>
  <si>
    <t>Program loan</t>
  </si>
  <si>
    <t>3081/3335</t>
  </si>
  <si>
    <t xml:space="preserve">Financial Sector Deepening Program </t>
  </si>
  <si>
    <t>44251-013/ 44251-034</t>
  </si>
  <si>
    <t>Quality and Safety Enhancement of Agricultural Products and Biogas Development Project</t>
  </si>
  <si>
    <t>39421-013</t>
  </si>
  <si>
    <t>COL</t>
  </si>
  <si>
    <t>-</t>
  </si>
  <si>
    <t>Comprehensive Socioeconomic Urban Development Project in Viet Tri, Hung Yen, and Dong Dang</t>
  </si>
  <si>
    <t>41462-013</t>
  </si>
  <si>
    <t>KEXIM = Export–Import Bank of Korea</t>
  </si>
  <si>
    <t>Korea</t>
  </si>
  <si>
    <t>2353/2610</t>
  </si>
  <si>
    <t>Mong Duong 1 Thermal Power Project</t>
  </si>
  <si>
    <t>39595-023/39595-033</t>
  </si>
  <si>
    <t>MFF/Project</t>
  </si>
  <si>
    <t>2269/0060-G</t>
  </si>
  <si>
    <t>Forests for Livelihood Improvement in the Central Highlands Sector Project</t>
  </si>
  <si>
    <t>34341–013</t>
  </si>
  <si>
    <t>Central Region Rural Water Supply and Sanitation
Sector Project</t>
  </si>
  <si>
    <t>40364-013</t>
  </si>
  <si>
    <t>Power Transmission Investment Program (Tranche 2)</t>
  </si>
  <si>
    <t>42039-035</t>
  </si>
  <si>
    <t>AFD=Agence Française de Développement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</si>
  <si>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</si>
  <si>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</si>
  <si>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</si>
  <si>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</si>
  <si>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</si>
  <si>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</si>
  <si>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</si>
  <si>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</si>
  <si>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</si>
  <si>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</si>
  <si>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</si>
  <si>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</si>
  <si>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</si>
  <si>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</si>
  <si>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Ho Chi Minh City-Long Thanh-Dau Giay Expressway Construction</t>
  </si>
  <si>
    <t>RFI</t>
  </si>
  <si>
    <t>Jobs generated (number)</t>
  </si>
  <si>
    <t>Skilled jobs for women generated (number) </t>
  </si>
  <si>
    <t>2.1.1</t>
  </si>
  <si>
    <t>TI</t>
  </si>
  <si>
    <t>Women enrolled in TVET and other job training (number) </t>
  </si>
  <si>
    <t>SOE Reform and Corporate Governance Facilitation Program - Tranche 1</t>
  </si>
  <si>
    <t>Entities with improved management functions and financial stability (number) </t>
  </si>
  <si>
    <t>6.1.4</t>
  </si>
  <si>
    <t>Transparency and accountability measures in procurement and financial management supported in implementation (number) </t>
  </si>
  <si>
    <t>6.2.3</t>
  </si>
  <si>
    <t>Measures to strengthen SOE governance supported in implementation (number)</t>
  </si>
  <si>
    <t>Sustainable Rural Infrastructure Development Project in Northern Mountain Provinces</t>
  </si>
  <si>
    <t>Poor and vulnerable people with improved standards of living (number)</t>
  </si>
  <si>
    <t>Women represented in decision-making structures and processes (number) </t>
  </si>
  <si>
    <t>Women and girls with increased time savings (number) </t>
  </si>
  <si>
    <t>People benefiting from increased rural investment (number)</t>
  </si>
  <si>
    <t>Land with higher productivity (hectares)</t>
  </si>
  <si>
    <t>2.1.4</t>
  </si>
  <si>
    <t>Women and girls benefiting from new or improved infrastructure (number) </t>
  </si>
  <si>
    <t>2.3.1</t>
  </si>
  <si>
    <t>Women with strengthened leadership capacities (number)</t>
  </si>
  <si>
    <t>3.3.4</t>
  </si>
  <si>
    <t>Solutions to conserve, restore, and/or enhance terrestrial, coastal, and marine areas implemented (number) </t>
  </si>
  <si>
    <t>5.1.1</t>
  </si>
  <si>
    <t>Rural infrastructure assets established or improved (number)</t>
  </si>
  <si>
    <t>5.3.1</t>
  </si>
  <si>
    <t>Land improved through climate-resilient irrigation infrastructure and water delivery services (hectares) </t>
  </si>
  <si>
    <t>Strengthening Water Management and Irrigation Systems Rehabilitation</t>
  </si>
  <si>
    <t>People benefiting from improved health services, education services, or social protection (number)</t>
  </si>
  <si>
    <t>Women and girls with increased resilience to climate change, disasters, and other external shocks (number) </t>
  </si>
  <si>
    <t>People with strengthened climate and disaster resilience (number)</t>
  </si>
  <si>
    <t>Entities with improved service delivery (number) </t>
  </si>
  <si>
    <t>1.1.1</t>
  </si>
  <si>
    <t>People enrolled in improved education and/or training (number) </t>
  </si>
  <si>
    <t>2.4.1</t>
  </si>
  <si>
    <t>Time-saving or gender-responsive infrastructure assets and/or services established or improved (number)</t>
  </si>
  <si>
    <t>3.2.1</t>
  </si>
  <si>
    <t>Area with reduced flood risk (hectares) </t>
  </si>
  <si>
    <t>6.2.4</t>
  </si>
  <si>
    <t>Citizen engagement mechanisms adopted (number)</t>
  </si>
  <si>
    <t>Health Human Resources Sector Development Program</t>
  </si>
  <si>
    <t>Women and girls completing secondary and tertiary education, and/or other training (number)</t>
  </si>
  <si>
    <t>1.1.2</t>
  </si>
  <si>
    <t>Health services established or improved (number) </t>
  </si>
  <si>
    <t>2.3.2</t>
  </si>
  <si>
    <t>Measures on gender equality supported in implementation (number)</t>
  </si>
  <si>
    <t>6.1.1</t>
  </si>
  <si>
    <t>Government officials with increased capacity to design, implement, monitor, and evaluate relevant measures (number)</t>
  </si>
  <si>
    <t>6.2.1</t>
  </si>
  <si>
    <t>Service delivery standards adopted and/or supported in implementation by government and/or private entities (number)</t>
  </si>
  <si>
    <t>Skills Enhancement Project</t>
  </si>
  <si>
    <t>People benefiting from improved services in urban areas (number)</t>
  </si>
  <si>
    <t>6.1.2</t>
  </si>
  <si>
    <t>Measures supported in implementation to improve capacity of public organizations to promote the private sector and finance sector (number)</t>
  </si>
  <si>
    <t>Renewable Energy Development and Network Expansion and Rehabilitation for Remote Communes Sector Project</t>
  </si>
  <si>
    <t>Total annual greenhouse gas emissions reduction (tCO2e/year) </t>
  </si>
  <si>
    <t>People benefiting from strengthened environmental sustainability (number)</t>
  </si>
  <si>
    <t>1.3.1</t>
  </si>
  <si>
    <t>Infrastructure assets established or improved (number)</t>
  </si>
  <si>
    <t>2.1.2</t>
  </si>
  <si>
    <t>Women opening new accounts (number) </t>
  </si>
  <si>
    <t>3.1.3</t>
  </si>
  <si>
    <t>Low-carbon infrastructure assets established or improved (number)</t>
  </si>
  <si>
    <t>3.1.4</t>
  </si>
  <si>
    <t>Installed renewable energy capacity (megawatts)</t>
  </si>
  <si>
    <t>Transport Connections in Northern Mountainous Provinces Project </t>
  </si>
  <si>
    <t>3.1.2</t>
  </si>
  <si>
    <t>People with increased capacity in implementing mitigation and low-carbon development actions (number)</t>
  </si>
  <si>
    <t>3.2.5</t>
  </si>
  <si>
    <t>New and existing infrastructure assets made climate and disaster resilient (number)</t>
  </si>
  <si>
    <t>SOE Reform and Corporate Governance Facilitation Program (Tranche 2 and Multitranche Financing Facility)</t>
  </si>
  <si>
    <t>4.1.1</t>
  </si>
  <si>
    <t>Service providers with improved performance (number)</t>
  </si>
  <si>
    <t>4.2.1</t>
  </si>
  <si>
    <t>Measures to improve regulatory, legal, and institutional environment for better planning supported in implementation (number)</t>
  </si>
  <si>
    <t>B. Nonsovereign operation</t>
  </si>
  <si>
    <t>C. Technical assistance</t>
  </si>
  <si>
    <t>Capacity Building for Project Management Unit Professionalization</t>
  </si>
  <si>
    <t>Enhancing Readiness for Solar Power Deployment in Viet Nam</t>
  </si>
  <si>
    <t>3.1.5</t>
  </si>
  <si>
    <t>Low-carbon solutions promoted and implemented (number) </t>
  </si>
  <si>
    <t>Establishing the Wholesale Electricity Market</t>
  </si>
  <si>
    <t>Strengthening Financial Markets</t>
  </si>
  <si>
    <t>Strengthening Microfinance Sector Operations and Supervision</t>
  </si>
  <si>
    <t>2020 Development Effectiveness Review</t>
  </si>
  <si>
    <t>https://www.adb.org/documents/development-effectiveness-review-2020-report</t>
  </si>
  <si>
    <t>Improving Competitiveness Program</t>
  </si>
  <si>
    <t>6.2.2</t>
  </si>
  <si>
    <t>Measures supported in implementation to strengthen subnational entities' ability to better manage their public finances (number)</t>
  </si>
  <si>
    <t>Improving Public Expenditure Quality Program (Subprogram 1)</t>
  </si>
  <si>
    <t>Improving Operational Performance of the Water Supply Sector</t>
  </si>
  <si>
    <t>Support to Strengthening Local Health Care Program</t>
  </si>
  <si>
    <t>4.2.2</t>
  </si>
  <si>
    <t>Measures to improve financial sustainability supported in implementation (number) </t>
  </si>
  <si>
    <t>Sustainable and Resilient Urban Development</t>
  </si>
  <si>
    <t>3.2.4</t>
  </si>
  <si>
    <t>National and subnational disaster risk reduction and/or management plans supported in implementation (number) </t>
  </si>
  <si>
    <t>3.3.2</t>
  </si>
  <si>
    <t>Solutions to enhance pollution control and resource efficiency implemented (number) 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</si>
  <si>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</si>
  <si>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</si>
  <si>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</si>
  <si>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</si>
  <si>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</si>
  <si>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</si>
  <si>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</si>
  <si>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2: Accelerating Progress in Gender Equality</t>
  </si>
  <si>
    <t>OP 3: Tackilng Climate Change, Building Climate and Disaster Resilience, and Enhancing Environmental Sustainability</t>
  </si>
  <si>
    <t>OP 4:  Making Cities More Livable</t>
  </si>
  <si>
    <t>OP 5: Promoting Rural Development and Food Security</t>
  </si>
  <si>
    <t>OP 6: Strengthening Governance and Institutional Capacity</t>
  </si>
  <si>
    <t>2021 Development Effectiveness Review</t>
  </si>
  <si>
    <t>https://www.adb.org/documents/development-effectiveness-review-2021-report</t>
  </si>
  <si>
    <t>Development of the Northern Chu and Southern Ma Rivers Irrigation System Project</t>
  </si>
  <si>
    <t>5.3.2</t>
  </si>
  <si>
    <t>Farmers using quality farm inputs and sustainable mechanization (number)</t>
  </si>
  <si>
    <t>Greater Mekong Subregion Ben Luc–Long Thanh Expressway Project – Tranche 1</t>
  </si>
  <si>
    <t>Greater Mekong Subregion: Kunming–Haiphong Transport Corridor—Noi Bai–Lao Cai Highway Project</t>
  </si>
  <si>
    <t>Trade and investment facilitated ($) </t>
  </si>
  <si>
    <t>7.1.1</t>
  </si>
  <si>
    <t>Transport and ICT connectivity assets established or improved (number)</t>
  </si>
  <si>
    <t>Ho Chi Minh City Urban Mass Rapid Transit Line 2 Investment Program</t>
  </si>
  <si>
    <t>4.1.2</t>
  </si>
  <si>
    <t>Urban infrastructure assets established or improved (number)</t>
  </si>
  <si>
    <t>Phuoc Hoa Water Resources Project</t>
  </si>
  <si>
    <t>2.1.3</t>
  </si>
  <si>
    <t>Women-owned or -led SME loan accounts opened or women-owned or -led SME end borrowers reached (number)</t>
  </si>
  <si>
    <t>Power Transmission Investment Program (Tranche 1)</t>
  </si>
  <si>
    <t>Productive Rural Infrastructure Sector Project in the Central Highlands</t>
  </si>
  <si>
    <t>Second Upper Secondary Education Development Project</t>
  </si>
  <si>
    <t>Secondary Cities Development Project</t>
  </si>
  <si>
    <t>3.3.3</t>
  </si>
  <si>
    <t>Terrestrial, coastal, and marine areas conserved, restored, and/or enhanced (hectares)</t>
  </si>
  <si>
    <t>Trade Facilitation: Improved Sanitary and Phytosanitary Handling in Greater Mekong Subregion Trade Project</t>
  </si>
  <si>
    <t>5.2.4</t>
  </si>
  <si>
    <t xml:space="preserve"> Food safety and traceability standards improved (number)</t>
  </si>
  <si>
    <t>Mainstreaming Climate Change Mitigation into National Infrastructure</t>
  </si>
  <si>
    <t>OP 7: Fostering Regional Cooperation and Integration</t>
  </si>
  <si>
    <t>2022 Development Effectiveness Review</t>
  </si>
  <si>
    <t>https://www.adb.org/documents/development-effectiveness-review-2022-report</t>
  </si>
  <si>
    <t>Integrated Rural Development Sector Project in the Central Provinces</t>
  </si>
  <si>
    <t>Low Carbon Agricultural Support Project</t>
  </si>
  <si>
    <t>3.1.1</t>
  </si>
  <si>
    <t>Additional climate finance mobilized ($) </t>
  </si>
  <si>
    <t>3.2.2</t>
  </si>
  <si>
    <t>Gender-inclusive climate and disaster resilience capacity development initiatives implemented (number) </t>
  </si>
  <si>
    <t>Public–Private Partnership Support Project</t>
  </si>
  <si>
    <t>Sustainable Urban Transport for Ho Chi Minh City Mass Rapid Transit Line 2 Project</t>
  </si>
  <si>
    <t>Enhancing Agricultural Competitiveness in Viet Nam</t>
  </si>
  <si>
    <t>Strengthening the Policy and Institutional Framework of Social Health Insurance</t>
  </si>
  <si>
    <t>1.1.3</t>
  </si>
  <si>
    <t>Social protection schemes established or improved (number)</t>
  </si>
  <si>
    <t>OP 1: Addressing Remaining Poverty and Reducing Inequalities</t>
  </si>
  <si>
    <t>2.2.3</t>
  </si>
  <si>
    <t>OP 4: Making Cities More Livable</t>
  </si>
  <si>
    <t>Solutions to prevent or address gender-based violence implemented (number) </t>
  </si>
  <si>
    <t>2023 Development Effectiveness Review</t>
  </si>
  <si>
    <t>NONSOV</t>
  </si>
  <si>
    <t>Agripacific Holdings Kunming Hasfarm Flowers High-Value Horticulture Development Project</t>
  </si>
  <si>
    <t>Gulf Tay Ninh 2 Joint Stock Company Gulf Solar Power Project</t>
  </si>
  <si>
    <t>Imexpharm Corporation Imexpharm COVID-19 Generic Pharmaceutical Project</t>
  </si>
  <si>
    <t>Greater Mekong Subregion Flood and Drought Risk Management and Mitigation Project in the Lao People's Democratic Republic and Viet Nam</t>
  </si>
  <si>
    <t>7.3.1</t>
  </si>
  <si>
    <t>Power Transmission Investment Program (Multitranche Financing Facility and Tranche 3)</t>
  </si>
  <si>
    <t xml:space="preserve">Second Health Care in the Central Highlands Project </t>
  </si>
  <si>
    <t>Second Northern Greater Mekong Subregion Transport Network Improvement Project in the Lao People’s Democratic Republic and Viet Nam</t>
  </si>
  <si>
    <t>Support for Public–Private Partnership (PPP)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</si>
</sst>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3409]dd\-mmm\-yy;@"/>
    <numFmt numFmtId="166" formatCode="0.0"/>
    <numFmt numFmtId="167" formatCode="[$-409]d\-mmm\-yy;@"/>
    <numFmt numFmtId="168" formatCode="#,##0.0"/>
    <numFmt numFmtId="169" formatCode="[$-409]dd\-mmm\-yy;@"/>
    <numFmt numFmtId="170" formatCode="_-* #,##0.00_-;\-* #,##0.00_-;_-* &quot;-&quot;??_-;_-@_-"/>
  </numFmts>
  <fonts count="29" x14ac:knownFonts="1">
    <font>
      <sz val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rgb="FF0070C0"/>
      <name val="Calibri Bold"/>
    </font>
    <font>
      <sz val="10"/>
      <name val="Calibri"/>
      <family val="2"/>
      <scheme val="minor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rgb="FF000000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rgb="FF000000"/>
      </right>
      <top style="thin">
        <color theme="4"/>
      </top>
      <bottom/>
      <diagonal/>
    </border>
    <border>
      <left/>
      <right style="thin">
        <color rgb="FF000000"/>
      </right>
      <top style="thin">
        <color theme="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</borders>
  <cellStyleXfs count="16">
    <xf numFmtId="0" fontId="0" fillId="0" borderId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27" fillId="0" borderId="0"/>
    <xf numFmtId="170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164" fontId="7" fillId="2" borderId="0" xfId="1" applyNumberFormat="1" applyFont="1" applyFill="1"/>
    <xf numFmtId="0" fontId="7" fillId="2" borderId="0" xfId="1" applyNumberFormat="1" applyFont="1" applyFill="1"/>
    <xf numFmtId="164" fontId="7" fillId="2" borderId="0" xfId="1" applyNumberFormat="1" applyFont="1" applyFill="1" applyAlignment="1">
      <alignment horizontal="left"/>
    </xf>
    <xf numFmtId="164" fontId="7" fillId="2" borderId="0" xfId="1" applyNumberFormat="1" applyFont="1" applyFill="1" applyAlignment="1">
      <alignment horizontal="center"/>
    </xf>
    <xf numFmtId="164" fontId="7" fillId="2" borderId="0" xfId="1" applyNumberFormat="1" applyFont="1" applyFill="1" applyAlignment="1">
      <alignment horizontal="right"/>
    </xf>
    <xf numFmtId="3" fontId="6" fillId="0" borderId="1" xfId="0" applyNumberFormat="1" applyFont="1" applyBorder="1"/>
    <xf numFmtId="37" fontId="6" fillId="0" borderId="1" xfId="1" applyNumberFormat="1" applyFont="1" applyBorder="1"/>
    <xf numFmtId="37" fontId="6" fillId="0" borderId="1" xfId="1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1" fontId="8" fillId="0" borderId="1" xfId="1" applyNumberFormat="1" applyFont="1" applyBorder="1" applyAlignment="1">
      <alignment horizontal="left"/>
    </xf>
    <xf numFmtId="1" fontId="8" fillId="0" borderId="1" xfId="1" applyNumberFormat="1" applyFont="1" applyBorder="1" applyAlignment="1">
      <alignment horizontal="center"/>
    </xf>
    <xf numFmtId="1" fontId="8" fillId="0" borderId="1" xfId="1" applyNumberFormat="1" applyFont="1" applyBorder="1"/>
    <xf numFmtId="1" fontId="8" fillId="0" borderId="1" xfId="0" applyNumberFormat="1" applyFont="1" applyBorder="1"/>
    <xf numFmtId="0" fontId="8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horizontal="center" vertical="top"/>
    </xf>
    <xf numFmtId="165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6" fontId="6" fillId="0" borderId="1" xfId="1" applyNumberFormat="1" applyFont="1" applyFill="1" applyBorder="1" applyAlignment="1">
      <alignment horizontal="right"/>
    </xf>
    <xf numFmtId="166" fontId="6" fillId="0" borderId="1" xfId="0" applyNumberFormat="1" applyFont="1" applyBorder="1" applyAlignment="1">
      <alignment horizontal="right"/>
    </xf>
    <xf numFmtId="166" fontId="6" fillId="0" borderId="1" xfId="0" applyNumberFormat="1" applyFont="1" applyBorder="1"/>
    <xf numFmtId="1" fontId="8" fillId="0" borderId="1" xfId="0" applyNumberFormat="1" applyFont="1" applyBorder="1" applyAlignment="1">
      <alignment horizontal="right"/>
    </xf>
    <xf numFmtId="167" fontId="10" fillId="0" borderId="1" xfId="2" applyNumberFormat="1" applyFont="1" applyBorder="1" applyAlignment="1">
      <alignment horizontal="center" vertical="top"/>
    </xf>
    <xf numFmtId="167" fontId="6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right" vertical="top"/>
    </xf>
    <xf numFmtId="0" fontId="8" fillId="3" borderId="1" xfId="0" applyFont="1" applyFill="1" applyBorder="1" applyAlignment="1">
      <alignment horizontal="center" vertical="top"/>
    </xf>
    <xf numFmtId="165" fontId="8" fillId="0" borderId="1" xfId="0" applyNumberFormat="1" applyFont="1" applyBorder="1" applyAlignment="1">
      <alignment horizontal="center" vertical="top"/>
    </xf>
    <xf numFmtId="15" fontId="8" fillId="0" borderId="1" xfId="0" applyNumberFormat="1" applyFont="1" applyBorder="1" applyAlignment="1">
      <alignment horizontal="center" vertical="top"/>
    </xf>
    <xf numFmtId="0" fontId="8" fillId="3" borderId="1" xfId="2" applyFont="1" applyFill="1" applyBorder="1" applyAlignment="1">
      <alignment horizontal="right" wrapText="1"/>
    </xf>
    <xf numFmtId="0" fontId="8" fillId="3" borderId="1" xfId="2" applyFont="1" applyFill="1" applyBorder="1" applyAlignment="1">
      <alignment horizontal="center" wrapText="1"/>
    </xf>
    <xf numFmtId="15" fontId="8" fillId="0" borderId="1" xfId="3" applyNumberFormat="1" applyFont="1" applyBorder="1" applyAlignment="1">
      <alignment horizontal="center"/>
    </xf>
    <xf numFmtId="167" fontId="8" fillId="0" borderId="1" xfId="3" applyNumberFormat="1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6" fillId="0" borderId="1" xfId="0" quotePrefix="1" applyFont="1" applyBorder="1" applyAlignment="1">
      <alignment horizontal="left"/>
    </xf>
    <xf numFmtId="167" fontId="8" fillId="0" borderId="1" xfId="2" applyNumberFormat="1" applyFont="1" applyBorder="1" applyAlignment="1">
      <alignment horizontal="center" wrapText="1"/>
    </xf>
    <xf numFmtId="3" fontId="6" fillId="0" borderId="1" xfId="1" applyNumberFormat="1" applyFont="1" applyFill="1" applyBorder="1" applyAlignment="1">
      <alignment horizontal="right"/>
    </xf>
    <xf numFmtId="3" fontId="8" fillId="0" borderId="1" xfId="1" applyNumberFormat="1" applyFont="1" applyBorder="1"/>
    <xf numFmtId="168" fontId="6" fillId="0" borderId="1" xfId="1" applyNumberFormat="1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left" vertical="top"/>
    </xf>
    <xf numFmtId="1" fontId="8" fillId="0" borderId="1" xfId="1" applyNumberFormat="1" applyFont="1" applyFill="1" applyBorder="1" applyAlignment="1">
      <alignment horizontal="center" vertical="top"/>
    </xf>
    <xf numFmtId="1" fontId="8" fillId="0" borderId="1" xfId="1" applyNumberFormat="1" applyFont="1" applyFill="1" applyBorder="1" applyAlignment="1">
      <alignment vertical="top"/>
    </xf>
    <xf numFmtId="1" fontId="8" fillId="0" borderId="1" xfId="1" applyNumberFormat="1" applyFont="1" applyFill="1" applyBorder="1"/>
    <xf numFmtId="1" fontId="8" fillId="0" borderId="1" xfId="1" applyNumberFormat="1" applyFont="1" applyFill="1" applyBorder="1" applyAlignment="1">
      <alignment horizontal="right"/>
    </xf>
    <xf numFmtId="1" fontId="8" fillId="0" borderId="1" xfId="4" applyNumberFormat="1" applyFont="1" applyFill="1" applyBorder="1"/>
    <xf numFmtId="0" fontId="8" fillId="0" borderId="1" xfId="0" applyFont="1" applyBorder="1" applyAlignment="1">
      <alignment horizontal="right"/>
    </xf>
    <xf numFmtId="167" fontId="8" fillId="0" borderId="1" xfId="0" applyNumberFormat="1" applyFont="1" applyBorder="1" applyAlignment="1">
      <alignment horizontal="center"/>
    </xf>
    <xf numFmtId="15" fontId="8" fillId="0" borderId="1" xfId="0" applyNumberFormat="1" applyFont="1" applyBorder="1" applyAlignment="1">
      <alignment horizontal="center"/>
    </xf>
    <xf numFmtId="3" fontId="8" fillId="0" borderId="1" xfId="1" applyNumberFormat="1" applyFont="1" applyBorder="1" applyAlignment="1">
      <alignment horizontal="right"/>
    </xf>
    <xf numFmtId="1" fontId="8" fillId="0" borderId="1" xfId="1" applyNumberFormat="1" applyFont="1" applyFill="1" applyBorder="1" applyAlignment="1">
      <alignment horizontal="left"/>
    </xf>
    <xf numFmtId="1" fontId="8" fillId="0" borderId="1" xfId="1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vertical="top"/>
    </xf>
    <xf numFmtId="169" fontId="8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2" fillId="0" borderId="0" xfId="0" applyFont="1"/>
    <xf numFmtId="0" fontId="9" fillId="0" borderId="0" xfId="0" applyFont="1" applyAlignment="1">
      <alignment wrapText="1"/>
    </xf>
    <xf numFmtId="0" fontId="13" fillId="0" borderId="0" xfId="5" applyFill="1"/>
    <xf numFmtId="0" fontId="14" fillId="0" borderId="0" xfId="0" applyFont="1"/>
    <xf numFmtId="0" fontId="15" fillId="0" borderId="0" xfId="0" quotePrefix="1" applyFont="1"/>
    <xf numFmtId="0" fontId="16" fillId="0" borderId="0" xfId="0" applyFont="1"/>
    <xf numFmtId="0" fontId="3" fillId="0" borderId="0" xfId="6"/>
    <xf numFmtId="0" fontId="18" fillId="0" borderId="0" xfId="6" applyFont="1"/>
    <xf numFmtId="0" fontId="18" fillId="0" borderId="0" xfId="6" applyFont="1" applyAlignment="1">
      <alignment wrapText="1"/>
    </xf>
    <xf numFmtId="164" fontId="18" fillId="0" borderId="0" xfId="7" applyNumberFormat="1" applyFont="1"/>
    <xf numFmtId="0" fontId="19" fillId="0" borderId="0" xfId="6" applyFont="1" applyAlignment="1">
      <alignment vertical="center"/>
    </xf>
    <xf numFmtId="0" fontId="19" fillId="0" borderId="0" xfId="6" applyFont="1"/>
    <xf numFmtId="0" fontId="17" fillId="0" borderId="0" xfId="6" applyFont="1"/>
    <xf numFmtId="0" fontId="20" fillId="0" borderId="0" xfId="6" applyFont="1"/>
    <xf numFmtId="164" fontId="0" fillId="0" borderId="0" xfId="7" applyNumberFormat="1" applyFont="1"/>
    <xf numFmtId="0" fontId="22" fillId="0" borderId="0" xfId="0" applyFont="1"/>
    <xf numFmtId="0" fontId="13" fillId="0" borderId="0" xfId="5"/>
    <xf numFmtId="0" fontId="18" fillId="13" borderId="0" xfId="6" applyFont="1" applyFill="1" applyAlignment="1">
      <alignment horizontal="center" vertical="top"/>
    </xf>
    <xf numFmtId="0" fontId="18" fillId="13" borderId="0" xfId="6" applyFont="1" applyFill="1" applyAlignment="1">
      <alignment horizontal="center" vertical="top" wrapText="1"/>
    </xf>
    <xf numFmtId="164" fontId="18" fillId="13" borderId="0" xfId="7" applyNumberFormat="1" applyFont="1" applyFill="1" applyBorder="1" applyAlignment="1">
      <alignment horizontal="center" vertical="top"/>
    </xf>
    <xf numFmtId="0" fontId="19" fillId="0" borderId="0" xfId="6" applyFont="1" applyAlignment="1">
      <alignment horizontal="left" vertical="top"/>
    </xf>
    <xf numFmtId="0" fontId="19" fillId="0" borderId="0" xfId="6" quotePrefix="1" applyFont="1" applyAlignment="1">
      <alignment horizontal="right" vertical="top" wrapText="1"/>
    </xf>
    <xf numFmtId="164" fontId="19" fillId="0" borderId="0" xfId="7" quotePrefix="1" applyNumberFormat="1" applyFont="1" applyBorder="1" applyAlignment="1">
      <alignment horizontal="right" vertical="top"/>
    </xf>
    <xf numFmtId="0" fontId="18" fillId="0" borderId="0" xfId="6" applyFont="1" applyAlignment="1">
      <alignment horizontal="left" vertical="top"/>
    </xf>
    <xf numFmtId="0" fontId="18" fillId="0" borderId="0" xfId="6" quotePrefix="1" applyFont="1" applyAlignment="1">
      <alignment vertical="top" wrapText="1"/>
    </xf>
    <xf numFmtId="164" fontId="18" fillId="0" borderId="0" xfId="7" quotePrefix="1" applyNumberFormat="1" applyFont="1" applyBorder="1" applyAlignment="1">
      <alignment vertical="top"/>
    </xf>
    <xf numFmtId="0" fontId="21" fillId="0" borderId="0" xfId="6" applyFont="1" applyAlignment="1">
      <alignment horizontal="left" vertical="top"/>
    </xf>
    <xf numFmtId="0" fontId="21" fillId="0" borderId="0" xfId="6" quotePrefix="1" applyFont="1" applyAlignment="1">
      <alignment vertical="top" wrapText="1"/>
    </xf>
    <xf numFmtId="0" fontId="19" fillId="14" borderId="0" xfId="6" applyFont="1" applyFill="1" applyAlignment="1">
      <alignment horizontal="left" vertical="top"/>
    </xf>
    <xf numFmtId="0" fontId="19" fillId="14" borderId="0" xfId="6" quotePrefix="1" applyFont="1" applyFill="1" applyAlignment="1">
      <alignment horizontal="right" vertical="top" wrapText="1"/>
    </xf>
    <xf numFmtId="164" fontId="19" fillId="14" borderId="0" xfId="7" quotePrefix="1" applyNumberFormat="1" applyFont="1" applyFill="1" applyBorder="1" applyAlignment="1">
      <alignment horizontal="right" vertical="top"/>
    </xf>
    <xf numFmtId="0" fontId="19" fillId="0" borderId="0" xfId="6" applyFont="1" applyAlignment="1">
      <alignment vertical="top" wrapText="1"/>
    </xf>
    <xf numFmtId="164" fontId="19" fillId="0" borderId="0" xfId="7" applyNumberFormat="1" applyFont="1" applyBorder="1" applyAlignment="1">
      <alignment vertical="top"/>
    </xf>
    <xf numFmtId="0" fontId="21" fillId="0" borderId="0" xfId="6" quotePrefix="1" applyFont="1" applyAlignment="1">
      <alignment horizontal="left" vertical="top"/>
    </xf>
    <xf numFmtId="0" fontId="18" fillId="0" borderId="0" xfId="6" applyFont="1" applyAlignment="1">
      <alignment vertical="top" wrapText="1"/>
    </xf>
    <xf numFmtId="164" fontId="18" fillId="0" borderId="0" xfId="7" applyNumberFormat="1" applyFont="1" applyBorder="1" applyAlignment="1">
      <alignment vertical="top"/>
    </xf>
    <xf numFmtId="0" fontId="18" fillId="0" borderId="0" xfId="6" quotePrefix="1" applyFont="1" applyAlignment="1">
      <alignment horizontal="left" vertical="top"/>
    </xf>
    <xf numFmtId="0" fontId="21" fillId="0" borderId="0" xfId="6" applyFont="1" applyAlignment="1">
      <alignment vertical="top" wrapText="1"/>
    </xf>
    <xf numFmtId="164" fontId="21" fillId="0" borderId="0" xfId="7" applyNumberFormat="1" applyFont="1" applyBorder="1" applyAlignment="1">
      <alignment vertical="top"/>
    </xf>
    <xf numFmtId="0" fontId="23" fillId="13" borderId="2" xfId="6" applyFont="1" applyFill="1" applyBorder="1" applyAlignment="1">
      <alignment horizontal="center" vertical="top"/>
    </xf>
    <xf numFmtId="0" fontId="23" fillId="13" borderId="3" xfId="6" applyFont="1" applyFill="1" applyBorder="1" applyAlignment="1">
      <alignment horizontal="center" vertical="top"/>
    </xf>
    <xf numFmtId="164" fontId="23" fillId="13" borderId="3" xfId="1" applyNumberFormat="1" applyFont="1" applyFill="1" applyBorder="1" applyAlignment="1">
      <alignment horizontal="center" vertical="top"/>
    </xf>
    <xf numFmtId="164" fontId="23" fillId="13" borderId="4" xfId="1" applyNumberFormat="1" applyFont="1" applyFill="1" applyBorder="1" applyAlignment="1">
      <alignment horizontal="center" vertical="top"/>
    </xf>
    <xf numFmtId="0" fontId="24" fillId="0" borderId="5" xfId="6" quotePrefix="1" applyFont="1" applyBorder="1" applyAlignment="1">
      <alignment horizontal="left" vertical="top"/>
    </xf>
    <xf numFmtId="164" fontId="24" fillId="0" borderId="0" xfId="1" quotePrefix="1" applyNumberFormat="1" applyFont="1" applyBorder="1" applyAlignment="1">
      <alignment horizontal="right" vertical="top"/>
    </xf>
    <xf numFmtId="164" fontId="18" fillId="15" borderId="6" xfId="1" applyNumberFormat="1" applyFont="1" applyFill="1" applyBorder="1" applyAlignment="1">
      <alignment horizontal="right" vertical="top" wrapText="1"/>
    </xf>
    <xf numFmtId="164" fontId="18" fillId="0" borderId="8" xfId="7" applyNumberFormat="1" applyFont="1" applyBorder="1" applyAlignment="1">
      <alignment vertical="top"/>
    </xf>
    <xf numFmtId="164" fontId="18" fillId="15" borderId="9" xfId="1" applyNumberFormat="1" applyFont="1" applyFill="1" applyBorder="1" applyAlignment="1">
      <alignment horizontal="right" vertical="top" wrapText="1"/>
    </xf>
    <xf numFmtId="0" fontId="24" fillId="0" borderId="0" xfId="6" applyFont="1" applyAlignment="1">
      <alignment horizontal="left" vertical="top"/>
    </xf>
    <xf numFmtId="0" fontId="24" fillId="0" borderId="0" xfId="6" applyFont="1" applyAlignment="1">
      <alignment vertical="top" wrapText="1"/>
    </xf>
    <xf numFmtId="164" fontId="0" fillId="0" borderId="0" xfId="7" applyNumberFormat="1" applyFont="1" applyBorder="1"/>
    <xf numFmtId="0" fontId="18" fillId="0" borderId="5" xfId="6" applyFont="1" applyBorder="1" applyAlignment="1">
      <alignment horizontal="left" vertical="top"/>
    </xf>
    <xf numFmtId="0" fontId="18" fillId="0" borderId="7" xfId="6" applyFont="1" applyBorder="1" applyAlignment="1">
      <alignment horizontal="left" vertical="top"/>
    </xf>
    <xf numFmtId="0" fontId="18" fillId="0" borderId="8" xfId="6" applyFont="1" applyBorder="1" applyAlignment="1">
      <alignment horizontal="left" vertical="top"/>
    </xf>
    <xf numFmtId="0" fontId="18" fillId="0" borderId="8" xfId="6" quotePrefix="1" applyFont="1" applyBorder="1" applyAlignment="1">
      <alignment vertical="top" wrapText="1"/>
    </xf>
    <xf numFmtId="164" fontId="18" fillId="0" borderId="8" xfId="7" quotePrefix="1" applyNumberFormat="1" applyFont="1" applyBorder="1" applyAlignment="1">
      <alignment vertical="top"/>
    </xf>
    <xf numFmtId="0" fontId="25" fillId="0" borderId="0" xfId="0" applyFont="1" applyAlignment="1">
      <alignment horizontal="left"/>
    </xf>
    <xf numFmtId="37" fontId="18" fillId="0" borderId="0" xfId="7" applyNumberFormat="1" applyFont="1" applyBorder="1" applyAlignment="1">
      <alignment vertical="top"/>
    </xf>
    <xf numFmtId="0" fontId="18" fillId="0" borderId="8" xfId="6" applyFont="1" applyBorder="1" applyAlignment="1">
      <alignment vertical="top" wrapText="1"/>
    </xf>
    <xf numFmtId="164" fontId="21" fillId="0" borderId="0" xfId="7" quotePrefix="1" applyNumberFormat="1" applyFont="1" applyBorder="1" applyAlignment="1">
      <alignment vertical="top"/>
    </xf>
    <xf numFmtId="0" fontId="24" fillId="0" borderId="5" xfId="8" applyFont="1" applyBorder="1" applyAlignment="1">
      <alignment horizontal="left" vertical="top"/>
    </xf>
    <xf numFmtId="164" fontId="18" fillId="0" borderId="0" xfId="7" quotePrefix="1" applyNumberFormat="1" applyFont="1" applyFill="1" applyBorder="1" applyAlignment="1">
      <alignment vertical="top"/>
    </xf>
    <xf numFmtId="164" fontId="18" fillId="0" borderId="0" xfId="1" quotePrefix="1" applyNumberFormat="1" applyFont="1" applyFill="1" applyBorder="1" applyAlignment="1">
      <alignment vertical="top"/>
    </xf>
    <xf numFmtId="164" fontId="21" fillId="0" borderId="0" xfId="1" quotePrefix="1" applyNumberFormat="1" applyFont="1" applyFill="1" applyBorder="1" applyAlignment="1">
      <alignment vertical="top"/>
    </xf>
    <xf numFmtId="0" fontId="2" fillId="0" borderId="0" xfId="6" applyFont="1"/>
    <xf numFmtId="164" fontId="18" fillId="0" borderId="0" xfId="1" applyNumberFormat="1" applyFont="1" applyBorder="1" applyAlignment="1">
      <alignment vertical="top"/>
    </xf>
    <xf numFmtId="0" fontId="19" fillId="0" borderId="10" xfId="0" applyFont="1" applyBorder="1"/>
    <xf numFmtId="0" fontId="19" fillId="0" borderId="11" xfId="0" applyFont="1" applyBorder="1" applyAlignment="1">
      <alignment horizontal="left"/>
    </xf>
    <xf numFmtId="164" fontId="19" fillId="0" borderId="10" xfId="1" applyNumberFormat="1" applyFont="1" applyBorder="1"/>
    <xf numFmtId="0" fontId="18" fillId="0" borderId="6" xfId="6" applyFont="1" applyBorder="1"/>
    <xf numFmtId="0" fontId="26" fillId="0" borderId="5" xfId="0" applyFont="1" applyBorder="1" applyAlignment="1">
      <alignment horizontal="left" indent="1"/>
    </xf>
    <xf numFmtId="164" fontId="26" fillId="0" borderId="0" xfId="1" applyNumberFormat="1" applyFont="1" applyBorder="1"/>
    <xf numFmtId="0" fontId="26" fillId="0" borderId="7" xfId="0" applyFont="1" applyBorder="1" applyAlignment="1">
      <alignment horizontal="left" indent="1"/>
    </xf>
    <xf numFmtId="0" fontId="18" fillId="0" borderId="8" xfId="6" applyFont="1" applyBorder="1"/>
    <xf numFmtId="164" fontId="26" fillId="0" borderId="8" xfId="1" applyNumberFormat="1" applyFont="1" applyBorder="1"/>
    <xf numFmtId="0" fontId="19" fillId="13" borderId="16" xfId="6" applyFont="1" applyFill="1" applyBorder="1" applyAlignment="1">
      <alignment horizontal="center" vertical="top"/>
    </xf>
    <xf numFmtId="0" fontId="19" fillId="13" borderId="17" xfId="6" applyFont="1" applyFill="1" applyBorder="1" applyAlignment="1">
      <alignment horizontal="center" vertical="top"/>
    </xf>
    <xf numFmtId="0" fontId="19" fillId="13" borderId="17" xfId="6" applyFont="1" applyFill="1" applyBorder="1" applyAlignment="1">
      <alignment horizontal="center" vertical="top" wrapText="1"/>
    </xf>
    <xf numFmtId="0" fontId="19" fillId="0" borderId="12" xfId="10" applyFont="1" applyBorder="1" applyAlignment="1">
      <alignment horizontal="left"/>
    </xf>
    <xf numFmtId="0" fontId="18" fillId="0" borderId="13" xfId="6" applyFont="1" applyBorder="1" applyAlignment="1">
      <alignment horizontal="left" vertical="top"/>
    </xf>
    <xf numFmtId="0" fontId="21" fillId="0" borderId="13" xfId="6" applyFont="1" applyBorder="1" applyAlignment="1">
      <alignment vertical="top" wrapText="1"/>
    </xf>
    <xf numFmtId="0" fontId="18" fillId="0" borderId="12" xfId="10" applyFont="1" applyBorder="1" applyAlignment="1">
      <alignment horizontal="left" indent="1"/>
    </xf>
    <xf numFmtId="0" fontId="18" fillId="0" borderId="13" xfId="6" applyFont="1" applyBorder="1" applyAlignment="1">
      <alignment vertical="top" wrapText="1"/>
    </xf>
    <xf numFmtId="0" fontId="18" fillId="0" borderId="12" xfId="10" applyFont="1" applyBorder="1" applyAlignment="1">
      <alignment horizontal="left" indent="2"/>
    </xf>
    <xf numFmtId="0" fontId="7" fillId="4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8" fillId="0" borderId="19" xfId="10" applyFont="1" applyBorder="1" applyAlignment="1">
      <alignment horizontal="left" indent="2"/>
    </xf>
    <xf numFmtId="0" fontId="18" fillId="0" borderId="20" xfId="6" applyFont="1" applyBorder="1" applyAlignment="1">
      <alignment horizontal="left" vertical="top"/>
    </xf>
    <xf numFmtId="164" fontId="18" fillId="0" borderId="0" xfId="1" applyNumberFormat="1" applyFont="1"/>
    <xf numFmtId="164" fontId="19" fillId="13" borderId="18" xfId="1" applyNumberFormat="1" applyFont="1" applyFill="1" applyBorder="1" applyAlignment="1">
      <alignment horizontal="center" vertical="top"/>
    </xf>
    <xf numFmtId="164" fontId="18" fillId="0" borderId="14" xfId="1" applyNumberFormat="1" applyFont="1" applyBorder="1"/>
    <xf numFmtId="164" fontId="19" fillId="0" borderId="14" xfId="1" applyNumberFormat="1" applyFont="1" applyBorder="1"/>
    <xf numFmtId="164" fontId="18" fillId="0" borderId="15" xfId="1" applyNumberFormat="1" applyFont="1" applyBorder="1"/>
    <xf numFmtId="164" fontId="0" fillId="0" borderId="0" xfId="1" applyNumberFormat="1" applyFont="1"/>
  </cellXfs>
  <cellStyles count="16">
    <cellStyle name="Comma" xfId="1" builtinId="3"/>
    <cellStyle name="Comma 2" xfId="7" xr:uid="{300F7F17-A62A-DA47-8E35-2B24AF574FF3}"/>
    <cellStyle name="Comma 2 2" xfId="4" xr:uid="{00000000-0005-0000-0000-000001000000}"/>
    <cellStyle name="Comma 2 2 2" xfId="13" xr:uid="{29350CC8-F29E-4383-B02E-BA07B922D993}"/>
    <cellStyle name="Comma 2 3" xfId="11" xr:uid="{A42274CB-529D-4AE1-8D3E-39354A494B1E}"/>
    <cellStyle name="Comma 3" xfId="15" xr:uid="{4D7AE45D-7CDF-4754-AEB9-3225334ACAC9}"/>
    <cellStyle name="Hyperlink" xfId="5" builtinId="8"/>
    <cellStyle name="Normal" xfId="0" builtinId="0"/>
    <cellStyle name="Normal 12" xfId="3" xr:uid="{00000000-0005-0000-0000-000004000000}"/>
    <cellStyle name="Normal 2" xfId="6" xr:uid="{6CFE68F0-E8B7-C648-A150-8F27F51583FC}"/>
    <cellStyle name="Normal 2 2" xfId="8" xr:uid="{499F95B7-7BF7-BA4B-93A6-2D80A7950269}"/>
    <cellStyle name="Normal 2 2 2" xfId="12" xr:uid="{7B064BF5-95F3-43B9-89D1-28FFB4D9B659}"/>
    <cellStyle name="Normal 2 2 5" xfId="2" xr:uid="{00000000-0005-0000-0000-000005000000}"/>
    <cellStyle name="Normal 2 4" xfId="10" xr:uid="{572CB159-7AB8-45A9-B90E-059AB253B5B1}"/>
    <cellStyle name="Normal 3" xfId="14" xr:uid="{08251345-E940-470E-BAF3-C42D36E022E3}"/>
    <cellStyle name="Normal 4" xfId="9" xr:uid="{B232EDCC-B01C-4079-B533-166AC9BD6F56}"/>
  </cellStyles>
  <dxfs count="24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B0FE541B" TargetMode="External"/><Relationship Id="rId1" Type="http://schemas.openxmlformats.org/officeDocument/2006/relationships/externalLinkPath" Target="file:///\\B0FE541B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B0FE541B" TargetMode="External"/><Relationship Id="rId1" Type="http://schemas.openxmlformats.org/officeDocument/2006/relationships/externalLinkPath" Target="file:///\\B0FE541B\DATABASE_ADF%20&amp;%20OCR%20Operations_WPBF%202015-2017(GS)_11Jul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f2\OneDrive%20-%20Asian%20Development%20Bank\2024\OP%20indicator%20list.xlsx" TargetMode="External"/><Relationship Id="rId1" Type="http://schemas.openxmlformats.org/officeDocument/2006/relationships/externalLinkPath" Target="file:///C:\Users\vf2\OneDrive%20-%20Asian%20Development%20Bank\2024\OP%20indicator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2012</v>
          </cell>
        </row>
        <row r="16">
          <cell r="A16" t="str">
            <v>all</v>
          </cell>
        </row>
        <row r="17">
          <cell r="A17" t="str">
            <v>AFG</v>
          </cell>
        </row>
        <row r="18">
          <cell r="A18" t="str">
            <v>ARM</v>
          </cell>
        </row>
        <row r="19">
          <cell r="A19" t="str">
            <v>AZE</v>
          </cell>
        </row>
        <row r="20">
          <cell r="A20" t="str">
            <v>GEO</v>
          </cell>
        </row>
        <row r="21">
          <cell r="A21" t="str">
            <v>KAZ</v>
          </cell>
        </row>
        <row r="22">
          <cell r="A22" t="str">
            <v>KGZ</v>
          </cell>
        </row>
        <row r="23">
          <cell r="A23" t="str">
            <v>PAK</v>
          </cell>
        </row>
        <row r="24">
          <cell r="A24" t="str">
            <v>TAJ</v>
          </cell>
        </row>
        <row r="25">
          <cell r="A25" t="str">
            <v>TKM</v>
          </cell>
        </row>
        <row r="26">
          <cell r="A26" t="str">
            <v>UZB</v>
          </cell>
        </row>
        <row r="27">
          <cell r="A27" t="str">
            <v>BAN</v>
          </cell>
        </row>
        <row r="28">
          <cell r="A28" t="str">
            <v>BHU</v>
          </cell>
        </row>
        <row r="29">
          <cell r="A29" t="str">
            <v>IND</v>
          </cell>
        </row>
        <row r="30">
          <cell r="A30" t="str">
            <v>MLD</v>
          </cell>
        </row>
        <row r="31">
          <cell r="A31" t="str">
            <v>NEP</v>
          </cell>
        </row>
        <row r="32">
          <cell r="A32" t="str">
            <v>SRI</v>
          </cell>
        </row>
        <row r="33">
          <cell r="A33" t="str">
            <v>PRC</v>
          </cell>
        </row>
        <row r="34">
          <cell r="A34" t="str">
            <v>MON</v>
          </cell>
        </row>
        <row r="35">
          <cell r="A35" t="str">
            <v>COO</v>
          </cell>
        </row>
        <row r="36">
          <cell r="A36" t="str">
            <v>FIJ</v>
          </cell>
        </row>
        <row r="37">
          <cell r="A37" t="str">
            <v>KIR</v>
          </cell>
        </row>
        <row r="38">
          <cell r="A38" t="str">
            <v>RMI</v>
          </cell>
        </row>
        <row r="39">
          <cell r="A39" t="str">
            <v>FSM</v>
          </cell>
        </row>
        <row r="40">
          <cell r="A40" t="str">
            <v>NAU</v>
          </cell>
        </row>
        <row r="41">
          <cell r="A41" t="str">
            <v>PAL</v>
          </cell>
        </row>
        <row r="42">
          <cell r="A42" t="str">
            <v>PNG</v>
          </cell>
        </row>
        <row r="43">
          <cell r="A43" t="str">
            <v>SAM</v>
          </cell>
        </row>
        <row r="44">
          <cell r="A44" t="str">
            <v>SOL</v>
          </cell>
        </row>
        <row r="45">
          <cell r="A45" t="str">
            <v>TIM</v>
          </cell>
        </row>
        <row r="46">
          <cell r="A46" t="str">
            <v>TON</v>
          </cell>
        </row>
        <row r="47">
          <cell r="A47" t="str">
            <v>TUV</v>
          </cell>
        </row>
        <row r="48">
          <cell r="A48" t="str">
            <v>VAN</v>
          </cell>
        </row>
        <row r="49">
          <cell r="A49" t="str">
            <v>CAM</v>
          </cell>
        </row>
        <row r="50">
          <cell r="A50" t="str">
            <v>INO</v>
          </cell>
        </row>
        <row r="51">
          <cell r="A51" t="str">
            <v>LAO</v>
          </cell>
        </row>
        <row r="52">
          <cell r="A52" t="str">
            <v>MAL</v>
          </cell>
        </row>
        <row r="53">
          <cell r="A53" t="str">
            <v>PHI</v>
          </cell>
        </row>
        <row r="54">
          <cell r="A54" t="str">
            <v>THA</v>
          </cell>
        </row>
        <row r="55">
          <cell r="A55" t="str">
            <v>VIE</v>
          </cell>
        </row>
        <row r="56">
          <cell r="A56" t="str">
            <v>REG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A OP indicators List_23Aug2020"/>
    </sheetNames>
    <sheetDataSet>
      <sheetData sheetId="0">
        <row r="4">
          <cell r="F4" t="str">
            <v>Indicator#</v>
          </cell>
          <cell r="G4" t="str">
            <v>RFI or TI</v>
          </cell>
          <cell r="H4" t="str">
            <v>Indicator Name</v>
          </cell>
        </row>
        <row r="5">
          <cell r="F5">
            <v>1.1000000000000001</v>
          </cell>
          <cell r="G5" t="str">
            <v>RFI</v>
          </cell>
          <cell r="H5" t="str">
            <v>People benefiting from improved health services, education services, or social protection (number)</v>
          </cell>
        </row>
        <row r="6">
          <cell r="F6">
            <v>1.2</v>
          </cell>
          <cell r="G6" t="str">
            <v>RFI</v>
          </cell>
          <cell r="H6" t="str">
            <v>Jobs generated (number)</v>
          </cell>
        </row>
        <row r="7">
          <cell r="F7">
            <v>1.3</v>
          </cell>
          <cell r="G7" t="str">
            <v>RFI</v>
          </cell>
          <cell r="H7" t="str">
            <v>Poor and vulnerable people with improved standards of living (number)</v>
          </cell>
        </row>
        <row r="8">
          <cell r="F8" t="str">
            <v>1.1.1</v>
          </cell>
          <cell r="G8" t="str">
            <v>TI</v>
          </cell>
          <cell r="H8" t="str">
            <v>People enrolled in improved education and/or training (number) </v>
          </cell>
        </row>
        <row r="9">
          <cell r="F9" t="str">
            <v>1.1.2</v>
          </cell>
          <cell r="G9" t="str">
            <v>TI</v>
          </cell>
          <cell r="H9" t="str">
            <v>Health services established or improved (number) </v>
          </cell>
        </row>
        <row r="10">
          <cell r="F10" t="str">
            <v>1.1.3</v>
          </cell>
          <cell r="G10" t="str">
            <v>TI</v>
          </cell>
          <cell r="H10" t="str">
            <v>Social protection schemes established or improved (number)</v>
          </cell>
        </row>
        <row r="11">
          <cell r="F11" t="str">
            <v>1.2.1</v>
          </cell>
          <cell r="G11" t="str">
            <v>TI</v>
          </cell>
          <cell r="H11" t="str">
            <v>Business development and financial sector measures supported in implementation (number) </v>
          </cell>
        </row>
        <row r="12">
          <cell r="F12" t="str">
            <v>1.2.2</v>
          </cell>
          <cell r="G12" t="str">
            <v>TI</v>
          </cell>
          <cell r="H12" t="str">
            <v>Models for business development and financing established or improved (number)</v>
          </cell>
        </row>
        <row r="13">
          <cell r="F13" t="str">
            <v>1.2.3</v>
          </cell>
          <cell r="G13" t="str">
            <v>TI</v>
          </cell>
          <cell r="H13" t="str">
            <v>Enhanced labor policies or standards implemented (number)</v>
          </cell>
        </row>
        <row r="14">
          <cell r="F14" t="str">
            <v>1.3.1</v>
          </cell>
          <cell r="G14" t="str">
            <v>TI</v>
          </cell>
          <cell r="H14" t="str">
            <v>Infrastructure assets established or improved (number)</v>
          </cell>
        </row>
        <row r="15">
          <cell r="F15" t="str">
            <v>1.3.2</v>
          </cell>
          <cell r="G15" t="str">
            <v>TI</v>
          </cell>
          <cell r="H15" t="str">
            <v>New financial products and services made available to the poor and vulnerable (number) </v>
          </cell>
        </row>
        <row r="16">
          <cell r="F16" t="str">
            <v>1.3.3</v>
          </cell>
          <cell r="G16" t="str">
            <v>TI</v>
          </cell>
          <cell r="H16" t="str">
            <v>Measures for increased inclusiveness supported in implementation (number)</v>
          </cell>
        </row>
        <row r="17">
          <cell r="F17">
            <v>2.1</v>
          </cell>
          <cell r="G17" t="str">
            <v>RFI</v>
          </cell>
          <cell r="H17" t="str">
            <v>Skilled jobs for women generated (number) </v>
          </cell>
        </row>
        <row r="18">
          <cell r="F18">
            <v>2.2000000000000002</v>
          </cell>
          <cell r="G18" t="str">
            <v>RFI</v>
          </cell>
          <cell r="H18" t="str">
            <v>Women and girls completing secondary and tertiary education, and/or other training (number)</v>
          </cell>
        </row>
        <row r="19">
          <cell r="F19">
            <v>2.2999999999999998</v>
          </cell>
          <cell r="G19" t="str">
            <v>RFI</v>
          </cell>
          <cell r="H19" t="str">
            <v>Women represented in decision-making structures and processes (number) </v>
          </cell>
        </row>
        <row r="20">
          <cell r="F20">
            <v>2.4</v>
          </cell>
          <cell r="G20" t="str">
            <v>RFI</v>
          </cell>
          <cell r="H20" t="str">
            <v>Women and girls with increased time savings (number) </v>
          </cell>
        </row>
        <row r="21">
          <cell r="F21">
            <v>2.5</v>
          </cell>
          <cell r="G21" t="str">
            <v>RFI</v>
          </cell>
          <cell r="H21" t="str">
            <v>Women and girls with increased resilience to climate change, disasters, and other external shocks (number) </v>
          </cell>
        </row>
        <row r="22">
          <cell r="F22" t="str">
            <v>2.1.1</v>
          </cell>
          <cell r="G22" t="str">
            <v>TI</v>
          </cell>
          <cell r="H22" t="str">
            <v>Women enrolled in TVET and other job training (number) </v>
          </cell>
        </row>
        <row r="23">
          <cell r="F23" t="str">
            <v>2.1.2</v>
          </cell>
          <cell r="G23" t="str">
            <v>TI</v>
          </cell>
          <cell r="H23" t="str">
            <v>Women opening new accounts (number) </v>
          </cell>
        </row>
        <row r="24">
          <cell r="F24" t="str">
            <v>2.1.3</v>
          </cell>
          <cell r="G24" t="str">
            <v>TI</v>
          </cell>
          <cell r="H24" t="str">
            <v>Women-owned or -led SME loan accounts opened or women-owned or -led SME end borrowers reached (number)</v>
          </cell>
        </row>
        <row r="25">
          <cell r="F25" t="str">
            <v>2.1.4</v>
          </cell>
          <cell r="G25" t="str">
            <v>TI</v>
          </cell>
          <cell r="H25" t="str">
            <v>Women and girls benefiting from new or improved infrastructure (number) </v>
          </cell>
        </row>
        <row r="26">
          <cell r="F26" t="str">
            <v>2.2.1</v>
          </cell>
          <cell r="G26" t="str">
            <v>TI</v>
          </cell>
          <cell r="H26" t="str">
            <v>Women and girls enrolled in STEM or nontraditional TVET (number)</v>
          </cell>
        </row>
        <row r="27">
          <cell r="F27" t="str">
            <v>2.2.2</v>
          </cell>
          <cell r="G27" t="str">
            <v>TI</v>
          </cell>
          <cell r="H27" t="str">
            <v>Health services for women and girls established or improved (number)</v>
          </cell>
        </row>
        <row r="28">
          <cell r="F28" t="str">
            <v>2.2.3</v>
          </cell>
          <cell r="G28" t="str">
            <v>TI</v>
          </cell>
          <cell r="H28" t="str">
            <v>Solutions to prevent or address gender-based violence implemented (number) </v>
          </cell>
        </row>
        <row r="29">
          <cell r="F29" t="str">
            <v>2.3.1</v>
          </cell>
          <cell r="G29" t="str">
            <v>TI</v>
          </cell>
          <cell r="H29" t="str">
            <v>Women with strengthened leadership capacities (number)</v>
          </cell>
        </row>
        <row r="30">
          <cell r="F30" t="str">
            <v>2.3.2</v>
          </cell>
          <cell r="G30" t="str">
            <v>TI</v>
          </cell>
          <cell r="H30" t="str">
            <v>Measures on gender equality supported in implementation (number)</v>
          </cell>
        </row>
        <row r="31">
          <cell r="F31" t="str">
            <v>2.4.1</v>
          </cell>
          <cell r="G31" t="str">
            <v>TI</v>
          </cell>
          <cell r="H31" t="str">
            <v>Time-saving or gender-responsive infrastructure assets and/or services established or improved (number)</v>
          </cell>
        </row>
        <row r="32">
          <cell r="F32" t="str">
            <v>2.4.2</v>
          </cell>
          <cell r="G32" t="str">
            <v>TI</v>
          </cell>
          <cell r="H32" t="str">
            <v>Child and elderly care services established or improved (number)</v>
          </cell>
        </row>
        <row r="33">
          <cell r="F33" t="str">
            <v>2.5.1</v>
          </cell>
          <cell r="G33" t="str">
            <v>TI</v>
          </cell>
          <cell r="H33" t="str">
            <v>Community-based initiatives to build resilience of women and girls to external shocks implemented (number)</v>
          </cell>
        </row>
        <row r="34">
          <cell r="F34" t="str">
            <v>2.5.2</v>
          </cell>
          <cell r="G34" t="str">
            <v>TI</v>
          </cell>
          <cell r="H34" t="str">
            <v>Climate- and disaster-resilient infrastructure assets and/or services for women and girls established or improved (number)</v>
          </cell>
        </row>
        <row r="35">
          <cell r="F35" t="str">
            <v>2.5.3</v>
          </cell>
          <cell r="G35" t="str">
            <v>TI</v>
          </cell>
          <cell r="H35" t="str">
            <v>Savings and insurance schemes for women implemented or established (number)</v>
          </cell>
        </row>
        <row r="36">
          <cell r="F36" t="str">
            <v>2.5.4</v>
          </cell>
          <cell r="G36" t="str">
            <v>TI</v>
          </cell>
          <cell r="H36" t="str">
            <v>Dedicated crisis-responding social assistance schemes for women and girls implemented or established (number) </v>
          </cell>
        </row>
        <row r="37">
          <cell r="F37">
            <v>3.1</v>
          </cell>
          <cell r="G37" t="str">
            <v>RFI</v>
          </cell>
          <cell r="H37" t="str">
            <v>Total annual greenhouse gas emissions reduction (tCO2e/year) </v>
          </cell>
        </row>
        <row r="38">
          <cell r="F38">
            <v>3.2</v>
          </cell>
          <cell r="G38" t="str">
            <v>RFI</v>
          </cell>
          <cell r="H38" t="str">
            <v>People with strengthened climate and disaster resilience (number)</v>
          </cell>
        </row>
        <row r="39">
          <cell r="F39">
            <v>3.3</v>
          </cell>
          <cell r="G39" t="str">
            <v>RFI</v>
          </cell>
          <cell r="H39" t="str">
            <v>People benefiting from strengthened environmental sustainability (number)</v>
          </cell>
        </row>
        <row r="40">
          <cell r="F40" t="str">
            <v>3.1.1</v>
          </cell>
          <cell r="G40" t="str">
            <v>TI</v>
          </cell>
          <cell r="H40" t="str">
            <v>Additional climate finance mobilized ($) </v>
          </cell>
        </row>
        <row r="41">
          <cell r="F41" t="str">
            <v>3.1.2</v>
          </cell>
          <cell r="G41" t="str">
            <v>TI</v>
          </cell>
          <cell r="H41" t="str">
            <v>People with increased capacity in implementing mitigation and low-carbon development actions (number)</v>
          </cell>
        </row>
        <row r="42">
          <cell r="F42" t="str">
            <v>3.1.3</v>
          </cell>
          <cell r="G42" t="str">
            <v>TI</v>
          </cell>
          <cell r="H42" t="str">
            <v>Low-carbon infrastructure assets established or improved (number)</v>
          </cell>
        </row>
        <row r="43">
          <cell r="F43" t="str">
            <v>3.1.4</v>
          </cell>
          <cell r="G43" t="str">
            <v>TI</v>
          </cell>
          <cell r="H43" t="str">
            <v>Installed renewable energy capacity (megawatts)</v>
          </cell>
        </row>
        <row r="44">
          <cell r="F44" t="str">
            <v>3.1.5</v>
          </cell>
          <cell r="G44" t="str">
            <v>TI</v>
          </cell>
          <cell r="H44" t="str">
            <v>Low-carbon solutions promoted and implemented (number) </v>
          </cell>
        </row>
        <row r="45">
          <cell r="F45" t="str">
            <v>3.2.1</v>
          </cell>
          <cell r="G45" t="str">
            <v>TI</v>
          </cell>
          <cell r="H45" t="str">
            <v>Area with reduced flood risk (hectares) </v>
          </cell>
        </row>
        <row r="46">
          <cell r="F46" t="str">
            <v>3.2.2</v>
          </cell>
          <cell r="G46" t="str">
            <v>TI</v>
          </cell>
          <cell r="H46" t="str">
            <v>Gender-inclusive climate and disaster resilience capacity development initiatives implemented (number) </v>
          </cell>
        </row>
        <row r="47">
          <cell r="F47" t="str">
            <v>3.2.3</v>
          </cell>
          <cell r="G47" t="str">
            <v>TI</v>
          </cell>
          <cell r="H47" t="str">
            <v>Financial preparedness instruments provided (number) </v>
          </cell>
        </row>
        <row r="48">
          <cell r="F48" t="str">
            <v>3.2.4</v>
          </cell>
          <cell r="G48" t="str">
            <v>TI</v>
          </cell>
          <cell r="H48" t="str">
            <v>National and subnational disaster risk reduction and/or management plans supported in implementation (number) </v>
          </cell>
        </row>
        <row r="49">
          <cell r="F49" t="str">
            <v>3.2.5</v>
          </cell>
          <cell r="G49" t="str">
            <v>TI</v>
          </cell>
          <cell r="H49" t="str">
            <v>New and existing infrastructure assets made climate and disaster resilient (number)</v>
          </cell>
        </row>
        <row r="50">
          <cell r="F50" t="str">
            <v>3.3.1</v>
          </cell>
          <cell r="G50" t="str">
            <v>TI</v>
          </cell>
          <cell r="H50" t="str">
            <v xml:space="preserve">Pollution control enhancing infrastructure assets established or improved (number) </v>
          </cell>
        </row>
        <row r="51">
          <cell r="F51" t="str">
            <v>3.3.2</v>
          </cell>
          <cell r="G51" t="str">
            <v>TI</v>
          </cell>
          <cell r="H51" t="str">
            <v>Solutions to enhance pollution control and resource efficiency implemented (number) </v>
          </cell>
        </row>
        <row r="52">
          <cell r="F52" t="str">
            <v>3.3.3</v>
          </cell>
          <cell r="G52" t="str">
            <v>TI</v>
          </cell>
          <cell r="H52" t="str">
            <v>Terrestrial, coastal, and marine areas conserved, restored, and/or enhanced (hectares)</v>
          </cell>
        </row>
        <row r="53">
          <cell r="F53" t="str">
            <v>3.3.4</v>
          </cell>
          <cell r="G53" t="str">
            <v>TI</v>
          </cell>
          <cell r="H53" t="str">
            <v>Solutions to conserve, restore, and/or enhance terrestrial, coastal, and marine areas implemented (number) </v>
          </cell>
        </row>
        <row r="54">
          <cell r="F54" t="str">
            <v>3.3.5</v>
          </cell>
          <cell r="G54" t="str">
            <v>TI</v>
          </cell>
          <cell r="H54" t="str">
            <v>Sustainable water–food–energy security nexus solutions implemented (number) </v>
          </cell>
        </row>
        <row r="55">
          <cell r="F55">
            <v>4.0999999999999996</v>
          </cell>
          <cell r="G55" t="str">
            <v>RFI</v>
          </cell>
          <cell r="H55" t="str">
            <v>People benefiting from improved services in urban areas (number)</v>
          </cell>
        </row>
        <row r="56">
          <cell r="F56">
            <v>4.2</v>
          </cell>
          <cell r="G56" t="str">
            <v>RFI</v>
          </cell>
          <cell r="H56" t="str">
            <v>Entities with improved urban planning and financial sustainability (number)</v>
          </cell>
        </row>
        <row r="57">
          <cell r="F57">
            <v>4.3</v>
          </cell>
          <cell r="G57" t="str">
            <v>RFI</v>
          </cell>
          <cell r="H57" t="str">
            <v>Zones with improved urban environment, climate resilience, and disaster risk management (number) </v>
          </cell>
        </row>
        <row r="58">
          <cell r="F58" t="str">
            <v>4.1.1</v>
          </cell>
          <cell r="G58" t="str">
            <v>TI</v>
          </cell>
          <cell r="H58" t="str">
            <v>Service providers with improved performance (number)</v>
          </cell>
        </row>
        <row r="59">
          <cell r="F59" t="str">
            <v>4.1.2</v>
          </cell>
          <cell r="G59" t="str">
            <v>TI</v>
          </cell>
          <cell r="H59" t="str">
            <v>Urban infrastructure assets established or improved (number)</v>
          </cell>
        </row>
        <row r="60">
          <cell r="F60" t="str">
            <v>4.2.1</v>
          </cell>
          <cell r="G60" t="str">
            <v>TI</v>
          </cell>
          <cell r="H60" t="str">
            <v>Measures to improve regulatory, legal, and institutional environment for better planning supported in implementation (number)</v>
          </cell>
        </row>
        <row r="61">
          <cell r="F61" t="str">
            <v>4.2.2</v>
          </cell>
          <cell r="G61" t="str">
            <v>TI</v>
          </cell>
          <cell r="H61" t="str">
            <v>Measures to improve financial sustainability supported in implementation (number) </v>
          </cell>
        </row>
        <row r="62">
          <cell r="F62" t="str">
            <v>4.3.1</v>
          </cell>
          <cell r="G62" t="str">
            <v>TI</v>
          </cell>
          <cell r="H62" t="str">
            <v>Solutions to enhance urban environment implemented (number)</v>
          </cell>
        </row>
        <row r="63">
          <cell r="F63" t="str">
            <v>4.3.2</v>
          </cell>
          <cell r="G63" t="str">
            <v>TI</v>
          </cell>
          <cell r="H63" t="str">
            <v>Urban climate and disaster resilience capacity development initiatives implemented (number)</v>
          </cell>
        </row>
        <row r="64">
          <cell r="F64">
            <v>5.0999999999999996</v>
          </cell>
          <cell r="G64" t="str">
            <v>RFI</v>
          </cell>
          <cell r="H64" t="str">
            <v>People benefiting from increased rural investment (number)</v>
          </cell>
        </row>
        <row r="65">
          <cell r="F65">
            <v>5.2</v>
          </cell>
          <cell r="G65" t="str">
            <v>RFI</v>
          </cell>
          <cell r="H65" t="str">
            <v>Farmers with improved market access (number)</v>
          </cell>
        </row>
        <row r="66">
          <cell r="F66">
            <v>5.3</v>
          </cell>
          <cell r="G66" t="str">
            <v>RFI</v>
          </cell>
          <cell r="H66" t="str">
            <v>Land with higher productivity (hectares)</v>
          </cell>
        </row>
        <row r="67">
          <cell r="F67" t="str">
            <v>5.1.1</v>
          </cell>
          <cell r="G67" t="str">
            <v>TI</v>
          </cell>
          <cell r="H67" t="str">
            <v>Rural infrastructure assets established or improved (number)</v>
          </cell>
        </row>
        <row r="68">
          <cell r="F68" t="str">
            <v>5.1.2</v>
          </cell>
          <cell r="G68" t="str">
            <v>TI</v>
          </cell>
          <cell r="H68" t="str">
            <v>Companies providing new or improved nonagricultural goods and services (number)</v>
          </cell>
        </row>
        <row r="69">
          <cell r="F69" t="str">
            <v>5.1.3</v>
          </cell>
          <cell r="G69" t="str">
            <v>TI</v>
          </cell>
          <cell r="H69" t="str">
            <v>Health care, education, and financial services established or improved (number)</v>
          </cell>
        </row>
        <row r="70">
          <cell r="F70" t="str">
            <v>5.1.4</v>
          </cell>
          <cell r="G70" t="str">
            <v>TI</v>
          </cell>
          <cell r="H70" t="str">
            <v>Rural economic hubs supported (number)</v>
          </cell>
        </row>
        <row r="71">
          <cell r="F71" t="str">
            <v>5.2.1</v>
          </cell>
          <cell r="G71" t="str">
            <v>TI</v>
          </cell>
          <cell r="H71" t="str">
            <v>Wholesale markets established or improved (number)</v>
          </cell>
        </row>
        <row r="72">
          <cell r="F72" t="str">
            <v>5.2.2</v>
          </cell>
          <cell r="G72" t="str">
            <v>TI</v>
          </cell>
          <cell r="H72" t="str">
            <v>Storages, agri-logistics, and modern retail assets established or improved (number)</v>
          </cell>
        </row>
        <row r="73">
          <cell r="F73" t="str">
            <v>5.2.3</v>
          </cell>
          <cell r="G73" t="str">
            <v>TI</v>
          </cell>
          <cell r="H73" t="str">
            <v>Agribusinesses integrating farmers in efficient value chains (number)</v>
          </cell>
        </row>
        <row r="74">
          <cell r="F74" t="str">
            <v>5.2.4</v>
          </cell>
          <cell r="G74" t="str">
            <v>TI</v>
          </cell>
          <cell r="H74" t="str">
            <v xml:space="preserve"> Food safety and traceability standards improved (number)</v>
          </cell>
        </row>
        <row r="75">
          <cell r="F75" t="str">
            <v>5.3.1</v>
          </cell>
          <cell r="G75" t="str">
            <v>TI</v>
          </cell>
          <cell r="H75" t="str">
            <v>Land improved through climate-resilient irrigation infrastructure and water delivery services (hectares) </v>
          </cell>
        </row>
        <row r="76">
          <cell r="F76" t="str">
            <v>5.3.2</v>
          </cell>
          <cell r="G76" t="str">
            <v>TI</v>
          </cell>
          <cell r="H76" t="str">
            <v>Farmers using quality farm inputs and sustainable mechanization (number)</v>
          </cell>
        </row>
        <row r="77">
          <cell r="F77" t="str">
            <v>5.3.3</v>
          </cell>
          <cell r="G77" t="str">
            <v>TI</v>
          </cell>
          <cell r="H77" t="str">
            <v>Commercial farming land supported (hectares)</v>
          </cell>
        </row>
        <row r="78">
          <cell r="F78" t="str">
            <v>5.3.4</v>
          </cell>
          <cell r="G78" t="str">
            <v>TI</v>
          </cell>
          <cell r="H78" t="str">
            <v>Modern knowledge-intensive corporate farming models introduced (number)</v>
          </cell>
        </row>
        <row r="79">
          <cell r="F79">
            <v>6.1</v>
          </cell>
          <cell r="G79" t="str">
            <v>RFI</v>
          </cell>
          <cell r="H79" t="str">
            <v>Entities with improved management functions and financial stability (number) </v>
          </cell>
        </row>
        <row r="80">
          <cell r="F80">
            <v>6.2</v>
          </cell>
          <cell r="G80" t="str">
            <v>RFI</v>
          </cell>
          <cell r="H80" t="str">
            <v>Entities with improved service delivery (number) </v>
          </cell>
        </row>
        <row r="81">
          <cell r="F81" t="str">
            <v>6.1.1</v>
          </cell>
          <cell r="G81" t="str">
            <v>TI</v>
          </cell>
          <cell r="H81" t="str">
            <v>Government officials with increased capacity to design, implement, monitor, and evaluate relevant measures (number)</v>
          </cell>
        </row>
        <row r="82">
          <cell r="F82" t="str">
            <v>6.1.2</v>
          </cell>
          <cell r="G82" t="str">
            <v>TI</v>
          </cell>
          <cell r="H82" t="str">
            <v>Measures supported in implementation to improve capacity of public organizations to promote the private sector and finance sector (number)</v>
          </cell>
        </row>
        <row r="83">
          <cell r="F83" t="str">
            <v>6.1.3</v>
          </cell>
          <cell r="G83" t="str">
            <v>TI</v>
          </cell>
          <cell r="H83" t="str">
            <v>Measures supported in implementation that promote resilience and responsiveness to economic shocks in a timely manner (number) </v>
          </cell>
        </row>
        <row r="84">
          <cell r="F84" t="str">
            <v>6.1.4</v>
          </cell>
          <cell r="G84" t="str">
            <v>TI</v>
          </cell>
          <cell r="H84" t="str">
            <v>Transparency and accountability measures in procurement and financial management supported in implementation (number) </v>
          </cell>
        </row>
        <row r="85">
          <cell r="F85" t="str">
            <v>6.2.1</v>
          </cell>
          <cell r="G85" t="str">
            <v>TI</v>
          </cell>
          <cell r="H85" t="str">
            <v>Service delivery standards adopted and/or supported in implementation by government and/or private entities (number)</v>
          </cell>
        </row>
        <row r="86">
          <cell r="F86" t="str">
            <v>6.2.2</v>
          </cell>
          <cell r="G86" t="str">
            <v>TI</v>
          </cell>
          <cell r="H86" t="str">
            <v>Measures supported in implementation to strengthen subnational entities' ability to better manage their public finances (number)</v>
          </cell>
        </row>
        <row r="87">
          <cell r="F87" t="str">
            <v>6.2.3</v>
          </cell>
          <cell r="G87" t="str">
            <v>TI</v>
          </cell>
          <cell r="H87" t="str">
            <v>Measures to strengthen SOE governance supported in implementation (number)</v>
          </cell>
        </row>
        <row r="88">
          <cell r="F88" t="str">
            <v>6.2.4</v>
          </cell>
          <cell r="G88" t="str">
            <v>TI</v>
          </cell>
          <cell r="H88" t="str">
            <v>Citizen engagement mechanisms adopted (number)</v>
          </cell>
        </row>
        <row r="89">
          <cell r="F89">
            <v>7.1</v>
          </cell>
          <cell r="G89" t="str">
            <v>RFI</v>
          </cell>
          <cell r="H89" t="str">
            <v>Cargo transported and energy transmitted across borders ($) </v>
          </cell>
        </row>
        <row r="90">
          <cell r="F90">
            <v>7.2</v>
          </cell>
          <cell r="G90" t="str">
            <v>RFI</v>
          </cell>
          <cell r="H90" t="str">
            <v>Trade and investment facilitated ($) </v>
          </cell>
        </row>
        <row r="91">
          <cell r="F91">
            <v>7.3</v>
          </cell>
          <cell r="G91" t="str">
            <v>RFI</v>
          </cell>
          <cell r="H91" t="str">
            <v>Regional public goods initiatives successfully reducing cross-border environmental or health risks, or providing regional access to education services (number) </v>
          </cell>
        </row>
        <row r="92">
          <cell r="F92" t="str">
            <v>7.1.1</v>
          </cell>
          <cell r="G92" t="str">
            <v>TI</v>
          </cell>
          <cell r="H92" t="str">
            <v>Transport and ICT connectivity assets established or improved (number)</v>
          </cell>
        </row>
        <row r="93">
          <cell r="F93" t="str">
            <v>7.1.2</v>
          </cell>
          <cell r="G93" t="str">
            <v>TI</v>
          </cell>
          <cell r="H93" t="str">
            <v>Measures to improve the efficiency and/or productivity of cross-border connectivity supported in implementation (number) </v>
          </cell>
        </row>
        <row r="94">
          <cell r="F94" t="str">
            <v>7.1.3</v>
          </cell>
          <cell r="G94" t="str">
            <v>TI</v>
          </cell>
          <cell r="H94" t="str">
            <v>Clean energy capacity for power trade installed or improved (megawatt equivalent)</v>
          </cell>
        </row>
        <row r="95">
          <cell r="F95" t="str">
            <v>7.1.4</v>
          </cell>
          <cell r="G95" t="str">
            <v>TI</v>
          </cell>
          <cell r="H95" t="str">
            <v>Regional or subregional mechanisms created or operationalized to enhance coordination and cooperation among DMCs in energy, transport, or ICT connectivity (number)</v>
          </cell>
        </row>
        <row r="96">
          <cell r="F96" t="str">
            <v>7.2.1</v>
          </cell>
          <cell r="G96" t="str">
            <v>TI</v>
          </cell>
          <cell r="H96" t="str">
            <v>Measures to improve execution of provisions in existing or new trade or investment agreements supported in implementation (number)</v>
          </cell>
        </row>
        <row r="97">
          <cell r="F97" t="str">
            <v>7.2.2</v>
          </cell>
          <cell r="G97" t="str">
            <v>TI</v>
          </cell>
          <cell r="H97" t="str">
            <v xml:space="preserve">Measures to develop existing and/or new cross-border economic corridors supported in implementation (number)  </v>
          </cell>
        </row>
        <row r="98">
          <cell r="F98" t="str">
            <v>7.2.3</v>
          </cell>
          <cell r="G98" t="str">
            <v>TI</v>
          </cell>
          <cell r="H98" t="str">
            <v>Measures to improve regional financial cooperation supported in implementation (number)</v>
          </cell>
        </row>
        <row r="99">
          <cell r="F99" t="str">
            <v>7.2.4</v>
          </cell>
          <cell r="G99" t="str">
            <v>TI</v>
          </cell>
          <cell r="H99" t="str">
            <v>Regional or subregional mechanisms created or operationalized to enhance coordination and cooperation among DMCs in trade, finance, or multisector economic corridors (number)</v>
          </cell>
        </row>
        <row r="100">
          <cell r="F100" t="str">
            <v>7.3.1</v>
          </cell>
          <cell r="G100" t="str">
            <v>TI</v>
          </cell>
          <cell r="H100" t="str">
            <v>Measures to improve shared capacity of DMCs to mitigate or adapt to climate change supported in implementation (number)</v>
          </cell>
        </row>
        <row r="101">
          <cell r="F101" t="str">
            <v>7.3.2</v>
          </cell>
          <cell r="G101" t="str">
            <v>TI</v>
          </cell>
          <cell r="H101" t="str">
            <v>Measures to expand cross-border environmental protection and sustainable management of shared natural resources supported in implementation (number)</v>
          </cell>
        </row>
        <row r="102">
          <cell r="F102" t="str">
            <v>7.3.3</v>
          </cell>
          <cell r="G102" t="str">
            <v>TI</v>
          </cell>
          <cell r="H102" t="str">
            <v>Measures to improve regional public health and education services supported in implementation (number)</v>
          </cell>
        </row>
        <row r="103">
          <cell r="F103" t="str">
            <v>7.3.4</v>
          </cell>
          <cell r="G103" t="str">
            <v>TI</v>
          </cell>
          <cell r="H103" t="str">
            <v>Regional or subregional mechanisms created or operationalized to enhance coordination and cooperation among DMCs on regional public goods (number)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23B267-49BF-9B47-8B4A-FEE529F75A8F}" name="Table136789101112131415161718192021222324252627282930313233343536373839" displayName="Table136789101112131415161718192021222324252627282930313233343536373839" ref="A6:D118" totalsRowShown="0" headerRowDxfId="23" tableBorderDxfId="22">
  <tableColumns count="4">
    <tableColumn id="1" xr3:uid="{D1B867CD-3DA5-2A40-ADB0-98812B3B3776}" name="Indicator no." dataDxfId="21"/>
    <tableColumn id="5" xr3:uid="{B8A1204B-BCEC-A24F-83A0-D8EBC21F686B}" name="Type" dataDxfId="20"/>
    <tableColumn id="2" xr3:uid="{6F45A655-63BB-2D4A-9197-21D2EC0526A3}" name="Indicator Name" dataDxfId="19"/>
    <tableColumn id="4" xr3:uid="{87B9A61E-7919-D14C-B72A-585EE508E73E}" name="Achieved Result" dataDxfId="18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1931D8-8566-074C-BB10-5BCA787AB59E}" name="Table1367891011121314151617181920212223242526272829303132333435363738393" displayName="Table1367891011121314151617181920212223242526272829303132333435363738393" ref="A6:D30" totalsRowShown="0" headerRowDxfId="17" tableBorderDxfId="16">
  <tableColumns count="4">
    <tableColumn id="1" xr3:uid="{7AC05549-C6FF-B241-8078-4CF4D9807D96}" name="Indicator no." dataDxfId="15"/>
    <tableColumn id="5" xr3:uid="{18FC5540-A4BF-DB42-AE2E-C5171881A54D}" name="Type" dataDxfId="14"/>
    <tableColumn id="2" xr3:uid="{12945DE7-5213-A748-AF83-6AAB4A7C4AA1}" name="Indicator Name" dataDxfId="13"/>
    <tableColumn id="4" xr3:uid="{7FBCFF5D-7239-B040-9550-B8E59A622873}" name="Achieved Result" dataDxfId="12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8349C19-AF23-524F-B2F4-5BEAB3ED25EA}" name="Table13678910111213141516171819202122232425262728293031323334353637383934" displayName="Table13678910111213141516171819202122232425262728293031323334353637383934" ref="A6:D80" totalsRowShown="0" headerRowDxfId="11" tableBorderDxfId="10">
  <tableColumns count="4">
    <tableColumn id="1" xr3:uid="{DEE16CDB-FD4E-CC4E-9F60-818E6B14690C}" name="Indicator no." dataDxfId="9"/>
    <tableColumn id="5" xr3:uid="{58150F40-9297-B646-AD1C-C5BDD14624D6}" name="Type" dataDxfId="8"/>
    <tableColumn id="2" xr3:uid="{F2FF2B83-97E3-DF43-BEAF-BDD9A46A8F14}" name="Indicator Name" dataDxfId="7"/>
    <tableColumn id="4" xr3:uid="{23D49BD1-DBAF-0642-A922-B6484CD460C0}" name="Achieved Result" dataDxfId="6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3EBE4A-B2DA-0443-9457-D3FB93DF6FEF}" name="Table136789101112131415161718192021222324252627282930313233343536373839345" displayName="Table136789101112131415161718192021222324252627282930313233343536373839345" ref="A6:D46" totalsRowShown="0" headerRowDxfId="5" tableBorderDxfId="4">
  <tableColumns count="4">
    <tableColumn id="1" xr3:uid="{97056105-5278-B64F-A375-E90A4AC2920B}" name="Indicator no." dataDxfId="3"/>
    <tableColumn id="5" xr3:uid="{4DACA9C6-1EBD-1E41-B11D-7F6E6B2B801B}" name="Type" dataDxfId="2"/>
    <tableColumn id="2" xr3:uid="{F5F752C2-90C8-2F47-866A-C5BD6B539479}" name="Indicator Name" dataDxfId="1"/>
    <tableColumn id="4" xr3:uid="{3DB98512-F179-E44B-914C-5037E997F328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2-repor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23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61"/>
  <sheetViews>
    <sheetView zoomScale="89" zoomScaleNormal="89" workbookViewId="0">
      <selection activeCell="A6" sqref="A6"/>
    </sheetView>
  </sheetViews>
  <sheetFormatPr defaultColWidth="8.8984375" defaultRowHeight="13.8" x14ac:dyDescent="0.25"/>
  <cols>
    <col min="3" max="3" width="43.8984375" customWidth="1"/>
    <col min="10" max="10" width="13.3984375" customWidth="1"/>
    <col min="11" max="12" width="12.8984375" hidden="1" customWidth="1"/>
    <col min="13" max="14" width="12.8984375" customWidth="1"/>
    <col min="15" max="15" width="18.09765625" customWidth="1"/>
    <col min="16" max="19" width="12.8984375" customWidth="1"/>
    <col min="20" max="21" width="12.8984375" hidden="1" customWidth="1"/>
    <col min="22" max="32" width="12.8984375" customWidth="1"/>
    <col min="33" max="79" width="15.3984375" customWidth="1"/>
  </cols>
  <sheetData>
    <row r="1" spans="1:77" ht="17.399999999999999" x14ac:dyDescent="0.3">
      <c r="A1" s="85" t="s">
        <v>0</v>
      </c>
    </row>
    <row r="2" spans="1:77" ht="15.6" x14ac:dyDescent="0.3">
      <c r="A2" s="83" t="s">
        <v>1</v>
      </c>
      <c r="B2" s="3"/>
      <c r="C2" s="5"/>
      <c r="D2" s="84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6" x14ac:dyDescent="0.3">
      <c r="A3" s="83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x14ac:dyDescent="0.25">
      <c r="A4" s="82" t="s">
        <v>3</v>
      </c>
      <c r="B4" s="78"/>
      <c r="C4" s="81"/>
      <c r="D4" s="76"/>
      <c r="E4" s="80"/>
      <c r="F4" s="76"/>
      <c r="G4" s="79"/>
      <c r="H4" s="79"/>
      <c r="I4" s="79"/>
      <c r="J4" s="79"/>
      <c r="K4" s="77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7"/>
      <c r="AC4" s="79"/>
      <c r="AD4" s="78"/>
      <c r="AE4" s="78"/>
      <c r="AF4" s="77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</row>
    <row r="5" spans="1:77" x14ac:dyDescent="0.25">
      <c r="B5" s="71"/>
      <c r="C5" s="75"/>
      <c r="D5" s="73"/>
      <c r="E5" s="73"/>
      <c r="F5" s="73"/>
      <c r="G5" s="72"/>
      <c r="H5" s="72"/>
      <c r="I5" s="72"/>
      <c r="J5" s="72"/>
      <c r="K5" s="74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2"/>
      <c r="AD5" s="71"/>
      <c r="AE5" s="71"/>
      <c r="AF5" s="70"/>
      <c r="AG5" s="165" t="s">
        <v>4</v>
      </c>
      <c r="AH5" s="165"/>
      <c r="AI5" s="165"/>
      <c r="AJ5" s="165"/>
      <c r="AK5" s="165"/>
      <c r="AL5" s="165"/>
      <c r="AM5" s="165"/>
      <c r="AN5" s="165"/>
      <c r="AO5" s="165"/>
      <c r="AP5" s="165"/>
      <c r="AQ5" s="166" t="s">
        <v>5</v>
      </c>
      <c r="AR5" s="166"/>
      <c r="AS5" s="166"/>
      <c r="AT5" s="166"/>
      <c r="AU5" s="166"/>
      <c r="AV5" s="166"/>
      <c r="AW5" s="166"/>
      <c r="AX5" s="166"/>
      <c r="AY5" s="166"/>
      <c r="AZ5" s="166"/>
      <c r="BA5" s="167" t="s">
        <v>6</v>
      </c>
      <c r="BB5" s="167"/>
      <c r="BC5" s="167"/>
      <c r="BD5" s="167"/>
      <c r="BE5" s="167"/>
      <c r="BF5" s="167"/>
      <c r="BG5" s="167"/>
      <c r="BH5" s="167"/>
      <c r="BI5" s="168" t="s">
        <v>7</v>
      </c>
      <c r="BJ5" s="168"/>
      <c r="BK5" s="168"/>
      <c r="BL5" s="168"/>
      <c r="BM5" s="169" t="s">
        <v>8</v>
      </c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4" t="s">
        <v>9</v>
      </c>
      <c r="BY5" s="164"/>
    </row>
    <row r="6" spans="1:77" ht="66" customHeight="1" x14ac:dyDescent="0.25">
      <c r="A6" s="68" t="s">
        <v>10</v>
      </c>
      <c r="B6" s="69" t="s">
        <v>11</v>
      </c>
      <c r="C6" s="68" t="s">
        <v>12</v>
      </c>
      <c r="D6" s="68" t="s">
        <v>13</v>
      </c>
      <c r="E6" s="68" t="s">
        <v>14</v>
      </c>
      <c r="F6" s="68" t="s">
        <v>15</v>
      </c>
      <c r="G6" s="68" t="s">
        <v>16</v>
      </c>
      <c r="H6" s="68" t="s">
        <v>17</v>
      </c>
      <c r="I6" s="68" t="s">
        <v>18</v>
      </c>
      <c r="J6" s="68" t="s">
        <v>19</v>
      </c>
      <c r="K6" s="67" t="s">
        <v>20</v>
      </c>
      <c r="L6" s="67" t="s">
        <v>21</v>
      </c>
      <c r="M6" s="67" t="s">
        <v>22</v>
      </c>
      <c r="N6" s="67" t="s">
        <v>23</v>
      </c>
      <c r="O6" s="67" t="s">
        <v>24</v>
      </c>
      <c r="P6" s="67" t="s">
        <v>25</v>
      </c>
      <c r="Q6" s="67" t="s">
        <v>26</v>
      </c>
      <c r="R6" s="67" t="s">
        <v>27</v>
      </c>
      <c r="S6" s="67" t="s">
        <v>28</v>
      </c>
      <c r="T6" s="66" t="s">
        <v>29</v>
      </c>
      <c r="U6" s="66" t="s">
        <v>30</v>
      </c>
      <c r="V6" s="66" t="s">
        <v>31</v>
      </c>
      <c r="W6" s="66" t="s">
        <v>32</v>
      </c>
      <c r="X6" s="66" t="s">
        <v>33</v>
      </c>
      <c r="Y6" s="66" t="s">
        <v>34</v>
      </c>
      <c r="Z6" s="66" t="s">
        <v>35</v>
      </c>
      <c r="AA6" s="66" t="s">
        <v>36</v>
      </c>
      <c r="AB6" s="66" t="s">
        <v>37</v>
      </c>
      <c r="AC6" s="66" t="s">
        <v>38</v>
      </c>
      <c r="AD6" s="66" t="s">
        <v>39</v>
      </c>
      <c r="AE6" s="66" t="s">
        <v>40</v>
      </c>
      <c r="AF6" s="65" t="s">
        <v>41</v>
      </c>
      <c r="AG6" s="64" t="s">
        <v>42</v>
      </c>
      <c r="AH6" s="64" t="s">
        <v>43</v>
      </c>
      <c r="AI6" s="64" t="s">
        <v>44</v>
      </c>
      <c r="AJ6" s="64" t="s">
        <v>45</v>
      </c>
      <c r="AK6" s="64" t="s">
        <v>46</v>
      </c>
      <c r="AL6" s="64" t="s">
        <v>47</v>
      </c>
      <c r="AM6" s="64" t="s">
        <v>48</v>
      </c>
      <c r="AN6" s="64" t="s">
        <v>49</v>
      </c>
      <c r="AO6" s="64" t="s">
        <v>50</v>
      </c>
      <c r="AP6" s="64" t="s">
        <v>51</v>
      </c>
      <c r="AQ6" s="63" t="s">
        <v>52</v>
      </c>
      <c r="AR6" s="63" t="s">
        <v>53</v>
      </c>
      <c r="AS6" s="63" t="s">
        <v>54</v>
      </c>
      <c r="AT6" s="63" t="s">
        <v>55</v>
      </c>
      <c r="AU6" s="63" t="s">
        <v>56</v>
      </c>
      <c r="AV6" s="63" t="s">
        <v>57</v>
      </c>
      <c r="AW6" s="63" t="s">
        <v>58</v>
      </c>
      <c r="AX6" s="63" t="s">
        <v>59</v>
      </c>
      <c r="AY6" s="63" t="s">
        <v>60</v>
      </c>
      <c r="AZ6" s="63" t="s">
        <v>61</v>
      </c>
      <c r="BA6" s="62" t="s">
        <v>62</v>
      </c>
      <c r="BB6" s="62" t="s">
        <v>63</v>
      </c>
      <c r="BC6" s="62" t="s">
        <v>64</v>
      </c>
      <c r="BD6" s="62" t="s">
        <v>65</v>
      </c>
      <c r="BE6" s="62" t="s">
        <v>66</v>
      </c>
      <c r="BF6" s="62" t="s">
        <v>67</v>
      </c>
      <c r="BG6" s="62" t="s">
        <v>68</v>
      </c>
      <c r="BH6" s="62" t="s">
        <v>69</v>
      </c>
      <c r="BI6" s="61" t="s">
        <v>70</v>
      </c>
      <c r="BJ6" s="61" t="s">
        <v>71</v>
      </c>
      <c r="BK6" s="61" t="s">
        <v>72</v>
      </c>
      <c r="BL6" s="61" t="s">
        <v>73</v>
      </c>
      <c r="BM6" s="60" t="s">
        <v>74</v>
      </c>
      <c r="BN6" s="60" t="s">
        <v>75</v>
      </c>
      <c r="BO6" s="60" t="s">
        <v>76</v>
      </c>
      <c r="BP6" s="60" t="s">
        <v>77</v>
      </c>
      <c r="BQ6" s="60" t="s">
        <v>78</v>
      </c>
      <c r="BR6" s="60" t="s">
        <v>79</v>
      </c>
      <c r="BS6" s="60" t="s">
        <v>80</v>
      </c>
      <c r="BT6" s="60" t="s">
        <v>81</v>
      </c>
      <c r="BU6" s="60" t="s">
        <v>82</v>
      </c>
      <c r="BV6" s="60" t="s">
        <v>83</v>
      </c>
      <c r="BW6" s="60" t="s">
        <v>84</v>
      </c>
      <c r="BX6" s="59" t="s">
        <v>85</v>
      </c>
      <c r="BY6" s="59" t="s">
        <v>86</v>
      </c>
    </row>
    <row r="7" spans="1:77" x14ac:dyDescent="0.25">
      <c r="A7" s="23">
        <v>2010</v>
      </c>
      <c r="B7" s="23">
        <v>1883</v>
      </c>
      <c r="C7" s="23" t="s">
        <v>87</v>
      </c>
      <c r="D7" s="23">
        <v>33301</v>
      </c>
      <c r="E7" s="23" t="s">
        <v>88</v>
      </c>
      <c r="F7" s="23" t="s">
        <v>89</v>
      </c>
      <c r="G7" s="14" t="s">
        <v>90</v>
      </c>
      <c r="H7" s="29">
        <v>37242</v>
      </c>
      <c r="I7" s="29">
        <v>40296</v>
      </c>
      <c r="J7" s="14" t="s">
        <v>91</v>
      </c>
      <c r="K7" s="58"/>
      <c r="L7" s="48"/>
      <c r="M7" s="48">
        <v>43.1</v>
      </c>
      <c r="N7" s="48">
        <v>0</v>
      </c>
      <c r="O7" s="48">
        <v>43.1</v>
      </c>
      <c r="P7" s="48">
        <v>16.5</v>
      </c>
      <c r="Q7" s="48">
        <v>15.2</v>
      </c>
      <c r="R7" s="48">
        <v>1.2</v>
      </c>
      <c r="S7" s="48">
        <v>76</v>
      </c>
      <c r="T7" s="48"/>
      <c r="U7" s="48"/>
      <c r="V7" s="48">
        <v>51</v>
      </c>
      <c r="W7" s="48">
        <v>0</v>
      </c>
      <c r="X7" s="48">
        <v>51</v>
      </c>
      <c r="Y7" s="48">
        <v>12.58</v>
      </c>
      <c r="Z7" s="48">
        <v>12.72</v>
      </c>
      <c r="AA7" s="48">
        <v>5.25</v>
      </c>
      <c r="AB7" s="48">
        <v>81.55</v>
      </c>
      <c r="AC7" s="55" t="s">
        <v>92</v>
      </c>
      <c r="AD7" s="54" t="s">
        <v>93</v>
      </c>
      <c r="AE7" s="54" t="s">
        <v>94</v>
      </c>
      <c r="AF7" s="43" t="s">
        <v>92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41">
        <v>0</v>
      </c>
      <c r="AP7" s="41">
        <v>0</v>
      </c>
      <c r="AQ7" s="41">
        <v>0</v>
      </c>
      <c r="AR7" s="41">
        <v>0</v>
      </c>
      <c r="AS7" s="41">
        <v>570</v>
      </c>
      <c r="AT7" s="41">
        <v>112</v>
      </c>
      <c r="AU7" s="41">
        <v>458</v>
      </c>
      <c r="AV7" s="41">
        <v>570</v>
      </c>
      <c r="AW7" s="41">
        <v>0</v>
      </c>
      <c r="AX7" s="41">
        <v>0</v>
      </c>
      <c r="AY7" s="41">
        <v>0</v>
      </c>
      <c r="AZ7" s="41">
        <v>0</v>
      </c>
      <c r="BA7" s="41">
        <v>31402</v>
      </c>
      <c r="BB7" s="41">
        <v>31402</v>
      </c>
      <c r="BC7" s="41">
        <v>0</v>
      </c>
      <c r="BD7" s="41">
        <v>347</v>
      </c>
      <c r="BE7" s="41">
        <v>0</v>
      </c>
      <c r="BF7" s="41">
        <v>0</v>
      </c>
      <c r="BG7" s="41">
        <v>3061.7000000000003</v>
      </c>
      <c r="BH7" s="41">
        <v>0</v>
      </c>
      <c r="BI7" s="41">
        <v>16670</v>
      </c>
      <c r="BJ7" s="41">
        <v>8668.4</v>
      </c>
      <c r="BK7" s="41">
        <v>8001.6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</v>
      </c>
      <c r="BW7" s="41">
        <v>0</v>
      </c>
      <c r="BX7" s="41">
        <v>0</v>
      </c>
      <c r="BY7" s="41">
        <v>0</v>
      </c>
    </row>
    <row r="8" spans="1:77" x14ac:dyDescent="0.25">
      <c r="A8" s="23">
        <v>2010</v>
      </c>
      <c r="B8" s="23">
        <v>2222</v>
      </c>
      <c r="C8" s="23" t="s">
        <v>95</v>
      </c>
      <c r="D8" s="23">
        <v>33307</v>
      </c>
      <c r="E8" s="23" t="s">
        <v>88</v>
      </c>
      <c r="F8" s="23" t="s">
        <v>89</v>
      </c>
      <c r="G8" s="14" t="s">
        <v>90</v>
      </c>
      <c r="H8" s="29">
        <v>38705</v>
      </c>
      <c r="I8" s="29">
        <v>40310</v>
      </c>
      <c r="J8" s="14" t="s">
        <v>91</v>
      </c>
      <c r="K8" s="58"/>
      <c r="L8" s="48"/>
      <c r="M8" s="48">
        <v>6.1</v>
      </c>
      <c r="N8" s="48">
        <v>0</v>
      </c>
      <c r="O8" s="48">
        <v>6.1</v>
      </c>
      <c r="P8" s="48">
        <v>0</v>
      </c>
      <c r="Q8" s="48">
        <v>2</v>
      </c>
      <c r="R8" s="48">
        <v>0</v>
      </c>
      <c r="S8" s="48">
        <v>8.1</v>
      </c>
      <c r="T8" s="48"/>
      <c r="U8" s="48"/>
      <c r="V8" s="48">
        <v>6.3092300000000003</v>
      </c>
      <c r="W8" s="48">
        <v>0</v>
      </c>
      <c r="X8" s="48">
        <v>6.3092300000000003</v>
      </c>
      <c r="Y8" s="48">
        <v>0</v>
      </c>
      <c r="Z8" s="48">
        <v>1.5884450000000001</v>
      </c>
      <c r="AA8" s="48">
        <v>0</v>
      </c>
      <c r="AB8" s="48">
        <v>7.8976750000000004</v>
      </c>
      <c r="AC8" s="55" t="s">
        <v>96</v>
      </c>
      <c r="AD8" s="54"/>
      <c r="AE8" s="54"/>
      <c r="AF8" s="43" t="s">
        <v>92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41">
        <v>0</v>
      </c>
      <c r="AP8" s="41">
        <v>0</v>
      </c>
      <c r="AQ8" s="41">
        <v>680000</v>
      </c>
      <c r="AR8" s="41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>
        <v>0</v>
      </c>
      <c r="BU8" s="41">
        <v>0</v>
      </c>
      <c r="BV8" s="41">
        <v>0</v>
      </c>
      <c r="BW8" s="41">
        <v>0</v>
      </c>
      <c r="BX8" s="41">
        <v>0</v>
      </c>
      <c r="BY8" s="41">
        <v>0</v>
      </c>
    </row>
    <row r="9" spans="1:77" x14ac:dyDescent="0.25">
      <c r="A9" s="23">
        <v>2010</v>
      </c>
      <c r="B9" s="23" t="s">
        <v>97</v>
      </c>
      <c r="C9" s="23" t="s">
        <v>98</v>
      </c>
      <c r="D9" s="23">
        <v>30295</v>
      </c>
      <c r="E9" s="23" t="s">
        <v>88</v>
      </c>
      <c r="F9" s="23" t="s">
        <v>99</v>
      </c>
      <c r="G9" s="14" t="s">
        <v>90</v>
      </c>
      <c r="H9" s="29">
        <v>37580</v>
      </c>
      <c r="I9" s="29">
        <v>38329</v>
      </c>
      <c r="J9" s="14" t="s">
        <v>91</v>
      </c>
      <c r="K9" s="58"/>
      <c r="L9" s="48"/>
      <c r="M9" s="48">
        <v>85</v>
      </c>
      <c r="N9" s="48">
        <v>0</v>
      </c>
      <c r="O9" s="48">
        <v>85</v>
      </c>
      <c r="P9" s="48">
        <v>0</v>
      </c>
      <c r="Q9" s="48">
        <v>0</v>
      </c>
      <c r="R9" s="48">
        <v>0</v>
      </c>
      <c r="S9" s="48">
        <v>85</v>
      </c>
      <c r="T9" s="48"/>
      <c r="U9" s="48"/>
      <c r="V9" s="48">
        <v>91.863</v>
      </c>
      <c r="W9" s="48">
        <v>0</v>
      </c>
      <c r="X9" s="48">
        <v>91.863</v>
      </c>
      <c r="Y9" s="48">
        <v>0</v>
      </c>
      <c r="Z9" s="48">
        <v>0</v>
      </c>
      <c r="AA9" s="48">
        <v>0</v>
      </c>
      <c r="AB9" s="48">
        <v>91.863</v>
      </c>
      <c r="AC9" s="55" t="s">
        <v>96</v>
      </c>
      <c r="AD9" s="54"/>
      <c r="AE9" s="54"/>
      <c r="AF9" s="43" t="s">
        <v>96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0</v>
      </c>
      <c r="BW9" s="41">
        <v>0</v>
      </c>
      <c r="BX9" s="41">
        <v>0</v>
      </c>
      <c r="BY9" s="41">
        <v>0</v>
      </c>
    </row>
    <row r="10" spans="1:77" x14ac:dyDescent="0.25">
      <c r="A10" s="23">
        <v>2011</v>
      </c>
      <c r="B10" s="23">
        <v>1880</v>
      </c>
      <c r="C10" s="23" t="s">
        <v>100</v>
      </c>
      <c r="D10" s="23">
        <v>28315</v>
      </c>
      <c r="E10" s="23" t="s">
        <v>88</v>
      </c>
      <c r="F10" s="23" t="s">
        <v>89</v>
      </c>
      <c r="G10" s="22" t="s">
        <v>90</v>
      </c>
      <c r="H10" s="57">
        <v>37238</v>
      </c>
      <c r="I10" s="57">
        <v>40744</v>
      </c>
      <c r="J10" s="22" t="s">
        <v>91</v>
      </c>
      <c r="K10" s="50"/>
      <c r="L10" s="48"/>
      <c r="M10" s="48">
        <v>60</v>
      </c>
      <c r="N10" s="48">
        <v>0</v>
      </c>
      <c r="O10" s="48">
        <v>60</v>
      </c>
      <c r="P10" s="48">
        <v>11</v>
      </c>
      <c r="Q10" s="48">
        <v>23.5</v>
      </c>
      <c r="R10" s="48">
        <v>3.5</v>
      </c>
      <c r="S10" s="48">
        <v>98</v>
      </c>
      <c r="T10" s="48"/>
      <c r="U10" s="48"/>
      <c r="V10" s="48">
        <v>69.14</v>
      </c>
      <c r="W10" s="48">
        <v>0</v>
      </c>
      <c r="X10" s="48">
        <v>69.14</v>
      </c>
      <c r="Y10" s="48">
        <v>12.46</v>
      </c>
      <c r="Z10" s="48">
        <v>19.7</v>
      </c>
      <c r="AA10" s="48">
        <v>3.5</v>
      </c>
      <c r="AB10" s="48">
        <v>104.8</v>
      </c>
      <c r="AC10" s="55" t="s">
        <v>92</v>
      </c>
      <c r="AD10" s="54" t="s">
        <v>101</v>
      </c>
      <c r="AE10" s="54" t="s">
        <v>102</v>
      </c>
      <c r="AF10" s="43" t="s">
        <v>92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41">
        <v>0</v>
      </c>
      <c r="AP10" s="41">
        <v>0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0</v>
      </c>
      <c r="AZ10" s="41">
        <v>0</v>
      </c>
      <c r="BA10" s="41">
        <v>135198</v>
      </c>
      <c r="BB10" s="41">
        <v>0</v>
      </c>
      <c r="BC10" s="41">
        <v>135198</v>
      </c>
      <c r="BD10" s="41">
        <v>18902</v>
      </c>
      <c r="BE10" s="41">
        <v>167000</v>
      </c>
      <c r="BF10" s="41">
        <v>1050</v>
      </c>
      <c r="BG10" s="41">
        <v>0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0</v>
      </c>
      <c r="BU10" s="41">
        <v>0</v>
      </c>
      <c r="BV10" s="41">
        <v>0</v>
      </c>
      <c r="BW10" s="41">
        <v>0</v>
      </c>
      <c r="BX10" s="41">
        <v>0</v>
      </c>
      <c r="BY10" s="41">
        <v>0</v>
      </c>
    </row>
    <row r="11" spans="1:77" x14ac:dyDescent="0.25">
      <c r="A11" s="23">
        <v>2011</v>
      </c>
      <c r="B11" s="23">
        <v>1888</v>
      </c>
      <c r="C11" s="23" t="s">
        <v>103</v>
      </c>
      <c r="D11" s="23">
        <v>31367</v>
      </c>
      <c r="E11" s="23" t="s">
        <v>88</v>
      </c>
      <c r="F11" s="23" t="s">
        <v>89</v>
      </c>
      <c r="G11" s="22" t="s">
        <v>90</v>
      </c>
      <c r="H11" s="51">
        <v>37243</v>
      </c>
      <c r="I11" s="57">
        <v>40367</v>
      </c>
      <c r="J11" s="22" t="s">
        <v>91</v>
      </c>
      <c r="K11" s="50"/>
      <c r="L11" s="48"/>
      <c r="M11" s="48">
        <v>70</v>
      </c>
      <c r="N11" s="48">
        <v>0</v>
      </c>
      <c r="O11" s="48">
        <v>70</v>
      </c>
      <c r="P11" s="48">
        <v>0</v>
      </c>
      <c r="Q11" s="48">
        <v>30</v>
      </c>
      <c r="R11" s="48">
        <v>0</v>
      </c>
      <c r="S11" s="48">
        <v>100</v>
      </c>
      <c r="T11" s="48"/>
      <c r="U11" s="48"/>
      <c r="V11" s="48">
        <v>73.739999999999995</v>
      </c>
      <c r="W11" s="48">
        <v>0</v>
      </c>
      <c r="X11" s="48">
        <v>73.739999999999995</v>
      </c>
      <c r="Y11" s="48">
        <v>0</v>
      </c>
      <c r="Z11" s="48">
        <v>29.22</v>
      </c>
      <c r="AA11" s="48">
        <v>0</v>
      </c>
      <c r="AB11" s="48">
        <v>102.96</v>
      </c>
      <c r="AC11" s="55" t="s">
        <v>96</v>
      </c>
      <c r="AD11" s="54"/>
      <c r="AE11" s="54"/>
      <c r="AF11" s="43" t="s">
        <v>92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41">
        <v>0</v>
      </c>
      <c r="AP11" s="41">
        <v>0</v>
      </c>
      <c r="AQ11" s="41">
        <v>26981.899999999998</v>
      </c>
      <c r="AR11" s="41">
        <v>0</v>
      </c>
      <c r="AS11" s="41">
        <v>1190</v>
      </c>
      <c r="AT11" s="41">
        <v>0</v>
      </c>
      <c r="AU11" s="41">
        <v>1190</v>
      </c>
      <c r="AV11" s="41">
        <v>1190</v>
      </c>
      <c r="AW11" s="41">
        <v>0</v>
      </c>
      <c r="AX11" s="41">
        <v>0</v>
      </c>
      <c r="AY11" s="41">
        <v>0</v>
      </c>
      <c r="AZ11" s="41">
        <v>0</v>
      </c>
      <c r="BA11" s="41">
        <v>0</v>
      </c>
      <c r="BB11" s="41">
        <v>0</v>
      </c>
      <c r="BC11" s="41">
        <v>0</v>
      </c>
      <c r="BD11" s="56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0</v>
      </c>
    </row>
    <row r="12" spans="1:77" x14ac:dyDescent="0.25">
      <c r="A12" s="23">
        <v>2011</v>
      </c>
      <c r="B12" s="23">
        <v>2544</v>
      </c>
      <c r="C12" s="23" t="s">
        <v>104</v>
      </c>
      <c r="D12" s="23">
        <v>43315</v>
      </c>
      <c r="E12" s="23" t="s">
        <v>88</v>
      </c>
      <c r="F12" s="23" t="s">
        <v>105</v>
      </c>
      <c r="G12" s="22" t="s">
        <v>90</v>
      </c>
      <c r="H12" s="51">
        <v>40071</v>
      </c>
      <c r="I12" s="51">
        <v>40178</v>
      </c>
      <c r="J12" s="22" t="s">
        <v>106</v>
      </c>
      <c r="K12" s="50"/>
      <c r="L12" s="48"/>
      <c r="M12" s="48">
        <v>0</v>
      </c>
      <c r="N12" s="48">
        <v>500</v>
      </c>
      <c r="O12" s="48">
        <v>500</v>
      </c>
      <c r="P12" s="48">
        <v>0</v>
      </c>
      <c r="Q12" s="48">
        <v>0</v>
      </c>
      <c r="R12" s="48">
        <v>0</v>
      </c>
      <c r="S12" s="48">
        <v>500</v>
      </c>
      <c r="T12" s="48"/>
      <c r="U12" s="48"/>
      <c r="V12" s="48">
        <v>0</v>
      </c>
      <c r="W12" s="48">
        <v>500</v>
      </c>
      <c r="X12" s="48">
        <v>500</v>
      </c>
      <c r="Y12" s="48">
        <v>0</v>
      </c>
      <c r="Z12" s="48">
        <v>0</v>
      </c>
      <c r="AA12" s="48">
        <v>0</v>
      </c>
      <c r="AB12" s="48">
        <v>500</v>
      </c>
      <c r="AC12" s="55" t="s">
        <v>96</v>
      </c>
      <c r="AD12" s="54"/>
      <c r="AE12" s="54"/>
      <c r="AF12" s="43" t="s">
        <v>96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41">
        <v>0</v>
      </c>
      <c r="AP12" s="41">
        <v>0</v>
      </c>
      <c r="AQ12" s="41">
        <v>0</v>
      </c>
      <c r="AR12" s="41">
        <v>0</v>
      </c>
      <c r="AS12" s="41">
        <v>0</v>
      </c>
      <c r="AT12" s="41">
        <v>0</v>
      </c>
      <c r="AU12" s="41">
        <v>0</v>
      </c>
      <c r="AV12" s="41">
        <v>0</v>
      </c>
      <c r="AW12" s="41">
        <v>0</v>
      </c>
      <c r="AX12" s="41">
        <v>0</v>
      </c>
      <c r="AY12" s="41">
        <v>0</v>
      </c>
      <c r="AZ12" s="41">
        <v>0</v>
      </c>
      <c r="BA12" s="41">
        <v>0</v>
      </c>
      <c r="BB12" s="41">
        <v>0</v>
      </c>
      <c r="BC12" s="41">
        <v>0</v>
      </c>
      <c r="BD12" s="41">
        <v>0</v>
      </c>
      <c r="BE12" s="41">
        <v>0</v>
      </c>
      <c r="BF12" s="41">
        <v>0</v>
      </c>
      <c r="BG12" s="41">
        <v>0</v>
      </c>
      <c r="BH12" s="41">
        <v>0</v>
      </c>
      <c r="BI12" s="41">
        <v>0</v>
      </c>
      <c r="BJ12" s="41">
        <v>0</v>
      </c>
      <c r="BK12" s="41">
        <v>0</v>
      </c>
      <c r="BL12" s="41">
        <v>0</v>
      </c>
      <c r="BM12" s="41">
        <v>0</v>
      </c>
      <c r="BN12" s="41">
        <v>0</v>
      </c>
      <c r="BO12" s="41">
        <v>0</v>
      </c>
      <c r="BP12" s="41">
        <v>0</v>
      </c>
      <c r="BQ12" s="41">
        <v>0</v>
      </c>
      <c r="BR12" s="41">
        <v>0</v>
      </c>
      <c r="BS12" s="41">
        <v>0</v>
      </c>
      <c r="BT12" s="41">
        <v>0</v>
      </c>
      <c r="BU12" s="41">
        <v>0</v>
      </c>
      <c r="BV12" s="41">
        <v>0</v>
      </c>
      <c r="BW12" s="41">
        <v>0</v>
      </c>
      <c r="BX12" s="41">
        <v>0</v>
      </c>
      <c r="BY12" s="41">
        <v>0</v>
      </c>
    </row>
    <row r="13" spans="1:77" x14ac:dyDescent="0.25">
      <c r="A13" s="23">
        <v>2012</v>
      </c>
      <c r="B13" s="23">
        <v>1777</v>
      </c>
      <c r="C13" s="23" t="s">
        <v>107</v>
      </c>
      <c r="D13" s="23" t="s">
        <v>108</v>
      </c>
      <c r="E13" s="23" t="s">
        <v>88</v>
      </c>
      <c r="F13" s="23" t="s">
        <v>109</v>
      </c>
      <c r="G13" s="22" t="s">
        <v>90</v>
      </c>
      <c r="H13" s="52">
        <v>36839</v>
      </c>
      <c r="I13" s="52">
        <v>39862</v>
      </c>
      <c r="J13" s="22" t="s">
        <v>91</v>
      </c>
      <c r="K13" s="50"/>
      <c r="L13" s="18"/>
      <c r="M13" s="18">
        <v>68.3</v>
      </c>
      <c r="N13" s="18">
        <v>0</v>
      </c>
      <c r="O13" s="48">
        <v>68.3</v>
      </c>
      <c r="P13" s="18">
        <v>1.8</v>
      </c>
      <c r="Q13" s="18">
        <v>28.6</v>
      </c>
      <c r="R13" s="18">
        <v>0</v>
      </c>
      <c r="S13" s="48">
        <v>98.699999999999989</v>
      </c>
      <c r="T13" s="48"/>
      <c r="U13" s="17"/>
      <c r="V13" s="17">
        <v>69.739999999999995</v>
      </c>
      <c r="W13" s="17">
        <v>0</v>
      </c>
      <c r="X13" s="48">
        <v>69.739999999999995</v>
      </c>
      <c r="Y13" s="17">
        <v>0</v>
      </c>
      <c r="Z13" s="17">
        <v>12.25</v>
      </c>
      <c r="AA13" s="17">
        <v>0</v>
      </c>
      <c r="AB13" s="46">
        <v>81.99</v>
      </c>
      <c r="AC13" s="45" t="s">
        <v>96</v>
      </c>
      <c r="AD13" s="44"/>
      <c r="AE13" s="44"/>
      <c r="AF13" s="43" t="s">
        <v>96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0</v>
      </c>
      <c r="AZ13" s="41">
        <v>0</v>
      </c>
      <c r="BA13" s="53">
        <v>0</v>
      </c>
      <c r="BB13" s="41">
        <v>0</v>
      </c>
      <c r="BC13" s="41">
        <v>0</v>
      </c>
      <c r="BD13" s="41">
        <v>0</v>
      </c>
      <c r="BE13" s="41">
        <v>0</v>
      </c>
      <c r="BF13" s="41">
        <v>0</v>
      </c>
      <c r="BG13" s="41">
        <v>0</v>
      </c>
      <c r="BH13" s="41">
        <v>0</v>
      </c>
      <c r="BI13" s="42">
        <v>0</v>
      </c>
      <c r="BJ13" s="41">
        <v>0</v>
      </c>
      <c r="BK13" s="41">
        <v>0</v>
      </c>
      <c r="BL13" s="41">
        <v>0</v>
      </c>
      <c r="BM13" s="41">
        <v>0</v>
      </c>
      <c r="BN13" s="41">
        <v>0</v>
      </c>
      <c r="BO13" s="41">
        <v>0</v>
      </c>
      <c r="BP13" s="41">
        <v>0</v>
      </c>
      <c r="BQ13" s="41">
        <v>0</v>
      </c>
      <c r="BR13" s="41">
        <v>0</v>
      </c>
      <c r="BS13" s="41">
        <v>0</v>
      </c>
      <c r="BT13" s="41">
        <v>0</v>
      </c>
      <c r="BU13" s="41">
        <v>0</v>
      </c>
      <c r="BV13" s="41">
        <v>0</v>
      </c>
      <c r="BW13" s="41">
        <v>0</v>
      </c>
      <c r="BX13" s="41">
        <v>0</v>
      </c>
      <c r="BY13" s="41">
        <v>0</v>
      </c>
    </row>
    <row r="14" spans="1:77" x14ac:dyDescent="0.25">
      <c r="A14" s="23">
        <v>2012</v>
      </c>
      <c r="B14" s="23">
        <v>1855</v>
      </c>
      <c r="C14" s="23" t="s">
        <v>110</v>
      </c>
      <c r="D14" s="23" t="s">
        <v>111</v>
      </c>
      <c r="E14" s="23" t="s">
        <v>88</v>
      </c>
      <c r="F14" s="23" t="s">
        <v>89</v>
      </c>
      <c r="G14" s="22" t="s">
        <v>90</v>
      </c>
      <c r="H14" s="52">
        <v>37208</v>
      </c>
      <c r="I14" s="52">
        <v>40588</v>
      </c>
      <c r="J14" s="22" t="s">
        <v>91</v>
      </c>
      <c r="K14" s="50"/>
      <c r="L14" s="18"/>
      <c r="M14" s="18">
        <v>70</v>
      </c>
      <c r="N14" s="18">
        <v>0</v>
      </c>
      <c r="O14" s="48">
        <v>70</v>
      </c>
      <c r="P14" s="18">
        <v>40.6</v>
      </c>
      <c r="Q14" s="18">
        <v>37.6</v>
      </c>
      <c r="R14" s="18">
        <v>8</v>
      </c>
      <c r="S14" s="48">
        <v>156.19999999999999</v>
      </c>
      <c r="T14" s="48"/>
      <c r="U14" s="17"/>
      <c r="V14" s="17">
        <v>81.98</v>
      </c>
      <c r="W14" s="17">
        <v>0</v>
      </c>
      <c r="X14" s="48">
        <v>81.98</v>
      </c>
      <c r="Y14" s="48">
        <v>54.82</v>
      </c>
      <c r="Z14" s="47">
        <v>44.9</v>
      </c>
      <c r="AA14" s="48">
        <v>0</v>
      </c>
      <c r="AB14" s="46">
        <v>181.70000000000002</v>
      </c>
      <c r="AC14" s="45" t="s">
        <v>92</v>
      </c>
      <c r="AD14" s="44" t="s">
        <v>112</v>
      </c>
      <c r="AE14" s="44" t="s">
        <v>113</v>
      </c>
      <c r="AF14" s="43" t="s">
        <v>92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41">
        <v>0</v>
      </c>
      <c r="AP14" s="41">
        <v>0</v>
      </c>
      <c r="AQ14" s="41">
        <v>0</v>
      </c>
      <c r="AR14" s="41">
        <v>0</v>
      </c>
      <c r="AS14" s="41">
        <v>0</v>
      </c>
      <c r="AT14" s="41">
        <v>0</v>
      </c>
      <c r="AU14" s="41">
        <v>0</v>
      </c>
      <c r="AV14" s="41">
        <v>0</v>
      </c>
      <c r="AW14" s="41">
        <v>0</v>
      </c>
      <c r="AX14" s="41">
        <v>0</v>
      </c>
      <c r="AY14" s="41">
        <v>0</v>
      </c>
      <c r="AZ14" s="41">
        <v>0</v>
      </c>
      <c r="BA14" s="41">
        <v>0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1298000</v>
      </c>
      <c r="BH14" s="41">
        <v>1960784.3137254904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  <c r="BR14" s="41">
        <v>0</v>
      </c>
      <c r="BS14" s="41">
        <v>0</v>
      </c>
      <c r="BT14" s="41">
        <v>0</v>
      </c>
      <c r="BU14" s="41">
        <v>0</v>
      </c>
      <c r="BV14" s="41">
        <v>0</v>
      </c>
      <c r="BW14" s="41">
        <v>0</v>
      </c>
      <c r="BX14" s="41">
        <v>0</v>
      </c>
      <c r="BY14" s="41">
        <v>0</v>
      </c>
    </row>
    <row r="15" spans="1:77" x14ac:dyDescent="0.25">
      <c r="A15" s="23">
        <v>2012</v>
      </c>
      <c r="B15" s="23">
        <v>2076</v>
      </c>
      <c r="C15" s="23" t="s">
        <v>114</v>
      </c>
      <c r="D15" s="23" t="s">
        <v>115</v>
      </c>
      <c r="E15" s="23" t="s">
        <v>88</v>
      </c>
      <c r="F15" s="23" t="s">
        <v>89</v>
      </c>
      <c r="G15" s="22" t="s">
        <v>90</v>
      </c>
      <c r="H15" s="52">
        <v>37995</v>
      </c>
      <c r="I15" s="52">
        <v>40882</v>
      </c>
      <c r="J15" s="22" t="s">
        <v>91</v>
      </c>
      <c r="K15" s="50"/>
      <c r="L15" s="18"/>
      <c r="M15" s="18">
        <v>20</v>
      </c>
      <c r="N15" s="18">
        <v>0</v>
      </c>
      <c r="O15" s="48">
        <v>20</v>
      </c>
      <c r="P15" s="18">
        <v>5.6</v>
      </c>
      <c r="Q15" s="18">
        <v>5</v>
      </c>
      <c r="R15" s="18">
        <v>0</v>
      </c>
      <c r="S15" s="48">
        <v>30.6</v>
      </c>
      <c r="T15" s="48"/>
      <c r="U15" s="17"/>
      <c r="V15" s="17">
        <v>18.54</v>
      </c>
      <c r="W15" s="17">
        <v>0</v>
      </c>
      <c r="X15" s="48">
        <v>18.54</v>
      </c>
      <c r="Y15" s="17">
        <v>5.54</v>
      </c>
      <c r="Z15" s="17">
        <v>3.86</v>
      </c>
      <c r="AA15" s="17">
        <v>0</v>
      </c>
      <c r="AB15" s="46">
        <v>27.939999999999998</v>
      </c>
      <c r="AC15" s="45" t="s">
        <v>92</v>
      </c>
      <c r="AD15" s="44" t="s">
        <v>116</v>
      </c>
      <c r="AE15" s="44" t="s">
        <v>117</v>
      </c>
      <c r="AF15" s="43" t="s">
        <v>96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0</v>
      </c>
      <c r="AV15" s="41">
        <v>0</v>
      </c>
      <c r="AW15" s="41">
        <v>0</v>
      </c>
      <c r="AX15" s="41">
        <v>0</v>
      </c>
      <c r="AY15" s="41">
        <v>0</v>
      </c>
      <c r="AZ15" s="41">
        <v>0</v>
      </c>
      <c r="BA15" s="41">
        <v>0</v>
      </c>
      <c r="BB15" s="41">
        <v>0</v>
      </c>
      <c r="BC15" s="41">
        <v>0</v>
      </c>
      <c r="BD15" s="41">
        <v>0</v>
      </c>
      <c r="BE15" s="41">
        <v>0</v>
      </c>
      <c r="BF15" s="41">
        <v>0</v>
      </c>
      <c r="BG15" s="41">
        <v>0</v>
      </c>
      <c r="BH15" s="41">
        <v>0</v>
      </c>
      <c r="BI15" s="41">
        <v>0</v>
      </c>
      <c r="BJ15" s="41">
        <v>0</v>
      </c>
      <c r="BK15" s="41">
        <v>0</v>
      </c>
      <c r="BL15" s="41">
        <v>0</v>
      </c>
      <c r="BM15" s="41">
        <v>0</v>
      </c>
      <c r="BN15" s="41">
        <v>0</v>
      </c>
      <c r="BO15" s="41">
        <v>0</v>
      </c>
      <c r="BP15" s="41">
        <v>0</v>
      </c>
      <c r="BQ15" s="41">
        <v>0</v>
      </c>
      <c r="BR15" s="41">
        <v>0</v>
      </c>
      <c r="BS15" s="41">
        <v>0</v>
      </c>
      <c r="BT15" s="41">
        <v>0</v>
      </c>
      <c r="BU15" s="41">
        <v>0</v>
      </c>
      <c r="BV15" s="41">
        <v>0</v>
      </c>
      <c r="BW15" s="41">
        <v>0</v>
      </c>
      <c r="BX15" s="41">
        <v>0</v>
      </c>
      <c r="BY15" s="41">
        <v>0</v>
      </c>
    </row>
    <row r="16" spans="1:77" x14ac:dyDescent="0.25">
      <c r="A16" s="23">
        <v>2012</v>
      </c>
      <c r="B16" s="23">
        <v>2128</v>
      </c>
      <c r="C16" s="23" t="s">
        <v>118</v>
      </c>
      <c r="D16" s="23" t="s">
        <v>119</v>
      </c>
      <c r="E16" s="23" t="s">
        <v>88</v>
      </c>
      <c r="F16" s="23" t="s">
        <v>120</v>
      </c>
      <c r="G16" s="22" t="s">
        <v>90</v>
      </c>
      <c r="H16" s="52">
        <v>38334</v>
      </c>
      <c r="I16" s="52">
        <v>41039</v>
      </c>
      <c r="J16" s="22" t="s">
        <v>106</v>
      </c>
      <c r="K16" s="50"/>
      <c r="L16" s="18"/>
      <c r="M16" s="18">
        <v>0</v>
      </c>
      <c r="N16" s="18">
        <v>120</v>
      </c>
      <c r="O16" s="48">
        <v>120</v>
      </c>
      <c r="P16" s="18">
        <v>50</v>
      </c>
      <c r="Q16" s="18">
        <v>103.6</v>
      </c>
      <c r="R16" s="18">
        <v>0</v>
      </c>
      <c r="S16" s="48">
        <v>273.60000000000002</v>
      </c>
      <c r="T16" s="48"/>
      <c r="U16" s="17"/>
      <c r="V16" s="17">
        <v>0</v>
      </c>
      <c r="W16" s="17">
        <v>105.7</v>
      </c>
      <c r="X16" s="48">
        <v>105.7</v>
      </c>
      <c r="Y16" s="17">
        <v>52</v>
      </c>
      <c r="Z16" s="17">
        <v>88.2</v>
      </c>
      <c r="AA16" s="17">
        <v>0</v>
      </c>
      <c r="AB16" s="46">
        <v>245.89999999999998</v>
      </c>
      <c r="AC16" s="45" t="s">
        <v>92</v>
      </c>
      <c r="AD16" s="44" t="s">
        <v>101</v>
      </c>
      <c r="AE16" s="44" t="s">
        <v>102</v>
      </c>
      <c r="AF16" s="43" t="s">
        <v>92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41">
        <v>504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1">
        <v>0</v>
      </c>
      <c r="BY16" s="41">
        <v>0</v>
      </c>
    </row>
    <row r="17" spans="1:77" x14ac:dyDescent="0.25">
      <c r="A17" s="23">
        <v>2012</v>
      </c>
      <c r="B17" s="23">
        <v>2273</v>
      </c>
      <c r="C17" s="23" t="s">
        <v>121</v>
      </c>
      <c r="D17" s="23" t="s">
        <v>122</v>
      </c>
      <c r="E17" s="23" t="s">
        <v>88</v>
      </c>
      <c r="F17" s="23" t="s">
        <v>89</v>
      </c>
      <c r="G17" s="22" t="s">
        <v>90</v>
      </c>
      <c r="H17" s="52">
        <v>39042</v>
      </c>
      <c r="I17" s="52">
        <v>41129</v>
      </c>
      <c r="J17" s="22" t="s">
        <v>91</v>
      </c>
      <c r="K17" s="50"/>
      <c r="L17" s="18"/>
      <c r="M17" s="18">
        <v>50.97</v>
      </c>
      <c r="N17" s="27">
        <v>0</v>
      </c>
      <c r="O17" s="48">
        <v>50.97</v>
      </c>
      <c r="P17" s="18">
        <v>0</v>
      </c>
      <c r="Q17" s="18">
        <v>8.92</v>
      </c>
      <c r="R17" s="48">
        <v>0</v>
      </c>
      <c r="S17" s="48">
        <v>59.89</v>
      </c>
      <c r="T17" s="48"/>
      <c r="U17" s="47"/>
      <c r="V17" s="47">
        <v>80</v>
      </c>
      <c r="W17" s="47">
        <v>0</v>
      </c>
      <c r="X17" s="48">
        <v>80</v>
      </c>
      <c r="Y17" s="47">
        <v>0</v>
      </c>
      <c r="Z17" s="47">
        <v>12.2</v>
      </c>
      <c r="AA17" s="47">
        <v>0</v>
      </c>
      <c r="AB17" s="46">
        <v>92.2</v>
      </c>
      <c r="AC17" s="45" t="s">
        <v>96</v>
      </c>
      <c r="AD17" s="44"/>
      <c r="AE17" s="44"/>
      <c r="AF17" s="43" t="s">
        <v>92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41">
        <v>0</v>
      </c>
      <c r="AP17" s="41">
        <v>0</v>
      </c>
      <c r="AQ17" s="41">
        <v>0</v>
      </c>
      <c r="AR17" s="41">
        <v>0</v>
      </c>
      <c r="AS17" s="41">
        <v>142.17210670851316</v>
      </c>
      <c r="AT17" s="41">
        <v>0</v>
      </c>
      <c r="AU17" s="41">
        <v>142.17210670851316</v>
      </c>
      <c r="AV17" s="41">
        <v>142.17210670851316</v>
      </c>
      <c r="AW17" s="41">
        <v>0</v>
      </c>
      <c r="AX17" s="41">
        <v>0</v>
      </c>
      <c r="AY17" s="41">
        <v>0</v>
      </c>
      <c r="AZ17" s="41">
        <v>0</v>
      </c>
      <c r="BA17" s="41">
        <v>0</v>
      </c>
      <c r="BB17" s="41">
        <v>0</v>
      </c>
      <c r="BC17" s="41">
        <v>0</v>
      </c>
      <c r="BD17" s="41">
        <v>0</v>
      </c>
      <c r="BE17" s="41">
        <v>0</v>
      </c>
      <c r="BF17" s="41">
        <v>0</v>
      </c>
      <c r="BG17" s="41">
        <v>43215</v>
      </c>
      <c r="BH17" s="41">
        <v>193480</v>
      </c>
      <c r="BI17" s="41">
        <v>0</v>
      </c>
      <c r="BJ17" s="41">
        <v>0</v>
      </c>
      <c r="BK17" s="41">
        <v>0</v>
      </c>
      <c r="BL17" s="41">
        <v>0</v>
      </c>
      <c r="BM17" s="41">
        <v>0</v>
      </c>
      <c r="BN17" s="41">
        <v>0</v>
      </c>
      <c r="BO17" s="41">
        <v>0</v>
      </c>
      <c r="BP17" s="41">
        <v>0</v>
      </c>
      <c r="BQ17" s="41">
        <v>0</v>
      </c>
      <c r="BR17" s="41">
        <v>0</v>
      </c>
      <c r="BS17" s="41">
        <v>0</v>
      </c>
      <c r="BT17" s="41">
        <v>0</v>
      </c>
      <c r="BU17" s="41">
        <v>0</v>
      </c>
      <c r="BV17" s="41">
        <v>0</v>
      </c>
      <c r="BW17" s="41">
        <v>0</v>
      </c>
      <c r="BX17" s="41">
        <v>0</v>
      </c>
      <c r="BY17" s="41">
        <v>0</v>
      </c>
    </row>
    <row r="18" spans="1:77" x14ac:dyDescent="0.25">
      <c r="A18" s="23">
        <v>2012</v>
      </c>
      <c r="B18" s="23">
        <v>2273</v>
      </c>
      <c r="C18" s="23" t="s">
        <v>123</v>
      </c>
      <c r="D18" s="23" t="s">
        <v>124</v>
      </c>
      <c r="E18" s="23" t="s">
        <v>88</v>
      </c>
      <c r="F18" s="23" t="s">
        <v>89</v>
      </c>
      <c r="G18" s="22" t="s">
        <v>90</v>
      </c>
      <c r="H18" s="52">
        <v>39790</v>
      </c>
      <c r="I18" s="52">
        <v>41129</v>
      </c>
      <c r="J18" s="22" t="s">
        <v>91</v>
      </c>
      <c r="K18" s="50"/>
      <c r="L18" s="27"/>
      <c r="M18" s="27">
        <v>25.5</v>
      </c>
      <c r="N18" s="27">
        <v>0</v>
      </c>
      <c r="O18" s="48">
        <v>25.5</v>
      </c>
      <c r="P18" s="18">
        <v>0</v>
      </c>
      <c r="Q18" s="18">
        <v>4.5</v>
      </c>
      <c r="R18" s="18">
        <v>0</v>
      </c>
      <c r="S18" s="48">
        <v>30</v>
      </c>
      <c r="T18" s="48"/>
      <c r="U18" s="48"/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6">
        <v>0</v>
      </c>
      <c r="AC18" s="45" t="s">
        <v>96</v>
      </c>
      <c r="AD18" s="44"/>
      <c r="AE18" s="44"/>
      <c r="AF18" s="43" t="s">
        <v>92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41">
        <v>0</v>
      </c>
      <c r="AP18" s="41">
        <v>0</v>
      </c>
      <c r="AQ18" s="41">
        <v>0</v>
      </c>
      <c r="AR18" s="41">
        <v>0</v>
      </c>
      <c r="AS18" s="41">
        <v>71.12789329148687</v>
      </c>
      <c r="AT18" s="41">
        <v>0</v>
      </c>
      <c r="AU18" s="41">
        <v>71.12789329148687</v>
      </c>
      <c r="AV18" s="41">
        <v>71.12789329148687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41">
        <v>0</v>
      </c>
      <c r="BG18" s="41">
        <v>0</v>
      </c>
      <c r="BH18" s="41">
        <v>0</v>
      </c>
      <c r="BI18" s="41">
        <v>0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0</v>
      </c>
      <c r="BQ18" s="41">
        <v>0</v>
      </c>
      <c r="BR18" s="41">
        <v>0</v>
      </c>
      <c r="BS18" s="41">
        <v>0</v>
      </c>
      <c r="BT18" s="41">
        <v>0</v>
      </c>
      <c r="BU18" s="41">
        <v>0</v>
      </c>
      <c r="BV18" s="41">
        <v>0</v>
      </c>
      <c r="BW18" s="41">
        <v>0</v>
      </c>
      <c r="BX18" s="41">
        <v>0</v>
      </c>
      <c r="BY18" s="41">
        <v>0</v>
      </c>
    </row>
    <row r="19" spans="1:77" x14ac:dyDescent="0.25">
      <c r="A19" s="23">
        <v>2012</v>
      </c>
      <c r="B19" s="23">
        <v>2374</v>
      </c>
      <c r="C19" s="23" t="s">
        <v>125</v>
      </c>
      <c r="D19" s="23" t="s">
        <v>126</v>
      </c>
      <c r="E19" s="23" t="s">
        <v>88</v>
      </c>
      <c r="F19" s="23" t="s">
        <v>89</v>
      </c>
      <c r="G19" s="22" t="s">
        <v>90</v>
      </c>
      <c r="H19" s="52">
        <v>39414</v>
      </c>
      <c r="I19" s="51">
        <v>40918</v>
      </c>
      <c r="J19" s="22" t="s">
        <v>91</v>
      </c>
      <c r="K19" s="50"/>
      <c r="L19" s="49"/>
      <c r="M19" s="49">
        <v>10</v>
      </c>
      <c r="N19" s="18">
        <v>0</v>
      </c>
      <c r="O19" s="48">
        <v>10</v>
      </c>
      <c r="P19" s="27">
        <v>0</v>
      </c>
      <c r="Q19" s="49">
        <v>1.22</v>
      </c>
      <c r="R19" s="48">
        <v>0</v>
      </c>
      <c r="S19" s="48">
        <v>11.22</v>
      </c>
      <c r="T19" s="48"/>
      <c r="U19" s="47"/>
      <c r="V19" s="47">
        <v>9.8006960000000003</v>
      </c>
      <c r="W19" s="47">
        <v>0</v>
      </c>
      <c r="X19" s="48">
        <v>9.8006960000000003</v>
      </c>
      <c r="Y19" s="47">
        <v>0</v>
      </c>
      <c r="Z19" s="47">
        <v>0.97</v>
      </c>
      <c r="AA19" s="47">
        <v>0</v>
      </c>
      <c r="AB19" s="46">
        <v>10.770696000000001</v>
      </c>
      <c r="AC19" s="45" t="s">
        <v>96</v>
      </c>
      <c r="AD19" s="44"/>
      <c r="AE19" s="44"/>
      <c r="AF19" s="43" t="s">
        <v>96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41">
        <v>0</v>
      </c>
      <c r="AP19" s="41">
        <v>0</v>
      </c>
      <c r="AQ19" s="42">
        <v>0</v>
      </c>
      <c r="AR19" s="41">
        <v>0</v>
      </c>
      <c r="AS19" s="41">
        <v>0</v>
      </c>
      <c r="AT19" s="41">
        <v>0</v>
      </c>
      <c r="AU19" s="41">
        <v>0</v>
      </c>
      <c r="AV19" s="41">
        <v>0</v>
      </c>
      <c r="AW19" s="41">
        <v>0</v>
      </c>
      <c r="AX19" s="41">
        <v>0</v>
      </c>
      <c r="AY19" s="41">
        <v>0</v>
      </c>
      <c r="AZ19" s="41">
        <v>0</v>
      </c>
      <c r="BA19" s="41">
        <v>0</v>
      </c>
      <c r="BB19" s="41">
        <v>0</v>
      </c>
      <c r="BC19" s="41">
        <v>0</v>
      </c>
      <c r="BD19" s="41">
        <v>0</v>
      </c>
      <c r="BE19" s="41">
        <v>0</v>
      </c>
      <c r="BF19" s="41">
        <v>0</v>
      </c>
      <c r="BG19" s="41">
        <v>0</v>
      </c>
      <c r="BH19" s="41">
        <v>0</v>
      </c>
      <c r="BI19" s="41">
        <v>0</v>
      </c>
      <c r="BJ19" s="41">
        <v>0</v>
      </c>
      <c r="BK19" s="41">
        <v>0</v>
      </c>
      <c r="BL19" s="41">
        <v>0</v>
      </c>
      <c r="BM19" s="41">
        <v>0</v>
      </c>
      <c r="BN19" s="41">
        <v>0</v>
      </c>
      <c r="BO19" s="41">
        <v>0</v>
      </c>
      <c r="BP19" s="41">
        <v>0</v>
      </c>
      <c r="BQ19" s="41">
        <v>0</v>
      </c>
      <c r="BR19" s="41">
        <v>0</v>
      </c>
      <c r="BS19" s="41">
        <v>0</v>
      </c>
      <c r="BT19" s="41">
        <v>0</v>
      </c>
      <c r="BU19" s="41">
        <v>0</v>
      </c>
      <c r="BV19" s="41">
        <v>0</v>
      </c>
      <c r="BW19" s="41">
        <v>0</v>
      </c>
      <c r="BX19" s="41">
        <v>0</v>
      </c>
      <c r="BY19" s="41">
        <v>0</v>
      </c>
    </row>
    <row r="20" spans="1:77" x14ac:dyDescent="0.25">
      <c r="A20" s="23">
        <v>2013</v>
      </c>
      <c r="B20" s="23">
        <v>2034</v>
      </c>
      <c r="C20" s="23" t="s">
        <v>127</v>
      </c>
      <c r="D20" s="23" t="s">
        <v>128</v>
      </c>
      <c r="E20" s="23" t="s">
        <v>88</v>
      </c>
      <c r="F20" s="23" t="s">
        <v>89</v>
      </c>
      <c r="G20" s="38" t="s">
        <v>90</v>
      </c>
      <c r="H20" s="37">
        <v>37963</v>
      </c>
      <c r="I20" s="36">
        <v>41024</v>
      </c>
      <c r="J20" s="35" t="s">
        <v>91</v>
      </c>
      <c r="K20" s="34"/>
      <c r="L20" s="18"/>
      <c r="M20" s="18">
        <v>44</v>
      </c>
      <c r="N20" s="18">
        <v>0</v>
      </c>
      <c r="O20" s="18">
        <v>44</v>
      </c>
      <c r="P20" s="18">
        <v>31.8</v>
      </c>
      <c r="Q20" s="18">
        <v>19.900000000000002</v>
      </c>
      <c r="R20" s="18">
        <v>0</v>
      </c>
      <c r="S20" s="18">
        <v>95.7</v>
      </c>
      <c r="T20" s="18"/>
      <c r="U20" s="17"/>
      <c r="V20" s="17">
        <v>40.4</v>
      </c>
      <c r="W20" s="17">
        <v>0</v>
      </c>
      <c r="X20" s="17">
        <v>40.4</v>
      </c>
      <c r="Y20" s="17">
        <v>35.700000000000003</v>
      </c>
      <c r="Z20" s="17">
        <v>25.1</v>
      </c>
      <c r="AA20" s="17">
        <v>0</v>
      </c>
      <c r="AB20" s="17">
        <v>101.19999999999999</v>
      </c>
      <c r="AC20" s="16" t="s">
        <v>92</v>
      </c>
      <c r="AD20" s="15" t="s">
        <v>101</v>
      </c>
      <c r="AE20" s="15" t="s">
        <v>102</v>
      </c>
      <c r="AF20" s="14" t="s">
        <v>92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3739</v>
      </c>
      <c r="BE20" s="11">
        <v>3560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</row>
    <row r="21" spans="1:77" x14ac:dyDescent="0.25">
      <c r="A21" s="23">
        <v>2013</v>
      </c>
      <c r="B21" s="39">
        <v>2115</v>
      </c>
      <c r="C21" s="23" t="s">
        <v>129</v>
      </c>
      <c r="D21" s="23" t="s">
        <v>130</v>
      </c>
      <c r="E21" s="23" t="s">
        <v>88</v>
      </c>
      <c r="F21" s="23" t="s">
        <v>89</v>
      </c>
      <c r="G21" s="38" t="s">
        <v>90</v>
      </c>
      <c r="H21" s="37">
        <v>38317</v>
      </c>
      <c r="I21" s="36">
        <v>41289</v>
      </c>
      <c r="J21" s="35" t="s">
        <v>91</v>
      </c>
      <c r="K21" s="34"/>
      <c r="L21" s="18"/>
      <c r="M21" s="18">
        <v>55</v>
      </c>
      <c r="N21" s="18">
        <v>0</v>
      </c>
      <c r="O21" s="18">
        <v>55</v>
      </c>
      <c r="P21" s="18">
        <v>0</v>
      </c>
      <c r="Q21" s="18">
        <v>25</v>
      </c>
      <c r="R21" s="18">
        <v>0</v>
      </c>
      <c r="S21" s="18">
        <v>80</v>
      </c>
      <c r="T21" s="18"/>
      <c r="U21" s="17"/>
      <c r="V21" s="17">
        <v>56.15</v>
      </c>
      <c r="W21" s="17">
        <v>0</v>
      </c>
      <c r="X21" s="17">
        <v>56.15</v>
      </c>
      <c r="Y21" s="17">
        <v>0</v>
      </c>
      <c r="Z21" s="17">
        <v>13.59</v>
      </c>
      <c r="AA21" s="17">
        <v>0</v>
      </c>
      <c r="AB21" s="17">
        <v>69.739999999999995</v>
      </c>
      <c r="AC21" s="16" t="s">
        <v>96</v>
      </c>
      <c r="AD21" s="15"/>
      <c r="AE21" s="15"/>
      <c r="AF21" s="14" t="s">
        <v>92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497760</v>
      </c>
      <c r="BN21" s="11">
        <v>214036.8</v>
      </c>
      <c r="BO21" s="11">
        <v>283723.2</v>
      </c>
      <c r="BP21" s="11">
        <v>46175</v>
      </c>
      <c r="BQ21" s="11">
        <v>0</v>
      </c>
      <c r="BR21" s="11">
        <v>0</v>
      </c>
      <c r="BS21" s="11">
        <v>0</v>
      </c>
      <c r="BT21" s="11">
        <v>320000</v>
      </c>
      <c r="BU21" s="11">
        <v>128000</v>
      </c>
      <c r="BV21" s="11">
        <v>192000</v>
      </c>
      <c r="BW21" s="11">
        <v>500</v>
      </c>
      <c r="BX21" s="11">
        <v>0</v>
      </c>
      <c r="BY21" s="11">
        <v>0</v>
      </c>
    </row>
    <row r="22" spans="1:77" x14ac:dyDescent="0.25">
      <c r="A22" s="23">
        <v>2013</v>
      </c>
      <c r="B22" s="39" t="s">
        <v>131</v>
      </c>
      <c r="C22" s="23" t="s">
        <v>132</v>
      </c>
      <c r="D22" s="23" t="s">
        <v>133</v>
      </c>
      <c r="E22" s="23" t="s">
        <v>88</v>
      </c>
      <c r="F22" s="23" t="s">
        <v>89</v>
      </c>
      <c r="G22" s="38" t="s">
        <v>90</v>
      </c>
      <c r="H22" s="37">
        <v>38898</v>
      </c>
      <c r="I22" s="36">
        <v>41309</v>
      </c>
      <c r="J22" s="35" t="s">
        <v>91</v>
      </c>
      <c r="K22" s="34"/>
      <c r="L22" s="18"/>
      <c r="M22" s="18">
        <v>20</v>
      </c>
      <c r="N22" s="18">
        <v>0</v>
      </c>
      <c r="O22" s="18">
        <v>20</v>
      </c>
      <c r="P22" s="18">
        <v>0</v>
      </c>
      <c r="Q22" s="18">
        <v>6.7</v>
      </c>
      <c r="R22" s="18">
        <v>0</v>
      </c>
      <c r="S22" s="18">
        <v>26.7</v>
      </c>
      <c r="T22" s="18"/>
      <c r="U22" s="17"/>
      <c r="V22" s="17">
        <v>16.850000000000001</v>
      </c>
      <c r="W22" s="17">
        <v>0</v>
      </c>
      <c r="X22" s="17">
        <v>16.850000000000001</v>
      </c>
      <c r="Y22" s="17">
        <v>0</v>
      </c>
      <c r="Z22" s="17">
        <v>6.1</v>
      </c>
      <c r="AA22" s="17">
        <v>0</v>
      </c>
      <c r="AB22" s="17">
        <v>22.950000000000003</v>
      </c>
      <c r="AC22" s="16" t="s">
        <v>96</v>
      </c>
      <c r="AD22" s="15"/>
      <c r="AE22" s="15"/>
      <c r="AF22" s="14" t="s">
        <v>96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</row>
    <row r="23" spans="1:77" x14ac:dyDescent="0.25">
      <c r="A23" s="23">
        <v>2013</v>
      </c>
      <c r="B23" s="39">
        <v>2223</v>
      </c>
      <c r="C23" s="23" t="s">
        <v>134</v>
      </c>
      <c r="D23" s="23" t="s">
        <v>135</v>
      </c>
      <c r="E23" s="23" t="s">
        <v>88</v>
      </c>
      <c r="F23" s="23" t="s">
        <v>89</v>
      </c>
      <c r="G23" s="38" t="s">
        <v>90</v>
      </c>
      <c r="H23" s="40">
        <v>38705</v>
      </c>
      <c r="I23" s="40">
        <v>41323</v>
      </c>
      <c r="J23" s="35" t="s">
        <v>91</v>
      </c>
      <c r="K23" s="34"/>
      <c r="L23" s="18"/>
      <c r="M23" s="18">
        <v>74.290000000000006</v>
      </c>
      <c r="N23" s="18">
        <v>0</v>
      </c>
      <c r="O23" s="18">
        <v>74.290000000000006</v>
      </c>
      <c r="P23" s="18">
        <v>0</v>
      </c>
      <c r="Q23" s="18">
        <v>24.71</v>
      </c>
      <c r="R23" s="18">
        <v>0</v>
      </c>
      <c r="S23" s="18">
        <v>99</v>
      </c>
      <c r="T23" s="18"/>
      <c r="U23" s="17"/>
      <c r="V23" s="17">
        <v>80.73</v>
      </c>
      <c r="W23" s="17">
        <v>0</v>
      </c>
      <c r="X23" s="17">
        <v>80.73</v>
      </c>
      <c r="Y23" s="17">
        <v>0</v>
      </c>
      <c r="Z23" s="17">
        <v>20.260000000000002</v>
      </c>
      <c r="AA23" s="17">
        <v>0</v>
      </c>
      <c r="AB23" s="17">
        <v>100.99000000000001</v>
      </c>
      <c r="AC23" s="16" t="s">
        <v>96</v>
      </c>
      <c r="AD23" s="15"/>
      <c r="AE23" s="15"/>
      <c r="AF23" s="14" t="s">
        <v>92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43450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</row>
    <row r="24" spans="1:77" x14ac:dyDescent="0.25">
      <c r="A24" s="23">
        <v>2013</v>
      </c>
      <c r="B24" s="39">
        <v>1979</v>
      </c>
      <c r="C24" s="23" t="s">
        <v>136</v>
      </c>
      <c r="D24" s="23" t="s">
        <v>137</v>
      </c>
      <c r="E24" s="23" t="s">
        <v>88</v>
      </c>
      <c r="F24" s="23" t="s">
        <v>138</v>
      </c>
      <c r="G24" s="38" t="s">
        <v>90</v>
      </c>
      <c r="H24" s="40">
        <v>37607</v>
      </c>
      <c r="I24" s="40">
        <v>40883</v>
      </c>
      <c r="J24" s="35" t="s">
        <v>91</v>
      </c>
      <c r="K24" s="34"/>
      <c r="L24" s="18"/>
      <c r="M24" s="18">
        <v>55</v>
      </c>
      <c r="N24" s="18">
        <v>0</v>
      </c>
      <c r="O24" s="18">
        <v>55</v>
      </c>
      <c r="P24" s="18">
        <v>0</v>
      </c>
      <c r="Q24" s="18">
        <v>17</v>
      </c>
      <c r="R24" s="18">
        <v>8</v>
      </c>
      <c r="S24" s="18">
        <v>80</v>
      </c>
      <c r="T24" s="18"/>
      <c r="U24" s="17"/>
      <c r="V24" s="17">
        <v>61.722999999999999</v>
      </c>
      <c r="W24" s="17">
        <v>0</v>
      </c>
      <c r="X24" s="17">
        <v>61.722999999999999</v>
      </c>
      <c r="Y24" s="17">
        <v>0</v>
      </c>
      <c r="Z24" s="17">
        <v>8.26</v>
      </c>
      <c r="AA24" s="17">
        <v>14.76</v>
      </c>
      <c r="AB24" s="17">
        <v>84.743000000000009</v>
      </c>
      <c r="AC24" s="16" t="s">
        <v>96</v>
      </c>
      <c r="AD24" s="15"/>
      <c r="AE24" s="15"/>
      <c r="AF24" s="14" t="s">
        <v>92</v>
      </c>
      <c r="AG24" s="13">
        <v>0</v>
      </c>
      <c r="AH24" s="13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170940</v>
      </c>
      <c r="BN24" s="11">
        <v>76923</v>
      </c>
      <c r="BO24" s="11">
        <v>94017</v>
      </c>
      <c r="BP24" s="11">
        <v>6350</v>
      </c>
      <c r="BQ24" s="11">
        <v>3175</v>
      </c>
      <c r="BR24" s="11">
        <v>3175</v>
      </c>
      <c r="BS24" s="11">
        <v>0</v>
      </c>
      <c r="BT24" s="11">
        <v>37256</v>
      </c>
      <c r="BU24" s="11">
        <v>19894.704000000002</v>
      </c>
      <c r="BV24" s="11">
        <v>17361.295999999998</v>
      </c>
      <c r="BW24" s="11">
        <v>0</v>
      </c>
      <c r="BX24" s="11">
        <v>0</v>
      </c>
      <c r="BY24" s="11">
        <v>0</v>
      </c>
    </row>
    <row r="25" spans="1:77" x14ac:dyDescent="0.25">
      <c r="A25" s="23">
        <v>2013</v>
      </c>
      <c r="B25" s="39" t="s">
        <v>139</v>
      </c>
      <c r="C25" s="23" t="s">
        <v>140</v>
      </c>
      <c r="D25" s="23" t="s">
        <v>141</v>
      </c>
      <c r="E25" s="23" t="s">
        <v>88</v>
      </c>
      <c r="F25" s="23" t="s">
        <v>89</v>
      </c>
      <c r="G25" s="38" t="s">
        <v>90</v>
      </c>
      <c r="H25" s="37">
        <v>38667</v>
      </c>
      <c r="I25" s="36">
        <v>40820</v>
      </c>
      <c r="J25" s="35" t="s">
        <v>91</v>
      </c>
      <c r="K25" s="34"/>
      <c r="L25" s="18"/>
      <c r="M25" s="18">
        <v>95</v>
      </c>
      <c r="N25" s="18">
        <v>0</v>
      </c>
      <c r="O25" s="18">
        <v>95</v>
      </c>
      <c r="P25" s="18">
        <v>11</v>
      </c>
      <c r="Q25" s="18">
        <v>32</v>
      </c>
      <c r="R25" s="18">
        <v>0</v>
      </c>
      <c r="S25" s="18">
        <v>138</v>
      </c>
      <c r="T25" s="18"/>
      <c r="U25" s="17"/>
      <c r="V25" s="17">
        <v>95.28</v>
      </c>
      <c r="W25" s="17">
        <v>0</v>
      </c>
      <c r="X25" s="17">
        <v>95.28</v>
      </c>
      <c r="Y25" s="17">
        <v>14.43</v>
      </c>
      <c r="Z25" s="17">
        <v>29.33</v>
      </c>
      <c r="AA25" s="17">
        <v>0</v>
      </c>
      <c r="AB25" s="17">
        <v>139.04000000000002</v>
      </c>
      <c r="AC25" s="16" t="s">
        <v>92</v>
      </c>
      <c r="AD25" s="15" t="s">
        <v>142</v>
      </c>
      <c r="AE25" s="15" t="s">
        <v>143</v>
      </c>
      <c r="AF25" s="14" t="s">
        <v>92</v>
      </c>
      <c r="AG25" s="13">
        <v>0</v>
      </c>
      <c r="AH25" s="13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1">
        <v>0</v>
      </c>
      <c r="AP25" s="11">
        <v>0</v>
      </c>
      <c r="AQ25" s="11">
        <v>1045784</v>
      </c>
      <c r="AR25" s="11">
        <v>0</v>
      </c>
      <c r="AS25" s="11">
        <v>729.73</v>
      </c>
      <c r="AT25" s="11">
        <v>0</v>
      </c>
      <c r="AU25" s="11">
        <v>729.73</v>
      </c>
      <c r="AV25" s="11">
        <v>729.73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</row>
    <row r="26" spans="1:77" x14ac:dyDescent="0.25">
      <c r="A26" s="23">
        <v>2013</v>
      </c>
      <c r="B26" s="39">
        <v>1990</v>
      </c>
      <c r="C26" s="23" t="s">
        <v>144</v>
      </c>
      <c r="D26" s="23" t="s">
        <v>145</v>
      </c>
      <c r="E26" s="23" t="s">
        <v>88</v>
      </c>
      <c r="F26" s="23" t="s">
        <v>89</v>
      </c>
      <c r="G26" s="38" t="s">
        <v>90</v>
      </c>
      <c r="H26" s="37">
        <v>37610</v>
      </c>
      <c r="I26" s="36">
        <v>41032</v>
      </c>
      <c r="J26" s="35" t="s">
        <v>91</v>
      </c>
      <c r="K26" s="34"/>
      <c r="L26" s="18"/>
      <c r="M26" s="18">
        <v>30</v>
      </c>
      <c r="N26" s="18">
        <v>0</v>
      </c>
      <c r="O26" s="18">
        <v>30</v>
      </c>
      <c r="P26" s="18">
        <v>0</v>
      </c>
      <c r="Q26" s="18">
        <v>15.4</v>
      </c>
      <c r="R26" s="18">
        <v>0</v>
      </c>
      <c r="S26" s="18">
        <v>45.4</v>
      </c>
      <c r="T26" s="18"/>
      <c r="U26" s="17"/>
      <c r="V26" s="17">
        <v>28.7</v>
      </c>
      <c r="W26" s="17">
        <v>0</v>
      </c>
      <c r="X26" s="17">
        <v>28.7</v>
      </c>
      <c r="Y26" s="17">
        <v>0</v>
      </c>
      <c r="Z26" s="17">
        <v>27.2</v>
      </c>
      <c r="AA26" s="17">
        <v>6.4</v>
      </c>
      <c r="AB26" s="17">
        <v>62.3</v>
      </c>
      <c r="AC26" s="16" t="s">
        <v>96</v>
      </c>
      <c r="AD26" s="15"/>
      <c r="AE26" s="15"/>
      <c r="AF26" s="14" t="s">
        <v>96</v>
      </c>
      <c r="AG26" s="13">
        <v>0</v>
      </c>
      <c r="AH26" s="13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</row>
    <row r="27" spans="1:77" x14ac:dyDescent="0.25">
      <c r="A27" s="23">
        <v>2013</v>
      </c>
      <c r="B27" s="23" t="s">
        <v>146</v>
      </c>
      <c r="C27" s="23" t="s">
        <v>147</v>
      </c>
      <c r="D27" s="23" t="s">
        <v>148</v>
      </c>
      <c r="E27" s="23" t="s">
        <v>88</v>
      </c>
      <c r="F27" s="23" t="s">
        <v>99</v>
      </c>
      <c r="G27" s="22" t="s">
        <v>90</v>
      </c>
      <c r="H27" s="33">
        <v>39357</v>
      </c>
      <c r="I27" s="32">
        <v>39583</v>
      </c>
      <c r="J27" s="31" t="s">
        <v>91</v>
      </c>
      <c r="K27" s="30"/>
      <c r="L27" s="18"/>
      <c r="M27" s="18">
        <v>15</v>
      </c>
      <c r="N27" s="18">
        <v>0</v>
      </c>
      <c r="O27" s="18">
        <v>15</v>
      </c>
      <c r="P27" s="18">
        <v>0</v>
      </c>
      <c r="Q27" s="18">
        <v>0</v>
      </c>
      <c r="R27" s="18">
        <v>0</v>
      </c>
      <c r="S27" s="18">
        <v>15</v>
      </c>
      <c r="T27" s="18"/>
      <c r="U27" s="17"/>
      <c r="V27" s="17">
        <v>15.811999999999999</v>
      </c>
      <c r="W27" s="17">
        <v>0</v>
      </c>
      <c r="X27" s="17">
        <v>15.811999999999999</v>
      </c>
      <c r="Y27" s="17">
        <v>0</v>
      </c>
      <c r="Z27" s="17">
        <v>0</v>
      </c>
      <c r="AA27" s="17">
        <v>0</v>
      </c>
      <c r="AB27" s="17">
        <v>15.811999999999999</v>
      </c>
      <c r="AC27" s="16" t="s">
        <v>96</v>
      </c>
      <c r="AD27" s="15"/>
      <c r="AE27" s="15"/>
      <c r="AF27" s="14" t="s">
        <v>96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</row>
    <row r="28" spans="1:77" x14ac:dyDescent="0.25">
      <c r="A28" s="23">
        <v>2014</v>
      </c>
      <c r="B28" s="23">
        <v>2283</v>
      </c>
      <c r="C28" s="23" t="s">
        <v>149</v>
      </c>
      <c r="D28" s="23">
        <v>36304</v>
      </c>
      <c r="E28" s="23" t="s">
        <v>88</v>
      </c>
      <c r="F28" s="23" t="s">
        <v>89</v>
      </c>
      <c r="G28" s="22" t="s">
        <v>90</v>
      </c>
      <c r="H28" s="29">
        <v>39062</v>
      </c>
      <c r="I28" s="28">
        <v>41864</v>
      </c>
      <c r="J28" s="20" t="s">
        <v>91</v>
      </c>
      <c r="K28" s="19"/>
      <c r="L28" s="27"/>
      <c r="M28" s="27">
        <v>30</v>
      </c>
      <c r="N28" s="18">
        <v>0</v>
      </c>
      <c r="O28" s="18">
        <v>30</v>
      </c>
      <c r="P28" s="26">
        <v>0</v>
      </c>
      <c r="Q28" s="26">
        <v>10</v>
      </c>
      <c r="R28" s="25">
        <v>0</v>
      </c>
      <c r="S28" s="24">
        <v>40</v>
      </c>
      <c r="T28" s="18"/>
      <c r="U28" s="17"/>
      <c r="V28" s="17">
        <v>30.9</v>
      </c>
      <c r="W28" s="17">
        <v>0</v>
      </c>
      <c r="X28" s="17">
        <v>30.9</v>
      </c>
      <c r="Y28" s="17">
        <v>0</v>
      </c>
      <c r="Z28" s="17">
        <v>10.199999999999999</v>
      </c>
      <c r="AA28" s="17">
        <v>0</v>
      </c>
      <c r="AB28" s="17">
        <v>41.099999999999994</v>
      </c>
      <c r="AC28" s="16" t="s">
        <v>96</v>
      </c>
      <c r="AD28" s="15"/>
      <c r="AE28" s="15"/>
      <c r="AF28" s="14" t="s">
        <v>92</v>
      </c>
      <c r="AG28" s="13">
        <v>0</v>
      </c>
      <c r="AH28" s="13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629</v>
      </c>
      <c r="BU28" s="11">
        <v>220.14999999999998</v>
      </c>
      <c r="BV28" s="11">
        <v>408.85</v>
      </c>
      <c r="BW28" s="11">
        <v>629</v>
      </c>
      <c r="BX28" s="11">
        <v>0</v>
      </c>
      <c r="BY28" s="11">
        <v>0</v>
      </c>
    </row>
    <row r="29" spans="1:77" x14ac:dyDescent="0.25">
      <c r="A29" s="23">
        <v>2014</v>
      </c>
      <c r="B29" s="23" t="s">
        <v>150</v>
      </c>
      <c r="C29" s="23" t="s">
        <v>151</v>
      </c>
      <c r="D29" s="23">
        <v>37577</v>
      </c>
      <c r="E29" s="23" t="s">
        <v>88</v>
      </c>
      <c r="F29" s="23" t="s">
        <v>99</v>
      </c>
      <c r="G29" s="22" t="s">
        <v>90</v>
      </c>
      <c r="H29" s="29">
        <v>39422</v>
      </c>
      <c r="I29" s="28">
        <v>40178</v>
      </c>
      <c r="J29" s="20" t="s">
        <v>91</v>
      </c>
      <c r="K29" s="19"/>
      <c r="L29" s="27"/>
      <c r="M29" s="27">
        <v>135</v>
      </c>
      <c r="N29" s="18">
        <v>0</v>
      </c>
      <c r="O29" s="18">
        <v>135</v>
      </c>
      <c r="P29" s="26">
        <v>0</v>
      </c>
      <c r="Q29" s="26">
        <v>0</v>
      </c>
      <c r="R29" s="25">
        <v>0</v>
      </c>
      <c r="S29" s="24">
        <v>135</v>
      </c>
      <c r="T29" s="18"/>
      <c r="U29" s="17"/>
      <c r="V29" s="17">
        <v>137.39999999999998</v>
      </c>
      <c r="W29" s="17">
        <v>0</v>
      </c>
      <c r="X29" s="17">
        <v>137.39999999999998</v>
      </c>
      <c r="Y29" s="17">
        <v>0</v>
      </c>
      <c r="Z29" s="17">
        <v>0</v>
      </c>
      <c r="AA29" s="17">
        <v>0</v>
      </c>
      <c r="AB29" s="17">
        <v>137.39999999999998</v>
      </c>
      <c r="AC29" s="16" t="s">
        <v>96</v>
      </c>
      <c r="AD29" s="15"/>
      <c r="AE29" s="15"/>
      <c r="AF29" s="14" t="s">
        <v>96</v>
      </c>
      <c r="AG29" s="13">
        <v>0</v>
      </c>
      <c r="AH29" s="13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</row>
    <row r="30" spans="1:77" x14ac:dyDescent="0.25">
      <c r="A30" s="23">
        <v>2014</v>
      </c>
      <c r="B30" s="23" t="s">
        <v>152</v>
      </c>
      <c r="C30" s="23" t="s">
        <v>153</v>
      </c>
      <c r="D30" s="23">
        <v>32914</v>
      </c>
      <c r="E30" s="23" t="s">
        <v>88</v>
      </c>
      <c r="F30" s="23" t="s">
        <v>154</v>
      </c>
      <c r="G30" s="22" t="s">
        <v>155</v>
      </c>
      <c r="H30" s="29">
        <v>37007</v>
      </c>
      <c r="I30" s="28">
        <v>39205</v>
      </c>
      <c r="J30" s="20" t="s">
        <v>106</v>
      </c>
      <c r="K30" s="19"/>
      <c r="L30" s="27"/>
      <c r="M30" s="27">
        <v>0</v>
      </c>
      <c r="N30" s="18">
        <v>7.25</v>
      </c>
      <c r="O30" s="18">
        <v>7.25</v>
      </c>
      <c r="P30" s="26">
        <v>0</v>
      </c>
      <c r="Q30" s="26">
        <v>0</v>
      </c>
      <c r="R30" s="25">
        <v>0</v>
      </c>
      <c r="S30" s="24">
        <v>7.25</v>
      </c>
      <c r="T30" s="18"/>
      <c r="U30" s="17"/>
      <c r="V30" s="17">
        <v>0</v>
      </c>
      <c r="W30" s="17">
        <v>7.3</v>
      </c>
      <c r="X30" s="17">
        <v>7.3</v>
      </c>
      <c r="Y30" s="17">
        <v>0</v>
      </c>
      <c r="Z30" s="17">
        <v>0</v>
      </c>
      <c r="AA30" s="17">
        <v>0</v>
      </c>
      <c r="AB30" s="17">
        <v>7.3</v>
      </c>
      <c r="AC30" s="16" t="s">
        <v>96</v>
      </c>
      <c r="AD30" s="15"/>
      <c r="AE30" s="15"/>
      <c r="AF30" s="14" t="s">
        <v>96</v>
      </c>
      <c r="AG30" s="13">
        <v>0</v>
      </c>
      <c r="AH30" s="13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</row>
    <row r="31" spans="1:77" x14ac:dyDescent="0.25">
      <c r="A31" s="23">
        <v>2014</v>
      </c>
      <c r="B31" s="23" t="s">
        <v>156</v>
      </c>
      <c r="C31" s="23" t="s">
        <v>157</v>
      </c>
      <c r="D31" s="23">
        <v>42934</v>
      </c>
      <c r="E31" s="23" t="s">
        <v>88</v>
      </c>
      <c r="F31" s="23" t="s">
        <v>154</v>
      </c>
      <c r="G31" s="22" t="s">
        <v>155</v>
      </c>
      <c r="H31" s="29">
        <v>39792</v>
      </c>
      <c r="I31" s="28">
        <v>40120</v>
      </c>
      <c r="J31" s="20" t="s">
        <v>106</v>
      </c>
      <c r="K31" s="19"/>
      <c r="L31" s="27"/>
      <c r="M31" s="27">
        <v>0</v>
      </c>
      <c r="N31" s="18">
        <v>25</v>
      </c>
      <c r="O31" s="18">
        <v>25</v>
      </c>
      <c r="P31" s="26">
        <v>0</v>
      </c>
      <c r="Q31" s="26">
        <v>0</v>
      </c>
      <c r="R31" s="25">
        <v>0</v>
      </c>
      <c r="S31" s="24">
        <v>25</v>
      </c>
      <c r="T31" s="18"/>
      <c r="U31" s="17"/>
      <c r="V31" s="17">
        <v>0</v>
      </c>
      <c r="W31" s="17">
        <v>25</v>
      </c>
      <c r="X31" s="17">
        <v>25</v>
      </c>
      <c r="Y31" s="17">
        <v>0</v>
      </c>
      <c r="Z31" s="17">
        <v>0</v>
      </c>
      <c r="AA31" s="17">
        <v>0</v>
      </c>
      <c r="AB31" s="17">
        <v>25</v>
      </c>
      <c r="AC31" s="16" t="s">
        <v>96</v>
      </c>
      <c r="AD31" s="15"/>
      <c r="AE31" s="15"/>
      <c r="AF31" s="14" t="s">
        <v>92</v>
      </c>
      <c r="AG31" s="13">
        <v>0</v>
      </c>
      <c r="AH31" s="13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782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</row>
    <row r="32" spans="1:77" x14ac:dyDescent="0.25">
      <c r="A32" s="23">
        <v>2015</v>
      </c>
      <c r="B32" s="23">
        <v>2272</v>
      </c>
      <c r="C32" s="23" t="s">
        <v>158</v>
      </c>
      <c r="D32" s="23" t="s">
        <v>159</v>
      </c>
      <c r="E32" s="23" t="s">
        <v>88</v>
      </c>
      <c r="F32" s="23" t="s">
        <v>89</v>
      </c>
      <c r="G32" s="22" t="s">
        <v>90</v>
      </c>
      <c r="H32" s="29">
        <v>39038</v>
      </c>
      <c r="I32" s="28">
        <v>42095</v>
      </c>
      <c r="J32" s="20" t="s">
        <v>91</v>
      </c>
      <c r="K32" s="19"/>
      <c r="L32" s="27"/>
      <c r="M32" s="27">
        <v>53.2</v>
      </c>
      <c r="N32" s="18">
        <v>0</v>
      </c>
      <c r="O32" s="18">
        <v>53.2</v>
      </c>
      <c r="P32" s="26">
        <v>0</v>
      </c>
      <c r="Q32" s="26">
        <v>13.5</v>
      </c>
      <c r="R32" s="25">
        <v>0</v>
      </c>
      <c r="S32" s="24">
        <v>66.7</v>
      </c>
      <c r="T32" s="18"/>
      <c r="U32" s="17"/>
      <c r="V32" s="17">
        <v>51.89</v>
      </c>
      <c r="W32" s="17">
        <v>0</v>
      </c>
      <c r="X32" s="17">
        <v>51.89</v>
      </c>
      <c r="Y32" s="17">
        <v>0</v>
      </c>
      <c r="Z32" s="17">
        <v>17.02</v>
      </c>
      <c r="AA32" s="17">
        <v>0</v>
      </c>
      <c r="AB32" s="17">
        <v>68.91</v>
      </c>
      <c r="AC32" s="16" t="s">
        <v>96</v>
      </c>
      <c r="AD32" s="15"/>
      <c r="AE32" s="15"/>
      <c r="AF32" s="14" t="s">
        <v>92</v>
      </c>
      <c r="AG32" s="13">
        <v>0</v>
      </c>
      <c r="AH32" s="13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15960</v>
      </c>
      <c r="BB32" s="11">
        <v>0</v>
      </c>
      <c r="BC32" s="11">
        <v>15960</v>
      </c>
      <c r="BD32" s="11">
        <v>36050</v>
      </c>
      <c r="BE32" s="11">
        <v>17000</v>
      </c>
      <c r="BF32" s="11">
        <v>122.60000000000001</v>
      </c>
      <c r="BG32" s="11">
        <v>0</v>
      </c>
      <c r="BH32" s="11">
        <v>64000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</row>
    <row r="33" spans="1:77" x14ac:dyDescent="0.25">
      <c r="A33" s="23">
        <v>2015</v>
      </c>
      <c r="B33" s="23">
        <v>2298</v>
      </c>
      <c r="C33" s="23" t="s">
        <v>160</v>
      </c>
      <c r="D33" s="23" t="s">
        <v>161</v>
      </c>
      <c r="E33" s="23" t="s">
        <v>88</v>
      </c>
      <c r="F33" s="23" t="s">
        <v>89</v>
      </c>
      <c r="G33" s="22" t="s">
        <v>90</v>
      </c>
      <c r="H33" s="29">
        <v>39069</v>
      </c>
      <c r="I33" s="28">
        <v>41809</v>
      </c>
      <c r="J33" s="20" t="s">
        <v>91</v>
      </c>
      <c r="K33" s="19"/>
      <c r="L33" s="27"/>
      <c r="M33" s="27">
        <v>34</v>
      </c>
      <c r="N33" s="18">
        <v>0</v>
      </c>
      <c r="O33" s="18">
        <v>34</v>
      </c>
      <c r="P33" s="26">
        <v>0</v>
      </c>
      <c r="Q33" s="26">
        <v>9.18</v>
      </c>
      <c r="R33" s="25">
        <v>0</v>
      </c>
      <c r="S33" s="24">
        <v>43.18</v>
      </c>
      <c r="T33" s="18"/>
      <c r="U33" s="17"/>
      <c r="V33" s="17">
        <v>33.450000000000003</v>
      </c>
      <c r="W33" s="17">
        <v>0</v>
      </c>
      <c r="X33" s="17">
        <v>33.450000000000003</v>
      </c>
      <c r="Y33" s="17">
        <v>0</v>
      </c>
      <c r="Z33" s="17">
        <v>8.9600000000000009</v>
      </c>
      <c r="AA33" s="17">
        <v>0</v>
      </c>
      <c r="AB33" s="17">
        <v>42.410000000000004</v>
      </c>
      <c r="AC33" s="16" t="s">
        <v>96</v>
      </c>
      <c r="AD33" s="15"/>
      <c r="AE33" s="15"/>
      <c r="AF33" s="14" t="s">
        <v>92</v>
      </c>
      <c r="AG33" s="13">
        <v>0</v>
      </c>
      <c r="AH33" s="13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5044</v>
      </c>
      <c r="BQ33" s="11">
        <v>3203</v>
      </c>
      <c r="BR33" s="11">
        <v>1841</v>
      </c>
      <c r="BS33" s="11">
        <v>0</v>
      </c>
      <c r="BT33" s="11">
        <v>42650</v>
      </c>
      <c r="BU33" s="11">
        <v>21751</v>
      </c>
      <c r="BV33" s="11">
        <v>20898</v>
      </c>
      <c r="BW33" s="11">
        <v>0</v>
      </c>
      <c r="BX33" s="11">
        <v>0</v>
      </c>
      <c r="BY33" s="11">
        <v>0</v>
      </c>
    </row>
    <row r="34" spans="1:77" x14ac:dyDescent="0.25">
      <c r="A34" s="23">
        <v>2015</v>
      </c>
      <c r="B34" s="23" t="s">
        <v>162</v>
      </c>
      <c r="C34" s="23" t="s">
        <v>163</v>
      </c>
      <c r="D34" s="23" t="s">
        <v>164</v>
      </c>
      <c r="E34" s="23" t="s">
        <v>88</v>
      </c>
      <c r="F34" s="23" t="s">
        <v>89</v>
      </c>
      <c r="G34" s="22" t="s">
        <v>90</v>
      </c>
      <c r="H34" s="29">
        <v>38589</v>
      </c>
      <c r="I34" s="28">
        <v>41820</v>
      </c>
      <c r="J34" s="20" t="s">
        <v>91</v>
      </c>
      <c r="K34" s="19"/>
      <c r="L34" s="27"/>
      <c r="M34" s="27">
        <v>38.04</v>
      </c>
      <c r="N34" s="18">
        <v>0</v>
      </c>
      <c r="O34" s="18">
        <v>38.04</v>
      </c>
      <c r="P34" s="26">
        <v>0</v>
      </c>
      <c r="Q34" s="26">
        <v>9.48</v>
      </c>
      <c r="R34" s="25">
        <v>0</v>
      </c>
      <c r="S34" s="24">
        <v>47.519999999999996</v>
      </c>
      <c r="T34" s="18"/>
      <c r="U34" s="17"/>
      <c r="V34" s="17">
        <v>39.07</v>
      </c>
      <c r="W34" s="17">
        <v>0</v>
      </c>
      <c r="X34" s="17">
        <v>39.07</v>
      </c>
      <c r="Y34" s="17">
        <v>0</v>
      </c>
      <c r="Z34" s="17">
        <v>10.98</v>
      </c>
      <c r="AA34" s="17">
        <v>0</v>
      </c>
      <c r="AB34" s="17">
        <v>50.05</v>
      </c>
      <c r="AC34" s="16" t="s">
        <v>96</v>
      </c>
      <c r="AD34" s="15"/>
      <c r="AE34" s="15"/>
      <c r="AF34" s="14" t="s">
        <v>96</v>
      </c>
      <c r="AG34" s="13">
        <v>0</v>
      </c>
      <c r="AH34" s="13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</row>
    <row r="35" spans="1:77" x14ac:dyDescent="0.25">
      <c r="A35" s="23">
        <v>2016</v>
      </c>
      <c r="B35" s="23">
        <v>2384</v>
      </c>
      <c r="C35" s="23" t="s">
        <v>165</v>
      </c>
      <c r="D35" s="23" t="s">
        <v>166</v>
      </c>
      <c r="E35" s="23" t="s">
        <v>88</v>
      </c>
      <c r="F35" s="23" t="s">
        <v>167</v>
      </c>
      <c r="G35" s="22" t="s">
        <v>90</v>
      </c>
      <c r="H35" s="29">
        <v>39426</v>
      </c>
      <c r="I35" s="28">
        <v>42064</v>
      </c>
      <c r="J35" s="20" t="s">
        <v>91</v>
      </c>
      <c r="K35" s="19"/>
      <c r="L35" s="27"/>
      <c r="M35" s="27">
        <v>50</v>
      </c>
      <c r="N35" s="18">
        <v>0</v>
      </c>
      <c r="O35" s="18">
        <v>50</v>
      </c>
      <c r="P35" s="26">
        <v>0</v>
      </c>
      <c r="Q35" s="26">
        <v>14</v>
      </c>
      <c r="R35" s="25">
        <v>0</v>
      </c>
      <c r="S35" s="24">
        <v>64</v>
      </c>
      <c r="T35" s="18"/>
      <c r="U35" s="17"/>
      <c r="V35" s="17">
        <v>49.152999999999999</v>
      </c>
      <c r="W35" s="17">
        <v>0</v>
      </c>
      <c r="X35" s="17">
        <v>49.152999999999999</v>
      </c>
      <c r="Y35" s="17">
        <v>0</v>
      </c>
      <c r="Z35" s="17">
        <v>12.6</v>
      </c>
      <c r="AA35" s="17">
        <v>0</v>
      </c>
      <c r="AB35" s="17">
        <v>61.753</v>
      </c>
      <c r="AC35" s="16" t="s">
        <v>96</v>
      </c>
      <c r="AD35" s="15"/>
      <c r="AE35" s="15"/>
      <c r="AF35" s="14" t="s">
        <v>92</v>
      </c>
      <c r="AG35" s="13">
        <v>0</v>
      </c>
      <c r="AH35" s="13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37965</v>
      </c>
      <c r="BN35" s="11">
        <v>18061</v>
      </c>
      <c r="BO35" s="11">
        <v>19904</v>
      </c>
      <c r="BP35" s="11">
        <v>0</v>
      </c>
      <c r="BQ35" s="11">
        <v>0</v>
      </c>
      <c r="BR35" s="11">
        <v>0</v>
      </c>
      <c r="BS35" s="11">
        <v>0</v>
      </c>
      <c r="BT35" s="11">
        <v>226521</v>
      </c>
      <c r="BU35" s="11">
        <v>122851</v>
      </c>
      <c r="BV35" s="11">
        <v>103670</v>
      </c>
      <c r="BW35" s="11">
        <v>0</v>
      </c>
      <c r="BX35" s="11">
        <v>0</v>
      </c>
      <c r="BY35" s="11">
        <v>0</v>
      </c>
    </row>
    <row r="36" spans="1:77" x14ac:dyDescent="0.25">
      <c r="A36" s="23">
        <v>2016</v>
      </c>
      <c r="B36" s="23">
        <v>2225</v>
      </c>
      <c r="C36" s="23" t="s">
        <v>168</v>
      </c>
      <c r="D36" s="23" t="s">
        <v>169</v>
      </c>
      <c r="E36" s="23" t="s">
        <v>88</v>
      </c>
      <c r="F36" s="23" t="s">
        <v>170</v>
      </c>
      <c r="G36" s="22" t="s">
        <v>90</v>
      </c>
      <c r="H36" s="29">
        <v>38707</v>
      </c>
      <c r="I36" s="28">
        <v>42300</v>
      </c>
      <c r="J36" s="20" t="s">
        <v>106</v>
      </c>
      <c r="K36" s="19"/>
      <c r="L36" s="27"/>
      <c r="M36" s="27">
        <v>0</v>
      </c>
      <c r="N36" s="18">
        <v>360</v>
      </c>
      <c r="O36" s="18">
        <v>360</v>
      </c>
      <c r="P36" s="26">
        <v>0</v>
      </c>
      <c r="Q36" s="26">
        <v>92.7</v>
      </c>
      <c r="R36" s="25">
        <v>0</v>
      </c>
      <c r="S36" s="24">
        <v>452.7</v>
      </c>
      <c r="T36" s="18"/>
      <c r="U36" s="17"/>
      <c r="V36" s="17">
        <v>0</v>
      </c>
      <c r="W36" s="17">
        <v>351.72300000000001</v>
      </c>
      <c r="X36" s="17">
        <v>351.72300000000001</v>
      </c>
      <c r="Y36" s="17">
        <v>0</v>
      </c>
      <c r="Z36" s="17">
        <v>95.3</v>
      </c>
      <c r="AA36" s="17">
        <v>0</v>
      </c>
      <c r="AB36" s="17">
        <v>447.02300000000002</v>
      </c>
      <c r="AC36" s="16" t="s">
        <v>96</v>
      </c>
      <c r="AD36" s="15"/>
      <c r="AE36" s="15"/>
      <c r="AF36" s="14" t="s">
        <v>92</v>
      </c>
      <c r="AG36" s="13">
        <v>0</v>
      </c>
      <c r="AH36" s="13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1">
        <v>0</v>
      </c>
      <c r="AO36" s="11">
        <v>722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</row>
    <row r="37" spans="1:77" x14ac:dyDescent="0.25">
      <c r="A37" s="23">
        <v>2016</v>
      </c>
      <c r="B37" s="23" t="s">
        <v>171</v>
      </c>
      <c r="C37" s="23" t="s">
        <v>172</v>
      </c>
      <c r="D37" s="23" t="s">
        <v>173</v>
      </c>
      <c r="E37" s="23" t="s">
        <v>88</v>
      </c>
      <c r="F37" s="23" t="s">
        <v>174</v>
      </c>
      <c r="G37" s="22" t="s">
        <v>90</v>
      </c>
      <c r="H37" s="29">
        <v>41095</v>
      </c>
      <c r="I37" s="28">
        <v>42277</v>
      </c>
      <c r="J37" s="20" t="s">
        <v>91</v>
      </c>
      <c r="K37" s="19"/>
      <c r="L37" s="27"/>
      <c r="M37" s="27">
        <v>90</v>
      </c>
      <c r="N37" s="18">
        <v>0</v>
      </c>
      <c r="O37" s="18">
        <v>90</v>
      </c>
      <c r="P37" s="26">
        <v>0</v>
      </c>
      <c r="Q37" s="26">
        <v>0</v>
      </c>
      <c r="R37" s="25">
        <v>0</v>
      </c>
      <c r="S37" s="24">
        <v>90</v>
      </c>
      <c r="T37" s="18"/>
      <c r="U37" s="17"/>
      <c r="V37" s="17">
        <v>87.205000000000013</v>
      </c>
      <c r="W37" s="17">
        <v>0</v>
      </c>
      <c r="X37" s="17">
        <v>87.205000000000013</v>
      </c>
      <c r="Y37" s="17">
        <v>0</v>
      </c>
      <c r="Z37" s="17">
        <v>0</v>
      </c>
      <c r="AA37" s="17">
        <v>0</v>
      </c>
      <c r="AB37" s="17">
        <v>87.205000000000013</v>
      </c>
      <c r="AC37" s="16" t="s">
        <v>96</v>
      </c>
      <c r="AD37" s="15"/>
      <c r="AE37" s="15"/>
      <c r="AF37" s="14" t="s">
        <v>96</v>
      </c>
      <c r="AG37" s="13">
        <v>0</v>
      </c>
      <c r="AH37" s="13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0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0</v>
      </c>
      <c r="BU37" s="11">
        <v>0</v>
      </c>
      <c r="BV37" s="11">
        <v>0</v>
      </c>
      <c r="BW37" s="11">
        <v>0</v>
      </c>
      <c r="BX37" s="11">
        <v>0</v>
      </c>
      <c r="BY37" s="11">
        <v>0</v>
      </c>
    </row>
    <row r="38" spans="1:77" x14ac:dyDescent="0.25">
      <c r="A38" s="23">
        <v>2017</v>
      </c>
      <c r="B38" s="23">
        <v>2429</v>
      </c>
      <c r="C38" s="23" t="s">
        <v>175</v>
      </c>
      <c r="D38" s="23" t="s">
        <v>176</v>
      </c>
      <c r="E38" s="23" t="s">
        <v>88</v>
      </c>
      <c r="F38" s="23" t="s">
        <v>177</v>
      </c>
      <c r="G38" s="22" t="s">
        <v>90</v>
      </c>
      <c r="H38" s="21">
        <v>39625</v>
      </c>
      <c r="I38" s="21">
        <v>42572</v>
      </c>
      <c r="J38" s="20" t="s">
        <v>178</v>
      </c>
      <c r="K38" s="19">
        <v>0</v>
      </c>
      <c r="L38" s="18">
        <v>0</v>
      </c>
      <c r="M38" s="18">
        <v>0</v>
      </c>
      <c r="N38" s="18">
        <v>196</v>
      </c>
      <c r="O38" s="18">
        <v>196</v>
      </c>
      <c r="P38" s="18">
        <v>0</v>
      </c>
      <c r="Q38" s="18">
        <v>48.94</v>
      </c>
      <c r="R38" s="18">
        <v>22.33</v>
      </c>
      <c r="S38" s="18">
        <v>267.27</v>
      </c>
      <c r="T38" s="18">
        <v>0</v>
      </c>
      <c r="U38" s="17">
        <v>0</v>
      </c>
      <c r="V38" s="17">
        <v>0</v>
      </c>
      <c r="W38" s="17">
        <v>181.14099999999999</v>
      </c>
      <c r="X38" s="17">
        <v>181.14099999999999</v>
      </c>
      <c r="Y38" s="17">
        <v>0</v>
      </c>
      <c r="Z38" s="17">
        <v>35.85</v>
      </c>
      <c r="AA38" s="17">
        <v>45.64</v>
      </c>
      <c r="AB38" s="17">
        <v>262.63099999999997</v>
      </c>
      <c r="AC38" s="16" t="s">
        <v>96</v>
      </c>
      <c r="AD38" s="15"/>
      <c r="AE38" s="15"/>
      <c r="AF38" s="14" t="s">
        <v>92</v>
      </c>
      <c r="AG38" s="13">
        <v>332878</v>
      </c>
      <c r="AH38" s="13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156</v>
      </c>
      <c r="AN38" s="11">
        <v>156</v>
      </c>
      <c r="AO38" s="11">
        <v>35</v>
      </c>
      <c r="AP38" s="11">
        <v>0</v>
      </c>
      <c r="AQ38" s="11">
        <v>0</v>
      </c>
      <c r="AR38" s="11">
        <v>0</v>
      </c>
      <c r="AS38" s="11">
        <v>65</v>
      </c>
      <c r="AT38" s="11">
        <v>0</v>
      </c>
      <c r="AU38" s="11">
        <v>65</v>
      </c>
      <c r="AV38" s="11">
        <v>65</v>
      </c>
      <c r="AW38" s="11">
        <v>0</v>
      </c>
      <c r="AX38" s="11">
        <v>0</v>
      </c>
      <c r="AY38" s="11">
        <v>0</v>
      </c>
      <c r="AZ38" s="11">
        <v>0</v>
      </c>
      <c r="BA38" s="11">
        <v>269</v>
      </c>
      <c r="BB38" s="11">
        <v>269</v>
      </c>
      <c r="BC38" s="11">
        <v>0</v>
      </c>
      <c r="BD38" s="11">
        <v>269</v>
      </c>
      <c r="BE38" s="11">
        <v>0</v>
      </c>
      <c r="BF38" s="11">
        <v>12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</row>
    <row r="39" spans="1:77" x14ac:dyDescent="0.25">
      <c r="A39" s="23">
        <v>2017</v>
      </c>
      <c r="B39" s="23">
        <v>2468</v>
      </c>
      <c r="C39" s="23" t="s">
        <v>179</v>
      </c>
      <c r="D39" s="23" t="s">
        <v>180</v>
      </c>
      <c r="E39" s="23" t="s">
        <v>88</v>
      </c>
      <c r="F39" s="23" t="s">
        <v>177</v>
      </c>
      <c r="G39" s="22" t="s">
        <v>90</v>
      </c>
      <c r="H39" s="21">
        <v>39759</v>
      </c>
      <c r="I39" s="21">
        <v>42641</v>
      </c>
      <c r="J39" s="20" t="s">
        <v>181</v>
      </c>
      <c r="K39" s="19">
        <v>72</v>
      </c>
      <c r="L39" s="18">
        <v>0</v>
      </c>
      <c r="M39" s="18">
        <v>72</v>
      </c>
      <c r="N39" s="18">
        <v>0</v>
      </c>
      <c r="O39" s="18">
        <v>72</v>
      </c>
      <c r="P39" s="18">
        <v>0</v>
      </c>
      <c r="Q39" s="18">
        <v>8</v>
      </c>
      <c r="R39" s="18"/>
      <c r="S39" s="18">
        <v>80</v>
      </c>
      <c r="T39" s="18">
        <v>68.850999999999999</v>
      </c>
      <c r="U39" s="17">
        <v>0</v>
      </c>
      <c r="V39" s="17">
        <v>68.850999999999999</v>
      </c>
      <c r="W39" s="17">
        <v>0</v>
      </c>
      <c r="X39" s="17">
        <v>68.850999999999999</v>
      </c>
      <c r="Y39" s="17">
        <v>0</v>
      </c>
      <c r="Z39" s="17">
        <v>8</v>
      </c>
      <c r="AA39" s="17"/>
      <c r="AB39" s="17">
        <v>76.850999999999999</v>
      </c>
      <c r="AC39" s="16" t="s">
        <v>96</v>
      </c>
      <c r="AD39" s="15"/>
      <c r="AE39" s="15"/>
      <c r="AF39" s="14" t="s">
        <v>96</v>
      </c>
      <c r="AG39" s="13">
        <v>0</v>
      </c>
      <c r="AH39" s="13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v>0</v>
      </c>
      <c r="BN39" s="11">
        <v>0</v>
      </c>
      <c r="BO39" s="11">
        <v>0</v>
      </c>
      <c r="BP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0</v>
      </c>
      <c r="BW39" s="11">
        <v>0</v>
      </c>
      <c r="BX39" s="11">
        <v>0</v>
      </c>
      <c r="BY39" s="11">
        <v>0</v>
      </c>
    </row>
    <row r="40" spans="1:77" x14ac:dyDescent="0.25">
      <c r="A40" s="23">
        <v>2017</v>
      </c>
      <c r="B40" s="23" t="s">
        <v>182</v>
      </c>
      <c r="C40" s="23" t="s">
        <v>183</v>
      </c>
      <c r="D40" s="23" t="s">
        <v>184</v>
      </c>
      <c r="E40" s="23" t="s">
        <v>88</v>
      </c>
      <c r="F40" s="23" t="s">
        <v>177</v>
      </c>
      <c r="G40" s="22" t="s">
        <v>90</v>
      </c>
      <c r="H40" s="21">
        <v>39070</v>
      </c>
      <c r="I40" s="21">
        <v>42725</v>
      </c>
      <c r="J40" s="20" t="s">
        <v>181</v>
      </c>
      <c r="K40" s="19">
        <v>61.66</v>
      </c>
      <c r="L40" s="18">
        <v>0</v>
      </c>
      <c r="M40" s="18">
        <v>61.66</v>
      </c>
      <c r="N40" s="18">
        <v>0</v>
      </c>
      <c r="O40" s="18">
        <v>61.66</v>
      </c>
      <c r="P40" s="18">
        <v>77.5</v>
      </c>
      <c r="Q40" s="18">
        <v>22.5</v>
      </c>
      <c r="R40" s="18">
        <v>0</v>
      </c>
      <c r="S40" s="18">
        <v>161.66</v>
      </c>
      <c r="T40" s="18">
        <v>55.716999999999999</v>
      </c>
      <c r="U40" s="17">
        <v>0</v>
      </c>
      <c r="V40" s="17">
        <v>55.716999999999999</v>
      </c>
      <c r="W40" s="17">
        <v>0</v>
      </c>
      <c r="X40" s="17">
        <v>55.716999999999999</v>
      </c>
      <c r="Y40" s="17">
        <v>81.63</v>
      </c>
      <c r="Z40" s="17">
        <v>17.190000000000001</v>
      </c>
      <c r="AA40" s="17">
        <v>0</v>
      </c>
      <c r="AB40" s="17">
        <v>154.53699999999998</v>
      </c>
      <c r="AC40" s="16" t="s">
        <v>92</v>
      </c>
      <c r="AD40" s="15" t="s">
        <v>185</v>
      </c>
      <c r="AE40" s="15" t="s">
        <v>102</v>
      </c>
      <c r="AF40" s="14" t="s">
        <v>92</v>
      </c>
      <c r="AG40" s="13">
        <v>0</v>
      </c>
      <c r="AH40" s="13">
        <v>0</v>
      </c>
      <c r="AI40" s="12">
        <v>0</v>
      </c>
      <c r="AJ40" s="12">
        <v>580</v>
      </c>
      <c r="AK40" s="12">
        <v>290</v>
      </c>
      <c r="AL40" s="12">
        <v>290</v>
      </c>
      <c r="AM40" s="12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0</v>
      </c>
      <c r="AX40" s="11">
        <v>173</v>
      </c>
      <c r="AY40" s="11">
        <v>0</v>
      </c>
      <c r="AZ40" s="11">
        <v>0</v>
      </c>
      <c r="BA40" s="11">
        <v>580</v>
      </c>
      <c r="BB40" s="11">
        <v>290</v>
      </c>
      <c r="BC40" s="11">
        <v>290</v>
      </c>
      <c r="BD40" s="11">
        <v>580</v>
      </c>
      <c r="BE40" s="11">
        <v>0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  <c r="BP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167000</v>
      </c>
    </row>
    <row r="41" spans="1:77" x14ac:dyDescent="0.25">
      <c r="A41" s="23">
        <v>2017</v>
      </c>
      <c r="B41" s="23" t="s">
        <v>186</v>
      </c>
      <c r="C41" s="23" t="s">
        <v>187</v>
      </c>
      <c r="D41" s="23" t="s">
        <v>188</v>
      </c>
      <c r="E41" s="23" t="s">
        <v>88</v>
      </c>
      <c r="F41" s="23" t="s">
        <v>177</v>
      </c>
      <c r="G41" s="22" t="s">
        <v>90</v>
      </c>
      <c r="H41" s="21">
        <v>39877</v>
      </c>
      <c r="I41" s="21">
        <v>42825</v>
      </c>
      <c r="J41" s="20" t="s">
        <v>181</v>
      </c>
      <c r="K41" s="19">
        <v>72</v>
      </c>
      <c r="L41" s="18">
        <v>0</v>
      </c>
      <c r="M41" s="18">
        <v>72</v>
      </c>
      <c r="N41" s="18">
        <v>0</v>
      </c>
      <c r="O41" s="18">
        <v>72</v>
      </c>
      <c r="P41" s="18">
        <v>34.700000000000003</v>
      </c>
      <c r="Q41" s="18">
        <v>11.2</v>
      </c>
      <c r="R41" s="18"/>
      <c r="S41" s="18">
        <v>117.9</v>
      </c>
      <c r="T41" s="18">
        <v>65.537999999999997</v>
      </c>
      <c r="U41" s="17">
        <v>0</v>
      </c>
      <c r="V41" s="17">
        <v>65.537999999999997</v>
      </c>
      <c r="W41" s="17">
        <v>0</v>
      </c>
      <c r="X41" s="17">
        <v>65.537999999999997</v>
      </c>
      <c r="Y41" s="17">
        <v>32.940000000000005</v>
      </c>
      <c r="Z41" s="17">
        <v>12</v>
      </c>
      <c r="AA41" s="17"/>
      <c r="AB41" s="17">
        <v>110.47800000000001</v>
      </c>
      <c r="AC41" s="16" t="s">
        <v>92</v>
      </c>
      <c r="AD41" s="15" t="s">
        <v>189</v>
      </c>
      <c r="AE41" s="15"/>
      <c r="AF41" s="14" t="s">
        <v>92</v>
      </c>
      <c r="AG41" s="13">
        <v>0</v>
      </c>
      <c r="AH41" s="13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1">
        <v>0</v>
      </c>
      <c r="AO41" s="11">
        <v>0</v>
      </c>
      <c r="AP41" s="11">
        <v>0</v>
      </c>
      <c r="AQ41" s="11">
        <v>20270</v>
      </c>
      <c r="AR41" s="11">
        <v>0</v>
      </c>
      <c r="AS41" s="11">
        <v>8</v>
      </c>
      <c r="AT41" s="11">
        <v>0</v>
      </c>
      <c r="AU41" s="11">
        <v>8</v>
      </c>
      <c r="AV41" s="11">
        <v>0</v>
      </c>
      <c r="AW41" s="11">
        <v>8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12750</v>
      </c>
      <c r="BF41" s="11">
        <v>13.1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6842</v>
      </c>
      <c r="BN41" s="11">
        <v>0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0</v>
      </c>
      <c r="BY41" s="11">
        <v>0</v>
      </c>
    </row>
    <row r="42" spans="1:77" x14ac:dyDescent="0.25">
      <c r="A42" s="23">
        <v>2017</v>
      </c>
      <c r="B42" s="23" t="s">
        <v>190</v>
      </c>
      <c r="C42" s="23" t="s">
        <v>191</v>
      </c>
      <c r="D42" s="23" t="s">
        <v>192</v>
      </c>
      <c r="E42" s="23" t="s">
        <v>88</v>
      </c>
      <c r="F42" s="23" t="s">
        <v>193</v>
      </c>
      <c r="G42" s="22" t="s">
        <v>90</v>
      </c>
      <c r="H42" s="21">
        <v>40142</v>
      </c>
      <c r="I42" s="21">
        <v>42480</v>
      </c>
      <c r="J42" s="20" t="s">
        <v>181</v>
      </c>
      <c r="K42" s="19">
        <v>60</v>
      </c>
      <c r="L42" s="18">
        <v>0</v>
      </c>
      <c r="M42" s="18">
        <v>60</v>
      </c>
      <c r="N42" s="18">
        <v>0</v>
      </c>
      <c r="O42" s="18">
        <v>60</v>
      </c>
      <c r="P42" s="18">
        <v>0</v>
      </c>
      <c r="Q42" s="18">
        <v>11</v>
      </c>
      <c r="R42" s="18"/>
      <c r="S42" s="18">
        <v>71</v>
      </c>
      <c r="T42" s="18">
        <v>55.756</v>
      </c>
      <c r="U42" s="17">
        <v>0</v>
      </c>
      <c r="V42" s="17">
        <v>55.756</v>
      </c>
      <c r="W42" s="17">
        <v>0</v>
      </c>
      <c r="X42" s="17">
        <v>55.756</v>
      </c>
      <c r="Y42" s="17">
        <v>0</v>
      </c>
      <c r="Z42" s="17">
        <v>10.49</v>
      </c>
      <c r="AA42" s="17"/>
      <c r="AB42" s="17">
        <v>66.245999999999995</v>
      </c>
      <c r="AC42" s="16" t="s">
        <v>96</v>
      </c>
      <c r="AD42" s="15"/>
      <c r="AE42" s="15"/>
      <c r="AF42" s="14" t="s">
        <v>96</v>
      </c>
      <c r="AG42" s="13">
        <v>0</v>
      </c>
      <c r="AH42" s="13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P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</row>
    <row r="43" spans="1:77" x14ac:dyDescent="0.25">
      <c r="A43" s="23">
        <v>2017</v>
      </c>
      <c r="B43" s="23" t="s">
        <v>194</v>
      </c>
      <c r="C43" s="23" t="s">
        <v>195</v>
      </c>
      <c r="D43" s="23" t="s">
        <v>196</v>
      </c>
      <c r="E43" s="23" t="s">
        <v>88</v>
      </c>
      <c r="F43" s="23" t="s">
        <v>197</v>
      </c>
      <c r="G43" s="22" t="s">
        <v>90</v>
      </c>
      <c r="H43" s="21">
        <v>40469</v>
      </c>
      <c r="I43" s="21">
        <v>40739</v>
      </c>
      <c r="J43" s="20" t="s">
        <v>181</v>
      </c>
      <c r="K43" s="19">
        <v>90</v>
      </c>
      <c r="L43" s="18">
        <v>0</v>
      </c>
      <c r="M43" s="18">
        <v>90</v>
      </c>
      <c r="N43" s="18">
        <v>0</v>
      </c>
      <c r="O43" s="18">
        <v>90</v>
      </c>
      <c r="P43" s="18">
        <v>0</v>
      </c>
      <c r="Q43" s="18">
        <v>0</v>
      </c>
      <c r="R43" s="18">
        <v>0</v>
      </c>
      <c r="S43" s="18">
        <v>90</v>
      </c>
      <c r="T43" s="18">
        <v>93.15</v>
      </c>
      <c r="U43" s="17">
        <v>0</v>
      </c>
      <c r="V43" s="17">
        <v>93.15</v>
      </c>
      <c r="W43" s="17">
        <v>0</v>
      </c>
      <c r="X43" s="17">
        <v>93.15</v>
      </c>
      <c r="Y43" s="17">
        <v>0</v>
      </c>
      <c r="Z43" s="17">
        <v>0</v>
      </c>
      <c r="AA43" s="17">
        <v>0</v>
      </c>
      <c r="AB43" s="17">
        <v>93.15</v>
      </c>
      <c r="AC43" s="16" t="s">
        <v>96</v>
      </c>
      <c r="AD43" s="15"/>
      <c r="AE43" s="15"/>
      <c r="AF43" s="14" t="s">
        <v>92</v>
      </c>
      <c r="AG43" s="13">
        <v>0</v>
      </c>
      <c r="AH43" s="13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0</v>
      </c>
      <c r="BK43" s="11">
        <v>0</v>
      </c>
      <c r="BL43" s="11">
        <v>372</v>
      </c>
      <c r="BM43" s="11">
        <v>0</v>
      </c>
      <c r="BN43" s="11">
        <v>0</v>
      </c>
      <c r="BO43" s="11">
        <v>0</v>
      </c>
      <c r="BP43" s="11">
        <v>0</v>
      </c>
      <c r="BQ43" s="11">
        <v>0</v>
      </c>
      <c r="BR43" s="11">
        <v>0</v>
      </c>
      <c r="BS43" s="11">
        <v>0</v>
      </c>
      <c r="BT43" s="11">
        <v>0</v>
      </c>
      <c r="BU43" s="11">
        <v>0</v>
      </c>
      <c r="BV43" s="11">
        <v>0</v>
      </c>
      <c r="BW43" s="11">
        <v>0</v>
      </c>
      <c r="BX43" s="11">
        <v>0</v>
      </c>
      <c r="BY43" s="11">
        <v>0</v>
      </c>
    </row>
    <row r="44" spans="1:77" x14ac:dyDescent="0.25">
      <c r="A44" s="23">
        <v>2017</v>
      </c>
      <c r="B44" s="23" t="s">
        <v>198</v>
      </c>
      <c r="C44" s="23" t="s">
        <v>199</v>
      </c>
      <c r="D44" s="23" t="s">
        <v>200</v>
      </c>
      <c r="E44" s="23" t="s">
        <v>88</v>
      </c>
      <c r="F44" s="23" t="s">
        <v>197</v>
      </c>
      <c r="G44" s="22" t="s">
        <v>90</v>
      </c>
      <c r="H44" s="21">
        <v>41614</v>
      </c>
      <c r="I44" s="21">
        <v>42460</v>
      </c>
      <c r="J44" s="20" t="s">
        <v>181</v>
      </c>
      <c r="K44" s="19">
        <v>145</v>
      </c>
      <c r="L44" s="18">
        <v>0</v>
      </c>
      <c r="M44" s="18">
        <v>145</v>
      </c>
      <c r="N44" s="18">
        <v>0</v>
      </c>
      <c r="O44" s="18">
        <v>145</v>
      </c>
      <c r="P44" s="18">
        <v>0</v>
      </c>
      <c r="Q44" s="18">
        <v>0</v>
      </c>
      <c r="R44" s="18">
        <v>0</v>
      </c>
      <c r="S44" s="18">
        <v>145</v>
      </c>
      <c r="T44" s="18">
        <v>145.59700000000001</v>
      </c>
      <c r="U44" s="17">
        <v>0</v>
      </c>
      <c r="V44" s="17">
        <v>145.59700000000001</v>
      </c>
      <c r="W44" s="17">
        <v>0</v>
      </c>
      <c r="X44" s="17">
        <v>145.59700000000001</v>
      </c>
      <c r="Y44" s="17">
        <v>0</v>
      </c>
      <c r="Z44" s="17">
        <v>0</v>
      </c>
      <c r="AA44" s="17">
        <v>0</v>
      </c>
      <c r="AB44" s="17">
        <v>145.59700000000001</v>
      </c>
      <c r="AC44" s="16" t="s">
        <v>96</v>
      </c>
      <c r="AD44" s="15"/>
      <c r="AE44" s="15"/>
      <c r="AF44" s="14" t="s">
        <v>96</v>
      </c>
      <c r="AG44" s="13">
        <v>0</v>
      </c>
      <c r="AH44" s="13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0</v>
      </c>
      <c r="BP44" s="11">
        <v>0</v>
      </c>
      <c r="BQ44" s="11">
        <v>0</v>
      </c>
      <c r="BR44" s="11">
        <v>0</v>
      </c>
      <c r="BS44" s="11">
        <v>0</v>
      </c>
      <c r="BT44" s="11">
        <v>0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</row>
    <row r="45" spans="1:77" x14ac:dyDescent="0.25">
      <c r="A45" s="23">
        <v>2018</v>
      </c>
      <c r="B45" s="23">
        <v>2513</v>
      </c>
      <c r="C45" s="23" t="s">
        <v>201</v>
      </c>
      <c r="D45" s="23" t="s">
        <v>202</v>
      </c>
      <c r="E45" s="23" t="s">
        <v>88</v>
      </c>
      <c r="F45" s="23" t="s">
        <v>89</v>
      </c>
      <c r="G45" s="22" t="s">
        <v>90</v>
      </c>
      <c r="H45" s="21">
        <v>39890</v>
      </c>
      <c r="I45" s="21">
        <v>43068</v>
      </c>
      <c r="J45" s="20" t="s">
        <v>203</v>
      </c>
      <c r="K45" s="19">
        <v>95</v>
      </c>
      <c r="L45" s="18">
        <v>0</v>
      </c>
      <c r="M45" s="18">
        <v>95</v>
      </c>
      <c r="N45" s="18">
        <v>0</v>
      </c>
      <c r="O45" s="18">
        <v>95</v>
      </c>
      <c r="P45" s="18">
        <v>0</v>
      </c>
      <c r="Q45" s="18">
        <v>6.2249999999999996</v>
      </c>
      <c r="R45" s="18">
        <v>9.1690000000000005</v>
      </c>
      <c r="S45" s="18">
        <v>110.39399999999999</v>
      </c>
      <c r="T45" s="18">
        <v>92.102000000000004</v>
      </c>
      <c r="U45" s="17">
        <v>0</v>
      </c>
      <c r="V45" s="17">
        <v>92.102000000000004</v>
      </c>
      <c r="W45" s="17">
        <v>0</v>
      </c>
      <c r="X45" s="17">
        <v>92.102000000000004</v>
      </c>
      <c r="Y45" s="17">
        <v>0</v>
      </c>
      <c r="Z45" s="17">
        <v>3.05</v>
      </c>
      <c r="AA45" s="17">
        <v>14.794</v>
      </c>
      <c r="AB45" s="17">
        <v>109.946</v>
      </c>
      <c r="AC45" s="16" t="s">
        <v>96</v>
      </c>
      <c r="AD45" s="15" t="s">
        <v>204</v>
      </c>
      <c r="AE45" s="15"/>
      <c r="AF45" s="14" t="s">
        <v>92</v>
      </c>
      <c r="AG45" s="13">
        <v>0</v>
      </c>
      <c r="AH45" s="13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237.6</v>
      </c>
      <c r="AT45" s="11">
        <v>0</v>
      </c>
      <c r="AU45" s="11">
        <v>0</v>
      </c>
      <c r="AV45" s="11">
        <v>178.2</v>
      </c>
      <c r="AW45" s="11">
        <v>59.4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3100</v>
      </c>
      <c r="BH45" s="11">
        <v>0</v>
      </c>
      <c r="BI45" s="11">
        <v>0</v>
      </c>
      <c r="BJ45" s="11">
        <v>0</v>
      </c>
      <c r="BK45" s="11">
        <v>0</v>
      </c>
      <c r="BL45" s="11">
        <v>14256</v>
      </c>
      <c r="BM45" s="11">
        <v>0</v>
      </c>
      <c r="BN45" s="11">
        <v>0</v>
      </c>
      <c r="BO45" s="11">
        <v>0</v>
      </c>
      <c r="BP45" s="11">
        <v>0</v>
      </c>
      <c r="BQ45" s="11">
        <v>0</v>
      </c>
      <c r="BR45" s="11">
        <v>0</v>
      </c>
      <c r="BS45" s="11">
        <v>0</v>
      </c>
      <c r="BT45" s="11">
        <v>0</v>
      </c>
      <c r="BU45" s="11">
        <v>0</v>
      </c>
      <c r="BV45" s="11">
        <v>0</v>
      </c>
      <c r="BW45" s="11">
        <v>0</v>
      </c>
      <c r="BX45" s="11">
        <v>0</v>
      </c>
      <c r="BY45" s="11">
        <v>0</v>
      </c>
    </row>
    <row r="46" spans="1:77" x14ac:dyDescent="0.25">
      <c r="A46" s="23">
        <v>2018</v>
      </c>
      <c r="B46" s="23">
        <v>2826</v>
      </c>
      <c r="C46" s="23" t="s">
        <v>205</v>
      </c>
      <c r="D46" s="23" t="s">
        <v>206</v>
      </c>
      <c r="E46" s="23" t="s">
        <v>88</v>
      </c>
      <c r="F46" s="23" t="s">
        <v>89</v>
      </c>
      <c r="G46" s="22" t="s">
        <v>90</v>
      </c>
      <c r="H46" s="21">
        <v>40885</v>
      </c>
      <c r="I46" s="21">
        <v>43157</v>
      </c>
      <c r="J46" s="20" t="s">
        <v>203</v>
      </c>
      <c r="K46" s="19">
        <v>70</v>
      </c>
      <c r="L46" s="18">
        <v>0</v>
      </c>
      <c r="M46" s="18">
        <v>70</v>
      </c>
      <c r="N46" s="18">
        <v>0</v>
      </c>
      <c r="O46" s="18">
        <v>70</v>
      </c>
      <c r="P46" s="18">
        <v>13.52</v>
      </c>
      <c r="Q46" s="18">
        <v>31.81</v>
      </c>
      <c r="R46" s="18">
        <v>0</v>
      </c>
      <c r="S46" s="18">
        <v>115.33</v>
      </c>
      <c r="T46" s="18">
        <v>62.127000000000002</v>
      </c>
      <c r="U46" s="17">
        <v>0</v>
      </c>
      <c r="V46" s="17">
        <v>62.127000000000002</v>
      </c>
      <c r="W46" s="17">
        <v>0</v>
      </c>
      <c r="X46" s="17">
        <v>62.127000000000002</v>
      </c>
      <c r="Y46" s="17">
        <v>13.52</v>
      </c>
      <c r="Z46" s="17">
        <v>21.63</v>
      </c>
      <c r="AA46" s="17">
        <v>0</v>
      </c>
      <c r="AB46" s="17">
        <v>97.277000000000001</v>
      </c>
      <c r="AC46" s="16" t="s">
        <v>92</v>
      </c>
      <c r="AD46" s="15" t="s">
        <v>207</v>
      </c>
      <c r="AE46" s="15" t="s">
        <v>208</v>
      </c>
      <c r="AF46" s="14" t="s">
        <v>92</v>
      </c>
      <c r="AG46" s="13">
        <v>0</v>
      </c>
      <c r="AH46" s="13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1">
        <v>0</v>
      </c>
      <c r="AO46" s="11">
        <v>0</v>
      </c>
      <c r="AP46" s="11">
        <v>0</v>
      </c>
      <c r="AQ46" s="11">
        <v>2740.3561643835619</v>
      </c>
      <c r="AR46" s="11">
        <v>0</v>
      </c>
      <c r="AS46" s="11">
        <v>28.6</v>
      </c>
      <c r="AT46" s="11">
        <v>0</v>
      </c>
      <c r="AU46" s="11">
        <v>0</v>
      </c>
      <c r="AV46" s="11">
        <v>0</v>
      </c>
      <c r="AW46" s="11">
        <v>28.6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3150</v>
      </c>
      <c r="BF46" s="11">
        <v>5.3</v>
      </c>
      <c r="BG46" s="11">
        <v>0</v>
      </c>
      <c r="BH46" s="11">
        <v>900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0</v>
      </c>
      <c r="BY46" s="11">
        <v>0</v>
      </c>
    </row>
    <row r="47" spans="1:77" x14ac:dyDescent="0.25">
      <c r="A47" s="23">
        <v>2018</v>
      </c>
      <c r="B47" s="23" t="s">
        <v>209</v>
      </c>
      <c r="C47" s="23" t="s">
        <v>210</v>
      </c>
      <c r="D47" s="23" t="s">
        <v>211</v>
      </c>
      <c r="E47" s="23" t="s">
        <v>88</v>
      </c>
      <c r="F47" s="23" t="s">
        <v>212</v>
      </c>
      <c r="G47" s="22" t="s">
        <v>90</v>
      </c>
      <c r="H47" s="21">
        <v>39357</v>
      </c>
      <c r="I47" s="21">
        <v>42735</v>
      </c>
      <c r="J47" s="20" t="s">
        <v>178</v>
      </c>
      <c r="K47" s="19">
        <v>0</v>
      </c>
      <c r="L47" s="18">
        <v>0</v>
      </c>
      <c r="M47" s="18">
        <v>0</v>
      </c>
      <c r="N47" s="18">
        <v>930.71</v>
      </c>
      <c r="O47" s="18">
        <v>930.71</v>
      </c>
      <c r="P47" s="18">
        <v>0</v>
      </c>
      <c r="Q47" s="18">
        <v>256.68</v>
      </c>
      <c r="R47" s="18">
        <v>0</v>
      </c>
      <c r="S47" s="18">
        <v>1676.44</v>
      </c>
      <c r="T47" s="18">
        <v>0</v>
      </c>
      <c r="U47" s="17">
        <v>0</v>
      </c>
      <c r="V47" s="17">
        <v>0</v>
      </c>
      <c r="W47" s="17">
        <v>902.15</v>
      </c>
      <c r="X47" s="17">
        <v>902.15</v>
      </c>
      <c r="Y47" s="17">
        <v>489.05</v>
      </c>
      <c r="Z47" s="17">
        <v>181.39</v>
      </c>
      <c r="AA47" s="17">
        <v>0</v>
      </c>
      <c r="AB47" s="17">
        <v>1572.5900000000001</v>
      </c>
      <c r="AC47" s="16" t="s">
        <v>92</v>
      </c>
      <c r="AD47" s="15" t="s">
        <v>207</v>
      </c>
      <c r="AE47" s="15" t="s">
        <v>208</v>
      </c>
      <c r="AF47" s="14" t="s">
        <v>92</v>
      </c>
      <c r="AG47" s="13">
        <v>0</v>
      </c>
      <c r="AH47" s="13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1080</v>
      </c>
      <c r="AN47" s="11">
        <v>1080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</row>
    <row r="48" spans="1:77" x14ac:dyDescent="0.25">
      <c r="A48" s="23">
        <v>2018</v>
      </c>
      <c r="B48" s="23" t="s">
        <v>213</v>
      </c>
      <c r="C48" s="23" t="s">
        <v>214</v>
      </c>
      <c r="D48" s="23" t="s">
        <v>215</v>
      </c>
      <c r="E48" s="23" t="s">
        <v>88</v>
      </c>
      <c r="F48" s="23" t="s">
        <v>120</v>
      </c>
      <c r="G48" s="22" t="s">
        <v>90</v>
      </c>
      <c r="H48" s="21">
        <v>39016</v>
      </c>
      <c r="I48" s="21">
        <v>42551</v>
      </c>
      <c r="J48" s="20" t="s">
        <v>203</v>
      </c>
      <c r="K48" s="19">
        <v>47.31</v>
      </c>
      <c r="L48" s="18">
        <v>0</v>
      </c>
      <c r="M48" s="18">
        <v>47.31</v>
      </c>
      <c r="N48" s="18">
        <v>0</v>
      </c>
      <c r="O48" s="18">
        <v>47.31</v>
      </c>
      <c r="P48" s="18">
        <v>0</v>
      </c>
      <c r="Q48" s="18">
        <v>18.29</v>
      </c>
      <c r="R48" s="18">
        <v>27.37</v>
      </c>
      <c r="S48" s="18">
        <v>92.97</v>
      </c>
      <c r="T48" s="18">
        <v>44.82</v>
      </c>
      <c r="U48" s="17">
        <v>0</v>
      </c>
      <c r="V48" s="17">
        <v>44.82</v>
      </c>
      <c r="W48" s="17">
        <v>0</v>
      </c>
      <c r="X48" s="17">
        <v>44.82</v>
      </c>
      <c r="Y48" s="17">
        <v>0</v>
      </c>
      <c r="Z48" s="17">
        <v>15.68</v>
      </c>
      <c r="AA48" s="17">
        <v>20.9</v>
      </c>
      <c r="AB48" s="17">
        <v>81.400000000000006</v>
      </c>
      <c r="AC48" s="16" t="s">
        <v>96</v>
      </c>
      <c r="AD48" s="15" t="s">
        <v>204</v>
      </c>
      <c r="AE48" s="15" t="s">
        <v>204</v>
      </c>
      <c r="AF48" s="14" t="s">
        <v>96</v>
      </c>
      <c r="AG48" s="13">
        <v>0</v>
      </c>
      <c r="AH48" s="13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</row>
    <row r="49" spans="1:77" x14ac:dyDescent="0.25">
      <c r="A49" s="23">
        <v>2018</v>
      </c>
      <c r="B49" s="23">
        <v>2609</v>
      </c>
      <c r="C49" s="23" t="s">
        <v>216</v>
      </c>
      <c r="D49" s="23" t="s">
        <v>217</v>
      </c>
      <c r="E49" s="23" t="s">
        <v>88</v>
      </c>
      <c r="F49" s="23" t="s">
        <v>120</v>
      </c>
      <c r="G49" s="22" t="s">
        <v>90</v>
      </c>
      <c r="H49" s="21">
        <v>40164</v>
      </c>
      <c r="I49" s="21">
        <v>42916</v>
      </c>
      <c r="J49" s="20" t="s">
        <v>203</v>
      </c>
      <c r="K49" s="19">
        <v>46.2</v>
      </c>
      <c r="L49" s="18">
        <v>0</v>
      </c>
      <c r="M49" s="18">
        <v>46.2</v>
      </c>
      <c r="N49" s="18">
        <v>0</v>
      </c>
      <c r="O49" s="18">
        <v>46.2</v>
      </c>
      <c r="P49" s="18">
        <v>0</v>
      </c>
      <c r="Q49" s="18">
        <v>2.63</v>
      </c>
      <c r="R49" s="18">
        <v>2.37</v>
      </c>
      <c r="S49" s="18">
        <v>51.2</v>
      </c>
      <c r="T49" s="18">
        <v>37.552</v>
      </c>
      <c r="U49" s="17">
        <v>0</v>
      </c>
      <c r="V49" s="17">
        <v>37.552</v>
      </c>
      <c r="W49" s="17">
        <v>0</v>
      </c>
      <c r="X49" s="17">
        <v>37.552</v>
      </c>
      <c r="Y49" s="17">
        <v>0</v>
      </c>
      <c r="Z49" s="17">
        <v>3.94</v>
      </c>
      <c r="AA49" s="17">
        <v>0</v>
      </c>
      <c r="AB49" s="17">
        <v>41.491999999999997</v>
      </c>
      <c r="AC49" s="16" t="s">
        <v>96</v>
      </c>
      <c r="AD49" s="15" t="s">
        <v>204</v>
      </c>
      <c r="AE49" s="15" t="s">
        <v>204</v>
      </c>
      <c r="AF49" s="14" t="s">
        <v>92</v>
      </c>
      <c r="AG49" s="13">
        <v>0</v>
      </c>
      <c r="AH49" s="13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11">
        <v>0</v>
      </c>
      <c r="AX49" s="11">
        <v>0</v>
      </c>
      <c r="AY49" s="11">
        <v>0</v>
      </c>
      <c r="AZ49" s="11">
        <v>0</v>
      </c>
      <c r="BA49" s="11">
        <v>47970</v>
      </c>
      <c r="BB49" s="11">
        <v>47970</v>
      </c>
      <c r="BC49" s="11">
        <v>0</v>
      </c>
      <c r="BD49" s="11">
        <v>52368</v>
      </c>
      <c r="BE49" s="11">
        <v>0</v>
      </c>
      <c r="BF49" s="11">
        <v>1212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0</v>
      </c>
      <c r="BU49" s="11">
        <v>0</v>
      </c>
      <c r="BV49" s="11">
        <v>0</v>
      </c>
      <c r="BW49" s="11">
        <v>0</v>
      </c>
      <c r="BX49" s="11">
        <v>0</v>
      </c>
      <c r="BY49" s="11">
        <v>0</v>
      </c>
    </row>
    <row r="50" spans="1:77" x14ac:dyDescent="0.25">
      <c r="A50" s="23">
        <v>2018</v>
      </c>
      <c r="B50" s="23">
        <v>2959</v>
      </c>
      <c r="C50" s="23" t="s">
        <v>218</v>
      </c>
      <c r="D50" s="23" t="s">
        <v>219</v>
      </c>
      <c r="E50" s="23" t="s">
        <v>88</v>
      </c>
      <c r="F50" s="23" t="s">
        <v>212</v>
      </c>
      <c r="G50" s="22" t="s">
        <v>90</v>
      </c>
      <c r="H50" s="21">
        <v>41248</v>
      </c>
      <c r="I50" s="21">
        <v>43007</v>
      </c>
      <c r="J50" s="20" t="s">
        <v>178</v>
      </c>
      <c r="K50" s="19">
        <v>0</v>
      </c>
      <c r="L50" s="18">
        <v>0</v>
      </c>
      <c r="M50" s="18">
        <v>0</v>
      </c>
      <c r="N50" s="18">
        <v>114.98</v>
      </c>
      <c r="O50" s="18">
        <v>114.98</v>
      </c>
      <c r="P50" s="18">
        <v>100</v>
      </c>
      <c r="Q50" s="18">
        <v>246</v>
      </c>
      <c r="R50" s="18">
        <v>0</v>
      </c>
      <c r="S50" s="18">
        <v>460.98</v>
      </c>
      <c r="T50" s="18">
        <v>0</v>
      </c>
      <c r="U50" s="17">
        <v>0</v>
      </c>
      <c r="V50" s="17">
        <v>0</v>
      </c>
      <c r="W50" s="17">
        <v>62.853999999999999</v>
      </c>
      <c r="X50" s="17">
        <v>62.853999999999999</v>
      </c>
      <c r="Y50" s="17">
        <v>59.45</v>
      </c>
      <c r="Z50" s="17">
        <v>115.78</v>
      </c>
      <c r="AA50" s="17">
        <v>0</v>
      </c>
      <c r="AB50" s="17">
        <v>238.084</v>
      </c>
      <c r="AC50" s="16" t="s">
        <v>92</v>
      </c>
      <c r="AD50" s="15" t="s">
        <v>220</v>
      </c>
      <c r="AE50" s="15" t="s">
        <v>102</v>
      </c>
      <c r="AF50" s="14" t="s">
        <v>92</v>
      </c>
      <c r="AG50" s="13">
        <v>0</v>
      </c>
      <c r="AH50" s="13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1">
        <v>0</v>
      </c>
      <c r="AO50" s="11">
        <v>465.7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11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v>0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</row>
    <row r="51" spans="1:77" x14ac:dyDescent="0.25">
      <c r="A51" s="1"/>
      <c r="B51" s="3"/>
      <c r="C51" s="5"/>
      <c r="D51" s="1"/>
      <c r="E51" s="1"/>
      <c r="F51" s="1"/>
      <c r="G51" s="4"/>
      <c r="H51" s="4"/>
      <c r="I51" s="4"/>
      <c r="J51" s="4"/>
      <c r="K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4"/>
      <c r="AD51" s="3"/>
      <c r="AE51" s="3"/>
      <c r="AF51" s="2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</row>
    <row r="52" spans="1:77" x14ac:dyDescent="0.25">
      <c r="A52" s="1"/>
      <c r="B52" s="3"/>
      <c r="C52" s="5"/>
      <c r="D52" s="1"/>
      <c r="E52" s="1"/>
      <c r="F52" s="1"/>
      <c r="G52" s="4"/>
      <c r="H52" s="4"/>
      <c r="I52" s="4"/>
      <c r="J52" s="4"/>
      <c r="K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4"/>
      <c r="AD52" s="3"/>
      <c r="AE52" s="3"/>
      <c r="AF52" s="2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</row>
    <row r="53" spans="1:77" x14ac:dyDescent="0.25">
      <c r="A53" s="6">
        <v>44</v>
      </c>
      <c r="B53" s="6">
        <v>44</v>
      </c>
      <c r="C53" s="6">
        <v>44</v>
      </c>
      <c r="D53" s="6">
        <v>44</v>
      </c>
      <c r="E53" s="6">
        <v>44</v>
      </c>
      <c r="F53" s="6">
        <v>44</v>
      </c>
      <c r="G53" s="6">
        <v>44</v>
      </c>
      <c r="H53" s="6">
        <v>44</v>
      </c>
      <c r="I53" s="6">
        <v>44</v>
      </c>
      <c r="J53" s="9">
        <v>44</v>
      </c>
      <c r="K53" s="10">
        <v>759.17000000000007</v>
      </c>
      <c r="L53" s="6">
        <v>0</v>
      </c>
      <c r="M53" s="6">
        <v>2086.67</v>
      </c>
      <c r="N53" s="6">
        <v>2253.94</v>
      </c>
      <c r="O53" s="6">
        <v>4340.6099999999997</v>
      </c>
      <c r="P53" s="6">
        <v>394.02</v>
      </c>
      <c r="Q53" s="6">
        <v>1212.9849999999997</v>
      </c>
      <c r="R53" s="6">
        <v>81.939000000000007</v>
      </c>
      <c r="S53" s="6">
        <v>6518.6039999999994</v>
      </c>
      <c r="T53" s="6">
        <v>721.21</v>
      </c>
      <c r="U53" s="6">
        <v>0</v>
      </c>
      <c r="V53" s="6">
        <v>2098.0359260000005</v>
      </c>
      <c r="W53" s="6">
        <v>2135.8679999999999</v>
      </c>
      <c r="X53" s="6">
        <v>4233.9039260000009</v>
      </c>
      <c r="Y53" s="6">
        <v>864.12000000000012</v>
      </c>
      <c r="Z53" s="6">
        <v>935.50844499999994</v>
      </c>
      <c r="AA53" s="6">
        <v>111.244</v>
      </c>
      <c r="AB53" s="6">
        <v>6144.7763710000008</v>
      </c>
      <c r="AC53" s="9">
        <v>44</v>
      </c>
      <c r="AD53" s="8">
        <v>15</v>
      </c>
      <c r="AE53" s="8">
        <v>13</v>
      </c>
      <c r="AF53" s="6">
        <v>44</v>
      </c>
      <c r="AG53" s="6">
        <v>332878</v>
      </c>
      <c r="AH53" s="6">
        <v>0</v>
      </c>
      <c r="AI53" s="7">
        <v>0</v>
      </c>
      <c r="AJ53" s="6">
        <v>580</v>
      </c>
      <c r="AK53" s="6">
        <v>290</v>
      </c>
      <c r="AL53" s="6">
        <v>290</v>
      </c>
      <c r="AM53" s="6">
        <v>1236</v>
      </c>
      <c r="AN53" s="6">
        <v>1236</v>
      </c>
      <c r="AO53" s="6">
        <v>1726.7</v>
      </c>
      <c r="AP53" s="6">
        <v>0</v>
      </c>
      <c r="AQ53" s="6">
        <v>1775776.2561643834</v>
      </c>
      <c r="AR53" s="6">
        <v>0</v>
      </c>
      <c r="AS53" s="6">
        <v>3042.2299999999996</v>
      </c>
      <c r="AT53" s="6">
        <v>112</v>
      </c>
      <c r="AU53" s="6">
        <v>2664.0299999999997</v>
      </c>
      <c r="AV53" s="6">
        <v>2946.2299999999996</v>
      </c>
      <c r="AW53" s="6">
        <v>96</v>
      </c>
      <c r="AX53" s="6">
        <v>173</v>
      </c>
      <c r="AY53" s="7">
        <v>0</v>
      </c>
      <c r="AZ53" s="7">
        <v>0</v>
      </c>
      <c r="BA53" s="6">
        <v>231379</v>
      </c>
      <c r="BB53" s="6">
        <v>79931</v>
      </c>
      <c r="BC53" s="6">
        <v>151448</v>
      </c>
      <c r="BD53" s="6">
        <v>112255</v>
      </c>
      <c r="BE53" s="6">
        <v>203460</v>
      </c>
      <c r="BF53" s="6">
        <v>2415</v>
      </c>
      <c r="BG53" s="6">
        <v>1390826.7</v>
      </c>
      <c r="BH53" s="6">
        <v>2219164.3137254901</v>
      </c>
      <c r="BI53" s="6">
        <v>16670</v>
      </c>
      <c r="BJ53" s="6">
        <v>8668.4</v>
      </c>
      <c r="BK53" s="6">
        <v>8001.6</v>
      </c>
      <c r="BL53" s="6">
        <v>15410</v>
      </c>
      <c r="BM53" s="6">
        <v>713507</v>
      </c>
      <c r="BN53" s="6">
        <v>309020.79999999999</v>
      </c>
      <c r="BO53" s="6">
        <v>397644.2</v>
      </c>
      <c r="BP53" s="6">
        <v>57569</v>
      </c>
      <c r="BQ53" s="6">
        <v>6378</v>
      </c>
      <c r="BR53" s="6">
        <v>5016</v>
      </c>
      <c r="BS53" s="6">
        <v>0</v>
      </c>
      <c r="BT53" s="6">
        <v>627056</v>
      </c>
      <c r="BU53" s="6">
        <v>292716.85399999999</v>
      </c>
      <c r="BV53" s="6">
        <v>334338.14600000001</v>
      </c>
      <c r="BW53" s="6">
        <v>1129</v>
      </c>
      <c r="BX53" s="6">
        <v>0</v>
      </c>
      <c r="BY53" s="6">
        <v>167000</v>
      </c>
    </row>
    <row r="54" spans="1:77" x14ac:dyDescent="0.25">
      <c r="A54" s="1"/>
      <c r="B54" s="3"/>
      <c r="C54" s="5"/>
      <c r="D54" s="1"/>
      <c r="E54" s="1"/>
      <c r="F54" s="1"/>
      <c r="G54" s="4"/>
      <c r="H54" s="4"/>
      <c r="I54" s="4"/>
      <c r="J54" s="4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4"/>
      <c r="AD54" s="3"/>
      <c r="AE54" s="3"/>
      <c r="AF54" s="2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</row>
    <row r="55" spans="1:77" x14ac:dyDescent="0.25">
      <c r="A55" s="1" t="s">
        <v>221</v>
      </c>
      <c r="B55" s="3"/>
      <c r="C55" s="5"/>
      <c r="D55" s="1"/>
      <c r="E55" s="1"/>
      <c r="F55" s="1"/>
      <c r="G55" s="4"/>
      <c r="H55" s="4"/>
      <c r="I55" s="4"/>
      <c r="J55" s="4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4"/>
      <c r="AD55" s="3"/>
      <c r="AE55" s="3"/>
      <c r="AF55" s="2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</row>
    <row r="56" spans="1:77" x14ac:dyDescent="0.25">
      <c r="A56" s="1" t="s">
        <v>222</v>
      </c>
      <c r="B56" s="3"/>
      <c r="C56" s="5"/>
      <c r="D56" s="1"/>
      <c r="E56" s="1"/>
      <c r="F56" s="1"/>
      <c r="G56" s="4"/>
      <c r="H56" s="4"/>
      <c r="I56" s="4"/>
      <c r="J56" s="4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4"/>
      <c r="AD56" s="3"/>
      <c r="AE56" s="3"/>
      <c r="AF56" s="2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</row>
    <row r="57" spans="1:77" x14ac:dyDescent="0.25">
      <c r="A57" s="1" t="s">
        <v>223</v>
      </c>
      <c r="B57" s="3"/>
      <c r="C57" s="5"/>
      <c r="D57" s="1"/>
      <c r="E57" s="1"/>
      <c r="F57" s="1"/>
      <c r="G57" s="4"/>
      <c r="H57" s="4"/>
      <c r="I57" s="4"/>
      <c r="J57" s="4"/>
      <c r="K57" s="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4"/>
      <c r="AD57" s="3"/>
      <c r="AE57" s="3"/>
      <c r="AF57" s="2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</row>
    <row r="58" spans="1:77" x14ac:dyDescent="0.25">
      <c r="A58" s="1" t="s">
        <v>224</v>
      </c>
      <c r="B58" s="3"/>
      <c r="C58" s="5"/>
      <c r="D58" s="1"/>
      <c r="E58" s="1"/>
      <c r="F58" s="1"/>
      <c r="G58" s="4"/>
      <c r="H58" s="4"/>
      <c r="I58" s="4"/>
      <c r="J58" s="4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4"/>
      <c r="AD58" s="3"/>
      <c r="AE58" s="3"/>
      <c r="AF58" s="2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</row>
    <row r="59" spans="1:77" x14ac:dyDescent="0.25">
      <c r="A59" s="1" t="s">
        <v>225</v>
      </c>
      <c r="B59" s="3"/>
      <c r="C59" s="5"/>
      <c r="D59" s="1"/>
      <c r="E59" s="1"/>
      <c r="F59" s="1"/>
      <c r="G59" s="4"/>
      <c r="H59" s="4"/>
      <c r="I59" s="4"/>
      <c r="J59" s="4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4"/>
      <c r="AD59" s="3"/>
      <c r="AE59" s="3"/>
      <c r="AF59" s="2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</row>
    <row r="60" spans="1:77" x14ac:dyDescent="0.25">
      <c r="A60" s="1"/>
      <c r="B60" s="3"/>
      <c r="C60" s="5"/>
      <c r="D60" s="1"/>
      <c r="E60" s="1"/>
      <c r="F60" s="1"/>
      <c r="G60" s="4"/>
      <c r="H60" s="4"/>
      <c r="I60" s="4"/>
      <c r="J60" s="4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4"/>
      <c r="AD60" s="3"/>
      <c r="AE60" s="3"/>
      <c r="AF60" s="2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</row>
    <row r="61" spans="1:77" x14ac:dyDescent="0.25">
      <c r="A61" s="1" t="s">
        <v>226</v>
      </c>
      <c r="B61" s="3"/>
      <c r="C61" s="5"/>
      <c r="D61" s="1"/>
      <c r="E61" s="1"/>
      <c r="F61" s="1"/>
      <c r="G61" s="4"/>
      <c r="H61" s="4"/>
      <c r="I61" s="4"/>
      <c r="J61" s="4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4"/>
      <c r="AD61" s="3"/>
      <c r="AE61" s="3"/>
      <c r="AF61" s="2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F31B1-F180-0D46-9D92-74BD5A7CF60C}">
  <dimension ref="A1:D118"/>
  <sheetViews>
    <sheetView topLeftCell="A33" zoomScale="135" workbookViewId="0"/>
  </sheetViews>
  <sheetFormatPr defaultColWidth="10.8984375" defaultRowHeight="15.6" x14ac:dyDescent="0.3"/>
  <cols>
    <col min="1" max="2" width="10.8984375" style="86"/>
    <col min="3" max="3" width="64" style="86" customWidth="1"/>
    <col min="4" max="4" width="13.09765625" style="94" customWidth="1"/>
    <col min="5" max="16384" width="10.8984375" style="86"/>
  </cols>
  <sheetData>
    <row r="1" spans="1:4" x14ac:dyDescent="0.3">
      <c r="A1" s="95" t="s">
        <v>0</v>
      </c>
      <c r="B1" s="87"/>
      <c r="C1" s="88"/>
      <c r="D1" s="89"/>
    </row>
    <row r="2" spans="1:4" x14ac:dyDescent="0.3">
      <c r="A2" s="95" t="s">
        <v>227</v>
      </c>
      <c r="B2" s="87"/>
      <c r="C2" s="88"/>
      <c r="D2" s="89"/>
    </row>
    <row r="3" spans="1:4" x14ac:dyDescent="0.3">
      <c r="A3" s="95" t="s">
        <v>228</v>
      </c>
      <c r="B3" s="87"/>
      <c r="C3" s="88"/>
      <c r="D3" s="89"/>
    </row>
    <row r="4" spans="1:4" x14ac:dyDescent="0.3">
      <c r="A4" s="96" t="s">
        <v>229</v>
      </c>
      <c r="B4" s="87"/>
      <c r="C4" s="88"/>
      <c r="D4" s="89"/>
    </row>
    <row r="5" spans="1:4" x14ac:dyDescent="0.3">
      <c r="A5" s="90"/>
      <c r="B5" s="91"/>
      <c r="C5" s="88"/>
      <c r="D5" s="89"/>
    </row>
    <row r="6" spans="1:4" x14ac:dyDescent="0.3">
      <c r="A6" s="97" t="s">
        <v>230</v>
      </c>
      <c r="B6" s="97" t="s">
        <v>231</v>
      </c>
      <c r="C6" s="98" t="s">
        <v>232</v>
      </c>
      <c r="D6" s="99" t="s">
        <v>233</v>
      </c>
    </row>
    <row r="7" spans="1:4" s="92" customFormat="1" x14ac:dyDescent="0.3">
      <c r="A7" s="100" t="s">
        <v>234</v>
      </c>
      <c r="B7" s="100"/>
      <c r="C7" s="101"/>
      <c r="D7" s="102"/>
    </row>
    <row r="8" spans="1:4" ht="15.9" customHeight="1" x14ac:dyDescent="0.3">
      <c r="A8" s="103" t="s">
        <v>235</v>
      </c>
      <c r="B8" s="103"/>
      <c r="C8" s="104"/>
      <c r="D8" s="105"/>
    </row>
    <row r="9" spans="1:4" ht="15.9" customHeight="1" x14ac:dyDescent="0.3">
      <c r="A9" s="103">
        <v>1.2</v>
      </c>
      <c r="B9" s="103" t="s">
        <v>236</v>
      </c>
      <c r="C9" s="104" t="s">
        <v>237</v>
      </c>
      <c r="D9" s="105">
        <v>340</v>
      </c>
    </row>
    <row r="10" spans="1:4" ht="15.9" customHeight="1" x14ac:dyDescent="0.3">
      <c r="A10" s="103">
        <v>2.1</v>
      </c>
      <c r="B10" s="103" t="s">
        <v>236</v>
      </c>
      <c r="C10" s="104" t="s">
        <v>238</v>
      </c>
      <c r="D10" s="105">
        <v>221</v>
      </c>
    </row>
    <row r="11" spans="1:4" ht="15.9" customHeight="1" x14ac:dyDescent="0.3">
      <c r="A11" s="103" t="s">
        <v>239</v>
      </c>
      <c r="B11" s="103" t="s">
        <v>240</v>
      </c>
      <c r="C11" s="104" t="s">
        <v>241</v>
      </c>
      <c r="D11" s="105">
        <v>85</v>
      </c>
    </row>
    <row r="12" spans="1:4" ht="15.9" customHeight="1" x14ac:dyDescent="0.3">
      <c r="A12" s="106" t="s">
        <v>242</v>
      </c>
      <c r="B12" s="106"/>
      <c r="C12" s="107"/>
      <c r="D12" s="105"/>
    </row>
    <row r="13" spans="1:4" ht="15.9" customHeight="1" x14ac:dyDescent="0.3">
      <c r="A13" s="103">
        <v>6.1</v>
      </c>
      <c r="B13" s="103" t="s">
        <v>236</v>
      </c>
      <c r="C13" s="104" t="s">
        <v>243</v>
      </c>
      <c r="D13" s="105">
        <v>2</v>
      </c>
    </row>
    <row r="14" spans="1:4" ht="15.9" customHeight="1" x14ac:dyDescent="0.3">
      <c r="A14" s="103" t="s">
        <v>244</v>
      </c>
      <c r="B14" s="103" t="s">
        <v>240</v>
      </c>
      <c r="C14" s="104" t="s">
        <v>245</v>
      </c>
      <c r="D14" s="105">
        <v>1</v>
      </c>
    </row>
    <row r="15" spans="1:4" ht="15.9" customHeight="1" x14ac:dyDescent="0.3">
      <c r="A15" s="103" t="s">
        <v>246</v>
      </c>
      <c r="B15" s="103" t="s">
        <v>240</v>
      </c>
      <c r="C15" s="104" t="s">
        <v>247</v>
      </c>
      <c r="D15" s="105">
        <v>23</v>
      </c>
    </row>
    <row r="16" spans="1:4" ht="15.9" customHeight="1" x14ac:dyDescent="0.3">
      <c r="A16" s="106" t="s">
        <v>248</v>
      </c>
      <c r="B16" s="106"/>
      <c r="C16" s="107"/>
      <c r="D16" s="105"/>
    </row>
    <row r="17" spans="1:4" ht="15.9" customHeight="1" x14ac:dyDescent="0.3">
      <c r="A17" s="103">
        <v>1.2</v>
      </c>
      <c r="B17" s="103" t="s">
        <v>236</v>
      </c>
      <c r="C17" s="104" t="s">
        <v>237</v>
      </c>
      <c r="D17" s="105">
        <v>25819</v>
      </c>
    </row>
    <row r="18" spans="1:4" ht="15.9" customHeight="1" x14ac:dyDescent="0.3">
      <c r="A18" s="103">
        <v>1.3</v>
      </c>
      <c r="B18" s="103" t="s">
        <v>236</v>
      </c>
      <c r="C18" s="104" t="s">
        <v>249</v>
      </c>
      <c r="D18" s="105">
        <v>218269.8</v>
      </c>
    </row>
    <row r="19" spans="1:4" ht="15.9" customHeight="1" x14ac:dyDescent="0.3">
      <c r="A19" s="103">
        <v>2.2999999999999998</v>
      </c>
      <c r="B19" s="103" t="s">
        <v>236</v>
      </c>
      <c r="C19" s="104" t="s">
        <v>250</v>
      </c>
      <c r="D19" s="105">
        <v>214</v>
      </c>
    </row>
    <row r="20" spans="1:4" ht="15.9" customHeight="1" x14ac:dyDescent="0.3">
      <c r="A20" s="103">
        <v>2.4</v>
      </c>
      <c r="B20" s="103" t="s">
        <v>236</v>
      </c>
      <c r="C20" s="104" t="s">
        <v>251</v>
      </c>
      <c r="D20" s="105">
        <v>168981.90476190476</v>
      </c>
    </row>
    <row r="21" spans="1:4" ht="15.9" customHeight="1" x14ac:dyDescent="0.3">
      <c r="A21" s="103">
        <v>5.0999999999999996</v>
      </c>
      <c r="B21" s="103" t="s">
        <v>236</v>
      </c>
      <c r="C21" s="104" t="s">
        <v>252</v>
      </c>
      <c r="D21" s="105">
        <v>354862</v>
      </c>
    </row>
    <row r="22" spans="1:4" ht="15.9" customHeight="1" x14ac:dyDescent="0.3">
      <c r="A22" s="103">
        <v>5.3</v>
      </c>
      <c r="B22" s="103" t="s">
        <v>236</v>
      </c>
      <c r="C22" s="104" t="s">
        <v>253</v>
      </c>
      <c r="D22" s="105">
        <v>11849</v>
      </c>
    </row>
    <row r="23" spans="1:4" ht="15.9" customHeight="1" x14ac:dyDescent="0.3">
      <c r="A23" s="103" t="s">
        <v>239</v>
      </c>
      <c r="B23" s="103" t="s">
        <v>240</v>
      </c>
      <c r="C23" s="104" t="s">
        <v>241</v>
      </c>
      <c r="D23" s="105">
        <v>518</v>
      </c>
    </row>
    <row r="24" spans="1:4" ht="15.9" customHeight="1" x14ac:dyDescent="0.3">
      <c r="A24" s="103" t="s">
        <v>254</v>
      </c>
      <c r="B24" s="103" t="s">
        <v>240</v>
      </c>
      <c r="C24" s="104" t="s">
        <v>255</v>
      </c>
      <c r="D24" s="105">
        <v>168981.90476190476</v>
      </c>
    </row>
    <row r="25" spans="1:4" ht="15.9" customHeight="1" x14ac:dyDescent="0.3">
      <c r="A25" s="103" t="s">
        <v>256</v>
      </c>
      <c r="B25" s="103" t="s">
        <v>240</v>
      </c>
      <c r="C25" s="104" t="s">
        <v>257</v>
      </c>
      <c r="D25" s="105">
        <v>156</v>
      </c>
    </row>
    <row r="26" spans="1:4" ht="15.9" customHeight="1" x14ac:dyDescent="0.3">
      <c r="A26" s="103" t="s">
        <v>258</v>
      </c>
      <c r="B26" s="103" t="s">
        <v>240</v>
      </c>
      <c r="C26" s="104" t="s">
        <v>259</v>
      </c>
      <c r="D26" s="105">
        <v>1</v>
      </c>
    </row>
    <row r="27" spans="1:4" ht="15.9" customHeight="1" x14ac:dyDescent="0.3">
      <c r="A27" s="103" t="s">
        <v>260</v>
      </c>
      <c r="B27" s="103" t="s">
        <v>240</v>
      </c>
      <c r="C27" s="104" t="s">
        <v>261</v>
      </c>
      <c r="D27" s="105">
        <v>3</v>
      </c>
    </row>
    <row r="28" spans="1:4" ht="15.9" customHeight="1" x14ac:dyDescent="0.3">
      <c r="A28" s="103" t="s">
        <v>262</v>
      </c>
      <c r="B28" s="103" t="s">
        <v>240</v>
      </c>
      <c r="C28" s="104" t="s">
        <v>263</v>
      </c>
      <c r="D28" s="105">
        <v>11849</v>
      </c>
    </row>
    <row r="29" spans="1:4" ht="15.9" customHeight="1" x14ac:dyDescent="0.3">
      <c r="A29" s="103" t="s">
        <v>246</v>
      </c>
      <c r="B29" s="103" t="s">
        <v>240</v>
      </c>
      <c r="C29" s="104" t="s">
        <v>247</v>
      </c>
      <c r="D29" s="105">
        <v>2</v>
      </c>
    </row>
    <row r="30" spans="1:4" ht="15.9" customHeight="1" x14ac:dyDescent="0.3">
      <c r="A30" s="106" t="s">
        <v>264</v>
      </c>
      <c r="B30" s="106"/>
      <c r="C30" s="107"/>
      <c r="D30" s="105"/>
    </row>
    <row r="31" spans="1:4" ht="15.9" customHeight="1" x14ac:dyDescent="0.3">
      <c r="A31" s="103">
        <v>1.1000000000000001</v>
      </c>
      <c r="B31" s="103" t="s">
        <v>236</v>
      </c>
      <c r="C31" s="104" t="s">
        <v>265</v>
      </c>
      <c r="D31" s="105">
        <v>4550</v>
      </c>
    </row>
    <row r="32" spans="1:4" ht="15.9" customHeight="1" x14ac:dyDescent="0.3">
      <c r="A32" s="103">
        <v>1.2</v>
      </c>
      <c r="B32" s="103" t="s">
        <v>236</v>
      </c>
      <c r="C32" s="104" t="s">
        <v>237</v>
      </c>
      <c r="D32" s="105">
        <v>1297</v>
      </c>
    </row>
    <row r="33" spans="1:4" ht="15.9" customHeight="1" x14ac:dyDescent="0.3">
      <c r="A33" s="103">
        <v>2.2999999999999998</v>
      </c>
      <c r="B33" s="103" t="s">
        <v>236</v>
      </c>
      <c r="C33" s="104" t="s">
        <v>250</v>
      </c>
      <c r="D33" s="105">
        <v>26</v>
      </c>
    </row>
    <row r="34" spans="1:4" ht="15.9" customHeight="1" x14ac:dyDescent="0.3">
      <c r="A34" s="103">
        <v>2.5</v>
      </c>
      <c r="B34" s="103" t="s">
        <v>236</v>
      </c>
      <c r="C34" s="104" t="s">
        <v>266</v>
      </c>
      <c r="D34" s="105">
        <v>951330.00000000012</v>
      </c>
    </row>
    <row r="35" spans="1:4" ht="15.9" customHeight="1" x14ac:dyDescent="0.3">
      <c r="A35" s="103">
        <v>3.2</v>
      </c>
      <c r="B35" s="103" t="s">
        <v>236</v>
      </c>
      <c r="C35" s="104" t="s">
        <v>267</v>
      </c>
      <c r="D35" s="105">
        <v>1900000</v>
      </c>
    </row>
    <row r="36" spans="1:4" ht="15.9" customHeight="1" x14ac:dyDescent="0.3">
      <c r="A36" s="103">
        <v>5.0999999999999996</v>
      </c>
      <c r="B36" s="103" t="s">
        <v>236</v>
      </c>
      <c r="C36" s="104" t="s">
        <v>252</v>
      </c>
      <c r="D36" s="105">
        <v>1900000</v>
      </c>
    </row>
    <row r="37" spans="1:4" ht="15.9" customHeight="1" x14ac:dyDescent="0.3">
      <c r="A37" s="103">
        <v>5.3</v>
      </c>
      <c r="B37" s="103" t="s">
        <v>236</v>
      </c>
      <c r="C37" s="104" t="s">
        <v>253</v>
      </c>
      <c r="D37" s="105">
        <v>146756</v>
      </c>
    </row>
    <row r="38" spans="1:4" ht="15.9" customHeight="1" x14ac:dyDescent="0.3">
      <c r="A38" s="103">
        <v>6.1</v>
      </c>
      <c r="B38" s="103" t="s">
        <v>236</v>
      </c>
      <c r="C38" s="104" t="s">
        <v>243</v>
      </c>
      <c r="D38" s="105">
        <v>14</v>
      </c>
    </row>
    <row r="39" spans="1:4" ht="15.9" customHeight="1" x14ac:dyDescent="0.3">
      <c r="A39" s="103">
        <v>6.2</v>
      </c>
      <c r="B39" s="103" t="s">
        <v>236</v>
      </c>
      <c r="C39" s="104" t="s">
        <v>268</v>
      </c>
      <c r="D39" s="105">
        <v>27</v>
      </c>
    </row>
    <row r="40" spans="1:4" ht="15.9" customHeight="1" x14ac:dyDescent="0.3">
      <c r="A40" s="103" t="s">
        <v>269</v>
      </c>
      <c r="B40" s="103" t="s">
        <v>240</v>
      </c>
      <c r="C40" s="104" t="s">
        <v>270</v>
      </c>
      <c r="D40" s="105">
        <v>4550</v>
      </c>
    </row>
    <row r="41" spans="1:4" ht="15.9" customHeight="1" x14ac:dyDescent="0.3">
      <c r="A41" s="103" t="s">
        <v>239</v>
      </c>
      <c r="B41" s="103" t="s">
        <v>240</v>
      </c>
      <c r="C41" s="104" t="s">
        <v>241</v>
      </c>
      <c r="D41" s="105">
        <v>594</v>
      </c>
    </row>
    <row r="42" spans="1:4" ht="15.9" customHeight="1" x14ac:dyDescent="0.3">
      <c r="A42" s="103" t="s">
        <v>256</v>
      </c>
      <c r="B42" s="103" t="s">
        <v>240</v>
      </c>
      <c r="C42" s="104" t="s">
        <v>257</v>
      </c>
      <c r="D42" s="105">
        <v>129</v>
      </c>
    </row>
    <row r="43" spans="1:4" ht="15.9" customHeight="1" x14ac:dyDescent="0.3">
      <c r="A43" s="103" t="s">
        <v>271</v>
      </c>
      <c r="B43" s="103" t="s">
        <v>240</v>
      </c>
      <c r="C43" s="104" t="s">
        <v>272</v>
      </c>
      <c r="D43" s="105">
        <v>1</v>
      </c>
    </row>
    <row r="44" spans="1:4" ht="15.9" customHeight="1" x14ac:dyDescent="0.3">
      <c r="A44" s="103" t="s">
        <v>273</v>
      </c>
      <c r="B44" s="103" t="s">
        <v>240</v>
      </c>
      <c r="C44" s="104" t="s">
        <v>274</v>
      </c>
      <c r="D44" s="105">
        <v>49000</v>
      </c>
    </row>
    <row r="45" spans="1:4" ht="15.9" customHeight="1" x14ac:dyDescent="0.3">
      <c r="A45" s="103" t="s">
        <v>260</v>
      </c>
      <c r="B45" s="103" t="s">
        <v>240</v>
      </c>
      <c r="C45" s="104" t="s">
        <v>261</v>
      </c>
      <c r="D45" s="105">
        <v>11</v>
      </c>
    </row>
    <row r="46" spans="1:4" ht="15.9" customHeight="1" x14ac:dyDescent="0.3">
      <c r="A46" s="103" t="s">
        <v>262</v>
      </c>
      <c r="B46" s="103" t="s">
        <v>240</v>
      </c>
      <c r="C46" s="104" t="s">
        <v>263</v>
      </c>
      <c r="D46" s="105">
        <v>11200</v>
      </c>
    </row>
    <row r="47" spans="1:4" ht="15.9" customHeight="1" x14ac:dyDescent="0.3">
      <c r="A47" s="103" t="s">
        <v>275</v>
      </c>
      <c r="B47" s="103" t="s">
        <v>240</v>
      </c>
      <c r="C47" s="104" t="s">
        <v>276</v>
      </c>
      <c r="D47" s="105">
        <v>1</v>
      </c>
    </row>
    <row r="48" spans="1:4" ht="15.9" customHeight="1" x14ac:dyDescent="0.3">
      <c r="A48" s="106" t="s">
        <v>277</v>
      </c>
      <c r="B48" s="106"/>
      <c r="C48" s="107"/>
      <c r="D48" s="105"/>
    </row>
    <row r="49" spans="1:4" ht="15.9" customHeight="1" x14ac:dyDescent="0.3">
      <c r="A49" s="103">
        <v>2.2000000000000002</v>
      </c>
      <c r="B49" s="103" t="s">
        <v>236</v>
      </c>
      <c r="C49" s="104" t="s">
        <v>278</v>
      </c>
      <c r="D49" s="105">
        <v>8586</v>
      </c>
    </row>
    <row r="50" spans="1:4" ht="15.9" customHeight="1" x14ac:dyDescent="0.3">
      <c r="A50" s="103">
        <v>2.2999999999999998</v>
      </c>
      <c r="B50" s="103" t="s">
        <v>236</v>
      </c>
      <c r="C50" s="104" t="s">
        <v>250</v>
      </c>
      <c r="D50" s="105">
        <v>3</v>
      </c>
    </row>
    <row r="51" spans="1:4" ht="15.9" customHeight="1" x14ac:dyDescent="0.3">
      <c r="A51" s="103">
        <v>6.2</v>
      </c>
      <c r="B51" s="103" t="s">
        <v>236</v>
      </c>
      <c r="C51" s="104" t="s">
        <v>268</v>
      </c>
      <c r="D51" s="105">
        <v>19</v>
      </c>
    </row>
    <row r="52" spans="1:4" ht="15.9" customHeight="1" x14ac:dyDescent="0.3">
      <c r="A52" s="103" t="s">
        <v>269</v>
      </c>
      <c r="B52" s="103" t="s">
        <v>240</v>
      </c>
      <c r="C52" s="104" t="s">
        <v>270</v>
      </c>
      <c r="D52" s="105">
        <v>8950</v>
      </c>
    </row>
    <row r="53" spans="1:4" ht="15.9" customHeight="1" x14ac:dyDescent="0.3">
      <c r="A53" s="103" t="s">
        <v>279</v>
      </c>
      <c r="B53" s="103" t="s">
        <v>240</v>
      </c>
      <c r="C53" s="104" t="s">
        <v>280</v>
      </c>
      <c r="D53" s="105">
        <v>26</v>
      </c>
    </row>
    <row r="54" spans="1:4" ht="15.9" customHeight="1" x14ac:dyDescent="0.3">
      <c r="A54" s="103" t="s">
        <v>239</v>
      </c>
      <c r="B54" s="103" t="s">
        <v>240</v>
      </c>
      <c r="C54" s="104" t="s">
        <v>241</v>
      </c>
      <c r="D54" s="105">
        <v>5191</v>
      </c>
    </row>
    <row r="55" spans="1:4" ht="15.9" customHeight="1" x14ac:dyDescent="0.3">
      <c r="A55" s="103" t="s">
        <v>281</v>
      </c>
      <c r="B55" s="103" t="s">
        <v>240</v>
      </c>
      <c r="C55" s="104" t="s">
        <v>282</v>
      </c>
      <c r="D55" s="105">
        <v>1</v>
      </c>
    </row>
    <row r="56" spans="1:4" ht="15.9" customHeight="1" x14ac:dyDescent="0.3">
      <c r="A56" s="103" t="s">
        <v>283</v>
      </c>
      <c r="B56" s="103" t="s">
        <v>240</v>
      </c>
      <c r="C56" s="104" t="s">
        <v>284</v>
      </c>
      <c r="D56" s="105">
        <v>19</v>
      </c>
    </row>
    <row r="57" spans="1:4" ht="15.9" customHeight="1" x14ac:dyDescent="0.3">
      <c r="A57" s="103" t="s">
        <v>285</v>
      </c>
      <c r="B57" s="103" t="s">
        <v>240</v>
      </c>
      <c r="C57" s="104" t="s">
        <v>286</v>
      </c>
      <c r="D57" s="105">
        <v>5</v>
      </c>
    </row>
    <row r="58" spans="1:4" ht="15.9" customHeight="1" x14ac:dyDescent="0.3">
      <c r="A58" s="106" t="s">
        <v>287</v>
      </c>
      <c r="B58" s="106"/>
      <c r="C58" s="107"/>
      <c r="D58" s="105"/>
    </row>
    <row r="59" spans="1:4" ht="15.9" customHeight="1" x14ac:dyDescent="0.3">
      <c r="A59" s="103">
        <v>1.1000000000000001</v>
      </c>
      <c r="B59" s="103" t="s">
        <v>236</v>
      </c>
      <c r="C59" s="104" t="s">
        <v>265</v>
      </c>
      <c r="D59" s="105">
        <v>6164</v>
      </c>
    </row>
    <row r="60" spans="1:4" ht="15.9" customHeight="1" x14ac:dyDescent="0.3">
      <c r="A60" s="103">
        <v>2.2000000000000002</v>
      </c>
      <c r="B60" s="103" t="s">
        <v>236</v>
      </c>
      <c r="C60" s="104" t="s">
        <v>278</v>
      </c>
      <c r="D60" s="105">
        <v>61.59</v>
      </c>
    </row>
    <row r="61" spans="1:4" ht="15.9" customHeight="1" x14ac:dyDescent="0.3">
      <c r="A61" s="103">
        <v>4.0999999999999996</v>
      </c>
      <c r="B61" s="103" t="s">
        <v>236</v>
      </c>
      <c r="C61" s="104" t="s">
        <v>288</v>
      </c>
      <c r="D61" s="105">
        <v>6164</v>
      </c>
    </row>
    <row r="62" spans="1:4" ht="15.9" customHeight="1" x14ac:dyDescent="0.3">
      <c r="A62" s="103">
        <v>6.1</v>
      </c>
      <c r="B62" s="103" t="s">
        <v>236</v>
      </c>
      <c r="C62" s="104" t="s">
        <v>243</v>
      </c>
      <c r="D62" s="105">
        <v>1</v>
      </c>
    </row>
    <row r="63" spans="1:4" ht="15.9" customHeight="1" x14ac:dyDescent="0.3">
      <c r="A63" s="103">
        <v>6.2</v>
      </c>
      <c r="B63" s="103" t="s">
        <v>236</v>
      </c>
      <c r="C63" s="104" t="s">
        <v>268</v>
      </c>
      <c r="D63" s="105">
        <v>1</v>
      </c>
    </row>
    <row r="64" spans="1:4" ht="15.9" customHeight="1" x14ac:dyDescent="0.3">
      <c r="A64" s="103" t="s">
        <v>269</v>
      </c>
      <c r="B64" s="103" t="s">
        <v>240</v>
      </c>
      <c r="C64" s="104" t="s">
        <v>270</v>
      </c>
      <c r="D64" s="105">
        <v>6164</v>
      </c>
    </row>
    <row r="65" spans="1:4" ht="15.9" customHeight="1" x14ac:dyDescent="0.3">
      <c r="A65" s="103" t="s">
        <v>239</v>
      </c>
      <c r="B65" s="103" t="s">
        <v>240</v>
      </c>
      <c r="C65" s="104" t="s">
        <v>241</v>
      </c>
      <c r="D65" s="105">
        <v>862.96</v>
      </c>
    </row>
    <row r="66" spans="1:4" ht="15.9" customHeight="1" x14ac:dyDescent="0.3">
      <c r="A66" s="103" t="s">
        <v>283</v>
      </c>
      <c r="B66" s="103" t="s">
        <v>240</v>
      </c>
      <c r="C66" s="104" t="s">
        <v>284</v>
      </c>
      <c r="D66" s="105">
        <v>1485</v>
      </c>
    </row>
    <row r="67" spans="1:4" ht="15.9" customHeight="1" x14ac:dyDescent="0.3">
      <c r="A67" s="103" t="s">
        <v>289</v>
      </c>
      <c r="B67" s="103" t="s">
        <v>240</v>
      </c>
      <c r="C67" s="104" t="s">
        <v>290</v>
      </c>
      <c r="D67" s="105">
        <v>1</v>
      </c>
    </row>
    <row r="68" spans="1:4" ht="15.9" customHeight="1" x14ac:dyDescent="0.3">
      <c r="A68" s="103" t="s">
        <v>285</v>
      </c>
      <c r="B68" s="103" t="s">
        <v>240</v>
      </c>
      <c r="C68" s="104" t="s">
        <v>286</v>
      </c>
      <c r="D68" s="105">
        <v>3</v>
      </c>
    </row>
    <row r="69" spans="1:4" ht="15.9" customHeight="1" x14ac:dyDescent="0.3">
      <c r="A69" s="106" t="s">
        <v>291</v>
      </c>
      <c r="B69" s="106"/>
      <c r="C69" s="107"/>
      <c r="D69" s="105"/>
    </row>
    <row r="70" spans="1:4" ht="15.9" customHeight="1" x14ac:dyDescent="0.3">
      <c r="A70" s="103">
        <v>1.3</v>
      </c>
      <c r="B70" s="103" t="s">
        <v>236</v>
      </c>
      <c r="C70" s="104" t="s">
        <v>249</v>
      </c>
      <c r="D70" s="105">
        <v>768386.6</v>
      </c>
    </row>
    <row r="71" spans="1:4" ht="15.9" customHeight="1" x14ac:dyDescent="0.3">
      <c r="A71" s="103">
        <v>2.2999999999999998</v>
      </c>
      <c r="B71" s="103" t="s">
        <v>236</v>
      </c>
      <c r="C71" s="104" t="s">
        <v>250</v>
      </c>
      <c r="D71" s="105">
        <v>846</v>
      </c>
    </row>
    <row r="72" spans="1:4" ht="15.9" customHeight="1" x14ac:dyDescent="0.3">
      <c r="A72" s="103">
        <v>2.4</v>
      </c>
      <c r="B72" s="103" t="s">
        <v>236</v>
      </c>
      <c r="C72" s="104" t="s">
        <v>251</v>
      </c>
      <c r="D72" s="105">
        <v>23787.878399999998</v>
      </c>
    </row>
    <row r="73" spans="1:4" ht="15.9" customHeight="1" x14ac:dyDescent="0.3">
      <c r="A73" s="103">
        <v>3.1</v>
      </c>
      <c r="B73" s="103" t="s">
        <v>236</v>
      </c>
      <c r="C73" s="104" t="s">
        <v>292</v>
      </c>
      <c r="D73" s="105">
        <v>55177</v>
      </c>
    </row>
    <row r="74" spans="1:4" ht="15.9" customHeight="1" x14ac:dyDescent="0.3">
      <c r="A74" s="103">
        <v>3.3</v>
      </c>
      <c r="B74" s="103" t="s">
        <v>236</v>
      </c>
      <c r="C74" s="104" t="s">
        <v>293</v>
      </c>
      <c r="D74" s="105">
        <v>1173443.8</v>
      </c>
    </row>
    <row r="75" spans="1:4" ht="15.9" customHeight="1" x14ac:dyDescent="0.3">
      <c r="A75" s="103">
        <v>5.0999999999999996</v>
      </c>
      <c r="B75" s="103" t="s">
        <v>236</v>
      </c>
      <c r="C75" s="104" t="s">
        <v>252</v>
      </c>
      <c r="D75" s="105">
        <v>1140129.2</v>
      </c>
    </row>
    <row r="76" spans="1:4" ht="15.9" customHeight="1" x14ac:dyDescent="0.3">
      <c r="A76" s="103">
        <v>6.2</v>
      </c>
      <c r="B76" s="103" t="s">
        <v>236</v>
      </c>
      <c r="C76" s="104" t="s">
        <v>268</v>
      </c>
      <c r="D76" s="105">
        <v>1</v>
      </c>
    </row>
    <row r="77" spans="1:4" ht="15.9" customHeight="1" x14ac:dyDescent="0.3">
      <c r="A77" s="103" t="s">
        <v>294</v>
      </c>
      <c r="B77" s="103" t="s">
        <v>240</v>
      </c>
      <c r="C77" s="104" t="s">
        <v>295</v>
      </c>
      <c r="D77" s="105">
        <v>5</v>
      </c>
    </row>
    <row r="78" spans="1:4" ht="15.9" customHeight="1" x14ac:dyDescent="0.3">
      <c r="A78" s="103" t="s">
        <v>239</v>
      </c>
      <c r="B78" s="103" t="s">
        <v>240</v>
      </c>
      <c r="C78" s="104" t="s">
        <v>241</v>
      </c>
      <c r="D78" s="105">
        <v>11649</v>
      </c>
    </row>
    <row r="79" spans="1:4" ht="15.9" customHeight="1" x14ac:dyDescent="0.3">
      <c r="A79" s="103" t="s">
        <v>296</v>
      </c>
      <c r="B79" s="103" t="s">
        <v>240</v>
      </c>
      <c r="C79" s="104" t="s">
        <v>297</v>
      </c>
      <c r="D79" s="105">
        <v>2994</v>
      </c>
    </row>
    <row r="80" spans="1:4" ht="15.9" customHeight="1" x14ac:dyDescent="0.3">
      <c r="A80" s="103" t="s">
        <v>254</v>
      </c>
      <c r="B80" s="103" t="s">
        <v>240</v>
      </c>
      <c r="C80" s="104" t="s">
        <v>255</v>
      </c>
      <c r="D80" s="105">
        <v>23787.878399999998</v>
      </c>
    </row>
    <row r="81" spans="1:4" ht="15.9" customHeight="1" x14ac:dyDescent="0.3">
      <c r="A81" s="103" t="s">
        <v>298</v>
      </c>
      <c r="B81" s="103" t="s">
        <v>240</v>
      </c>
      <c r="C81" s="104" t="s">
        <v>299</v>
      </c>
      <c r="D81" s="105">
        <v>5</v>
      </c>
    </row>
    <row r="82" spans="1:4" ht="15.9" customHeight="1" x14ac:dyDescent="0.3">
      <c r="A82" s="103" t="s">
        <v>300</v>
      </c>
      <c r="B82" s="103" t="s">
        <v>240</v>
      </c>
      <c r="C82" s="104" t="s">
        <v>301</v>
      </c>
      <c r="D82" s="105">
        <v>25</v>
      </c>
    </row>
    <row r="83" spans="1:4" ht="15.9" customHeight="1" x14ac:dyDescent="0.3">
      <c r="A83" s="103" t="s">
        <v>260</v>
      </c>
      <c r="B83" s="103" t="s">
        <v>240</v>
      </c>
      <c r="C83" s="104" t="s">
        <v>261</v>
      </c>
      <c r="D83" s="105">
        <v>5</v>
      </c>
    </row>
    <row r="84" spans="1:4" ht="15.9" customHeight="1" x14ac:dyDescent="0.3">
      <c r="A84" s="106" t="s">
        <v>302</v>
      </c>
      <c r="B84" s="106"/>
      <c r="C84" s="107"/>
      <c r="D84" s="105"/>
    </row>
    <row r="85" spans="1:4" ht="15.9" customHeight="1" x14ac:dyDescent="0.3">
      <c r="A85" s="103">
        <v>1.2</v>
      </c>
      <c r="B85" s="103" t="s">
        <v>236</v>
      </c>
      <c r="C85" s="104" t="s">
        <v>237</v>
      </c>
      <c r="D85" s="105">
        <v>15644</v>
      </c>
    </row>
    <row r="86" spans="1:4" ht="15.9" customHeight="1" x14ac:dyDescent="0.3">
      <c r="A86" s="103">
        <v>2.2000000000000002</v>
      </c>
      <c r="B86" s="103" t="s">
        <v>236</v>
      </c>
      <c r="C86" s="104" t="s">
        <v>278</v>
      </c>
      <c r="D86" s="105">
        <v>480</v>
      </c>
    </row>
    <row r="87" spans="1:4" ht="15.9" customHeight="1" x14ac:dyDescent="0.3">
      <c r="A87" s="103">
        <v>2.4</v>
      </c>
      <c r="B87" s="103" t="s">
        <v>236</v>
      </c>
      <c r="C87" s="104" t="s">
        <v>251</v>
      </c>
      <c r="D87" s="105">
        <v>1273104</v>
      </c>
    </row>
    <row r="88" spans="1:4" ht="15.9" customHeight="1" x14ac:dyDescent="0.3">
      <c r="A88" s="103">
        <v>2.5</v>
      </c>
      <c r="B88" s="103" t="s">
        <v>236</v>
      </c>
      <c r="C88" s="104" t="s">
        <v>266</v>
      </c>
      <c r="D88" s="105">
        <v>636552</v>
      </c>
    </row>
    <row r="89" spans="1:4" ht="15.9" customHeight="1" x14ac:dyDescent="0.3">
      <c r="A89" s="103">
        <v>3.2</v>
      </c>
      <c r="B89" s="103" t="s">
        <v>236</v>
      </c>
      <c r="C89" s="104" t="s">
        <v>267</v>
      </c>
      <c r="D89" s="105">
        <v>1260000</v>
      </c>
    </row>
    <row r="90" spans="1:4" ht="15.9" customHeight="1" x14ac:dyDescent="0.3">
      <c r="A90" s="103" t="s">
        <v>269</v>
      </c>
      <c r="B90" s="103" t="s">
        <v>240</v>
      </c>
      <c r="C90" s="104" t="s">
        <v>270</v>
      </c>
      <c r="D90" s="105">
        <v>854</v>
      </c>
    </row>
    <row r="91" spans="1:4" ht="15.9" customHeight="1" x14ac:dyDescent="0.3">
      <c r="A91" s="103" t="s">
        <v>294</v>
      </c>
      <c r="B91" s="103" t="s">
        <v>240</v>
      </c>
      <c r="C91" s="104" t="s">
        <v>295</v>
      </c>
      <c r="D91" s="105">
        <v>11.399999999999999</v>
      </c>
    </row>
    <row r="92" spans="1:4" ht="15.9" customHeight="1" x14ac:dyDescent="0.3">
      <c r="A92" s="103" t="s">
        <v>303</v>
      </c>
      <c r="B92" s="103" t="s">
        <v>240</v>
      </c>
      <c r="C92" s="104" t="s">
        <v>304</v>
      </c>
      <c r="D92" s="105">
        <v>58</v>
      </c>
    </row>
    <row r="93" spans="1:4" ht="15.9" customHeight="1" x14ac:dyDescent="0.3">
      <c r="A93" s="103" t="s">
        <v>305</v>
      </c>
      <c r="B93" s="103" t="s">
        <v>240</v>
      </c>
      <c r="C93" s="104" t="s">
        <v>306</v>
      </c>
      <c r="D93" s="105">
        <v>4.8000000000000007</v>
      </c>
    </row>
    <row r="94" spans="1:4" ht="15.9" customHeight="1" x14ac:dyDescent="0.3">
      <c r="A94" s="103" t="s">
        <v>260</v>
      </c>
      <c r="B94" s="103" t="s">
        <v>240</v>
      </c>
      <c r="C94" s="104" t="s">
        <v>261</v>
      </c>
      <c r="D94" s="105">
        <v>12</v>
      </c>
    </row>
    <row r="95" spans="1:4" ht="15.9" customHeight="1" x14ac:dyDescent="0.3">
      <c r="A95" s="103" t="s">
        <v>283</v>
      </c>
      <c r="B95" s="103" t="s">
        <v>240</v>
      </c>
      <c r="C95" s="104" t="s">
        <v>284</v>
      </c>
      <c r="D95" s="105">
        <v>58</v>
      </c>
    </row>
    <row r="96" spans="1:4" ht="15.9" customHeight="1" x14ac:dyDescent="0.3">
      <c r="A96" s="106" t="s">
        <v>307</v>
      </c>
      <c r="B96" s="106"/>
      <c r="C96" s="107"/>
      <c r="D96" s="105"/>
    </row>
    <row r="97" spans="1:4" ht="15.9" customHeight="1" x14ac:dyDescent="0.3">
      <c r="A97" s="103">
        <v>6.1</v>
      </c>
      <c r="B97" s="103" t="s">
        <v>236</v>
      </c>
      <c r="C97" s="104" t="s">
        <v>243</v>
      </c>
      <c r="D97" s="105">
        <v>5</v>
      </c>
    </row>
    <row r="98" spans="1:4" ht="15.9" customHeight="1" x14ac:dyDescent="0.3">
      <c r="A98" s="103" t="s">
        <v>308</v>
      </c>
      <c r="B98" s="103" t="s">
        <v>240</v>
      </c>
      <c r="C98" s="104" t="s">
        <v>309</v>
      </c>
      <c r="D98" s="105">
        <v>2</v>
      </c>
    </row>
    <row r="99" spans="1:4" ht="15.9" customHeight="1" x14ac:dyDescent="0.3">
      <c r="A99" s="103" t="s">
        <v>310</v>
      </c>
      <c r="B99" s="103" t="s">
        <v>240</v>
      </c>
      <c r="C99" s="104" t="s">
        <v>311</v>
      </c>
      <c r="D99" s="105">
        <v>2</v>
      </c>
    </row>
    <row r="100" spans="1:4" ht="15.9" customHeight="1" x14ac:dyDescent="0.3">
      <c r="A100" s="103" t="s">
        <v>283</v>
      </c>
      <c r="B100" s="103" t="s">
        <v>240</v>
      </c>
      <c r="C100" s="104" t="s">
        <v>284</v>
      </c>
      <c r="D100" s="105">
        <v>575</v>
      </c>
    </row>
    <row r="101" spans="1:4" ht="15.9" customHeight="1" x14ac:dyDescent="0.3">
      <c r="A101" s="103" t="s">
        <v>246</v>
      </c>
      <c r="B101" s="103" t="s">
        <v>240</v>
      </c>
      <c r="C101" s="104" t="s">
        <v>247</v>
      </c>
      <c r="D101" s="105">
        <v>2</v>
      </c>
    </row>
    <row r="102" spans="1:4" s="92" customFormat="1" ht="15" customHeight="1" x14ac:dyDescent="0.3">
      <c r="A102" s="108" t="s">
        <v>312</v>
      </c>
      <c r="B102" s="108"/>
      <c r="C102" s="109"/>
      <c r="D102" s="110" t="s">
        <v>204</v>
      </c>
    </row>
    <row r="103" spans="1:4" s="92" customFormat="1" ht="15" customHeight="1" x14ac:dyDescent="0.3">
      <c r="A103" s="100" t="s">
        <v>313</v>
      </c>
      <c r="B103" s="100"/>
      <c r="C103" s="111"/>
      <c r="D103" s="112"/>
    </row>
    <row r="104" spans="1:4" ht="15" customHeight="1" x14ac:dyDescent="0.3">
      <c r="A104" s="113" t="s">
        <v>314</v>
      </c>
      <c r="B104" s="103"/>
      <c r="C104" s="114"/>
      <c r="D104" s="115"/>
    </row>
    <row r="105" spans="1:4" ht="15" customHeight="1" x14ac:dyDescent="0.3">
      <c r="A105" s="116">
        <v>6.1</v>
      </c>
      <c r="B105" s="103" t="s">
        <v>236</v>
      </c>
      <c r="C105" s="114" t="s">
        <v>243</v>
      </c>
      <c r="D105" s="115">
        <v>13</v>
      </c>
    </row>
    <row r="106" spans="1:4" ht="15" customHeight="1" x14ac:dyDescent="0.3">
      <c r="A106" s="116" t="s">
        <v>239</v>
      </c>
      <c r="B106" s="103" t="s">
        <v>240</v>
      </c>
      <c r="C106" s="114" t="s">
        <v>241</v>
      </c>
      <c r="D106" s="115">
        <v>358.56</v>
      </c>
    </row>
    <row r="107" spans="1:4" s="93" customFormat="1" ht="15" customHeight="1" x14ac:dyDescent="0.3">
      <c r="A107" s="113" t="s">
        <v>315</v>
      </c>
      <c r="B107" s="106"/>
      <c r="C107" s="117"/>
      <c r="D107" s="118"/>
    </row>
    <row r="108" spans="1:4" ht="15" customHeight="1" x14ac:dyDescent="0.3">
      <c r="A108" s="116" t="s">
        <v>316</v>
      </c>
      <c r="B108" s="103" t="s">
        <v>240</v>
      </c>
      <c r="C108" s="114" t="s">
        <v>317</v>
      </c>
      <c r="D108" s="115">
        <v>2</v>
      </c>
    </row>
    <row r="109" spans="1:4" s="93" customFormat="1" ht="15" customHeight="1" x14ac:dyDescent="0.3">
      <c r="A109" s="113" t="s">
        <v>318</v>
      </c>
      <c r="B109" s="106"/>
      <c r="C109" s="117"/>
      <c r="D109" s="118"/>
    </row>
    <row r="110" spans="1:4" ht="15" customHeight="1" x14ac:dyDescent="0.3">
      <c r="A110" s="116">
        <v>6.2</v>
      </c>
      <c r="B110" s="103" t="s">
        <v>236</v>
      </c>
      <c r="C110" s="114" t="s">
        <v>268</v>
      </c>
      <c r="D110" s="115">
        <v>2</v>
      </c>
    </row>
    <row r="111" spans="1:4" s="93" customFormat="1" ht="15" customHeight="1" x14ac:dyDescent="0.3">
      <c r="A111" s="113" t="s">
        <v>319</v>
      </c>
      <c r="B111" s="106"/>
      <c r="C111" s="117"/>
      <c r="D111" s="118"/>
    </row>
    <row r="112" spans="1:4" ht="15" customHeight="1" x14ac:dyDescent="0.3">
      <c r="A112" s="116" t="s">
        <v>289</v>
      </c>
      <c r="B112" s="103" t="s">
        <v>240</v>
      </c>
      <c r="C112" s="114" t="s">
        <v>290</v>
      </c>
      <c r="D112" s="115">
        <v>2</v>
      </c>
    </row>
    <row r="113" spans="1:4" ht="15" customHeight="1" x14ac:dyDescent="0.3">
      <c r="A113" s="116" t="s">
        <v>244</v>
      </c>
      <c r="B113" s="103" t="s">
        <v>240</v>
      </c>
      <c r="C113" s="114" t="s">
        <v>245</v>
      </c>
      <c r="D113" s="115">
        <v>1</v>
      </c>
    </row>
    <row r="114" spans="1:4" s="93" customFormat="1" ht="15" customHeight="1" x14ac:dyDescent="0.3">
      <c r="A114" s="113" t="s">
        <v>320</v>
      </c>
      <c r="B114" s="106"/>
      <c r="C114" s="117"/>
      <c r="D114" s="118"/>
    </row>
    <row r="115" spans="1:4" ht="15" customHeight="1" x14ac:dyDescent="0.3">
      <c r="A115" s="116">
        <v>6.1</v>
      </c>
      <c r="B115" s="103" t="s">
        <v>236</v>
      </c>
      <c r="C115" s="114" t="s">
        <v>243</v>
      </c>
      <c r="D115" s="115">
        <v>3</v>
      </c>
    </row>
    <row r="116" spans="1:4" ht="15" customHeight="1" x14ac:dyDescent="0.3">
      <c r="A116" s="116" t="s">
        <v>283</v>
      </c>
      <c r="B116" s="103" t="s">
        <v>240</v>
      </c>
      <c r="C116" s="114" t="s">
        <v>284</v>
      </c>
      <c r="D116" s="115">
        <v>890</v>
      </c>
    </row>
    <row r="117" spans="1:4" ht="15" customHeight="1" x14ac:dyDescent="0.3">
      <c r="A117" s="116" t="s">
        <v>289</v>
      </c>
      <c r="B117" s="103" t="s">
        <v>240</v>
      </c>
      <c r="C117" s="114" t="s">
        <v>290</v>
      </c>
      <c r="D117" s="115">
        <v>1</v>
      </c>
    </row>
    <row r="118" spans="1:4" ht="15" customHeight="1" x14ac:dyDescent="0.3">
      <c r="A118" s="116" t="s">
        <v>285</v>
      </c>
      <c r="B118" s="103" t="s">
        <v>240</v>
      </c>
      <c r="C118" s="114" t="s">
        <v>286</v>
      </c>
      <c r="D118" s="115">
        <v>2</v>
      </c>
    </row>
  </sheetData>
  <hyperlinks>
    <hyperlink ref="A4" r:id="rId1" xr:uid="{E2433637-981E-D24C-80F6-FF57F24FDA1A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0CEDC-678B-E147-90EF-42900B50BBF4}">
  <dimension ref="A1:F30"/>
  <sheetViews>
    <sheetView zoomScale="135" workbookViewId="0">
      <selection activeCell="A30" sqref="A1:D30"/>
    </sheetView>
  </sheetViews>
  <sheetFormatPr defaultColWidth="10.8984375" defaultRowHeight="15.6" x14ac:dyDescent="0.3"/>
  <cols>
    <col min="1" max="2" width="10.8984375" style="86"/>
    <col min="3" max="3" width="64" style="86" customWidth="1"/>
    <col min="4" max="4" width="13.09765625" style="94" customWidth="1"/>
    <col min="5" max="16384" width="10.8984375" style="86"/>
  </cols>
  <sheetData>
    <row r="1" spans="1:5" x14ac:dyDescent="0.3">
      <c r="A1" s="95" t="s">
        <v>0</v>
      </c>
      <c r="B1" s="87"/>
      <c r="C1" s="88"/>
      <c r="D1" s="89"/>
    </row>
    <row r="2" spans="1:5" x14ac:dyDescent="0.3">
      <c r="A2" s="95" t="s">
        <v>321</v>
      </c>
      <c r="B2" s="87"/>
      <c r="C2" s="88"/>
      <c r="D2" s="89"/>
    </row>
    <row r="3" spans="1:5" x14ac:dyDescent="0.3">
      <c r="A3" s="95" t="s">
        <v>228</v>
      </c>
      <c r="B3" s="87"/>
      <c r="C3" s="88"/>
      <c r="D3" s="89"/>
    </row>
    <row r="4" spans="1:5" x14ac:dyDescent="0.3">
      <c r="A4" s="96" t="s">
        <v>322</v>
      </c>
      <c r="B4" s="87"/>
      <c r="C4" s="88"/>
      <c r="D4" s="89"/>
    </row>
    <row r="5" spans="1:5" x14ac:dyDescent="0.3">
      <c r="A5" s="90"/>
      <c r="B5" s="91"/>
      <c r="C5" s="88"/>
      <c r="D5" s="89"/>
    </row>
    <row r="6" spans="1:5" x14ac:dyDescent="0.3">
      <c r="A6" s="97" t="s">
        <v>230</v>
      </c>
      <c r="B6" s="97" t="s">
        <v>231</v>
      </c>
      <c r="C6" s="98" t="s">
        <v>232</v>
      </c>
      <c r="D6" s="99" t="s">
        <v>233</v>
      </c>
    </row>
    <row r="7" spans="1:5" s="92" customFormat="1" x14ac:dyDescent="0.3">
      <c r="A7" s="100" t="s">
        <v>234</v>
      </c>
      <c r="B7" s="100"/>
      <c r="C7" s="101"/>
      <c r="D7" s="102"/>
    </row>
    <row r="8" spans="1:5" ht="15.9" customHeight="1" x14ac:dyDescent="0.3">
      <c r="A8" s="103" t="s">
        <v>323</v>
      </c>
      <c r="B8" s="103"/>
      <c r="C8" s="104"/>
      <c r="D8" s="105"/>
    </row>
    <row r="9" spans="1:5" ht="15.9" customHeight="1" x14ac:dyDescent="0.3">
      <c r="A9" s="103" t="s">
        <v>283</v>
      </c>
      <c r="B9" s="103" t="s">
        <v>240</v>
      </c>
      <c r="C9" s="104" t="s">
        <v>284</v>
      </c>
      <c r="D9" s="105">
        <v>4950</v>
      </c>
    </row>
    <row r="10" spans="1:5" ht="15.9" customHeight="1" x14ac:dyDescent="0.3">
      <c r="A10" s="103" t="s">
        <v>289</v>
      </c>
      <c r="B10" s="103" t="s">
        <v>240</v>
      </c>
      <c r="C10" s="104" t="s">
        <v>290</v>
      </c>
      <c r="D10" s="105">
        <v>4</v>
      </c>
    </row>
    <row r="11" spans="1:5" ht="15.9" customHeight="1" x14ac:dyDescent="0.3">
      <c r="A11" s="103" t="s">
        <v>244</v>
      </c>
      <c r="B11" s="103" t="s">
        <v>240</v>
      </c>
      <c r="C11" s="104" t="s">
        <v>245</v>
      </c>
      <c r="D11" s="105">
        <v>2</v>
      </c>
    </row>
    <row r="12" spans="1:5" ht="15.9" customHeight="1" x14ac:dyDescent="0.3">
      <c r="A12" s="103" t="s">
        <v>324</v>
      </c>
      <c r="B12" s="103" t="s">
        <v>240</v>
      </c>
      <c r="C12" s="104" t="s">
        <v>325</v>
      </c>
      <c r="D12" s="105">
        <v>3</v>
      </c>
    </row>
    <row r="13" spans="1:5" ht="15.9" customHeight="1" x14ac:dyDescent="0.3">
      <c r="A13" s="103" t="s">
        <v>246</v>
      </c>
      <c r="B13" s="103" t="s">
        <v>240</v>
      </c>
      <c r="C13" s="104" t="s">
        <v>247</v>
      </c>
      <c r="D13" s="105">
        <v>2</v>
      </c>
    </row>
    <row r="14" spans="1:5" ht="15.9" customHeight="1" x14ac:dyDescent="0.3">
      <c r="A14" s="103" t="s">
        <v>326</v>
      </c>
      <c r="B14" s="103"/>
      <c r="C14" s="104"/>
      <c r="D14" s="105"/>
    </row>
    <row r="15" spans="1:5" ht="15.9" customHeight="1" x14ac:dyDescent="0.3">
      <c r="A15" s="103">
        <v>6.1</v>
      </c>
      <c r="B15" s="103" t="s">
        <v>236</v>
      </c>
      <c r="C15" s="104" t="s">
        <v>243</v>
      </c>
      <c r="D15" s="105">
        <v>1</v>
      </c>
      <c r="E15" s="144"/>
    </row>
    <row r="16" spans="1:5" ht="15.9" customHeight="1" x14ac:dyDescent="0.3">
      <c r="A16" s="103" t="s">
        <v>289</v>
      </c>
      <c r="B16" s="103" t="s">
        <v>240</v>
      </c>
      <c r="C16" s="104" t="s">
        <v>290</v>
      </c>
      <c r="D16" s="105">
        <v>1</v>
      </c>
      <c r="E16" s="144"/>
    </row>
    <row r="17" spans="1:6" ht="15.9" customHeight="1" x14ac:dyDescent="0.3">
      <c r="A17" s="103" t="s">
        <v>244</v>
      </c>
      <c r="B17" s="103" t="s">
        <v>240</v>
      </c>
      <c r="C17" s="104" t="s">
        <v>245</v>
      </c>
      <c r="D17" s="105">
        <v>1</v>
      </c>
      <c r="E17" s="144"/>
    </row>
    <row r="18" spans="1:6" ht="15.9" customHeight="1" x14ac:dyDescent="0.3">
      <c r="A18" s="103" t="s">
        <v>324</v>
      </c>
      <c r="B18" s="103" t="s">
        <v>240</v>
      </c>
      <c r="C18" s="104" t="s">
        <v>325</v>
      </c>
      <c r="D18" s="105">
        <v>1</v>
      </c>
      <c r="E18" s="144"/>
    </row>
    <row r="19" spans="1:6" s="92" customFormat="1" ht="15" customHeight="1" x14ac:dyDescent="0.3">
      <c r="A19" s="108" t="s">
        <v>312</v>
      </c>
      <c r="B19" s="108"/>
      <c r="C19" s="109"/>
      <c r="D19" s="110" t="s">
        <v>204</v>
      </c>
    </row>
    <row r="20" spans="1:6" s="92" customFormat="1" ht="15" customHeight="1" x14ac:dyDescent="0.3">
      <c r="A20" s="100" t="s">
        <v>313</v>
      </c>
      <c r="B20" s="100"/>
      <c r="C20" s="111"/>
      <c r="D20" s="112"/>
    </row>
    <row r="21" spans="1:6" ht="15" customHeight="1" x14ac:dyDescent="0.3">
      <c r="A21" s="113" t="s">
        <v>327</v>
      </c>
      <c r="B21" s="103"/>
      <c r="C21" s="114"/>
      <c r="D21" s="115"/>
    </row>
    <row r="22" spans="1:6" ht="15" customHeight="1" x14ac:dyDescent="0.3">
      <c r="A22" s="116" t="s">
        <v>269</v>
      </c>
      <c r="B22" s="103" t="s">
        <v>240</v>
      </c>
      <c r="C22" s="114" t="s">
        <v>270</v>
      </c>
      <c r="D22" s="115">
        <v>198</v>
      </c>
    </row>
    <row r="23" spans="1:6" ht="15" customHeight="1" x14ac:dyDescent="0.3">
      <c r="A23" s="116" t="s">
        <v>283</v>
      </c>
      <c r="B23" s="103" t="s">
        <v>240</v>
      </c>
      <c r="C23" s="114" t="s">
        <v>284</v>
      </c>
      <c r="D23" s="115">
        <v>423</v>
      </c>
    </row>
    <row r="24" spans="1:6" s="93" customFormat="1" ht="15" customHeight="1" x14ac:dyDescent="0.3">
      <c r="A24" s="113" t="s">
        <v>328</v>
      </c>
      <c r="B24" s="106"/>
      <c r="C24" s="117"/>
      <c r="D24" s="118"/>
    </row>
    <row r="25" spans="1:6" ht="15" customHeight="1" x14ac:dyDescent="0.3">
      <c r="A25" s="116" t="s">
        <v>329</v>
      </c>
      <c r="B25" s="103" t="s">
        <v>240</v>
      </c>
      <c r="C25" s="114" t="s">
        <v>330</v>
      </c>
      <c r="D25" s="115">
        <v>1</v>
      </c>
    </row>
    <row r="26" spans="1:6" s="93" customFormat="1" ht="15" customHeight="1" x14ac:dyDescent="0.3">
      <c r="A26" s="113" t="s">
        <v>331</v>
      </c>
      <c r="B26" s="106"/>
      <c r="C26" s="117"/>
      <c r="D26" s="118"/>
    </row>
    <row r="27" spans="1:6" ht="15" customHeight="1" x14ac:dyDescent="0.3">
      <c r="A27" s="116">
        <v>3.2</v>
      </c>
      <c r="B27" s="103" t="s">
        <v>236</v>
      </c>
      <c r="C27" s="114" t="s">
        <v>267</v>
      </c>
      <c r="D27" s="137">
        <v>0</v>
      </c>
      <c r="E27" s="144"/>
      <c r="F27" s="144"/>
    </row>
    <row r="28" spans="1:6" s="93" customFormat="1" ht="15" customHeight="1" x14ac:dyDescent="0.3">
      <c r="A28" s="116" t="s">
        <v>332</v>
      </c>
      <c r="B28" s="103" t="s">
        <v>240</v>
      </c>
      <c r="C28" s="114" t="s">
        <v>333</v>
      </c>
      <c r="D28" s="137">
        <v>0</v>
      </c>
      <c r="E28" s="144"/>
      <c r="F28" s="144"/>
    </row>
    <row r="29" spans="1:6" ht="15" customHeight="1" x14ac:dyDescent="0.3">
      <c r="A29" s="116" t="s">
        <v>334</v>
      </c>
      <c r="B29" s="103" t="s">
        <v>240</v>
      </c>
      <c r="C29" s="114" t="s">
        <v>335</v>
      </c>
      <c r="D29" s="137">
        <v>0</v>
      </c>
      <c r="E29" s="144"/>
      <c r="F29" s="144"/>
    </row>
    <row r="30" spans="1:6" ht="15" customHeight="1" x14ac:dyDescent="0.3">
      <c r="A30" s="116" t="s">
        <v>310</v>
      </c>
      <c r="B30" s="103" t="s">
        <v>240</v>
      </c>
      <c r="C30" s="114" t="s">
        <v>311</v>
      </c>
      <c r="D30" s="115">
        <v>3</v>
      </c>
      <c r="E30" s="144"/>
      <c r="F30" s="144"/>
    </row>
  </sheetData>
  <hyperlinks>
    <hyperlink ref="A4" r:id="rId1" xr:uid="{D3B73123-BEE8-C04E-8D2C-5E9B80DB9F1D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D1B0B-D0FD-EB46-B164-2DAF8CCFB214}">
  <dimension ref="A1:D80"/>
  <sheetViews>
    <sheetView topLeftCell="A64" zoomScale="135" workbookViewId="0"/>
  </sheetViews>
  <sheetFormatPr defaultColWidth="10.8984375" defaultRowHeight="15.6" x14ac:dyDescent="0.3"/>
  <cols>
    <col min="1" max="2" width="10.8984375" style="86"/>
    <col min="3" max="3" width="64" style="86" customWidth="1"/>
    <col min="4" max="4" width="13.09765625" style="94" customWidth="1"/>
    <col min="5" max="16384" width="10.8984375" style="86"/>
  </cols>
  <sheetData>
    <row r="1" spans="1:4" x14ac:dyDescent="0.3">
      <c r="A1" s="95" t="s">
        <v>0</v>
      </c>
      <c r="B1" s="87"/>
      <c r="C1" s="88"/>
      <c r="D1" s="89"/>
    </row>
    <row r="2" spans="1:4" x14ac:dyDescent="0.3">
      <c r="A2" s="95" t="s">
        <v>348</v>
      </c>
      <c r="B2" s="87"/>
      <c r="C2" s="88"/>
      <c r="D2" s="89"/>
    </row>
    <row r="3" spans="1:4" x14ac:dyDescent="0.3">
      <c r="A3" s="95" t="s">
        <v>228</v>
      </c>
      <c r="B3" s="87"/>
      <c r="C3" s="88"/>
      <c r="D3" s="89"/>
    </row>
    <row r="4" spans="1:4" x14ac:dyDescent="0.3">
      <c r="A4" s="96" t="s">
        <v>349</v>
      </c>
      <c r="B4" s="87"/>
      <c r="C4" s="88"/>
      <c r="D4" s="89"/>
    </row>
    <row r="5" spans="1:4" x14ac:dyDescent="0.3">
      <c r="A5" s="90"/>
      <c r="B5" s="91"/>
      <c r="C5" s="88"/>
      <c r="D5" s="89"/>
    </row>
    <row r="6" spans="1:4" x14ac:dyDescent="0.3">
      <c r="A6" s="97" t="s">
        <v>230</v>
      </c>
      <c r="B6" s="97" t="s">
        <v>231</v>
      </c>
      <c r="C6" s="98" t="s">
        <v>232</v>
      </c>
      <c r="D6" s="99" t="s">
        <v>233</v>
      </c>
    </row>
    <row r="7" spans="1:4" s="92" customFormat="1" x14ac:dyDescent="0.3">
      <c r="A7" s="100" t="s">
        <v>234</v>
      </c>
      <c r="B7" s="100"/>
      <c r="C7" s="101"/>
      <c r="D7" s="102"/>
    </row>
    <row r="8" spans="1:4" s="93" customFormat="1" ht="15.9" customHeight="1" x14ac:dyDescent="0.3">
      <c r="A8" s="106" t="s">
        <v>350</v>
      </c>
      <c r="B8" s="106"/>
      <c r="C8" s="107"/>
      <c r="D8" s="139"/>
    </row>
    <row r="9" spans="1:4" ht="15.9" customHeight="1" x14ac:dyDescent="0.3">
      <c r="A9" s="103">
        <v>1.2</v>
      </c>
      <c r="B9" s="103" t="s">
        <v>236</v>
      </c>
      <c r="C9" s="104" t="s">
        <v>237</v>
      </c>
      <c r="D9" s="141">
        <v>12260</v>
      </c>
    </row>
    <row r="10" spans="1:4" ht="15.9" customHeight="1" x14ac:dyDescent="0.3">
      <c r="A10" s="103">
        <v>5.0999999999999996</v>
      </c>
      <c r="B10" s="103" t="s">
        <v>236</v>
      </c>
      <c r="C10" s="104" t="s">
        <v>252</v>
      </c>
      <c r="D10" s="142">
        <v>204992</v>
      </c>
    </row>
    <row r="11" spans="1:4" ht="15.9" customHeight="1" x14ac:dyDescent="0.3">
      <c r="A11" s="103">
        <v>5.3</v>
      </c>
      <c r="B11" s="103" t="s">
        <v>236</v>
      </c>
      <c r="C11" s="104" t="s">
        <v>253</v>
      </c>
      <c r="D11" s="142">
        <v>17244</v>
      </c>
    </row>
    <row r="12" spans="1:4" ht="15.9" customHeight="1" x14ac:dyDescent="0.3">
      <c r="A12" s="103" t="s">
        <v>269</v>
      </c>
      <c r="B12" s="103" t="s">
        <v>240</v>
      </c>
      <c r="C12" s="104" t="s">
        <v>270</v>
      </c>
      <c r="D12" s="142">
        <v>5160</v>
      </c>
    </row>
    <row r="13" spans="1:4" ht="15.9" customHeight="1" x14ac:dyDescent="0.3">
      <c r="A13" s="103" t="s">
        <v>239</v>
      </c>
      <c r="B13" s="103" t="s">
        <v>240</v>
      </c>
      <c r="C13" s="104" t="s">
        <v>241</v>
      </c>
      <c r="D13" s="142">
        <v>2059.056</v>
      </c>
    </row>
    <row r="14" spans="1:4" ht="15.9" customHeight="1" x14ac:dyDescent="0.3">
      <c r="A14" s="103" t="s">
        <v>260</v>
      </c>
      <c r="B14" s="103" t="s">
        <v>240</v>
      </c>
      <c r="C14" s="104" t="s">
        <v>261</v>
      </c>
      <c r="D14" s="142">
        <v>0</v>
      </c>
    </row>
    <row r="15" spans="1:4" ht="15.9" customHeight="1" x14ac:dyDescent="0.3">
      <c r="A15" s="103" t="s">
        <v>351</v>
      </c>
      <c r="B15" s="103" t="s">
        <v>240</v>
      </c>
      <c r="C15" s="104" t="s">
        <v>352</v>
      </c>
      <c r="D15" s="142">
        <v>5343</v>
      </c>
    </row>
    <row r="16" spans="1:4" s="93" customFormat="1" ht="15.9" customHeight="1" x14ac:dyDescent="0.3">
      <c r="A16" s="106" t="s">
        <v>353</v>
      </c>
      <c r="B16" s="106"/>
      <c r="C16" s="107"/>
      <c r="D16" s="143"/>
    </row>
    <row r="17" spans="1:4" ht="15.9" customHeight="1" x14ac:dyDescent="0.3">
      <c r="A17" s="103" t="s">
        <v>324</v>
      </c>
      <c r="B17" s="103" t="s">
        <v>240</v>
      </c>
      <c r="C17" s="104" t="s">
        <v>325</v>
      </c>
      <c r="D17" s="142">
        <v>2</v>
      </c>
    </row>
    <row r="18" spans="1:4" s="93" customFormat="1" ht="15.9" customHeight="1" x14ac:dyDescent="0.3">
      <c r="A18" s="106" t="s">
        <v>354</v>
      </c>
      <c r="B18" s="106"/>
      <c r="C18" s="107"/>
      <c r="D18" s="143"/>
    </row>
    <row r="19" spans="1:4" ht="15.9" customHeight="1" x14ac:dyDescent="0.3">
      <c r="A19" s="103">
        <v>6.1</v>
      </c>
      <c r="B19" s="103" t="s">
        <v>236</v>
      </c>
      <c r="C19" s="104" t="s">
        <v>243</v>
      </c>
      <c r="D19" s="142">
        <v>1</v>
      </c>
    </row>
    <row r="20" spans="1:4" ht="15.9" customHeight="1" x14ac:dyDescent="0.3">
      <c r="A20" s="103">
        <v>7.2</v>
      </c>
      <c r="B20" s="103" t="s">
        <v>236</v>
      </c>
      <c r="C20" s="104" t="s">
        <v>355</v>
      </c>
      <c r="D20" s="142">
        <v>1018000000</v>
      </c>
    </row>
    <row r="21" spans="1:4" ht="15.9" customHeight="1" x14ac:dyDescent="0.3">
      <c r="A21" s="103" t="s">
        <v>260</v>
      </c>
      <c r="B21" s="103" t="s">
        <v>240</v>
      </c>
      <c r="C21" s="104" t="s">
        <v>261</v>
      </c>
      <c r="D21" s="142">
        <v>1</v>
      </c>
    </row>
    <row r="22" spans="1:4" ht="15.9" customHeight="1" x14ac:dyDescent="0.3">
      <c r="A22" s="103" t="s">
        <v>244</v>
      </c>
      <c r="B22" s="103" t="s">
        <v>240</v>
      </c>
      <c r="C22" s="104" t="s">
        <v>245</v>
      </c>
      <c r="D22" s="142">
        <v>1</v>
      </c>
    </row>
    <row r="23" spans="1:4" ht="15.9" customHeight="1" x14ac:dyDescent="0.3">
      <c r="A23" s="103" t="s">
        <v>356</v>
      </c>
      <c r="B23" s="103" t="s">
        <v>240</v>
      </c>
      <c r="C23" s="104" t="s">
        <v>357</v>
      </c>
      <c r="D23" s="142">
        <v>1</v>
      </c>
    </row>
    <row r="24" spans="1:4" s="93" customFormat="1" ht="15.9" customHeight="1" x14ac:dyDescent="0.3">
      <c r="A24" s="106" t="s">
        <v>358</v>
      </c>
      <c r="B24" s="106"/>
      <c r="C24" s="107"/>
      <c r="D24" s="143"/>
    </row>
    <row r="25" spans="1:4" ht="15.9" customHeight="1" x14ac:dyDescent="0.3">
      <c r="A25" s="103">
        <v>1.2</v>
      </c>
      <c r="B25" s="103" t="s">
        <v>236</v>
      </c>
      <c r="C25" s="104" t="s">
        <v>237</v>
      </c>
      <c r="D25" s="142">
        <v>199</v>
      </c>
    </row>
    <row r="26" spans="1:4" ht="15.9" customHeight="1" x14ac:dyDescent="0.3">
      <c r="A26" s="103">
        <v>2.1</v>
      </c>
      <c r="B26" s="103" t="s">
        <v>236</v>
      </c>
      <c r="C26" s="104" t="s">
        <v>238</v>
      </c>
      <c r="D26" s="142">
        <v>37</v>
      </c>
    </row>
    <row r="27" spans="1:4" ht="15.9" customHeight="1" x14ac:dyDescent="0.3">
      <c r="A27" s="103">
        <v>4.0999999999999996</v>
      </c>
      <c r="B27" s="103" t="s">
        <v>236</v>
      </c>
      <c r="C27" s="104" t="s">
        <v>288</v>
      </c>
      <c r="D27" s="142">
        <v>0</v>
      </c>
    </row>
    <row r="28" spans="1:4" ht="15.9" customHeight="1" x14ac:dyDescent="0.3">
      <c r="A28" s="103">
        <v>6.2</v>
      </c>
      <c r="B28" s="103" t="s">
        <v>236</v>
      </c>
      <c r="C28" s="104" t="s">
        <v>268</v>
      </c>
      <c r="D28" s="142">
        <v>0</v>
      </c>
    </row>
    <row r="29" spans="1:4" ht="15.9" customHeight="1" x14ac:dyDescent="0.3">
      <c r="A29" s="103" t="s">
        <v>271</v>
      </c>
      <c r="B29" s="103" t="s">
        <v>240</v>
      </c>
      <c r="C29" s="104" t="s">
        <v>272</v>
      </c>
      <c r="D29" s="142">
        <v>0</v>
      </c>
    </row>
    <row r="30" spans="1:4" ht="15.9" customHeight="1" x14ac:dyDescent="0.3">
      <c r="A30" s="103" t="s">
        <v>359</v>
      </c>
      <c r="B30" s="103" t="s">
        <v>240</v>
      </c>
      <c r="C30" s="104" t="s">
        <v>360</v>
      </c>
      <c r="D30" s="142">
        <v>1</v>
      </c>
    </row>
    <row r="31" spans="1:4" ht="15.9" customHeight="1" x14ac:dyDescent="0.3">
      <c r="A31" s="103" t="s">
        <v>283</v>
      </c>
      <c r="B31" s="103" t="s">
        <v>240</v>
      </c>
      <c r="C31" s="104" t="s">
        <v>284</v>
      </c>
      <c r="D31" s="142">
        <v>486</v>
      </c>
    </row>
    <row r="32" spans="1:4" s="93" customFormat="1" ht="15.9" customHeight="1" x14ac:dyDescent="0.3">
      <c r="A32" s="106" t="s">
        <v>361</v>
      </c>
      <c r="B32" s="106"/>
      <c r="C32" s="107"/>
      <c r="D32" s="143"/>
    </row>
    <row r="33" spans="1:4" ht="15.9" customHeight="1" x14ac:dyDescent="0.3">
      <c r="A33" s="103">
        <v>5.0999999999999996</v>
      </c>
      <c r="B33" s="103" t="s">
        <v>236</v>
      </c>
      <c r="C33" s="104" t="s">
        <v>252</v>
      </c>
      <c r="D33" s="142">
        <v>11402</v>
      </c>
    </row>
    <row r="34" spans="1:4" ht="15.9" customHeight="1" x14ac:dyDescent="0.3">
      <c r="A34" s="103">
        <v>5.3</v>
      </c>
      <c r="B34" s="103" t="s">
        <v>236</v>
      </c>
      <c r="C34" s="104" t="s">
        <v>253</v>
      </c>
      <c r="D34" s="142">
        <v>16206</v>
      </c>
    </row>
    <row r="35" spans="1:4" ht="15.9" customHeight="1" x14ac:dyDescent="0.3">
      <c r="A35" s="103" t="s">
        <v>362</v>
      </c>
      <c r="B35" s="103" t="s">
        <v>240</v>
      </c>
      <c r="C35" s="104" t="s">
        <v>363</v>
      </c>
      <c r="D35" s="142">
        <v>318</v>
      </c>
    </row>
    <row r="36" spans="1:4" s="93" customFormat="1" ht="15.9" customHeight="1" x14ac:dyDescent="0.3">
      <c r="A36" s="106" t="s">
        <v>364</v>
      </c>
      <c r="B36" s="106"/>
      <c r="C36" s="107"/>
      <c r="D36" s="143"/>
    </row>
    <row r="37" spans="1:4" ht="15.9" customHeight="1" x14ac:dyDescent="0.3">
      <c r="A37" s="103">
        <v>6.2</v>
      </c>
      <c r="B37" s="103" t="s">
        <v>236</v>
      </c>
      <c r="C37" s="104" t="s">
        <v>268</v>
      </c>
      <c r="D37" s="142">
        <v>1</v>
      </c>
    </row>
    <row r="38" spans="1:4" ht="15.9" customHeight="1" x14ac:dyDescent="0.3">
      <c r="A38" s="103" t="s">
        <v>359</v>
      </c>
      <c r="B38" s="103" t="s">
        <v>240</v>
      </c>
      <c r="C38" s="104" t="s">
        <v>360</v>
      </c>
      <c r="D38" s="142">
        <v>4</v>
      </c>
    </row>
    <row r="39" spans="1:4" ht="15.9" customHeight="1" x14ac:dyDescent="0.3">
      <c r="A39" s="103" t="s">
        <v>283</v>
      </c>
      <c r="B39" s="103" t="s">
        <v>240</v>
      </c>
      <c r="C39" s="104" t="s">
        <v>284</v>
      </c>
      <c r="D39" s="142">
        <v>180</v>
      </c>
    </row>
    <row r="40" spans="1:4" s="93" customFormat="1" ht="15.9" customHeight="1" x14ac:dyDescent="0.3">
      <c r="A40" s="106" t="s">
        <v>365</v>
      </c>
      <c r="B40" s="106"/>
      <c r="C40" s="107"/>
      <c r="D40" s="143"/>
    </row>
    <row r="41" spans="1:4" ht="15.9" customHeight="1" x14ac:dyDescent="0.3">
      <c r="A41" s="103">
        <v>1.2</v>
      </c>
      <c r="B41" s="103" t="s">
        <v>236</v>
      </c>
      <c r="C41" s="104" t="s">
        <v>237</v>
      </c>
      <c r="D41" s="142">
        <v>4108</v>
      </c>
    </row>
    <row r="42" spans="1:4" ht="15.9" customHeight="1" x14ac:dyDescent="0.3">
      <c r="A42" s="103">
        <v>1.3</v>
      </c>
      <c r="B42" s="103" t="s">
        <v>236</v>
      </c>
      <c r="C42" s="104" t="s">
        <v>249</v>
      </c>
      <c r="D42" s="142">
        <v>390000</v>
      </c>
    </row>
    <row r="43" spans="1:4" ht="15.9" customHeight="1" x14ac:dyDescent="0.3">
      <c r="A43" s="103">
        <v>2.2000000000000002</v>
      </c>
      <c r="B43" s="103" t="s">
        <v>236</v>
      </c>
      <c r="C43" s="104" t="s">
        <v>278</v>
      </c>
      <c r="D43" s="142">
        <v>968.221</v>
      </c>
    </row>
    <row r="44" spans="1:4" ht="15.9" customHeight="1" x14ac:dyDescent="0.3">
      <c r="A44" s="103">
        <v>5.0999999999999996</v>
      </c>
      <c r="B44" s="103" t="s">
        <v>236</v>
      </c>
      <c r="C44" s="104" t="s">
        <v>252</v>
      </c>
      <c r="D44" s="142">
        <v>390000</v>
      </c>
    </row>
    <row r="45" spans="1:4" ht="15.9" customHeight="1" x14ac:dyDescent="0.3">
      <c r="A45" s="103">
        <v>5.3</v>
      </c>
      <c r="B45" s="103" t="s">
        <v>236</v>
      </c>
      <c r="C45" s="104" t="s">
        <v>253</v>
      </c>
      <c r="D45" s="142">
        <v>19738</v>
      </c>
    </row>
    <row r="46" spans="1:4" ht="15.9" customHeight="1" x14ac:dyDescent="0.3">
      <c r="A46" s="103">
        <v>6.2</v>
      </c>
      <c r="B46" s="103" t="s">
        <v>236</v>
      </c>
      <c r="C46" s="104" t="s">
        <v>268</v>
      </c>
      <c r="D46" s="142">
        <v>6</v>
      </c>
    </row>
    <row r="47" spans="1:4" ht="15.9" customHeight="1" x14ac:dyDescent="0.3">
      <c r="A47" s="103" t="s">
        <v>260</v>
      </c>
      <c r="B47" s="103" t="s">
        <v>240</v>
      </c>
      <c r="C47" s="104" t="s">
        <v>261</v>
      </c>
      <c r="D47" s="142">
        <v>5</v>
      </c>
    </row>
    <row r="48" spans="1:4" ht="15.9" customHeight="1" x14ac:dyDescent="0.3">
      <c r="A48" s="103" t="s">
        <v>283</v>
      </c>
      <c r="B48" s="103" t="s">
        <v>240</v>
      </c>
      <c r="C48" s="104" t="s">
        <v>284</v>
      </c>
      <c r="D48" s="142">
        <v>263</v>
      </c>
    </row>
    <row r="49" spans="1:4" s="93" customFormat="1" ht="15.9" customHeight="1" x14ac:dyDescent="0.3">
      <c r="A49" s="106" t="s">
        <v>366</v>
      </c>
      <c r="B49" s="106"/>
      <c r="C49" s="107"/>
      <c r="D49" s="143"/>
    </row>
    <row r="50" spans="1:4" ht="15.9" customHeight="1" x14ac:dyDescent="0.3">
      <c r="A50" s="103">
        <v>1.1000000000000001</v>
      </c>
      <c r="B50" s="103" t="s">
        <v>236</v>
      </c>
      <c r="C50" s="104" t="s">
        <v>265</v>
      </c>
      <c r="D50" s="142">
        <v>47012</v>
      </c>
    </row>
    <row r="51" spans="1:4" ht="15.9" customHeight="1" x14ac:dyDescent="0.3">
      <c r="A51" s="103">
        <v>6.1</v>
      </c>
      <c r="B51" s="103" t="s">
        <v>236</v>
      </c>
      <c r="C51" s="104" t="s">
        <v>243</v>
      </c>
      <c r="D51" s="142">
        <v>6</v>
      </c>
    </row>
    <row r="52" spans="1:4" ht="15.9" customHeight="1" x14ac:dyDescent="0.3">
      <c r="A52" s="103">
        <v>6.2</v>
      </c>
      <c r="B52" s="103" t="s">
        <v>236</v>
      </c>
      <c r="C52" s="104" t="s">
        <v>268</v>
      </c>
      <c r="D52" s="142">
        <v>10</v>
      </c>
    </row>
    <row r="53" spans="1:4" ht="15.9" customHeight="1" x14ac:dyDescent="0.3">
      <c r="A53" s="103" t="s">
        <v>294</v>
      </c>
      <c r="B53" s="103" t="s">
        <v>240</v>
      </c>
      <c r="C53" s="104" t="s">
        <v>295</v>
      </c>
      <c r="D53" s="142">
        <v>170</v>
      </c>
    </row>
    <row r="54" spans="1:4" ht="15.9" customHeight="1" x14ac:dyDescent="0.3">
      <c r="A54" s="103" t="s">
        <v>239</v>
      </c>
      <c r="B54" s="103" t="s">
        <v>240</v>
      </c>
      <c r="C54" s="104" t="s">
        <v>241</v>
      </c>
      <c r="D54" s="142">
        <v>17391</v>
      </c>
    </row>
    <row r="55" spans="1:4" ht="15.9" customHeight="1" x14ac:dyDescent="0.3">
      <c r="A55" s="103" t="s">
        <v>285</v>
      </c>
      <c r="B55" s="103" t="s">
        <v>240</v>
      </c>
      <c r="C55" s="104" t="s">
        <v>286</v>
      </c>
      <c r="D55" s="142">
        <v>2</v>
      </c>
    </row>
    <row r="56" spans="1:4" s="93" customFormat="1" ht="15.9" customHeight="1" x14ac:dyDescent="0.3">
      <c r="A56" s="106" t="s">
        <v>367</v>
      </c>
      <c r="B56" s="106"/>
      <c r="C56" s="107"/>
      <c r="D56" s="143"/>
    </row>
    <row r="57" spans="1:4" ht="15.9" customHeight="1" x14ac:dyDescent="0.3">
      <c r="A57" s="103">
        <v>1.2</v>
      </c>
      <c r="B57" s="103" t="s">
        <v>236</v>
      </c>
      <c r="C57" s="104" t="s">
        <v>237</v>
      </c>
      <c r="D57" s="142">
        <v>3132</v>
      </c>
    </row>
    <row r="58" spans="1:4" ht="15.9" customHeight="1" x14ac:dyDescent="0.3">
      <c r="A58" s="103">
        <v>2.1</v>
      </c>
      <c r="B58" s="103" t="s">
        <v>236</v>
      </c>
      <c r="C58" s="104" t="s">
        <v>238</v>
      </c>
      <c r="D58" s="142">
        <v>4</v>
      </c>
    </row>
    <row r="59" spans="1:4" ht="15.9" customHeight="1" x14ac:dyDescent="0.3">
      <c r="A59" s="103">
        <v>2.2999999999999998</v>
      </c>
      <c r="B59" s="103" t="s">
        <v>236</v>
      </c>
      <c r="C59" s="104" t="s">
        <v>250</v>
      </c>
      <c r="D59" s="142">
        <v>53</v>
      </c>
    </row>
    <row r="60" spans="1:4" ht="15.9" customHeight="1" x14ac:dyDescent="0.3">
      <c r="A60" s="103">
        <v>3.2</v>
      </c>
      <c r="B60" s="103" t="s">
        <v>236</v>
      </c>
      <c r="C60" s="104" t="s">
        <v>267</v>
      </c>
      <c r="D60" s="142">
        <v>113860</v>
      </c>
    </row>
    <row r="61" spans="1:4" ht="15.9" customHeight="1" x14ac:dyDescent="0.3">
      <c r="A61" s="103">
        <v>3.3</v>
      </c>
      <c r="B61" s="103" t="s">
        <v>236</v>
      </c>
      <c r="C61" s="104" t="s">
        <v>293</v>
      </c>
      <c r="D61" s="142">
        <v>337500</v>
      </c>
    </row>
    <row r="62" spans="1:4" ht="15.9" customHeight="1" x14ac:dyDescent="0.3">
      <c r="A62" s="103">
        <v>4.0999999999999996</v>
      </c>
      <c r="B62" s="103" t="s">
        <v>236</v>
      </c>
      <c r="C62" s="104" t="s">
        <v>288</v>
      </c>
      <c r="D62" s="142">
        <v>451360</v>
      </c>
    </row>
    <row r="63" spans="1:4" ht="15.9" customHeight="1" x14ac:dyDescent="0.3">
      <c r="A63" s="103">
        <v>6.2</v>
      </c>
      <c r="B63" s="103" t="s">
        <v>236</v>
      </c>
      <c r="C63" s="104" t="s">
        <v>268</v>
      </c>
      <c r="D63" s="142">
        <v>6</v>
      </c>
    </row>
    <row r="64" spans="1:4" ht="15.9" customHeight="1" x14ac:dyDescent="0.3">
      <c r="A64" s="103" t="s">
        <v>239</v>
      </c>
      <c r="B64" s="103" t="s">
        <v>240</v>
      </c>
      <c r="C64" s="104" t="s">
        <v>241</v>
      </c>
      <c r="D64" s="142">
        <v>1938</v>
      </c>
    </row>
    <row r="65" spans="1:4" ht="15.9" customHeight="1" x14ac:dyDescent="0.3">
      <c r="A65" s="103" t="s">
        <v>298</v>
      </c>
      <c r="B65" s="103" t="s">
        <v>240</v>
      </c>
      <c r="C65" s="104" t="s">
        <v>299</v>
      </c>
      <c r="D65" s="142">
        <v>7</v>
      </c>
    </row>
    <row r="66" spans="1:4" ht="15.9" customHeight="1" x14ac:dyDescent="0.3">
      <c r="A66" s="103" t="s">
        <v>368</v>
      </c>
      <c r="B66" s="103" t="s">
        <v>240</v>
      </c>
      <c r="C66" s="104" t="s">
        <v>369</v>
      </c>
      <c r="D66" s="142">
        <v>9</v>
      </c>
    </row>
    <row r="67" spans="1:4" ht="15.9" customHeight="1" x14ac:dyDescent="0.3">
      <c r="A67" s="103" t="s">
        <v>308</v>
      </c>
      <c r="B67" s="103" t="s">
        <v>240</v>
      </c>
      <c r="C67" s="104" t="s">
        <v>309</v>
      </c>
      <c r="D67" s="142">
        <v>6</v>
      </c>
    </row>
    <row r="68" spans="1:4" ht="15.9" customHeight="1" x14ac:dyDescent="0.3">
      <c r="A68" s="103" t="s">
        <v>359</v>
      </c>
      <c r="B68" s="103" t="s">
        <v>240</v>
      </c>
      <c r="C68" s="104" t="s">
        <v>360</v>
      </c>
      <c r="D68" s="142">
        <v>7</v>
      </c>
    </row>
    <row r="69" spans="1:4" ht="15.9" customHeight="1" x14ac:dyDescent="0.3">
      <c r="A69" s="103" t="s">
        <v>283</v>
      </c>
      <c r="B69" s="103" t="s">
        <v>240</v>
      </c>
      <c r="C69" s="104" t="s">
        <v>284</v>
      </c>
      <c r="D69" s="142">
        <v>12</v>
      </c>
    </row>
    <row r="70" spans="1:4" s="93" customFormat="1" ht="15.9" customHeight="1" x14ac:dyDescent="0.3">
      <c r="A70" s="106" t="s">
        <v>370</v>
      </c>
      <c r="B70" s="106"/>
      <c r="C70" s="107"/>
      <c r="D70" s="143"/>
    </row>
    <row r="71" spans="1:4" ht="15.9" customHeight="1" x14ac:dyDescent="0.3">
      <c r="A71" s="103">
        <v>6.1</v>
      </c>
      <c r="B71" s="103" t="s">
        <v>236</v>
      </c>
      <c r="C71" s="104" t="s">
        <v>243</v>
      </c>
      <c r="D71" s="142">
        <v>1</v>
      </c>
    </row>
    <row r="72" spans="1:4" ht="15.9" customHeight="1" x14ac:dyDescent="0.3">
      <c r="A72" s="103" t="s">
        <v>239</v>
      </c>
      <c r="B72" s="103" t="s">
        <v>240</v>
      </c>
      <c r="C72" s="104" t="s">
        <v>241</v>
      </c>
      <c r="D72" s="142">
        <v>640.40000000000009</v>
      </c>
    </row>
    <row r="73" spans="1:4" ht="15.9" customHeight="1" x14ac:dyDescent="0.3">
      <c r="A73" s="103" t="s">
        <v>371</v>
      </c>
      <c r="B73" s="103" t="s">
        <v>240</v>
      </c>
      <c r="C73" s="104" t="s">
        <v>372</v>
      </c>
      <c r="D73" s="142">
        <v>1</v>
      </c>
    </row>
    <row r="74" spans="1:4" ht="15.9" customHeight="1" x14ac:dyDescent="0.3">
      <c r="A74" s="103" t="s">
        <v>283</v>
      </c>
      <c r="B74" s="103" t="s">
        <v>240</v>
      </c>
      <c r="C74" s="104" t="s">
        <v>284</v>
      </c>
      <c r="D74" s="142">
        <v>1601</v>
      </c>
    </row>
    <row r="75" spans="1:4" ht="15.9" customHeight="1" x14ac:dyDescent="0.3">
      <c r="A75" s="103" t="s">
        <v>285</v>
      </c>
      <c r="B75" s="103" t="s">
        <v>240</v>
      </c>
      <c r="C75" s="104" t="s">
        <v>286</v>
      </c>
      <c r="D75" s="142">
        <v>1</v>
      </c>
    </row>
    <row r="76" spans="1:4" s="92" customFormat="1" ht="15" customHeight="1" x14ac:dyDescent="0.3">
      <c r="A76" s="108" t="s">
        <v>312</v>
      </c>
      <c r="B76" s="108"/>
      <c r="C76" s="109"/>
      <c r="D76" s="110" t="s">
        <v>204</v>
      </c>
    </row>
    <row r="77" spans="1:4" s="92" customFormat="1" ht="15" customHeight="1" x14ac:dyDescent="0.3">
      <c r="A77" s="100" t="s">
        <v>313</v>
      </c>
      <c r="B77" s="100"/>
      <c r="C77" s="111"/>
      <c r="D77" s="112"/>
    </row>
    <row r="78" spans="1:4" ht="15" customHeight="1" x14ac:dyDescent="0.3">
      <c r="A78" s="113" t="s">
        <v>373</v>
      </c>
      <c r="B78" s="103"/>
      <c r="C78" s="114"/>
      <c r="D78" s="115"/>
    </row>
    <row r="79" spans="1:4" ht="15" customHeight="1" x14ac:dyDescent="0.3">
      <c r="A79" s="116">
        <v>3.2</v>
      </c>
      <c r="B79" s="103" t="s">
        <v>236</v>
      </c>
      <c r="C79" s="114" t="s">
        <v>267</v>
      </c>
      <c r="D79" s="115">
        <v>120</v>
      </c>
    </row>
    <row r="80" spans="1:4" ht="15" customHeight="1" x14ac:dyDescent="0.3">
      <c r="A80" s="116" t="s">
        <v>283</v>
      </c>
      <c r="B80" s="103" t="s">
        <v>240</v>
      </c>
      <c r="C80" s="114" t="s">
        <v>284</v>
      </c>
      <c r="D80" s="115">
        <v>120</v>
      </c>
    </row>
  </sheetData>
  <hyperlinks>
    <hyperlink ref="A4" r:id="rId1" xr:uid="{62796C25-39F6-1842-B638-2D20C911E50D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2D851-2E45-974D-974A-B5B409DA8406}">
  <dimension ref="A1:D46"/>
  <sheetViews>
    <sheetView topLeftCell="A26" zoomScale="135" workbookViewId="0">
      <selection activeCell="D46" sqref="D46"/>
    </sheetView>
  </sheetViews>
  <sheetFormatPr defaultColWidth="10.8984375" defaultRowHeight="15.6" x14ac:dyDescent="0.3"/>
  <cols>
    <col min="1" max="2" width="10.8984375" style="86"/>
    <col min="3" max="3" width="64" style="86" customWidth="1"/>
    <col min="4" max="4" width="13.09765625" style="94" customWidth="1"/>
    <col min="5" max="16384" width="10.8984375" style="86"/>
  </cols>
  <sheetData>
    <row r="1" spans="1:4" x14ac:dyDescent="0.3">
      <c r="A1" s="95" t="s">
        <v>0</v>
      </c>
      <c r="B1" s="87"/>
      <c r="C1" s="88"/>
      <c r="D1" s="89"/>
    </row>
    <row r="2" spans="1:4" x14ac:dyDescent="0.3">
      <c r="A2" s="95" t="s">
        <v>375</v>
      </c>
      <c r="B2" s="87"/>
      <c r="C2" s="88"/>
      <c r="D2" s="89"/>
    </row>
    <row r="3" spans="1:4" x14ac:dyDescent="0.3">
      <c r="A3" s="95" t="s">
        <v>228</v>
      </c>
      <c r="B3" s="87"/>
      <c r="C3" s="88"/>
      <c r="D3" s="89"/>
    </row>
    <row r="4" spans="1:4" x14ac:dyDescent="0.3">
      <c r="A4" s="96" t="s">
        <v>376</v>
      </c>
      <c r="B4" s="87"/>
      <c r="C4" s="88"/>
      <c r="D4" s="89"/>
    </row>
    <row r="5" spans="1:4" x14ac:dyDescent="0.3">
      <c r="A5" s="90"/>
      <c r="B5" s="91"/>
      <c r="C5" s="88"/>
      <c r="D5" s="89"/>
    </row>
    <row r="6" spans="1:4" x14ac:dyDescent="0.3">
      <c r="A6" s="97" t="s">
        <v>230</v>
      </c>
      <c r="B6" s="97" t="s">
        <v>231</v>
      </c>
      <c r="C6" s="98" t="s">
        <v>232</v>
      </c>
      <c r="D6" s="99" t="s">
        <v>233</v>
      </c>
    </row>
    <row r="7" spans="1:4" s="92" customFormat="1" x14ac:dyDescent="0.3">
      <c r="A7" s="100" t="s">
        <v>234</v>
      </c>
      <c r="B7" s="100"/>
      <c r="C7" s="101"/>
      <c r="D7" s="102"/>
    </row>
    <row r="8" spans="1:4" s="93" customFormat="1" ht="15.9" customHeight="1" x14ac:dyDescent="0.3">
      <c r="A8" s="106" t="s">
        <v>377</v>
      </c>
      <c r="B8" s="106"/>
      <c r="C8" s="107"/>
      <c r="D8" s="139"/>
    </row>
    <row r="9" spans="1:4" ht="15.9" customHeight="1" x14ac:dyDescent="0.3">
      <c r="A9" s="103">
        <v>1.3</v>
      </c>
      <c r="B9" s="103" t="s">
        <v>236</v>
      </c>
      <c r="C9" s="104" t="s">
        <v>249</v>
      </c>
      <c r="D9" s="141">
        <v>149150</v>
      </c>
    </row>
    <row r="10" spans="1:4" ht="15.9" customHeight="1" x14ac:dyDescent="0.3">
      <c r="A10" s="103">
        <v>2.2999999999999998</v>
      </c>
      <c r="B10" s="103" t="s">
        <v>240</v>
      </c>
      <c r="C10" s="104" t="s">
        <v>295</v>
      </c>
      <c r="D10" s="142">
        <v>202</v>
      </c>
    </row>
    <row r="11" spans="1:4" ht="15.9" customHeight="1" x14ac:dyDescent="0.3">
      <c r="A11" s="103">
        <v>5.0999999999999996</v>
      </c>
      <c r="B11" s="103" t="s">
        <v>236</v>
      </c>
      <c r="C11" s="104" t="s">
        <v>250</v>
      </c>
      <c r="D11" s="142">
        <v>950000</v>
      </c>
    </row>
    <row r="12" spans="1:4" ht="15.9" customHeight="1" x14ac:dyDescent="0.3">
      <c r="A12" s="103">
        <v>5.3</v>
      </c>
      <c r="B12" s="103" t="s">
        <v>236</v>
      </c>
      <c r="C12" s="104" t="s">
        <v>252</v>
      </c>
      <c r="D12" s="142">
        <v>165521</v>
      </c>
    </row>
    <row r="13" spans="1:4" ht="15.9" customHeight="1" x14ac:dyDescent="0.3">
      <c r="A13" s="103" t="s">
        <v>294</v>
      </c>
      <c r="B13" s="103" t="s">
        <v>236</v>
      </c>
      <c r="C13" s="104" t="s">
        <v>253</v>
      </c>
      <c r="D13" s="142">
        <v>30</v>
      </c>
    </row>
    <row r="14" spans="1:4" ht="15.9" customHeight="1" x14ac:dyDescent="0.3">
      <c r="A14" s="103" t="s">
        <v>260</v>
      </c>
      <c r="B14" s="103" t="s">
        <v>240</v>
      </c>
      <c r="C14" s="104" t="s">
        <v>261</v>
      </c>
      <c r="D14" s="142">
        <v>30</v>
      </c>
    </row>
    <row r="15" spans="1:4" ht="15.9" customHeight="1" x14ac:dyDescent="0.3">
      <c r="A15" s="103" t="s">
        <v>283</v>
      </c>
      <c r="B15" s="103" t="s">
        <v>240</v>
      </c>
      <c r="C15" s="104" t="s">
        <v>284</v>
      </c>
      <c r="D15" s="142">
        <v>4650</v>
      </c>
    </row>
    <row r="16" spans="1:4" s="93" customFormat="1" ht="15.9" customHeight="1" x14ac:dyDescent="0.3">
      <c r="A16" s="106" t="s">
        <v>378</v>
      </c>
      <c r="B16" s="106"/>
      <c r="C16" s="107"/>
      <c r="D16" s="143"/>
    </row>
    <row r="17" spans="1:4" ht="15.9" customHeight="1" x14ac:dyDescent="0.3">
      <c r="A17" s="103">
        <v>3.1</v>
      </c>
      <c r="B17" s="103" t="s">
        <v>240</v>
      </c>
      <c r="C17" s="104" t="s">
        <v>270</v>
      </c>
      <c r="D17" s="142">
        <v>0.54</v>
      </c>
    </row>
    <row r="18" spans="1:4" ht="15.9" customHeight="1" x14ac:dyDescent="0.3">
      <c r="A18" s="103" t="s">
        <v>269</v>
      </c>
      <c r="B18" s="103" t="s">
        <v>240</v>
      </c>
      <c r="C18" s="104" t="s">
        <v>241</v>
      </c>
      <c r="D18" s="142">
        <v>119125</v>
      </c>
    </row>
    <row r="19" spans="1:4" ht="15.9" customHeight="1" x14ac:dyDescent="0.3">
      <c r="A19" s="103" t="s">
        <v>239</v>
      </c>
      <c r="B19" s="103" t="s">
        <v>240</v>
      </c>
      <c r="C19" s="104" t="s">
        <v>297</v>
      </c>
      <c r="D19" s="142">
        <v>62346</v>
      </c>
    </row>
    <row r="20" spans="1:4" ht="15.9" customHeight="1" x14ac:dyDescent="0.3">
      <c r="A20" s="103" t="s">
        <v>296</v>
      </c>
      <c r="B20" s="103" t="s">
        <v>240</v>
      </c>
      <c r="C20" s="104" t="s">
        <v>272</v>
      </c>
      <c r="D20" s="142">
        <v>457</v>
      </c>
    </row>
    <row r="21" spans="1:4" ht="15.9" customHeight="1" x14ac:dyDescent="0.3">
      <c r="A21" s="103" t="s">
        <v>271</v>
      </c>
      <c r="B21" s="103" t="s">
        <v>236</v>
      </c>
      <c r="C21" s="104" t="s">
        <v>292</v>
      </c>
      <c r="D21" s="142">
        <v>10</v>
      </c>
    </row>
    <row r="22" spans="1:4" ht="15.9" customHeight="1" x14ac:dyDescent="0.3">
      <c r="A22" s="103" t="s">
        <v>379</v>
      </c>
      <c r="B22" s="103" t="s">
        <v>240</v>
      </c>
      <c r="C22" s="104" t="s">
        <v>380</v>
      </c>
      <c r="D22" s="142">
        <v>3279977.0536770802</v>
      </c>
    </row>
    <row r="23" spans="1:4" ht="15.9" customHeight="1" x14ac:dyDescent="0.3">
      <c r="A23" s="103" t="s">
        <v>298</v>
      </c>
      <c r="B23" s="103" t="s">
        <v>240</v>
      </c>
      <c r="C23" s="104" t="s">
        <v>299</v>
      </c>
      <c r="D23" s="142">
        <v>10</v>
      </c>
    </row>
    <row r="24" spans="1:4" ht="15.9" customHeight="1" x14ac:dyDescent="0.3">
      <c r="A24" s="103" t="s">
        <v>381</v>
      </c>
      <c r="B24" s="103" t="s">
        <v>240</v>
      </c>
      <c r="C24" s="104" t="s">
        <v>382</v>
      </c>
      <c r="D24" s="142">
        <v>1</v>
      </c>
    </row>
    <row r="25" spans="1:4" ht="15.9" customHeight="1" x14ac:dyDescent="0.3">
      <c r="A25" s="103" t="s">
        <v>260</v>
      </c>
      <c r="B25" s="103" t="s">
        <v>240</v>
      </c>
      <c r="C25" s="104" t="s">
        <v>261</v>
      </c>
      <c r="D25" s="142">
        <v>10</v>
      </c>
    </row>
    <row r="26" spans="1:4" s="93" customFormat="1" ht="15.9" customHeight="1" x14ac:dyDescent="0.3">
      <c r="A26" s="106" t="s">
        <v>383</v>
      </c>
      <c r="B26" s="106"/>
      <c r="C26" s="107"/>
      <c r="D26" s="143"/>
    </row>
    <row r="27" spans="1:4" ht="15.9" customHeight="1" x14ac:dyDescent="0.3">
      <c r="A27" s="103">
        <v>6.1</v>
      </c>
      <c r="B27" s="103" t="s">
        <v>236</v>
      </c>
      <c r="C27" s="104" t="s">
        <v>243</v>
      </c>
      <c r="D27" s="142">
        <v>1</v>
      </c>
    </row>
    <row r="28" spans="1:4" ht="15.9" customHeight="1" x14ac:dyDescent="0.3">
      <c r="A28" s="103" t="s">
        <v>289</v>
      </c>
      <c r="B28" s="103" t="s">
        <v>240</v>
      </c>
      <c r="C28" s="104" t="s">
        <v>290</v>
      </c>
      <c r="D28" s="142">
        <v>2</v>
      </c>
    </row>
    <row r="29" spans="1:4" s="93" customFormat="1" ht="15.9" customHeight="1" x14ac:dyDescent="0.3">
      <c r="A29" s="106" t="s">
        <v>384</v>
      </c>
      <c r="B29" s="106"/>
      <c r="C29" s="107"/>
      <c r="D29" s="143"/>
    </row>
    <row r="30" spans="1:4" ht="15.9" customHeight="1" x14ac:dyDescent="0.3">
      <c r="A30" s="103">
        <v>3.1</v>
      </c>
      <c r="B30" s="103" t="s">
        <v>240</v>
      </c>
      <c r="C30" s="104" t="s">
        <v>272</v>
      </c>
      <c r="D30" s="142">
        <v>0</v>
      </c>
    </row>
    <row r="31" spans="1:4" ht="15.9" customHeight="1" x14ac:dyDescent="0.3">
      <c r="A31" s="103">
        <v>4.0999999999999996</v>
      </c>
      <c r="B31" s="103" t="s">
        <v>236</v>
      </c>
      <c r="C31" s="104" t="s">
        <v>292</v>
      </c>
      <c r="D31" s="142">
        <v>0</v>
      </c>
    </row>
    <row r="32" spans="1:4" ht="15.9" customHeight="1" x14ac:dyDescent="0.3">
      <c r="A32" s="103" t="s">
        <v>271</v>
      </c>
      <c r="B32" s="103" t="s">
        <v>240</v>
      </c>
      <c r="C32" s="104" t="s">
        <v>380</v>
      </c>
      <c r="D32" s="142">
        <v>0</v>
      </c>
    </row>
    <row r="33" spans="1:4" ht="15.9" customHeight="1" x14ac:dyDescent="0.3">
      <c r="A33" s="103" t="s">
        <v>379</v>
      </c>
      <c r="B33" s="103" t="s">
        <v>236</v>
      </c>
      <c r="C33" s="104" t="s">
        <v>288</v>
      </c>
      <c r="D33" s="142">
        <v>11323.7292416318</v>
      </c>
    </row>
    <row r="34" spans="1:4" ht="15.9" customHeight="1" x14ac:dyDescent="0.3">
      <c r="A34" s="103" t="s">
        <v>308</v>
      </c>
      <c r="B34" s="103" t="s">
        <v>240</v>
      </c>
      <c r="C34" s="104" t="s">
        <v>309</v>
      </c>
      <c r="D34" s="142">
        <v>0</v>
      </c>
    </row>
    <row r="35" spans="1:4" ht="15.9" customHeight="1" x14ac:dyDescent="0.3">
      <c r="A35" s="103" t="s">
        <v>359</v>
      </c>
      <c r="B35" s="103" t="s">
        <v>240</v>
      </c>
      <c r="C35" s="104" t="s">
        <v>360</v>
      </c>
      <c r="D35" s="142">
        <v>0</v>
      </c>
    </row>
    <row r="36" spans="1:4" ht="15.9" customHeight="1" x14ac:dyDescent="0.3">
      <c r="A36" s="103" t="s">
        <v>329</v>
      </c>
      <c r="B36" s="103" t="s">
        <v>240</v>
      </c>
      <c r="C36" s="104" t="s">
        <v>330</v>
      </c>
      <c r="D36" s="142">
        <v>0</v>
      </c>
    </row>
    <row r="37" spans="1:4" s="92" customFormat="1" ht="15" customHeight="1" x14ac:dyDescent="0.3">
      <c r="A37" s="108" t="s">
        <v>312</v>
      </c>
      <c r="B37" s="108"/>
      <c r="C37" s="109"/>
      <c r="D37" s="110" t="s">
        <v>204</v>
      </c>
    </row>
    <row r="38" spans="1:4" s="92" customFormat="1" ht="15" customHeight="1" x14ac:dyDescent="0.3">
      <c r="A38" s="100" t="s">
        <v>313</v>
      </c>
      <c r="B38" s="100"/>
      <c r="C38" s="111"/>
      <c r="D38" s="112"/>
    </row>
    <row r="39" spans="1:4" ht="15" customHeight="1" x14ac:dyDescent="0.3">
      <c r="A39" s="113" t="s">
        <v>385</v>
      </c>
      <c r="B39" s="103"/>
      <c r="C39" s="114"/>
      <c r="D39" s="115"/>
    </row>
    <row r="40" spans="1:4" ht="15" customHeight="1" x14ac:dyDescent="0.3">
      <c r="A40" s="116" t="s">
        <v>283</v>
      </c>
      <c r="B40" s="103" t="s">
        <v>240</v>
      </c>
      <c r="C40" s="114" t="s">
        <v>284</v>
      </c>
      <c r="D40" s="145">
        <v>138</v>
      </c>
    </row>
    <row r="41" spans="1:4" ht="15" customHeight="1" x14ac:dyDescent="0.3">
      <c r="A41" s="116" t="s">
        <v>324</v>
      </c>
      <c r="B41" s="103" t="s">
        <v>240</v>
      </c>
      <c r="C41" s="114" t="s">
        <v>325</v>
      </c>
      <c r="D41" s="145">
        <v>0</v>
      </c>
    </row>
    <row r="42" spans="1:4" ht="15" customHeight="1" x14ac:dyDescent="0.3">
      <c r="A42" s="116" t="s">
        <v>275</v>
      </c>
      <c r="B42" s="103" t="s">
        <v>240</v>
      </c>
      <c r="C42" s="114" t="s">
        <v>276</v>
      </c>
      <c r="D42" s="145">
        <v>1</v>
      </c>
    </row>
    <row r="43" spans="1:4" ht="15" customHeight="1" x14ac:dyDescent="0.3">
      <c r="A43" s="113" t="s">
        <v>386</v>
      </c>
      <c r="B43" s="103"/>
      <c r="C43" s="114"/>
      <c r="D43" s="145"/>
    </row>
    <row r="44" spans="1:4" ht="14.1" customHeight="1" x14ac:dyDescent="0.3">
      <c r="A44" s="116" t="s">
        <v>269</v>
      </c>
      <c r="B44" s="103" t="s">
        <v>240</v>
      </c>
      <c r="C44" s="114" t="s">
        <v>270</v>
      </c>
      <c r="D44" s="145">
        <v>664</v>
      </c>
    </row>
    <row r="45" spans="1:4" ht="15" customHeight="1" x14ac:dyDescent="0.3">
      <c r="A45" s="116" t="s">
        <v>387</v>
      </c>
      <c r="B45" s="103" t="s">
        <v>240</v>
      </c>
      <c r="C45" s="114" t="s">
        <v>388</v>
      </c>
      <c r="D45" s="145">
        <v>2</v>
      </c>
    </row>
    <row r="46" spans="1:4" ht="15" customHeight="1" x14ac:dyDescent="0.3">
      <c r="A46" s="116" t="s">
        <v>283</v>
      </c>
      <c r="B46" s="103" t="s">
        <v>240</v>
      </c>
      <c r="C46" s="114" t="s">
        <v>284</v>
      </c>
      <c r="D46" s="145">
        <v>41.4</v>
      </c>
    </row>
  </sheetData>
  <hyperlinks>
    <hyperlink ref="A4" r:id="rId1" xr:uid="{795C9922-FC72-224B-B44A-9899B65C03E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39C70-0BEB-4400-B4F3-BD7421C4EC97}">
  <dimension ref="A1:D58"/>
  <sheetViews>
    <sheetView tabSelected="1" zoomScale="135" workbookViewId="0">
      <selection activeCell="F10" sqref="F10"/>
    </sheetView>
  </sheetViews>
  <sheetFormatPr defaultColWidth="10.8984375" defaultRowHeight="15.6" x14ac:dyDescent="0.3"/>
  <cols>
    <col min="1" max="2" width="10.8984375" style="86"/>
    <col min="3" max="3" width="64" style="86" customWidth="1"/>
    <col min="4" max="4" width="13.09765625" style="177" customWidth="1"/>
    <col min="5" max="16384" width="10.8984375" style="86"/>
  </cols>
  <sheetData>
    <row r="1" spans="1:4" x14ac:dyDescent="0.3">
      <c r="A1" s="95" t="s">
        <v>0</v>
      </c>
      <c r="B1" s="87"/>
      <c r="C1" s="88"/>
      <c r="D1" s="172"/>
    </row>
    <row r="2" spans="1:4" x14ac:dyDescent="0.3">
      <c r="A2" s="96" t="s">
        <v>393</v>
      </c>
      <c r="B2" s="87"/>
      <c r="C2" s="88"/>
      <c r="D2" s="172"/>
    </row>
    <row r="3" spans="1:4" x14ac:dyDescent="0.3">
      <c r="A3" s="95" t="s">
        <v>228</v>
      </c>
      <c r="B3" s="87"/>
      <c r="C3" s="88"/>
      <c r="D3" s="172"/>
    </row>
    <row r="4" spans="1:4" x14ac:dyDescent="0.3">
      <c r="A4" s="90"/>
      <c r="B4" s="91"/>
      <c r="C4" s="88"/>
      <c r="D4" s="172"/>
    </row>
    <row r="5" spans="1:4" x14ac:dyDescent="0.3">
      <c r="A5" s="155" t="s">
        <v>230</v>
      </c>
      <c r="B5" s="156" t="s">
        <v>231</v>
      </c>
      <c r="C5" s="157" t="s">
        <v>232</v>
      </c>
      <c r="D5" s="173" t="s">
        <v>233</v>
      </c>
    </row>
    <row r="6" spans="1:4" s="93" customFormat="1" ht="15.9" customHeight="1" x14ac:dyDescent="0.3">
      <c r="A6" s="158" t="s">
        <v>394</v>
      </c>
      <c r="B6" s="159"/>
      <c r="C6" s="160"/>
      <c r="D6" s="174"/>
    </row>
    <row r="7" spans="1:4" ht="15.9" customHeight="1" x14ac:dyDescent="0.3">
      <c r="A7" s="161" t="s">
        <v>395</v>
      </c>
      <c r="B7" s="159"/>
      <c r="C7" s="162"/>
      <c r="D7" s="174"/>
    </row>
    <row r="8" spans="1:4" ht="15.9" customHeight="1" x14ac:dyDescent="0.3">
      <c r="A8" s="163">
        <v>1.2</v>
      </c>
      <c r="B8" s="159" t="str">
        <f>VLOOKUP(A8,'[16]2A OP indicators List_23Aug2020'!$F:$H,2,FALSE)</f>
        <v>RFI</v>
      </c>
      <c r="C8" s="159" t="str">
        <f>VLOOKUP(A8,'[16]2A OP indicators List_23Aug2020'!$F:$H,3,FALSE)</f>
        <v>Jobs generated (number)</v>
      </c>
      <c r="D8" s="174">
        <v>1180</v>
      </c>
    </row>
    <row r="9" spans="1:4" ht="15.9" customHeight="1" x14ac:dyDescent="0.3">
      <c r="A9" s="161" t="s">
        <v>396</v>
      </c>
      <c r="B9" s="159"/>
      <c r="C9" s="159"/>
      <c r="D9" s="174"/>
    </row>
    <row r="10" spans="1:4" ht="15.9" customHeight="1" x14ac:dyDescent="0.3">
      <c r="A10" s="163">
        <v>1.2</v>
      </c>
      <c r="B10" s="159" t="str">
        <f>VLOOKUP(A10,'[16]2A OP indicators List_23Aug2020'!$F:$H,2,FALSE)</f>
        <v>RFI</v>
      </c>
      <c r="C10" s="159" t="str">
        <f>VLOOKUP(A10,'[16]2A OP indicators List_23Aug2020'!$F:$H,3,FALSE)</f>
        <v>Jobs generated (number)</v>
      </c>
      <c r="D10" s="174">
        <v>10.333333333333334</v>
      </c>
    </row>
    <row r="11" spans="1:4" ht="15.9" customHeight="1" x14ac:dyDescent="0.3">
      <c r="A11" s="163">
        <v>3.1</v>
      </c>
      <c r="B11" s="159" t="str">
        <f>VLOOKUP(A11,'[16]2A OP indicators List_23Aug2020'!$F:$H,2,FALSE)</f>
        <v>RFI</v>
      </c>
      <c r="C11" s="159" t="str">
        <f>VLOOKUP(A11,'[16]2A OP indicators List_23Aug2020'!$F:$H,3,FALSE)</f>
        <v>Total annual greenhouse gas emissions reduction (tCO2e/year) </v>
      </c>
      <c r="D11" s="174">
        <v>34633</v>
      </c>
    </row>
    <row r="12" spans="1:4" ht="15.9" customHeight="1" x14ac:dyDescent="0.3">
      <c r="A12" s="163" t="s">
        <v>298</v>
      </c>
      <c r="B12" s="159" t="str">
        <f>VLOOKUP(A12,'[16]2A OP indicators List_23Aug2020'!$F:$H,2,FALSE)</f>
        <v>TI</v>
      </c>
      <c r="C12" s="159" t="str">
        <f>VLOOKUP(A12,'[16]2A OP indicators List_23Aug2020'!$F:$H,3,FALSE)</f>
        <v>Low-carbon infrastructure assets established or improved (number)</v>
      </c>
      <c r="D12" s="174">
        <v>1</v>
      </c>
    </row>
    <row r="13" spans="1:4" ht="15.9" customHeight="1" x14ac:dyDescent="0.3">
      <c r="A13" s="163" t="s">
        <v>300</v>
      </c>
      <c r="B13" s="159" t="str">
        <f>VLOOKUP(A13,'[16]2A OP indicators List_23Aug2020'!$F:$H,2,FALSE)</f>
        <v>TI</v>
      </c>
      <c r="C13" s="159" t="str">
        <f>VLOOKUP(A13,'[16]2A OP indicators List_23Aug2020'!$F:$H,3,FALSE)</f>
        <v>Installed renewable energy capacity (megawatts)</v>
      </c>
      <c r="D13" s="174">
        <v>50</v>
      </c>
    </row>
    <row r="14" spans="1:4" s="93" customFormat="1" ht="15.9" customHeight="1" x14ac:dyDescent="0.3">
      <c r="A14" s="161" t="s">
        <v>397</v>
      </c>
      <c r="B14" s="159"/>
      <c r="C14" s="159"/>
      <c r="D14" s="174"/>
    </row>
    <row r="15" spans="1:4" ht="15.9" customHeight="1" x14ac:dyDescent="0.3">
      <c r="A15" s="163">
        <v>6.1</v>
      </c>
      <c r="B15" s="159" t="str">
        <f>VLOOKUP(A15,'[16]2A OP indicators List_23Aug2020'!$F:$H,2,FALSE)</f>
        <v>RFI</v>
      </c>
      <c r="C15" s="159" t="str">
        <f>VLOOKUP(A15,'[16]2A OP indicators List_23Aug2020'!$F:$H,3,FALSE)</f>
        <v>Entities with improved management functions and financial stability (number) </v>
      </c>
      <c r="D15" s="174">
        <v>1</v>
      </c>
    </row>
    <row r="16" spans="1:4" ht="15.9" customHeight="1" x14ac:dyDescent="0.3">
      <c r="A16" s="163" t="s">
        <v>390</v>
      </c>
      <c r="B16" s="159" t="str">
        <f>VLOOKUP(A16,'[16]2A OP indicators List_23Aug2020'!$F:$H,2,FALSE)</f>
        <v>TI</v>
      </c>
      <c r="C16" s="159" t="str">
        <f>VLOOKUP(A16,'[16]2A OP indicators List_23Aug2020'!$F:$H,3,FALSE)</f>
        <v>Solutions to prevent or address gender-based violence implemented (number) </v>
      </c>
      <c r="D16" s="174">
        <v>3</v>
      </c>
    </row>
    <row r="17" spans="1:4" ht="15.9" customHeight="1" x14ac:dyDescent="0.3">
      <c r="A17" s="158" t="s">
        <v>338</v>
      </c>
      <c r="B17" s="159"/>
      <c r="C17" s="159"/>
      <c r="D17" s="175"/>
    </row>
    <row r="18" spans="1:4" ht="15.9" customHeight="1" x14ac:dyDescent="0.3">
      <c r="A18" s="161" t="s">
        <v>398</v>
      </c>
      <c r="B18" s="159"/>
      <c r="C18" s="159"/>
      <c r="D18" s="174"/>
    </row>
    <row r="19" spans="1:4" ht="15.9" customHeight="1" x14ac:dyDescent="0.3">
      <c r="A19" s="163">
        <v>1.2</v>
      </c>
      <c r="B19" s="159" t="str">
        <f>VLOOKUP(A19,'[16]2A OP indicators List_23Aug2020'!$F:$H,2,FALSE)</f>
        <v>RFI</v>
      </c>
      <c r="C19" s="159" t="str">
        <f>VLOOKUP(A19,'[16]2A OP indicators List_23Aug2020'!$F:$H,3,FALSE)</f>
        <v>Jobs generated (number)</v>
      </c>
      <c r="D19" s="174">
        <v>1652</v>
      </c>
    </row>
    <row r="20" spans="1:4" ht="15.9" customHeight="1" x14ac:dyDescent="0.3">
      <c r="A20" s="163">
        <v>2.2999999999999998</v>
      </c>
      <c r="B20" s="159" t="str">
        <f>VLOOKUP(A20,'[16]2A OP indicators List_23Aug2020'!$F:$H,2,FALSE)</f>
        <v>RFI</v>
      </c>
      <c r="C20" s="159" t="str">
        <f>VLOOKUP(A20,'[16]2A OP indicators List_23Aug2020'!$F:$H,3,FALSE)</f>
        <v>Women represented in decision-making structures and processes (number) </v>
      </c>
      <c r="D20" s="174">
        <v>216</v>
      </c>
    </row>
    <row r="21" spans="1:4" ht="15.9" customHeight="1" x14ac:dyDescent="0.3">
      <c r="A21" s="163">
        <v>2.5</v>
      </c>
      <c r="B21" s="159" t="str">
        <f>VLOOKUP(A21,'[16]2A OP indicators List_23Aug2020'!$F:$H,2,FALSE)</f>
        <v>RFI</v>
      </c>
      <c r="C21" s="159" t="str">
        <f>VLOOKUP(A21,'[16]2A OP indicators List_23Aug2020'!$F:$H,3,FALSE)</f>
        <v>Women and girls with increased resilience to climate change, disasters, and other external shocks (number) </v>
      </c>
      <c r="D21" s="174">
        <v>2406</v>
      </c>
    </row>
    <row r="22" spans="1:4" ht="15.9" customHeight="1" x14ac:dyDescent="0.3">
      <c r="A22" s="163">
        <v>3.2</v>
      </c>
      <c r="B22" s="159" t="str">
        <f>VLOOKUP(A22,'[16]2A OP indicators List_23Aug2020'!$F:$H,2,FALSE)</f>
        <v>RFI</v>
      </c>
      <c r="C22" s="159" t="str">
        <f>VLOOKUP(A22,'[16]2A OP indicators List_23Aug2020'!$F:$H,3,FALSE)</f>
        <v>People with strengthened climate and disaster resilience (number)</v>
      </c>
      <c r="D22" s="174">
        <v>597512</v>
      </c>
    </row>
    <row r="23" spans="1:4" ht="15.9" customHeight="1" x14ac:dyDescent="0.3">
      <c r="A23" s="163">
        <v>4.0999999999999996</v>
      </c>
      <c r="B23" s="159" t="str">
        <f>VLOOKUP(A23,'[16]2A OP indicators List_23Aug2020'!$F:$H,2,FALSE)</f>
        <v>RFI</v>
      </c>
      <c r="C23" s="159" t="str">
        <f>VLOOKUP(A23,'[16]2A OP indicators List_23Aug2020'!$F:$H,3,FALSE)</f>
        <v>People benefiting from improved services in urban areas (number)</v>
      </c>
      <c r="D23" s="174">
        <v>635700</v>
      </c>
    </row>
    <row r="24" spans="1:4" s="93" customFormat="1" ht="15.9" customHeight="1" x14ac:dyDescent="0.3">
      <c r="A24" s="163">
        <v>5.3</v>
      </c>
      <c r="B24" s="159" t="str">
        <f>VLOOKUP(A24,'[16]2A OP indicators List_23Aug2020'!$F:$H,2,FALSE)</f>
        <v>RFI</v>
      </c>
      <c r="C24" s="159" t="str">
        <f>VLOOKUP(A24,'[16]2A OP indicators List_23Aug2020'!$F:$H,3,FALSE)</f>
        <v>Land with higher productivity (hectares)</v>
      </c>
      <c r="D24" s="174">
        <v>76100</v>
      </c>
    </row>
    <row r="25" spans="1:4" ht="15.9" customHeight="1" x14ac:dyDescent="0.3">
      <c r="A25" s="163" t="s">
        <v>379</v>
      </c>
      <c r="B25" s="159" t="str">
        <f>VLOOKUP(A25,'[16]2A OP indicators List_23Aug2020'!$F:$H,2,FALSE)</f>
        <v>TI</v>
      </c>
      <c r="C25" s="159" t="str">
        <f>VLOOKUP(A25,'[16]2A OP indicators List_23Aug2020'!$F:$H,3,FALSE)</f>
        <v>Additional climate finance mobilized ($) </v>
      </c>
      <c r="D25" s="174">
        <v>0</v>
      </c>
    </row>
    <row r="26" spans="1:4" ht="15.9" customHeight="1" x14ac:dyDescent="0.3">
      <c r="A26" s="163" t="s">
        <v>332</v>
      </c>
      <c r="B26" s="159" t="str">
        <f>VLOOKUP(A26,'[16]2A OP indicators List_23Aug2020'!$F:$H,2,FALSE)</f>
        <v>TI</v>
      </c>
      <c r="C26" s="159" t="str">
        <f>VLOOKUP(A26,'[16]2A OP indicators List_23Aug2020'!$F:$H,3,FALSE)</f>
        <v>National and subnational disaster risk reduction and/or management plans supported in implementation (number) </v>
      </c>
      <c r="D26" s="174">
        <v>38</v>
      </c>
    </row>
    <row r="27" spans="1:4" s="93" customFormat="1" ht="15.9" customHeight="1" x14ac:dyDescent="0.3">
      <c r="A27" s="163" t="s">
        <v>305</v>
      </c>
      <c r="B27" s="159" t="str">
        <f>VLOOKUP(A27,'[16]2A OP indicators List_23Aug2020'!$F:$H,2,FALSE)</f>
        <v>TI</v>
      </c>
      <c r="C27" s="159" t="str">
        <f>VLOOKUP(A27,'[16]2A OP indicators List_23Aug2020'!$F:$H,3,FALSE)</f>
        <v>New and existing infrastructure assets made climate and disaster resilient (number)</v>
      </c>
      <c r="D27" s="174">
        <v>4</v>
      </c>
    </row>
    <row r="28" spans="1:4" ht="15.9" customHeight="1" x14ac:dyDescent="0.3">
      <c r="A28" s="163" t="s">
        <v>359</v>
      </c>
      <c r="B28" s="159" t="str">
        <f>VLOOKUP(A28,'[16]2A OP indicators List_23Aug2020'!$F:$H,2,FALSE)</f>
        <v>TI</v>
      </c>
      <c r="C28" s="159" t="str">
        <f>VLOOKUP(A28,'[16]2A OP indicators List_23Aug2020'!$F:$H,3,FALSE)</f>
        <v>Urban infrastructure assets established or improved (number)</v>
      </c>
      <c r="D28" s="174">
        <v>4</v>
      </c>
    </row>
    <row r="29" spans="1:4" ht="15.9" customHeight="1" x14ac:dyDescent="0.3">
      <c r="A29" s="163" t="s">
        <v>399</v>
      </c>
      <c r="B29" s="159" t="str">
        <f>VLOOKUP(A29,'[16]2A OP indicators List_23Aug2020'!$F:$H,2,FALSE)</f>
        <v>TI</v>
      </c>
      <c r="C29" s="159" t="str">
        <f>VLOOKUP(A29,'[16]2A OP indicators List_23Aug2020'!$F:$H,3,FALSE)</f>
        <v>Measures to improve shared capacity of DMCs to mitigate or adapt to climate change supported in implementation (number)</v>
      </c>
      <c r="D29" s="174">
        <v>3</v>
      </c>
    </row>
    <row r="30" spans="1:4" ht="15.9" customHeight="1" x14ac:dyDescent="0.3">
      <c r="A30" s="161" t="s">
        <v>400</v>
      </c>
      <c r="B30" s="159"/>
      <c r="C30" s="159"/>
      <c r="D30" s="174"/>
    </row>
    <row r="31" spans="1:4" ht="15.9" customHeight="1" x14ac:dyDescent="0.3">
      <c r="A31" s="163">
        <v>6.1</v>
      </c>
      <c r="B31" s="159" t="str">
        <f>VLOOKUP(A31,'[16]2A OP indicators List_23Aug2020'!$F:$H,2,FALSE)</f>
        <v>RFI</v>
      </c>
      <c r="C31" s="159" t="str">
        <f>VLOOKUP(A31,'[16]2A OP indicators List_23Aug2020'!$F:$H,3,FALSE)</f>
        <v>Entities with improved management functions and financial stability (number) </v>
      </c>
      <c r="D31" s="174">
        <v>1</v>
      </c>
    </row>
    <row r="32" spans="1:4" ht="15.9" customHeight="1" x14ac:dyDescent="0.3">
      <c r="A32" s="163" t="s">
        <v>359</v>
      </c>
      <c r="B32" s="159" t="str">
        <f>VLOOKUP(A32,'[16]2A OP indicators List_23Aug2020'!$F:$H,2,FALSE)</f>
        <v>TI</v>
      </c>
      <c r="C32" s="159" t="str">
        <f>VLOOKUP(A32,'[16]2A OP indicators List_23Aug2020'!$F:$H,3,FALSE)</f>
        <v>Urban infrastructure assets established or improved (number)</v>
      </c>
      <c r="D32" s="174">
        <v>9</v>
      </c>
    </row>
    <row r="33" spans="1:4" ht="15.9" customHeight="1" x14ac:dyDescent="0.3">
      <c r="A33" s="161" t="s">
        <v>401</v>
      </c>
      <c r="B33" s="159"/>
      <c r="C33" s="159"/>
      <c r="D33" s="174"/>
    </row>
    <row r="34" spans="1:4" ht="15.9" customHeight="1" x14ac:dyDescent="0.3">
      <c r="A34" s="163">
        <v>1.1000000000000001</v>
      </c>
      <c r="B34" s="159" t="str">
        <f>VLOOKUP(A34,'[16]2A OP indicators List_23Aug2020'!$F:$H,2,FALSE)</f>
        <v>RFI</v>
      </c>
      <c r="C34" s="159" t="str">
        <f>VLOOKUP(A34,'[16]2A OP indicators List_23Aug2020'!$F:$H,3,FALSE)</f>
        <v>People benefiting from improved health services, education services, or social protection (number)</v>
      </c>
      <c r="D34" s="174">
        <v>327</v>
      </c>
    </row>
    <row r="35" spans="1:4" s="92" customFormat="1" ht="15" customHeight="1" x14ac:dyDescent="0.3">
      <c r="A35" s="163">
        <v>1.2</v>
      </c>
      <c r="B35" s="159" t="str">
        <f>VLOOKUP(A35,'[16]2A OP indicators List_23Aug2020'!$F:$H,2,FALSE)</f>
        <v>RFI</v>
      </c>
      <c r="C35" s="159" t="str">
        <f>VLOOKUP(A35,'[16]2A OP indicators List_23Aug2020'!$F:$H,3,FALSE)</f>
        <v>Jobs generated (number)</v>
      </c>
      <c r="D35" s="174">
        <v>110</v>
      </c>
    </row>
    <row r="36" spans="1:4" s="92" customFormat="1" ht="15" customHeight="1" x14ac:dyDescent="0.3">
      <c r="A36" s="163">
        <v>1.3</v>
      </c>
      <c r="B36" s="159" t="str">
        <f>VLOOKUP(A36,'[16]2A OP indicators List_23Aug2020'!$F:$H,2,FALSE)</f>
        <v>RFI</v>
      </c>
      <c r="C36" s="159" t="str">
        <f>VLOOKUP(A36,'[16]2A OP indicators List_23Aug2020'!$F:$H,3,FALSE)</f>
        <v>Poor and vulnerable people with improved standards of living (number)</v>
      </c>
      <c r="D36" s="174">
        <v>1166000</v>
      </c>
    </row>
    <row r="37" spans="1:4" ht="15" customHeight="1" x14ac:dyDescent="0.3">
      <c r="A37" s="163">
        <v>2.1</v>
      </c>
      <c r="B37" s="159" t="str">
        <f>VLOOKUP(A37,'[16]2A OP indicators List_23Aug2020'!$F:$H,2,FALSE)</f>
        <v>RFI</v>
      </c>
      <c r="C37" s="159" t="str">
        <f>VLOOKUP(A37,'[16]2A OP indicators List_23Aug2020'!$F:$H,3,FALSE)</f>
        <v>Skilled jobs for women generated (number) </v>
      </c>
      <c r="D37" s="174">
        <v>130</v>
      </c>
    </row>
    <row r="38" spans="1:4" ht="15" customHeight="1" x14ac:dyDescent="0.3">
      <c r="A38" s="163">
        <v>2.2999999999999998</v>
      </c>
      <c r="B38" s="159" t="str">
        <f>VLOOKUP(A38,'[16]2A OP indicators List_23Aug2020'!$F:$H,2,FALSE)</f>
        <v>RFI</v>
      </c>
      <c r="C38" s="159" t="str">
        <f>VLOOKUP(A38,'[16]2A OP indicators List_23Aug2020'!$F:$H,3,FALSE)</f>
        <v>Women represented in decision-making structures and processes (number) </v>
      </c>
      <c r="D38" s="174">
        <v>6</v>
      </c>
    </row>
    <row r="39" spans="1:4" ht="15" customHeight="1" x14ac:dyDescent="0.3">
      <c r="A39" s="163">
        <v>4.0999999999999996</v>
      </c>
      <c r="B39" s="159" t="str">
        <f>VLOOKUP(A39,'[16]2A OP indicators List_23Aug2020'!$F:$H,2,FALSE)</f>
        <v>RFI</v>
      </c>
      <c r="C39" s="159" t="str">
        <f>VLOOKUP(A39,'[16]2A OP indicators List_23Aug2020'!$F:$H,3,FALSE)</f>
        <v>People benefiting from improved services in urban areas (number)</v>
      </c>
      <c r="D39" s="174">
        <v>1060000</v>
      </c>
    </row>
    <row r="40" spans="1:4" ht="15" customHeight="1" x14ac:dyDescent="0.3">
      <c r="A40" s="163">
        <v>5.0999999999999996</v>
      </c>
      <c r="B40" s="159" t="str">
        <f>VLOOKUP(A40,'[16]2A OP indicators List_23Aug2020'!$F:$H,2,FALSE)</f>
        <v>RFI</v>
      </c>
      <c r="C40" s="159" t="str">
        <f>VLOOKUP(A40,'[16]2A OP indicators List_23Aug2020'!$F:$H,3,FALSE)</f>
        <v>People benefiting from increased rural investment (number)</v>
      </c>
      <c r="D40" s="174">
        <v>3709999.9999999995</v>
      </c>
    </row>
    <row r="41" spans="1:4" ht="15" customHeight="1" x14ac:dyDescent="0.3">
      <c r="A41" s="163">
        <v>6.2</v>
      </c>
      <c r="B41" s="159" t="str">
        <f>VLOOKUP(A41,'[16]2A OP indicators List_23Aug2020'!$F:$H,2,FALSE)</f>
        <v>RFI</v>
      </c>
      <c r="C41" s="159" t="str">
        <f>VLOOKUP(A41,'[16]2A OP indicators List_23Aug2020'!$F:$H,3,FALSE)</f>
        <v>Entities with improved service delivery (number) </v>
      </c>
      <c r="D41" s="174">
        <v>60</v>
      </c>
    </row>
    <row r="42" spans="1:4" ht="14.1" customHeight="1" x14ac:dyDescent="0.3">
      <c r="A42" s="163" t="s">
        <v>269</v>
      </c>
      <c r="B42" s="159" t="str">
        <f>VLOOKUP(A42,'[16]2A OP indicators List_23Aug2020'!$F:$H,2,FALSE)</f>
        <v>TI</v>
      </c>
      <c r="C42" s="159" t="str">
        <f>VLOOKUP(A42,'[16]2A OP indicators List_23Aug2020'!$F:$H,3,FALSE)</f>
        <v>People enrolled in improved education and/or training (number) </v>
      </c>
      <c r="D42" s="174">
        <v>2851</v>
      </c>
    </row>
    <row r="43" spans="1:4" ht="15" customHeight="1" x14ac:dyDescent="0.3">
      <c r="A43" s="163" t="s">
        <v>279</v>
      </c>
      <c r="B43" s="159" t="str">
        <f>VLOOKUP(A43,'[16]2A OP indicators List_23Aug2020'!$F:$H,2,FALSE)</f>
        <v>TI</v>
      </c>
      <c r="C43" s="159" t="str">
        <f>VLOOKUP(A43,'[16]2A OP indicators List_23Aug2020'!$F:$H,3,FALSE)</f>
        <v>Health services established or improved (number) </v>
      </c>
      <c r="D43" s="174">
        <v>1</v>
      </c>
    </row>
    <row r="44" spans="1:4" ht="15" customHeight="1" x14ac:dyDescent="0.3">
      <c r="A44" s="163" t="s">
        <v>294</v>
      </c>
      <c r="B44" s="159" t="str">
        <f>VLOOKUP(A44,'[16]2A OP indicators List_23Aug2020'!$F:$H,2,FALSE)</f>
        <v>TI</v>
      </c>
      <c r="C44" s="159" t="str">
        <f>VLOOKUP(A44,'[16]2A OP indicators List_23Aug2020'!$F:$H,3,FALSE)</f>
        <v>Infrastructure assets established or improved (number)</v>
      </c>
      <c r="D44" s="174">
        <v>116</v>
      </c>
    </row>
    <row r="45" spans="1:4" x14ac:dyDescent="0.3">
      <c r="A45" s="163" t="s">
        <v>260</v>
      </c>
      <c r="B45" s="159" t="str">
        <f>VLOOKUP(A45,'[16]2A OP indicators List_23Aug2020'!$F:$H,2,FALSE)</f>
        <v>TI</v>
      </c>
      <c r="C45" s="159" t="str">
        <f>VLOOKUP(A45,'[16]2A OP indicators List_23Aug2020'!$F:$H,3,FALSE)</f>
        <v>Rural infrastructure assets established or improved (number)</v>
      </c>
      <c r="D45" s="174">
        <v>116</v>
      </c>
    </row>
    <row r="46" spans="1:4" x14ac:dyDescent="0.3">
      <c r="A46" s="163" t="s">
        <v>285</v>
      </c>
      <c r="B46" s="159" t="str">
        <f>VLOOKUP(A46,'[16]2A OP indicators List_23Aug2020'!$F:$H,2,FALSE)</f>
        <v>TI</v>
      </c>
      <c r="C46" s="159" t="str">
        <f>VLOOKUP(A46,'[16]2A OP indicators List_23Aug2020'!$F:$H,3,FALSE)</f>
        <v>Service delivery standards adopted and/or supported in implementation by government and/or private entities (number)</v>
      </c>
      <c r="D46" s="174">
        <v>1</v>
      </c>
    </row>
    <row r="47" spans="1:4" x14ac:dyDescent="0.3">
      <c r="A47" s="161" t="s">
        <v>402</v>
      </c>
      <c r="B47" s="159"/>
      <c r="C47" s="159"/>
      <c r="D47" s="174"/>
    </row>
    <row r="48" spans="1:4" x14ac:dyDescent="0.3">
      <c r="A48" s="163">
        <v>1.2</v>
      </c>
      <c r="B48" s="159" t="str">
        <f>VLOOKUP(A48,'[16]2A OP indicators List_23Aug2020'!$F:$H,2,FALSE)</f>
        <v>RFI</v>
      </c>
      <c r="C48" s="159" t="str">
        <f>VLOOKUP(A48,'[16]2A OP indicators List_23Aug2020'!$F:$H,3,FALSE)</f>
        <v>Jobs generated (number)</v>
      </c>
      <c r="D48" s="174">
        <v>684</v>
      </c>
    </row>
    <row r="49" spans="1:4" x14ac:dyDescent="0.3">
      <c r="A49" s="163">
        <v>1.3</v>
      </c>
      <c r="B49" s="159" t="str">
        <f>VLOOKUP(A49,'[16]2A OP indicators List_23Aug2020'!$F:$H,2,FALSE)</f>
        <v>RFI</v>
      </c>
      <c r="C49" s="159" t="str">
        <f>VLOOKUP(A49,'[16]2A OP indicators List_23Aug2020'!$F:$H,3,FALSE)</f>
        <v>Poor and vulnerable people with improved standards of living (number)</v>
      </c>
      <c r="D49" s="174">
        <v>343080</v>
      </c>
    </row>
    <row r="50" spans="1:4" x14ac:dyDescent="0.3">
      <c r="A50" s="163">
        <v>2.4</v>
      </c>
      <c r="B50" s="159" t="str">
        <f>VLOOKUP(A50,'[16]2A OP indicators List_23Aug2020'!$F:$H,2,FALSE)</f>
        <v>RFI</v>
      </c>
      <c r="C50" s="159" t="str">
        <f>VLOOKUP(A50,'[16]2A OP indicators List_23Aug2020'!$F:$H,3,FALSE)</f>
        <v>Women and girls with increased time savings (number) </v>
      </c>
      <c r="D50" s="174">
        <v>174426</v>
      </c>
    </row>
    <row r="51" spans="1:4" x14ac:dyDescent="0.3">
      <c r="A51" s="163">
        <v>5.0999999999999996</v>
      </c>
      <c r="B51" s="159" t="str">
        <f>VLOOKUP(A51,'[16]2A OP indicators List_23Aug2020'!$F:$H,2,FALSE)</f>
        <v>RFI</v>
      </c>
      <c r="C51" s="159" t="str">
        <f>VLOOKUP(A51,'[16]2A OP indicators List_23Aug2020'!$F:$H,3,FALSE)</f>
        <v>People benefiting from increased rural investment (number)</v>
      </c>
      <c r="D51" s="174">
        <v>343080</v>
      </c>
    </row>
    <row r="52" spans="1:4" x14ac:dyDescent="0.3">
      <c r="A52" s="163">
        <v>7.1</v>
      </c>
      <c r="B52" s="159" t="str">
        <f>VLOOKUP(A52,'[16]2A OP indicators List_23Aug2020'!$F:$H,2,FALSE)</f>
        <v>RFI</v>
      </c>
      <c r="C52" s="159" t="str">
        <f>VLOOKUP(A52,'[16]2A OP indicators List_23Aug2020'!$F:$H,3,FALSE)</f>
        <v>Cargo transported and energy transmitted across borders ($) </v>
      </c>
      <c r="D52" s="174">
        <v>8700000</v>
      </c>
    </row>
    <row r="53" spans="1:4" x14ac:dyDescent="0.3">
      <c r="A53" s="163" t="s">
        <v>294</v>
      </c>
      <c r="B53" s="159" t="str">
        <f>VLOOKUP(A53,'[16]2A OP indicators List_23Aug2020'!$F:$H,2,FALSE)</f>
        <v>TI</v>
      </c>
      <c r="C53" s="159" t="str">
        <f>VLOOKUP(A53,'[16]2A OP indicators List_23Aug2020'!$F:$H,3,FALSE)</f>
        <v>Infrastructure assets established or improved (number)</v>
      </c>
      <c r="D53" s="174">
        <v>2</v>
      </c>
    </row>
    <row r="54" spans="1:4" x14ac:dyDescent="0.3">
      <c r="A54" s="163" t="s">
        <v>260</v>
      </c>
      <c r="B54" s="159" t="str">
        <f>VLOOKUP(A54,'[16]2A OP indicators List_23Aug2020'!$F:$H,2,FALSE)</f>
        <v>TI</v>
      </c>
      <c r="C54" s="159" t="str">
        <f>VLOOKUP(A54,'[16]2A OP indicators List_23Aug2020'!$F:$H,3,FALSE)</f>
        <v>Rural infrastructure assets established or improved (number)</v>
      </c>
      <c r="D54" s="174">
        <v>2</v>
      </c>
    </row>
    <row r="55" spans="1:4" x14ac:dyDescent="0.3">
      <c r="A55" s="163" t="s">
        <v>356</v>
      </c>
      <c r="B55" s="159" t="str">
        <f>VLOOKUP(A55,'[16]2A OP indicators List_23Aug2020'!$F:$H,2,FALSE)</f>
        <v>TI</v>
      </c>
      <c r="C55" s="159" t="str">
        <f>VLOOKUP(A55,'[16]2A OP indicators List_23Aug2020'!$F:$H,3,FALSE)</f>
        <v>Transport and ICT connectivity assets established or improved (number)</v>
      </c>
      <c r="D55" s="174">
        <v>2</v>
      </c>
    </row>
    <row r="56" spans="1:4" x14ac:dyDescent="0.3">
      <c r="A56" s="158" t="s">
        <v>340</v>
      </c>
      <c r="B56" s="159"/>
      <c r="C56" s="159"/>
      <c r="D56" s="174"/>
    </row>
    <row r="57" spans="1:4" x14ac:dyDescent="0.3">
      <c r="A57" s="161" t="s">
        <v>403</v>
      </c>
      <c r="B57" s="159"/>
      <c r="C57" s="159"/>
      <c r="D57" s="174"/>
    </row>
    <row r="58" spans="1:4" x14ac:dyDescent="0.3">
      <c r="A58" s="170" t="s">
        <v>289</v>
      </c>
      <c r="B58" s="171" t="str">
        <f>VLOOKUP(A58,'[16]2A OP indicators List_23Aug2020'!$F:$H,2,FALSE)</f>
        <v>TI</v>
      </c>
      <c r="C58" s="171" t="str">
        <f>VLOOKUP(A58,'[16]2A OP indicators List_23Aug2020'!$F:$H,3,FALSE)</f>
        <v>Measures supported in implementation to improve capacity of public organizations to promote the private sector and finance sector (number)</v>
      </c>
      <c r="D58" s="176">
        <v>1</v>
      </c>
    </row>
  </sheetData>
  <autoFilter ref="B5:C58" xr:uid="{5FE39C70-0BEB-4400-B4F3-BD7421C4EC97}"/>
  <hyperlinks>
    <hyperlink ref="A2" r:id="rId1" xr:uid="{F7B35F1D-8710-4F31-A80A-06080D4D26F5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FBA77-4340-5A4B-BBB2-ECDBFBC4AD2C}">
  <dimension ref="A1:I173"/>
  <sheetViews>
    <sheetView topLeftCell="A145" zoomScale="113" zoomScaleNormal="113" workbookViewId="0">
      <selection activeCell="J158" sqref="J158"/>
    </sheetView>
  </sheetViews>
  <sheetFormatPr defaultColWidth="10.8984375" defaultRowHeight="15.6" x14ac:dyDescent="0.3"/>
  <cols>
    <col min="1" max="1" width="14.3984375" style="86" customWidth="1"/>
    <col min="2" max="2" width="10.8984375" style="86"/>
    <col min="3" max="3" width="64" style="86" customWidth="1"/>
    <col min="4" max="4" width="13.09765625" style="94" customWidth="1"/>
    <col min="5" max="6" width="10.8984375" style="86"/>
    <col min="7" max="7" width="15.8984375" style="86" customWidth="1"/>
    <col min="8" max="16384" width="10.8984375" style="86"/>
  </cols>
  <sheetData>
    <row r="1" spans="1:7" x14ac:dyDescent="0.3">
      <c r="A1" s="95" t="s">
        <v>0</v>
      </c>
      <c r="B1" s="87"/>
      <c r="C1" s="88"/>
      <c r="D1" s="89"/>
    </row>
    <row r="2" spans="1:7" x14ac:dyDescent="0.3">
      <c r="A2" s="95"/>
      <c r="B2" s="87"/>
      <c r="C2" s="88"/>
      <c r="D2" s="89"/>
    </row>
    <row r="3" spans="1:7" x14ac:dyDescent="0.3">
      <c r="A3" s="136">
        <v>2019</v>
      </c>
      <c r="B3" s="87"/>
      <c r="C3" s="88"/>
      <c r="D3" s="89"/>
    </row>
    <row r="4" spans="1:7" x14ac:dyDescent="0.3">
      <c r="A4" s="119" t="s">
        <v>336</v>
      </c>
      <c r="B4" s="120" t="s">
        <v>231</v>
      </c>
      <c r="C4" s="120" t="s">
        <v>337</v>
      </c>
      <c r="D4" s="121" t="s">
        <v>338</v>
      </c>
      <c r="E4" s="121" t="s">
        <v>339</v>
      </c>
      <c r="F4" s="121" t="s">
        <v>340</v>
      </c>
      <c r="G4" s="122" t="s">
        <v>341</v>
      </c>
    </row>
    <row r="5" spans="1:7" x14ac:dyDescent="0.3">
      <c r="A5" s="123" t="s">
        <v>342</v>
      </c>
      <c r="B5" s="128"/>
      <c r="C5" s="129"/>
      <c r="D5" s="124"/>
      <c r="E5" s="87"/>
      <c r="F5" s="87"/>
      <c r="G5" s="125"/>
    </row>
    <row r="6" spans="1:7" ht="27.6" x14ac:dyDescent="0.3">
      <c r="A6" s="131">
        <v>1.1000000000000001</v>
      </c>
      <c r="B6" s="103" t="s">
        <v>236</v>
      </c>
      <c r="C6" s="114" t="s">
        <v>265</v>
      </c>
      <c r="D6" s="115">
        <f>4550+6164</f>
        <v>10714</v>
      </c>
      <c r="E6" s="115">
        <v>0</v>
      </c>
      <c r="F6" s="115">
        <v>0</v>
      </c>
      <c r="G6" s="125">
        <f>SUM(D6:F6)</f>
        <v>10714</v>
      </c>
    </row>
    <row r="7" spans="1:7" x14ac:dyDescent="0.3">
      <c r="A7" s="131">
        <v>1.2</v>
      </c>
      <c r="B7" s="103" t="s">
        <v>236</v>
      </c>
      <c r="C7" s="114" t="s">
        <v>237</v>
      </c>
      <c r="D7" s="115">
        <f>340+15644+25819+1297</f>
        <v>43100</v>
      </c>
      <c r="E7" s="115">
        <v>0</v>
      </c>
      <c r="F7" s="115">
        <v>0</v>
      </c>
      <c r="G7" s="125">
        <f t="shared" ref="G7:G52" si="0">SUM(D7:F7)</f>
        <v>43100</v>
      </c>
    </row>
    <row r="8" spans="1:7" x14ac:dyDescent="0.3">
      <c r="A8" s="131">
        <v>1.3</v>
      </c>
      <c r="B8" s="103" t="s">
        <v>236</v>
      </c>
      <c r="C8" s="114" t="s">
        <v>249</v>
      </c>
      <c r="D8" s="115">
        <f>218269.8+768386.6</f>
        <v>986656.39999999991</v>
      </c>
      <c r="E8" s="115">
        <v>0</v>
      </c>
      <c r="F8" s="115">
        <v>0</v>
      </c>
      <c r="G8" s="125">
        <f t="shared" si="0"/>
        <v>986656.39999999991</v>
      </c>
    </row>
    <row r="9" spans="1:7" x14ac:dyDescent="0.3">
      <c r="A9" s="131" t="s">
        <v>269</v>
      </c>
      <c r="B9" s="103" t="s">
        <v>240</v>
      </c>
      <c r="C9" s="114" t="s">
        <v>270</v>
      </c>
      <c r="D9" s="115">
        <f>8950+4550+6164+854</f>
        <v>20518</v>
      </c>
      <c r="E9" s="115">
        <v>0</v>
      </c>
      <c r="F9" s="115">
        <v>0</v>
      </c>
      <c r="G9" s="125">
        <f t="shared" si="0"/>
        <v>20518</v>
      </c>
    </row>
    <row r="10" spans="1:7" x14ac:dyDescent="0.3">
      <c r="A10" s="131" t="s">
        <v>279</v>
      </c>
      <c r="B10" s="103" t="s">
        <v>240</v>
      </c>
      <c r="C10" s="114" t="s">
        <v>280</v>
      </c>
      <c r="D10" s="115">
        <v>26</v>
      </c>
      <c r="E10" s="115">
        <v>0</v>
      </c>
      <c r="F10" s="115">
        <v>0</v>
      </c>
      <c r="G10" s="125">
        <f t="shared" si="0"/>
        <v>26</v>
      </c>
    </row>
    <row r="11" spans="1:7" x14ac:dyDescent="0.3">
      <c r="A11" s="131" t="s">
        <v>294</v>
      </c>
      <c r="B11" s="103" t="s">
        <v>240</v>
      </c>
      <c r="C11" s="114" t="s">
        <v>295</v>
      </c>
      <c r="D11" s="115">
        <f>5+11.4</f>
        <v>16.399999999999999</v>
      </c>
      <c r="E11" s="115">
        <v>0</v>
      </c>
      <c r="F11" s="115">
        <v>0</v>
      </c>
      <c r="G11" s="125">
        <f t="shared" si="0"/>
        <v>16.399999999999999</v>
      </c>
    </row>
    <row r="12" spans="1:7" x14ac:dyDescent="0.3">
      <c r="A12" s="123" t="s">
        <v>343</v>
      </c>
      <c r="B12" s="128"/>
      <c r="C12" s="129"/>
      <c r="D12" s="115"/>
      <c r="E12" s="115"/>
      <c r="F12" s="115"/>
      <c r="G12" s="125"/>
    </row>
    <row r="13" spans="1:7" x14ac:dyDescent="0.3">
      <c r="A13" s="131">
        <v>2.1</v>
      </c>
      <c r="B13" s="103" t="s">
        <v>236</v>
      </c>
      <c r="C13" s="114" t="s">
        <v>238</v>
      </c>
      <c r="D13" s="115">
        <v>221</v>
      </c>
      <c r="E13" s="115">
        <v>0</v>
      </c>
      <c r="F13" s="115">
        <v>0</v>
      </c>
      <c r="G13" s="125">
        <f t="shared" si="0"/>
        <v>221</v>
      </c>
    </row>
    <row r="14" spans="1:7" ht="27.6" x14ac:dyDescent="0.3">
      <c r="A14" s="131">
        <v>2.2000000000000002</v>
      </c>
      <c r="B14" s="103" t="s">
        <v>236</v>
      </c>
      <c r="C14" s="114" t="s">
        <v>278</v>
      </c>
      <c r="D14" s="115">
        <f>480+8586+61.59</f>
        <v>9127.59</v>
      </c>
      <c r="E14" s="115">
        <v>0</v>
      </c>
      <c r="F14" s="115">
        <v>0</v>
      </c>
      <c r="G14" s="125">
        <f t="shared" si="0"/>
        <v>9127.59</v>
      </c>
    </row>
    <row r="15" spans="1:7" x14ac:dyDescent="0.3">
      <c r="A15" s="131">
        <v>2.2999999999999998</v>
      </c>
      <c r="B15" s="103" t="s">
        <v>236</v>
      </c>
      <c r="C15" s="114" t="s">
        <v>250</v>
      </c>
      <c r="D15" s="115">
        <f>214+26+3+846</f>
        <v>1089</v>
      </c>
      <c r="E15" s="115">
        <v>0</v>
      </c>
      <c r="F15" s="115">
        <v>0</v>
      </c>
      <c r="G15" s="125">
        <f t="shared" si="0"/>
        <v>1089</v>
      </c>
    </row>
    <row r="16" spans="1:7" x14ac:dyDescent="0.3">
      <c r="A16" s="131">
        <v>2.4</v>
      </c>
      <c r="B16" s="103" t="s">
        <v>236</v>
      </c>
      <c r="C16" s="114" t="s">
        <v>251</v>
      </c>
      <c r="D16" s="115">
        <f>1273104+168981.904761905+23787.8784</f>
        <v>1465873.7831619051</v>
      </c>
      <c r="E16" s="115">
        <v>0</v>
      </c>
      <c r="F16" s="115">
        <v>0</v>
      </c>
      <c r="G16" s="125">
        <f t="shared" si="0"/>
        <v>1465873.7831619051</v>
      </c>
    </row>
    <row r="17" spans="1:7" ht="27.6" x14ac:dyDescent="0.3">
      <c r="A17" s="131">
        <v>2.5</v>
      </c>
      <c r="B17" s="103" t="s">
        <v>236</v>
      </c>
      <c r="C17" s="114" t="s">
        <v>266</v>
      </c>
      <c r="D17" s="115">
        <f>636552+951330</f>
        <v>1587882</v>
      </c>
      <c r="E17" s="115">
        <v>0</v>
      </c>
      <c r="F17" s="115">
        <v>0</v>
      </c>
      <c r="G17" s="125">
        <f t="shared" si="0"/>
        <v>1587882</v>
      </c>
    </row>
    <row r="18" spans="1:7" x14ac:dyDescent="0.3">
      <c r="A18" s="131" t="s">
        <v>239</v>
      </c>
      <c r="B18" s="103" t="s">
        <v>240</v>
      </c>
      <c r="C18" s="114" t="s">
        <v>241</v>
      </c>
      <c r="D18" s="115">
        <f>518+85+594+5191+862.96+11649</f>
        <v>18899.96</v>
      </c>
      <c r="E18" s="115">
        <v>0</v>
      </c>
      <c r="F18" s="115">
        <v>358.56</v>
      </c>
      <c r="G18" s="125">
        <f t="shared" si="0"/>
        <v>19258.52</v>
      </c>
    </row>
    <row r="19" spans="1:7" x14ac:dyDescent="0.3">
      <c r="A19" s="131" t="s">
        <v>296</v>
      </c>
      <c r="B19" s="103" t="s">
        <v>240</v>
      </c>
      <c r="C19" s="114" t="s">
        <v>297</v>
      </c>
      <c r="D19" s="115">
        <v>2994</v>
      </c>
      <c r="E19" s="115">
        <v>0</v>
      </c>
      <c r="F19" s="115">
        <v>0</v>
      </c>
      <c r="G19" s="125">
        <f t="shared" si="0"/>
        <v>2994</v>
      </c>
    </row>
    <row r="20" spans="1:7" x14ac:dyDescent="0.3">
      <c r="A20" s="131" t="s">
        <v>254</v>
      </c>
      <c r="B20" s="103" t="s">
        <v>240</v>
      </c>
      <c r="C20" s="114" t="s">
        <v>255</v>
      </c>
      <c r="D20" s="115">
        <f>168981.904761905+23787.8784</f>
        <v>192769.78316190501</v>
      </c>
      <c r="E20" s="115">
        <v>0</v>
      </c>
      <c r="F20" s="115">
        <v>0</v>
      </c>
      <c r="G20" s="125">
        <f t="shared" si="0"/>
        <v>192769.78316190501</v>
      </c>
    </row>
    <row r="21" spans="1:7" x14ac:dyDescent="0.3">
      <c r="A21" s="131" t="s">
        <v>256</v>
      </c>
      <c r="B21" s="103" t="s">
        <v>240</v>
      </c>
      <c r="C21" s="114" t="s">
        <v>257</v>
      </c>
      <c r="D21" s="115">
        <f>156+129</f>
        <v>285</v>
      </c>
      <c r="E21" s="115">
        <v>0</v>
      </c>
      <c r="F21" s="115">
        <v>0</v>
      </c>
      <c r="G21" s="125">
        <f t="shared" si="0"/>
        <v>285</v>
      </c>
    </row>
    <row r="22" spans="1:7" x14ac:dyDescent="0.3">
      <c r="A22" s="131" t="s">
        <v>281</v>
      </c>
      <c r="B22" s="103" t="s">
        <v>240</v>
      </c>
      <c r="C22" s="114" t="s">
        <v>282</v>
      </c>
      <c r="D22" s="115">
        <v>1</v>
      </c>
      <c r="E22" s="115">
        <v>0</v>
      </c>
      <c r="F22" s="115">
        <v>0</v>
      </c>
      <c r="G22" s="125">
        <f t="shared" si="0"/>
        <v>1</v>
      </c>
    </row>
    <row r="23" spans="1:7" ht="27.6" x14ac:dyDescent="0.3">
      <c r="A23" s="131" t="s">
        <v>271</v>
      </c>
      <c r="B23" s="103" t="s">
        <v>240</v>
      </c>
      <c r="C23" s="114" t="s">
        <v>272</v>
      </c>
      <c r="D23" s="115">
        <v>1</v>
      </c>
      <c r="E23" s="115">
        <v>0</v>
      </c>
      <c r="F23" s="115">
        <v>0</v>
      </c>
      <c r="G23" s="125">
        <f t="shared" si="0"/>
        <v>1</v>
      </c>
    </row>
    <row r="24" spans="1:7" x14ac:dyDescent="0.3">
      <c r="A24" s="123" t="s">
        <v>344</v>
      </c>
      <c r="B24" s="128"/>
      <c r="C24" s="129"/>
      <c r="D24" s="115"/>
      <c r="E24" s="115"/>
      <c r="F24" s="115"/>
      <c r="G24" s="125"/>
    </row>
    <row r="25" spans="1:7" x14ac:dyDescent="0.3">
      <c r="A25" s="131">
        <v>3.1</v>
      </c>
      <c r="B25" s="103" t="s">
        <v>236</v>
      </c>
      <c r="C25" s="114" t="s">
        <v>292</v>
      </c>
      <c r="D25" s="115">
        <v>55177</v>
      </c>
      <c r="E25" s="115">
        <v>0</v>
      </c>
      <c r="F25" s="115">
        <v>0</v>
      </c>
      <c r="G25" s="125">
        <f t="shared" si="0"/>
        <v>55177</v>
      </c>
    </row>
    <row r="26" spans="1:7" x14ac:dyDescent="0.3">
      <c r="A26" s="131">
        <v>3.2</v>
      </c>
      <c r="B26" s="103" t="s">
        <v>236</v>
      </c>
      <c r="C26" s="114" t="s">
        <v>267</v>
      </c>
      <c r="D26" s="115">
        <f>1260000+1900000</f>
        <v>3160000</v>
      </c>
      <c r="E26" s="115">
        <v>0</v>
      </c>
      <c r="F26" s="115">
        <v>0</v>
      </c>
      <c r="G26" s="125">
        <f t="shared" si="0"/>
        <v>3160000</v>
      </c>
    </row>
    <row r="27" spans="1:7" x14ac:dyDescent="0.3">
      <c r="A27" s="131">
        <v>3.3</v>
      </c>
      <c r="B27" s="103" t="s">
        <v>236</v>
      </c>
      <c r="C27" s="114" t="s">
        <v>293</v>
      </c>
      <c r="D27" s="115">
        <v>1173443.8</v>
      </c>
      <c r="E27" s="115">
        <v>0</v>
      </c>
      <c r="F27" s="115">
        <v>0</v>
      </c>
      <c r="G27" s="125">
        <f t="shared" si="0"/>
        <v>1173443.8</v>
      </c>
    </row>
    <row r="28" spans="1:7" ht="27.6" x14ac:dyDescent="0.3">
      <c r="A28" s="131" t="s">
        <v>303</v>
      </c>
      <c r="B28" s="103" t="s">
        <v>240</v>
      </c>
      <c r="C28" s="114" t="s">
        <v>304</v>
      </c>
      <c r="D28" s="115">
        <v>58</v>
      </c>
      <c r="E28" s="115">
        <v>0</v>
      </c>
      <c r="F28" s="115">
        <v>0</v>
      </c>
      <c r="G28" s="125">
        <f t="shared" si="0"/>
        <v>58</v>
      </c>
    </row>
    <row r="29" spans="1:7" x14ac:dyDescent="0.3">
      <c r="A29" s="131" t="s">
        <v>298</v>
      </c>
      <c r="B29" s="103" t="s">
        <v>240</v>
      </c>
      <c r="C29" s="114" t="s">
        <v>299</v>
      </c>
      <c r="D29" s="115">
        <v>5</v>
      </c>
      <c r="E29" s="115">
        <v>0</v>
      </c>
      <c r="F29" s="115">
        <v>0</v>
      </c>
      <c r="G29" s="125">
        <f t="shared" si="0"/>
        <v>5</v>
      </c>
    </row>
    <row r="30" spans="1:7" x14ac:dyDescent="0.3">
      <c r="A30" s="131" t="s">
        <v>300</v>
      </c>
      <c r="B30" s="103" t="s">
        <v>240</v>
      </c>
      <c r="C30" s="114" t="s">
        <v>301</v>
      </c>
      <c r="D30" s="115">
        <v>25</v>
      </c>
      <c r="E30" s="115">
        <v>0</v>
      </c>
      <c r="F30" s="115">
        <v>0</v>
      </c>
      <c r="G30" s="125">
        <f t="shared" si="0"/>
        <v>25</v>
      </c>
    </row>
    <row r="31" spans="1:7" x14ac:dyDescent="0.3">
      <c r="A31" s="131" t="s">
        <v>316</v>
      </c>
      <c r="B31" s="103" t="s">
        <v>240</v>
      </c>
      <c r="C31" s="114" t="s">
        <v>317</v>
      </c>
      <c r="D31" s="115">
        <v>0</v>
      </c>
      <c r="E31" s="115">
        <v>0</v>
      </c>
      <c r="F31" s="115">
        <v>2</v>
      </c>
      <c r="G31" s="125">
        <f>SUM(E31:F31)</f>
        <v>2</v>
      </c>
    </row>
    <row r="32" spans="1:7" x14ac:dyDescent="0.3">
      <c r="A32" s="131" t="s">
        <v>273</v>
      </c>
      <c r="B32" s="103" t="s">
        <v>240</v>
      </c>
      <c r="C32" s="114" t="s">
        <v>274</v>
      </c>
      <c r="D32" s="115">
        <v>49000</v>
      </c>
      <c r="E32" s="115">
        <v>0</v>
      </c>
      <c r="F32" s="115">
        <v>0</v>
      </c>
      <c r="G32" s="125">
        <f>SUM(D32:F32)</f>
        <v>49000</v>
      </c>
    </row>
    <row r="33" spans="1:9" x14ac:dyDescent="0.3">
      <c r="A33" s="131" t="s">
        <v>305</v>
      </c>
      <c r="B33" s="103" t="s">
        <v>240</v>
      </c>
      <c r="C33" s="114" t="s">
        <v>306</v>
      </c>
      <c r="D33" s="115">
        <v>4.8000000000000007</v>
      </c>
      <c r="E33" s="115">
        <v>0</v>
      </c>
      <c r="F33" s="115">
        <v>0</v>
      </c>
      <c r="G33" s="125">
        <f t="shared" si="0"/>
        <v>4.8000000000000007</v>
      </c>
    </row>
    <row r="34" spans="1:9" ht="27.6" x14ac:dyDescent="0.3">
      <c r="A34" s="131" t="s">
        <v>258</v>
      </c>
      <c r="B34" s="103" t="s">
        <v>240</v>
      </c>
      <c r="C34" s="114" t="s">
        <v>259</v>
      </c>
      <c r="D34" s="115">
        <v>1</v>
      </c>
      <c r="E34" s="115">
        <v>0</v>
      </c>
      <c r="F34" s="115">
        <v>0</v>
      </c>
      <c r="G34" s="125">
        <f t="shared" si="0"/>
        <v>1</v>
      </c>
    </row>
    <row r="35" spans="1:9" x14ac:dyDescent="0.3">
      <c r="A35" s="123" t="s">
        <v>345</v>
      </c>
      <c r="B35" s="103"/>
      <c r="C35" s="114"/>
      <c r="D35" s="115"/>
      <c r="E35" s="115"/>
      <c r="F35" s="115"/>
      <c r="G35" s="125"/>
    </row>
    <row r="36" spans="1:9" x14ac:dyDescent="0.3">
      <c r="A36" s="131">
        <v>4.0999999999999996</v>
      </c>
      <c r="B36" s="103" t="s">
        <v>236</v>
      </c>
      <c r="C36" s="114" t="s">
        <v>288</v>
      </c>
      <c r="D36" s="115">
        <v>6164</v>
      </c>
      <c r="E36" s="115">
        <v>0</v>
      </c>
      <c r="F36" s="115">
        <v>0</v>
      </c>
      <c r="G36" s="125">
        <f t="shared" si="0"/>
        <v>6164</v>
      </c>
    </row>
    <row r="37" spans="1:9" x14ac:dyDescent="0.3">
      <c r="A37" s="131" t="s">
        <v>308</v>
      </c>
      <c r="B37" s="103" t="s">
        <v>240</v>
      </c>
      <c r="C37" s="114" t="s">
        <v>309</v>
      </c>
      <c r="D37" s="115">
        <v>2</v>
      </c>
      <c r="E37" s="115">
        <v>0</v>
      </c>
      <c r="F37" s="115">
        <v>0</v>
      </c>
      <c r="G37" s="125">
        <f t="shared" si="0"/>
        <v>2</v>
      </c>
    </row>
    <row r="38" spans="1:9" ht="27.6" x14ac:dyDescent="0.3">
      <c r="A38" s="131" t="s">
        <v>310</v>
      </c>
      <c r="B38" s="103" t="s">
        <v>240</v>
      </c>
      <c r="C38" s="114" t="s">
        <v>311</v>
      </c>
      <c r="D38" s="115">
        <v>2</v>
      </c>
      <c r="E38" s="115">
        <v>0</v>
      </c>
      <c r="F38" s="115">
        <v>0</v>
      </c>
      <c r="G38" s="125">
        <f t="shared" si="0"/>
        <v>2</v>
      </c>
    </row>
    <row r="39" spans="1:9" x14ac:dyDescent="0.3">
      <c r="A39" s="123" t="s">
        <v>346</v>
      </c>
      <c r="B39" s="128"/>
      <c r="C39" s="129"/>
      <c r="D39" s="115"/>
      <c r="E39" s="115"/>
      <c r="F39" s="115"/>
      <c r="G39" s="125"/>
    </row>
    <row r="40" spans="1:9" x14ac:dyDescent="0.3">
      <c r="A40" s="131">
        <v>5.0999999999999996</v>
      </c>
      <c r="B40" s="103" t="s">
        <v>236</v>
      </c>
      <c r="C40" s="114" t="s">
        <v>252</v>
      </c>
      <c r="D40" s="115">
        <f>354862+1900000+1140129.2</f>
        <v>3394991.2</v>
      </c>
      <c r="E40" s="115">
        <v>0</v>
      </c>
      <c r="F40" s="115">
        <v>0</v>
      </c>
      <c r="G40" s="125">
        <f t="shared" si="0"/>
        <v>3394991.2</v>
      </c>
    </row>
    <row r="41" spans="1:9" x14ac:dyDescent="0.3">
      <c r="A41" s="131">
        <v>5.3</v>
      </c>
      <c r="B41" s="103" t="s">
        <v>236</v>
      </c>
      <c r="C41" s="114" t="s">
        <v>253</v>
      </c>
      <c r="D41" s="115">
        <f>11849+146756</f>
        <v>158605</v>
      </c>
      <c r="E41" s="115">
        <v>0</v>
      </c>
      <c r="F41" s="115">
        <v>0</v>
      </c>
      <c r="G41" s="125">
        <f t="shared" si="0"/>
        <v>158605</v>
      </c>
    </row>
    <row r="42" spans="1:9" x14ac:dyDescent="0.3">
      <c r="A42" s="131" t="s">
        <v>260</v>
      </c>
      <c r="B42" s="103" t="s">
        <v>240</v>
      </c>
      <c r="C42" s="114" t="s">
        <v>261</v>
      </c>
      <c r="D42" s="115">
        <f>3+11+5+12</f>
        <v>31</v>
      </c>
      <c r="E42" s="115">
        <v>0</v>
      </c>
      <c r="F42" s="115">
        <v>0</v>
      </c>
      <c r="G42" s="125">
        <f t="shared" si="0"/>
        <v>31</v>
      </c>
    </row>
    <row r="43" spans="1:9" ht="27.6" x14ac:dyDescent="0.3">
      <c r="A43" s="131" t="s">
        <v>262</v>
      </c>
      <c r="B43" s="103" t="s">
        <v>240</v>
      </c>
      <c r="C43" s="114" t="s">
        <v>263</v>
      </c>
      <c r="D43" s="115">
        <f>11849+11200</f>
        <v>23049</v>
      </c>
      <c r="E43" s="115">
        <v>0</v>
      </c>
      <c r="F43" s="115">
        <v>0</v>
      </c>
      <c r="G43" s="125">
        <f t="shared" si="0"/>
        <v>23049</v>
      </c>
    </row>
    <row r="44" spans="1:9" x14ac:dyDescent="0.3">
      <c r="A44" s="123" t="s">
        <v>347</v>
      </c>
      <c r="B44" s="128"/>
      <c r="C44" s="129"/>
      <c r="D44" s="115"/>
      <c r="E44" s="115"/>
      <c r="F44" s="115"/>
      <c r="G44" s="125"/>
    </row>
    <row r="45" spans="1:9" x14ac:dyDescent="0.3">
      <c r="A45" s="131">
        <v>6.1</v>
      </c>
      <c r="B45" s="103" t="s">
        <v>236</v>
      </c>
      <c r="C45" s="114" t="s">
        <v>243</v>
      </c>
      <c r="D45" s="115">
        <f>2+14+1+5</f>
        <v>22</v>
      </c>
      <c r="E45" s="115">
        <v>0</v>
      </c>
      <c r="F45" s="115">
        <f>13+ 3</f>
        <v>16</v>
      </c>
      <c r="G45" s="125">
        <f t="shared" si="0"/>
        <v>38</v>
      </c>
    </row>
    <row r="46" spans="1:9" x14ac:dyDescent="0.3">
      <c r="A46" s="131">
        <v>6.2</v>
      </c>
      <c r="B46" s="103" t="s">
        <v>236</v>
      </c>
      <c r="C46" s="114" t="s">
        <v>268</v>
      </c>
      <c r="D46" s="115">
        <f>27+19+1+1</f>
        <v>48</v>
      </c>
      <c r="E46" s="115">
        <v>0</v>
      </c>
      <c r="F46" s="115">
        <v>2</v>
      </c>
      <c r="G46" s="125">
        <f>SUM(D46:F46)</f>
        <v>50</v>
      </c>
    </row>
    <row r="47" spans="1:9" ht="27.6" x14ac:dyDescent="0.3">
      <c r="A47" s="131" t="s">
        <v>283</v>
      </c>
      <c r="B47" s="103" t="s">
        <v>240</v>
      </c>
      <c r="C47" s="114" t="s">
        <v>284</v>
      </c>
      <c r="D47" s="115">
        <f>19+1485+58+575</f>
        <v>2137</v>
      </c>
      <c r="E47" s="115">
        <v>0</v>
      </c>
      <c r="F47" s="115">
        <v>890</v>
      </c>
      <c r="G47" s="125">
        <f t="shared" si="0"/>
        <v>3027</v>
      </c>
      <c r="I47" s="115"/>
    </row>
    <row r="48" spans="1:9" ht="27.6" x14ac:dyDescent="0.3">
      <c r="A48" s="131" t="s">
        <v>289</v>
      </c>
      <c r="B48" s="103" t="s">
        <v>240</v>
      </c>
      <c r="C48" s="114" t="s">
        <v>290</v>
      </c>
      <c r="D48" s="115">
        <v>1</v>
      </c>
      <c r="E48" s="115">
        <v>0</v>
      </c>
      <c r="F48" s="115">
        <f>2+1</f>
        <v>3</v>
      </c>
      <c r="G48" s="125">
        <f>SUM(D48:F48)</f>
        <v>4</v>
      </c>
      <c r="I48" s="115"/>
    </row>
    <row r="49" spans="1:9" ht="27.6" x14ac:dyDescent="0.3">
      <c r="A49" s="131" t="s">
        <v>244</v>
      </c>
      <c r="B49" s="103" t="s">
        <v>240</v>
      </c>
      <c r="C49" s="114" t="s">
        <v>245</v>
      </c>
      <c r="D49" s="115">
        <v>1</v>
      </c>
      <c r="E49" s="115">
        <v>0</v>
      </c>
      <c r="F49" s="115">
        <v>1</v>
      </c>
      <c r="G49" s="125">
        <f>SUM(D49:F49)</f>
        <v>2</v>
      </c>
      <c r="I49" s="115"/>
    </row>
    <row r="50" spans="1:9" ht="27.6" x14ac:dyDescent="0.3">
      <c r="A50" s="131" t="s">
        <v>285</v>
      </c>
      <c r="B50" s="103" t="s">
        <v>240</v>
      </c>
      <c r="C50" s="114" t="s">
        <v>286</v>
      </c>
      <c r="D50" s="115">
        <f>5+3</f>
        <v>8</v>
      </c>
      <c r="E50" s="115">
        <v>0</v>
      </c>
      <c r="F50" s="115">
        <v>2</v>
      </c>
      <c r="G50" s="125">
        <f t="shared" si="0"/>
        <v>10</v>
      </c>
    </row>
    <row r="51" spans="1:9" x14ac:dyDescent="0.3">
      <c r="A51" s="131" t="s">
        <v>246</v>
      </c>
      <c r="B51" s="103" t="s">
        <v>240</v>
      </c>
      <c r="C51" s="114" t="s">
        <v>247</v>
      </c>
      <c r="D51" s="115">
        <f>23+2+2</f>
        <v>27</v>
      </c>
      <c r="E51" s="115">
        <v>0</v>
      </c>
      <c r="F51" s="115">
        <v>0</v>
      </c>
      <c r="G51" s="125">
        <f t="shared" si="0"/>
        <v>27</v>
      </c>
    </row>
    <row r="52" spans="1:9" x14ac:dyDescent="0.3">
      <c r="A52" s="132" t="s">
        <v>275</v>
      </c>
      <c r="B52" s="133" t="s">
        <v>240</v>
      </c>
      <c r="C52" s="134" t="s">
        <v>276</v>
      </c>
      <c r="D52" s="135">
        <v>1</v>
      </c>
      <c r="E52" s="126">
        <v>0</v>
      </c>
      <c r="F52" s="126">
        <v>0</v>
      </c>
      <c r="G52" s="127">
        <f t="shared" si="0"/>
        <v>1</v>
      </c>
    </row>
    <row r="53" spans="1:9" x14ac:dyDescent="0.3">
      <c r="D53" s="130"/>
    </row>
    <row r="54" spans="1:9" x14ac:dyDescent="0.3">
      <c r="A54" s="136">
        <v>2020</v>
      </c>
      <c r="B54" s="87"/>
      <c r="C54" s="88"/>
      <c r="D54" s="89"/>
    </row>
    <row r="55" spans="1:9" x14ac:dyDescent="0.3">
      <c r="A55" s="119" t="s">
        <v>336</v>
      </c>
      <c r="B55" s="120" t="s">
        <v>231</v>
      </c>
      <c r="C55" s="120" t="s">
        <v>337</v>
      </c>
      <c r="D55" s="121" t="s">
        <v>338</v>
      </c>
      <c r="E55" s="121" t="s">
        <v>339</v>
      </c>
      <c r="F55" s="121" t="s">
        <v>340</v>
      </c>
      <c r="G55" s="122" t="s">
        <v>341</v>
      </c>
    </row>
    <row r="56" spans="1:9" x14ac:dyDescent="0.3">
      <c r="A56" s="123" t="s">
        <v>342</v>
      </c>
      <c r="B56" s="128"/>
      <c r="C56" s="129"/>
      <c r="D56" s="124"/>
      <c r="E56" s="87"/>
      <c r="F56" s="87"/>
      <c r="G56" s="125"/>
    </row>
    <row r="57" spans="1:9" x14ac:dyDescent="0.3">
      <c r="A57" s="131" t="s">
        <v>269</v>
      </c>
      <c r="B57" s="103" t="s">
        <v>240</v>
      </c>
      <c r="C57" s="114" t="s">
        <v>270</v>
      </c>
      <c r="D57" s="115">
        <v>0</v>
      </c>
      <c r="E57" s="115">
        <v>0</v>
      </c>
      <c r="F57" s="115">
        <v>198</v>
      </c>
      <c r="G57" s="125">
        <f>SUM(D57:F57)</f>
        <v>198</v>
      </c>
    </row>
    <row r="58" spans="1:9" x14ac:dyDescent="0.3">
      <c r="A58" s="123" t="s">
        <v>344</v>
      </c>
      <c r="B58" s="128"/>
      <c r="C58" s="129"/>
      <c r="D58" s="115"/>
      <c r="E58" s="115"/>
      <c r="F58" s="115"/>
      <c r="G58" s="125"/>
    </row>
    <row r="59" spans="1:9" x14ac:dyDescent="0.3">
      <c r="A59" s="131">
        <v>3.2</v>
      </c>
      <c r="B59" s="103" t="s">
        <v>236</v>
      </c>
      <c r="C59" s="114" t="s">
        <v>267</v>
      </c>
      <c r="D59" s="115">
        <v>0</v>
      </c>
      <c r="E59" s="115">
        <v>0</v>
      </c>
      <c r="F59" s="137">
        <v>0</v>
      </c>
      <c r="G59" s="125">
        <f t="shared" ref="G59:G61" si="1">SUM(D59:F59)</f>
        <v>0</v>
      </c>
    </row>
    <row r="60" spans="1:9" ht="27.6" x14ac:dyDescent="0.3">
      <c r="A60" s="131" t="s">
        <v>332</v>
      </c>
      <c r="B60" s="103" t="s">
        <v>240</v>
      </c>
      <c r="C60" s="114" t="s">
        <v>333</v>
      </c>
      <c r="D60" s="115">
        <v>0</v>
      </c>
      <c r="E60" s="115">
        <v>0</v>
      </c>
      <c r="F60" s="137">
        <v>0</v>
      </c>
      <c r="G60" s="125">
        <f t="shared" si="1"/>
        <v>0</v>
      </c>
    </row>
    <row r="61" spans="1:9" x14ac:dyDescent="0.3">
      <c r="A61" s="131" t="s">
        <v>334</v>
      </c>
      <c r="B61" s="103" t="s">
        <v>240</v>
      </c>
      <c r="C61" s="114" t="s">
        <v>335</v>
      </c>
      <c r="D61" s="115">
        <v>0</v>
      </c>
      <c r="E61" s="115">
        <v>0</v>
      </c>
      <c r="F61" s="137">
        <v>0</v>
      </c>
      <c r="G61" s="125">
        <f t="shared" si="1"/>
        <v>0</v>
      </c>
    </row>
    <row r="62" spans="1:9" x14ac:dyDescent="0.3">
      <c r="A62" s="123" t="s">
        <v>345</v>
      </c>
      <c r="B62" s="103"/>
      <c r="C62" s="114"/>
      <c r="D62" s="115"/>
      <c r="E62" s="115"/>
      <c r="F62" s="115"/>
      <c r="G62" s="125"/>
    </row>
    <row r="63" spans="1:9" ht="27.6" x14ac:dyDescent="0.3">
      <c r="A63" s="131" t="s">
        <v>310</v>
      </c>
      <c r="B63" s="103" t="s">
        <v>240</v>
      </c>
      <c r="C63" s="114" t="s">
        <v>311</v>
      </c>
      <c r="D63" s="115">
        <v>0</v>
      </c>
      <c r="E63" s="115">
        <v>0</v>
      </c>
      <c r="F63" s="115">
        <v>3</v>
      </c>
      <c r="G63" s="125">
        <f t="shared" ref="G63:G64" si="2">SUM(D63:F63)</f>
        <v>3</v>
      </c>
    </row>
    <row r="64" spans="1:9" x14ac:dyDescent="0.3">
      <c r="A64" s="131" t="s">
        <v>329</v>
      </c>
      <c r="B64" s="103" t="s">
        <v>240</v>
      </c>
      <c r="C64" s="114" t="s">
        <v>330</v>
      </c>
      <c r="D64" s="115">
        <v>0</v>
      </c>
      <c r="E64" s="115">
        <v>0</v>
      </c>
      <c r="F64" s="115">
        <v>1</v>
      </c>
      <c r="G64" s="125">
        <f t="shared" si="2"/>
        <v>1</v>
      </c>
    </row>
    <row r="65" spans="1:7" x14ac:dyDescent="0.3">
      <c r="A65" s="123" t="s">
        <v>347</v>
      </c>
      <c r="B65" s="128"/>
      <c r="C65" s="129"/>
      <c r="D65" s="115"/>
      <c r="E65" s="115"/>
      <c r="F65" s="115"/>
      <c r="G65" s="125"/>
    </row>
    <row r="66" spans="1:7" x14ac:dyDescent="0.3">
      <c r="A66" s="131">
        <v>6.1</v>
      </c>
      <c r="B66" s="103" t="s">
        <v>236</v>
      </c>
      <c r="C66" s="114" t="s">
        <v>243</v>
      </c>
      <c r="D66" s="115">
        <v>1</v>
      </c>
      <c r="E66" s="115">
        <v>0</v>
      </c>
      <c r="F66" s="115">
        <v>0</v>
      </c>
      <c r="G66" s="125">
        <f t="shared" ref="G66" si="3">SUM(D66:F66)</f>
        <v>1</v>
      </c>
    </row>
    <row r="67" spans="1:7" ht="27.6" x14ac:dyDescent="0.3">
      <c r="A67" s="131" t="s">
        <v>283</v>
      </c>
      <c r="B67" s="103" t="s">
        <v>240</v>
      </c>
      <c r="C67" s="114" t="s">
        <v>284</v>
      </c>
      <c r="D67" s="115">
        <v>4950</v>
      </c>
      <c r="E67" s="115">
        <v>0</v>
      </c>
      <c r="F67" s="115">
        <v>423</v>
      </c>
      <c r="G67" s="125">
        <f>SUM(D67:F67)</f>
        <v>5373</v>
      </c>
    </row>
    <row r="68" spans="1:7" ht="27.6" x14ac:dyDescent="0.3">
      <c r="A68" s="131" t="s">
        <v>289</v>
      </c>
      <c r="B68" s="103" t="s">
        <v>240</v>
      </c>
      <c r="C68" s="114" t="s">
        <v>290</v>
      </c>
      <c r="D68" s="115">
        <f>4+1</f>
        <v>5</v>
      </c>
      <c r="E68" s="115">
        <v>0</v>
      </c>
      <c r="F68" s="115">
        <v>0</v>
      </c>
      <c r="G68" s="125">
        <f t="shared" ref="G68" si="4">SUM(D68:F68)</f>
        <v>5</v>
      </c>
    </row>
    <row r="69" spans="1:7" ht="27.6" x14ac:dyDescent="0.3">
      <c r="A69" s="131" t="s">
        <v>244</v>
      </c>
      <c r="B69" s="103" t="s">
        <v>240</v>
      </c>
      <c r="C69" s="114" t="s">
        <v>245</v>
      </c>
      <c r="D69" s="115">
        <f>2+1</f>
        <v>3</v>
      </c>
      <c r="E69" s="115">
        <v>0</v>
      </c>
      <c r="F69" s="115">
        <v>0</v>
      </c>
      <c r="G69" s="125">
        <f>SUM(D69:F69)</f>
        <v>3</v>
      </c>
    </row>
    <row r="70" spans="1:7" ht="27.6" x14ac:dyDescent="0.3">
      <c r="A70" s="131" t="s">
        <v>324</v>
      </c>
      <c r="B70" s="103" t="s">
        <v>240</v>
      </c>
      <c r="C70" s="114" t="s">
        <v>325</v>
      </c>
      <c r="D70" s="115">
        <f>3+1</f>
        <v>4</v>
      </c>
      <c r="E70" s="115">
        <v>0</v>
      </c>
      <c r="F70" s="115">
        <v>0</v>
      </c>
      <c r="G70" s="125">
        <f>SUM(D70:F70)</f>
        <v>4</v>
      </c>
    </row>
    <row r="71" spans="1:7" x14ac:dyDescent="0.3">
      <c r="A71" s="132" t="s">
        <v>246</v>
      </c>
      <c r="B71" s="133" t="s">
        <v>240</v>
      </c>
      <c r="C71" s="138" t="s">
        <v>247</v>
      </c>
      <c r="D71" s="126">
        <v>2</v>
      </c>
      <c r="E71" s="126">
        <v>0</v>
      </c>
      <c r="F71" s="126">
        <v>0</v>
      </c>
      <c r="G71" s="127">
        <f t="shared" ref="G71" si="5">SUM(D71:F71)</f>
        <v>2</v>
      </c>
    </row>
    <row r="73" spans="1:7" x14ac:dyDescent="0.3">
      <c r="A73" s="136">
        <v>2021</v>
      </c>
      <c r="B73" s="87"/>
      <c r="C73" s="88"/>
      <c r="D73" s="89"/>
    </row>
    <row r="74" spans="1:7" x14ac:dyDescent="0.3">
      <c r="A74" s="119" t="s">
        <v>336</v>
      </c>
      <c r="B74" s="120" t="s">
        <v>231</v>
      </c>
      <c r="C74" s="120" t="s">
        <v>337</v>
      </c>
      <c r="D74" s="121" t="s">
        <v>338</v>
      </c>
      <c r="E74" s="121" t="s">
        <v>339</v>
      </c>
      <c r="F74" s="121" t="s">
        <v>340</v>
      </c>
      <c r="G74" s="122" t="s">
        <v>341</v>
      </c>
    </row>
    <row r="75" spans="1:7" x14ac:dyDescent="0.3">
      <c r="A75" s="123" t="s">
        <v>342</v>
      </c>
      <c r="B75" s="128"/>
      <c r="C75" s="129"/>
      <c r="D75" s="124"/>
      <c r="E75" s="87"/>
      <c r="F75" s="87"/>
      <c r="G75" s="125"/>
    </row>
    <row r="76" spans="1:7" ht="27.6" x14ac:dyDescent="0.3">
      <c r="A76" s="131">
        <v>1.1000000000000001</v>
      </c>
      <c r="B76" s="103" t="s">
        <v>236</v>
      </c>
      <c r="C76" s="114" t="s">
        <v>265</v>
      </c>
      <c r="D76" s="115">
        <v>47012</v>
      </c>
      <c r="E76" s="115">
        <v>0</v>
      </c>
      <c r="F76" s="115">
        <v>0</v>
      </c>
      <c r="G76" s="125">
        <f>SUM(D76:F76)</f>
        <v>47012</v>
      </c>
    </row>
    <row r="77" spans="1:7" x14ac:dyDescent="0.3">
      <c r="A77" s="131">
        <v>1.2</v>
      </c>
      <c r="B77" s="103" t="s">
        <v>236</v>
      </c>
      <c r="C77" s="114" t="s">
        <v>237</v>
      </c>
      <c r="D77" s="115">
        <f>12260+'2021'!D25+'2021'!D41+'2021'!D57</f>
        <v>19699</v>
      </c>
      <c r="E77" s="115">
        <v>0</v>
      </c>
      <c r="F77" s="115">
        <v>0</v>
      </c>
      <c r="G77" s="125">
        <f t="shared" ref="G77:G80" si="6">SUM(D77:F77)</f>
        <v>19699</v>
      </c>
    </row>
    <row r="78" spans="1:7" x14ac:dyDescent="0.3">
      <c r="A78" s="131">
        <v>1.3</v>
      </c>
      <c r="B78" s="103" t="s">
        <v>236</v>
      </c>
      <c r="C78" s="114" t="s">
        <v>249</v>
      </c>
      <c r="D78" s="115">
        <v>390000</v>
      </c>
      <c r="E78" s="115">
        <v>0</v>
      </c>
      <c r="F78" s="115">
        <v>0</v>
      </c>
      <c r="G78" s="125">
        <f t="shared" si="6"/>
        <v>390000</v>
      </c>
    </row>
    <row r="79" spans="1:7" x14ac:dyDescent="0.3">
      <c r="A79" s="131" t="s">
        <v>269</v>
      </c>
      <c r="B79" s="103" t="s">
        <v>240</v>
      </c>
      <c r="C79" s="114" t="s">
        <v>270</v>
      </c>
      <c r="D79" s="115">
        <v>5160</v>
      </c>
      <c r="E79" s="115">
        <v>0</v>
      </c>
      <c r="F79" s="115">
        <v>0</v>
      </c>
      <c r="G79" s="125">
        <f t="shared" si="6"/>
        <v>5160</v>
      </c>
    </row>
    <row r="80" spans="1:7" x14ac:dyDescent="0.3">
      <c r="A80" s="131" t="s">
        <v>294</v>
      </c>
      <c r="B80" s="103" t="s">
        <v>240</v>
      </c>
      <c r="C80" s="114" t="s">
        <v>295</v>
      </c>
      <c r="D80" s="115">
        <v>170</v>
      </c>
      <c r="E80" s="115">
        <v>0</v>
      </c>
      <c r="F80" s="115">
        <v>0</v>
      </c>
      <c r="G80" s="125">
        <f t="shared" si="6"/>
        <v>170</v>
      </c>
    </row>
    <row r="81" spans="1:7" x14ac:dyDescent="0.3">
      <c r="A81" s="123" t="s">
        <v>343</v>
      </c>
      <c r="B81" s="128"/>
      <c r="C81" s="129"/>
      <c r="D81" s="115"/>
      <c r="E81" s="115"/>
      <c r="F81" s="115"/>
      <c r="G81" s="125"/>
    </row>
    <row r="82" spans="1:7" x14ac:dyDescent="0.3">
      <c r="A82" s="131">
        <v>2.1</v>
      </c>
      <c r="B82" s="103" t="s">
        <v>236</v>
      </c>
      <c r="C82" s="114" t="s">
        <v>238</v>
      </c>
      <c r="D82" s="115">
        <f>37+'2021'!D58</f>
        <v>41</v>
      </c>
      <c r="E82" s="115">
        <v>0</v>
      </c>
      <c r="F82" s="115">
        <v>0</v>
      </c>
      <c r="G82" s="125">
        <f t="shared" ref="G82:G87" si="7">SUM(D82:F82)</f>
        <v>41</v>
      </c>
    </row>
    <row r="83" spans="1:7" ht="27.6" x14ac:dyDescent="0.3">
      <c r="A83" s="131">
        <v>2.2000000000000002</v>
      </c>
      <c r="B83" s="103" t="s">
        <v>236</v>
      </c>
      <c r="C83" s="114" t="s">
        <v>278</v>
      </c>
      <c r="D83" s="115">
        <v>968.221</v>
      </c>
      <c r="E83" s="115">
        <v>0</v>
      </c>
      <c r="F83" s="115">
        <v>0</v>
      </c>
      <c r="G83" s="125">
        <f t="shared" si="7"/>
        <v>968.221</v>
      </c>
    </row>
    <row r="84" spans="1:7" x14ac:dyDescent="0.3">
      <c r="A84" s="131">
        <v>2.2999999999999998</v>
      </c>
      <c r="B84" s="103" t="s">
        <v>236</v>
      </c>
      <c r="C84" s="114" t="s">
        <v>250</v>
      </c>
      <c r="D84" s="115">
        <v>53</v>
      </c>
      <c r="E84" s="115">
        <v>0</v>
      </c>
      <c r="F84" s="115">
        <v>0</v>
      </c>
      <c r="G84" s="125">
        <f t="shared" si="7"/>
        <v>53</v>
      </c>
    </row>
    <row r="85" spans="1:7" x14ac:dyDescent="0.3">
      <c r="A85" s="131" t="s">
        <v>239</v>
      </c>
      <c r="B85" s="103" t="s">
        <v>240</v>
      </c>
      <c r="C85" s="114" t="s">
        <v>241</v>
      </c>
      <c r="D85" s="115">
        <f>2059.056+'2021'!D54+'2021'!D64+'2021'!D72</f>
        <v>22028.456000000002</v>
      </c>
      <c r="E85" s="115">
        <v>0</v>
      </c>
      <c r="F85" s="115">
        <v>0</v>
      </c>
      <c r="G85" s="125">
        <f t="shared" si="7"/>
        <v>22028.456000000002</v>
      </c>
    </row>
    <row r="86" spans="1:7" ht="27.6" x14ac:dyDescent="0.3">
      <c r="A86" s="131" t="s">
        <v>362</v>
      </c>
      <c r="B86" s="103" t="s">
        <v>240</v>
      </c>
      <c r="C86" s="114" t="s">
        <v>363</v>
      </c>
      <c r="D86" s="115">
        <v>318</v>
      </c>
      <c r="E86" s="115">
        <v>0</v>
      </c>
      <c r="F86" s="115">
        <v>0</v>
      </c>
      <c r="G86" s="125">
        <f t="shared" ref="G86" si="8">SUM(D86:F86)</f>
        <v>318</v>
      </c>
    </row>
    <row r="87" spans="1:7" ht="27.6" x14ac:dyDescent="0.3">
      <c r="A87" s="131" t="s">
        <v>271</v>
      </c>
      <c r="B87" s="103" t="s">
        <v>240</v>
      </c>
      <c r="C87" s="114" t="s">
        <v>272</v>
      </c>
      <c r="D87" s="115">
        <v>0</v>
      </c>
      <c r="E87" s="115">
        <v>0</v>
      </c>
      <c r="F87" s="115">
        <v>0</v>
      </c>
      <c r="G87" s="125">
        <f t="shared" si="7"/>
        <v>0</v>
      </c>
    </row>
    <row r="88" spans="1:7" x14ac:dyDescent="0.3">
      <c r="A88" s="123" t="s">
        <v>344</v>
      </c>
      <c r="B88" s="128"/>
      <c r="C88" s="129"/>
      <c r="D88" s="115"/>
      <c r="E88" s="115"/>
      <c r="F88" s="115"/>
      <c r="G88" s="125"/>
    </row>
    <row r="89" spans="1:7" x14ac:dyDescent="0.3">
      <c r="A89" s="131">
        <v>3.2</v>
      </c>
      <c r="B89" s="103" t="s">
        <v>236</v>
      </c>
      <c r="C89" s="114" t="s">
        <v>267</v>
      </c>
      <c r="D89" s="115">
        <v>113860</v>
      </c>
      <c r="E89" s="115">
        <v>0</v>
      </c>
      <c r="F89" s="115">
        <v>120</v>
      </c>
      <c r="G89" s="125">
        <f t="shared" ref="G89:G92" si="9">SUM(D89:F89)</f>
        <v>113980</v>
      </c>
    </row>
    <row r="90" spans="1:7" x14ac:dyDescent="0.3">
      <c r="A90" s="131">
        <v>3.3</v>
      </c>
      <c r="B90" s="103" t="s">
        <v>236</v>
      </c>
      <c r="C90" s="114" t="s">
        <v>293</v>
      </c>
      <c r="D90" s="115">
        <v>337500</v>
      </c>
      <c r="E90" s="115">
        <v>0</v>
      </c>
      <c r="F90" s="115">
        <v>0</v>
      </c>
      <c r="G90" s="125">
        <f t="shared" si="9"/>
        <v>337500</v>
      </c>
    </row>
    <row r="91" spans="1:7" x14ac:dyDescent="0.3">
      <c r="A91" s="131" t="s">
        <v>298</v>
      </c>
      <c r="B91" s="103" t="s">
        <v>240</v>
      </c>
      <c r="C91" s="114" t="s">
        <v>299</v>
      </c>
      <c r="D91" s="115">
        <v>7</v>
      </c>
      <c r="E91" s="115">
        <v>0</v>
      </c>
      <c r="F91" s="115">
        <v>0</v>
      </c>
      <c r="G91" s="125">
        <f t="shared" si="9"/>
        <v>7</v>
      </c>
    </row>
    <row r="92" spans="1:7" x14ac:dyDescent="0.3">
      <c r="A92" s="131" t="s">
        <v>368</v>
      </c>
      <c r="B92" s="103" t="s">
        <v>240</v>
      </c>
      <c r="C92" s="114" t="s">
        <v>369</v>
      </c>
      <c r="D92" s="115">
        <v>9</v>
      </c>
      <c r="E92" s="115">
        <v>0</v>
      </c>
      <c r="F92" s="115">
        <v>0</v>
      </c>
      <c r="G92" s="125">
        <f t="shared" si="9"/>
        <v>9</v>
      </c>
    </row>
    <row r="93" spans="1:7" x14ac:dyDescent="0.3">
      <c r="A93" s="123" t="s">
        <v>345</v>
      </c>
      <c r="B93" s="103"/>
      <c r="C93" s="114"/>
      <c r="D93" s="115"/>
      <c r="E93" s="115"/>
      <c r="F93" s="115"/>
      <c r="G93" s="125"/>
    </row>
    <row r="94" spans="1:7" x14ac:dyDescent="0.3">
      <c r="A94" s="131">
        <v>4.0999999999999996</v>
      </c>
      <c r="B94" s="103" t="s">
        <v>236</v>
      </c>
      <c r="C94" s="114" t="s">
        <v>288</v>
      </c>
      <c r="D94" s="115">
        <f>0+'2021'!D62</f>
        <v>451360</v>
      </c>
      <c r="E94" s="115">
        <v>0</v>
      </c>
      <c r="F94" s="115">
        <v>0</v>
      </c>
      <c r="G94" s="125">
        <f t="shared" ref="G94:G96" si="10">SUM(D94:F94)</f>
        <v>451360</v>
      </c>
    </row>
    <row r="95" spans="1:7" x14ac:dyDescent="0.3">
      <c r="A95" s="131" t="s">
        <v>308</v>
      </c>
      <c r="B95" s="103" t="s">
        <v>240</v>
      </c>
      <c r="C95" s="114" t="s">
        <v>309</v>
      </c>
      <c r="D95" s="115">
        <v>6</v>
      </c>
      <c r="E95" s="115">
        <v>0</v>
      </c>
      <c r="F95" s="115">
        <v>0</v>
      </c>
      <c r="G95" s="125">
        <f t="shared" si="10"/>
        <v>6</v>
      </c>
    </row>
    <row r="96" spans="1:7" x14ac:dyDescent="0.3">
      <c r="A96" s="131" t="s">
        <v>359</v>
      </c>
      <c r="B96" s="103" t="s">
        <v>240</v>
      </c>
      <c r="C96" s="114" t="s">
        <v>360</v>
      </c>
      <c r="D96" s="115">
        <f>1+'2021'!D38+'2021'!D68</f>
        <v>12</v>
      </c>
      <c r="E96" s="115">
        <v>0</v>
      </c>
      <c r="F96" s="115">
        <v>0</v>
      </c>
      <c r="G96" s="125">
        <f t="shared" si="10"/>
        <v>12</v>
      </c>
    </row>
    <row r="97" spans="1:7" x14ac:dyDescent="0.3">
      <c r="A97" s="123" t="s">
        <v>346</v>
      </c>
      <c r="B97" s="128"/>
      <c r="C97" s="129"/>
      <c r="D97" s="115"/>
      <c r="E97" s="115"/>
      <c r="F97" s="115"/>
      <c r="G97" s="125"/>
    </row>
    <row r="98" spans="1:7" x14ac:dyDescent="0.3">
      <c r="A98" s="131">
        <v>5.0999999999999996</v>
      </c>
      <c r="B98" s="103" t="s">
        <v>236</v>
      </c>
      <c r="C98" s="114" t="s">
        <v>252</v>
      </c>
      <c r="D98" s="115">
        <f>204992+'2021'!D33+'2021'!D44</f>
        <v>606394</v>
      </c>
      <c r="E98" s="115">
        <v>0</v>
      </c>
      <c r="F98" s="115">
        <v>0</v>
      </c>
      <c r="G98" s="125">
        <f t="shared" ref="G98:G102" si="11">SUM(D98:F98)</f>
        <v>606394</v>
      </c>
    </row>
    <row r="99" spans="1:7" x14ac:dyDescent="0.3">
      <c r="A99" s="131">
        <v>5.3</v>
      </c>
      <c r="B99" s="103" t="s">
        <v>236</v>
      </c>
      <c r="C99" s="114" t="s">
        <v>253</v>
      </c>
      <c r="D99" s="115">
        <f>17244+'2021'!D34+'2021'!D45</f>
        <v>53188</v>
      </c>
      <c r="E99" s="115">
        <v>0</v>
      </c>
      <c r="F99" s="115">
        <v>0</v>
      </c>
      <c r="G99" s="125">
        <f t="shared" si="11"/>
        <v>53188</v>
      </c>
    </row>
    <row r="100" spans="1:7" x14ac:dyDescent="0.3">
      <c r="A100" s="131" t="s">
        <v>260</v>
      </c>
      <c r="B100" s="103" t="s">
        <v>240</v>
      </c>
      <c r="C100" s="114" t="s">
        <v>261</v>
      </c>
      <c r="D100" s="115">
        <f>0+'2021'!D21+'2021'!D47</f>
        <v>6</v>
      </c>
      <c r="E100" s="115">
        <v>0</v>
      </c>
      <c r="F100" s="115">
        <v>0</v>
      </c>
      <c r="G100" s="125">
        <f t="shared" si="11"/>
        <v>6</v>
      </c>
    </row>
    <row r="101" spans="1:7" x14ac:dyDescent="0.3">
      <c r="A101" s="131" t="s">
        <v>371</v>
      </c>
      <c r="B101" s="103" t="s">
        <v>240</v>
      </c>
      <c r="C101" s="114" t="s">
        <v>372</v>
      </c>
      <c r="D101" s="115">
        <v>1</v>
      </c>
      <c r="E101" s="115">
        <v>0</v>
      </c>
      <c r="F101" s="115">
        <v>0</v>
      </c>
      <c r="G101" s="125">
        <f t="shared" ref="G101" si="12">SUM(D101:F101)</f>
        <v>1</v>
      </c>
    </row>
    <row r="102" spans="1:7" x14ac:dyDescent="0.3">
      <c r="A102" s="131" t="s">
        <v>351</v>
      </c>
      <c r="B102" s="103" t="s">
        <v>240</v>
      </c>
      <c r="C102" s="114" t="s">
        <v>352</v>
      </c>
      <c r="D102" s="115">
        <v>5343</v>
      </c>
      <c r="E102" s="115">
        <v>0</v>
      </c>
      <c r="F102" s="115">
        <v>0</v>
      </c>
      <c r="G102" s="125">
        <f t="shared" si="11"/>
        <v>5343</v>
      </c>
    </row>
    <row r="103" spans="1:7" x14ac:dyDescent="0.3">
      <c r="A103" s="123" t="s">
        <v>347</v>
      </c>
      <c r="B103" s="128"/>
      <c r="C103" s="129"/>
      <c r="D103" s="115"/>
      <c r="E103" s="115"/>
      <c r="F103" s="115"/>
      <c r="G103" s="125"/>
    </row>
    <row r="104" spans="1:7" x14ac:dyDescent="0.3">
      <c r="A104" s="131">
        <v>6.1</v>
      </c>
      <c r="B104" s="103" t="s">
        <v>236</v>
      </c>
      <c r="C104" s="114" t="s">
        <v>243</v>
      </c>
      <c r="D104" s="115">
        <f>1+'2021'!D51+'2021'!D71</f>
        <v>8</v>
      </c>
      <c r="E104" s="115">
        <v>0</v>
      </c>
      <c r="F104" s="115">
        <v>0</v>
      </c>
      <c r="G104" s="125">
        <f>SUM(D104:F104)</f>
        <v>8</v>
      </c>
    </row>
    <row r="105" spans="1:7" x14ac:dyDescent="0.3">
      <c r="A105" s="131">
        <v>6.2</v>
      </c>
      <c r="B105" s="103" t="s">
        <v>236</v>
      </c>
      <c r="C105" s="114" t="s">
        <v>268</v>
      </c>
      <c r="D105" s="115">
        <f>0+'2021'!D37+'2021'!D46+'2021'!D52+'2021'!D63</f>
        <v>23</v>
      </c>
      <c r="E105" s="115">
        <v>0</v>
      </c>
      <c r="F105" s="115">
        <v>0</v>
      </c>
      <c r="G105" s="125">
        <f t="shared" ref="G105:G109" si="13">SUM(D105:F105)</f>
        <v>23</v>
      </c>
    </row>
    <row r="106" spans="1:7" ht="27.6" x14ac:dyDescent="0.3">
      <c r="A106" s="131" t="s">
        <v>283</v>
      </c>
      <c r="B106" s="103" t="s">
        <v>240</v>
      </c>
      <c r="C106" s="114" t="s">
        <v>284</v>
      </c>
      <c r="D106" s="115">
        <f>486+'2021'!D39+'2021'!D48+'2021'!D69+'2021'!D74</f>
        <v>2542</v>
      </c>
      <c r="E106" s="115">
        <v>0</v>
      </c>
      <c r="F106" s="115">
        <v>120</v>
      </c>
      <c r="G106" s="125">
        <f t="shared" si="13"/>
        <v>2662</v>
      </c>
    </row>
    <row r="107" spans="1:7" ht="27.6" x14ac:dyDescent="0.3">
      <c r="A107" s="131" t="s">
        <v>244</v>
      </c>
      <c r="B107" s="103" t="s">
        <v>240</v>
      </c>
      <c r="C107" s="114" t="s">
        <v>245</v>
      </c>
      <c r="D107" s="115">
        <v>1</v>
      </c>
      <c r="E107" s="115">
        <v>0</v>
      </c>
      <c r="F107" s="115">
        <v>0</v>
      </c>
      <c r="G107" s="125">
        <f t="shared" si="13"/>
        <v>1</v>
      </c>
    </row>
    <row r="108" spans="1:7" ht="27.6" x14ac:dyDescent="0.3">
      <c r="A108" s="131" t="s">
        <v>285</v>
      </c>
      <c r="B108" s="103" t="s">
        <v>240</v>
      </c>
      <c r="C108" s="114" t="s">
        <v>286</v>
      </c>
      <c r="D108" s="115">
        <f>2+'2021'!D75</f>
        <v>3</v>
      </c>
      <c r="E108" s="115">
        <v>0</v>
      </c>
      <c r="F108" s="115">
        <v>0</v>
      </c>
      <c r="G108" s="125">
        <f t="shared" si="13"/>
        <v>3</v>
      </c>
    </row>
    <row r="109" spans="1:7" ht="27.6" x14ac:dyDescent="0.3">
      <c r="A109" s="131" t="s">
        <v>324</v>
      </c>
      <c r="B109" s="103" t="s">
        <v>240</v>
      </c>
      <c r="C109" s="114" t="s">
        <v>325</v>
      </c>
      <c r="D109" s="115">
        <v>2</v>
      </c>
      <c r="E109" s="115">
        <v>0</v>
      </c>
      <c r="F109" s="115">
        <v>0</v>
      </c>
      <c r="G109" s="125">
        <f t="shared" si="13"/>
        <v>2</v>
      </c>
    </row>
    <row r="110" spans="1:7" x14ac:dyDescent="0.3">
      <c r="A110" s="140" t="s">
        <v>374</v>
      </c>
      <c r="B110" s="103"/>
      <c r="C110" s="114"/>
      <c r="D110" s="115"/>
      <c r="E110" s="115"/>
      <c r="F110" s="115"/>
      <c r="G110" s="125"/>
    </row>
    <row r="111" spans="1:7" x14ac:dyDescent="0.3">
      <c r="A111" s="131">
        <v>7.2</v>
      </c>
      <c r="B111" s="103" t="s">
        <v>236</v>
      </c>
      <c r="C111" s="114" t="s">
        <v>355</v>
      </c>
      <c r="D111" s="115">
        <v>1018000000</v>
      </c>
      <c r="E111" s="115">
        <v>0</v>
      </c>
      <c r="F111" s="115">
        <v>0</v>
      </c>
      <c r="G111" s="125">
        <f t="shared" ref="G111" si="14">SUM(D111:F111)</f>
        <v>1018000000</v>
      </c>
    </row>
    <row r="112" spans="1:7" x14ac:dyDescent="0.3">
      <c r="A112" s="132" t="s">
        <v>356</v>
      </c>
      <c r="B112" s="133" t="s">
        <v>240</v>
      </c>
      <c r="C112" s="138" t="s">
        <v>357</v>
      </c>
      <c r="D112" s="126">
        <v>1</v>
      </c>
      <c r="E112" s="126">
        <v>0</v>
      </c>
      <c r="F112" s="126">
        <v>0</v>
      </c>
      <c r="G112" s="127">
        <f t="shared" ref="G112" si="15">SUM(D112:F112)</f>
        <v>1</v>
      </c>
    </row>
    <row r="114" spans="1:7" x14ac:dyDescent="0.3">
      <c r="A114" s="136">
        <v>2022</v>
      </c>
      <c r="B114" s="87"/>
      <c r="C114" s="88"/>
      <c r="D114" s="89"/>
    </row>
    <row r="115" spans="1:7" x14ac:dyDescent="0.3">
      <c r="A115" s="119" t="s">
        <v>336</v>
      </c>
      <c r="B115" s="120" t="s">
        <v>231</v>
      </c>
      <c r="C115" s="120" t="s">
        <v>337</v>
      </c>
      <c r="D115" s="121" t="s">
        <v>338</v>
      </c>
      <c r="E115" s="121" t="s">
        <v>339</v>
      </c>
      <c r="F115" s="121" t="s">
        <v>340</v>
      </c>
      <c r="G115" s="122" t="s">
        <v>341</v>
      </c>
    </row>
    <row r="116" spans="1:7" ht="15" customHeight="1" x14ac:dyDescent="0.3">
      <c r="A116" s="123" t="s">
        <v>342</v>
      </c>
      <c r="B116" s="128"/>
      <c r="C116" s="129"/>
      <c r="D116" s="124"/>
      <c r="E116" s="87"/>
      <c r="F116" s="87"/>
      <c r="G116" s="125"/>
    </row>
    <row r="117" spans="1:7" ht="15" customHeight="1" x14ac:dyDescent="0.3">
      <c r="A117" s="131">
        <v>1.3</v>
      </c>
      <c r="B117" s="103" t="s">
        <v>236</v>
      </c>
      <c r="C117" s="114" t="s">
        <v>249</v>
      </c>
      <c r="D117" s="115">
        <v>149150</v>
      </c>
      <c r="E117" s="115">
        <v>0</v>
      </c>
      <c r="F117" s="115">
        <v>0</v>
      </c>
      <c r="G117" s="125">
        <f t="shared" ref="G117:G142" si="16">SUM(D117:F117)</f>
        <v>149150</v>
      </c>
    </row>
    <row r="118" spans="1:7" ht="15" customHeight="1" x14ac:dyDescent="0.3">
      <c r="A118" s="131" t="s">
        <v>269</v>
      </c>
      <c r="B118" s="103" t="s">
        <v>240</v>
      </c>
      <c r="C118" s="114" t="s">
        <v>241</v>
      </c>
      <c r="D118" s="115">
        <v>119125</v>
      </c>
      <c r="E118" s="115">
        <v>0</v>
      </c>
      <c r="F118" s="115">
        <v>664</v>
      </c>
      <c r="G118" s="125">
        <f t="shared" si="16"/>
        <v>119789</v>
      </c>
    </row>
    <row r="119" spans="1:7" ht="15" customHeight="1" x14ac:dyDescent="0.3">
      <c r="A119" s="131" t="s">
        <v>387</v>
      </c>
      <c r="B119" s="103" t="s">
        <v>240</v>
      </c>
      <c r="C119" s="114" t="s">
        <v>388</v>
      </c>
      <c r="D119" s="115">
        <v>0</v>
      </c>
      <c r="E119" s="115">
        <v>0</v>
      </c>
      <c r="F119" s="115">
        <v>2</v>
      </c>
      <c r="G119" s="125">
        <f t="shared" si="16"/>
        <v>2</v>
      </c>
    </row>
    <row r="120" spans="1:7" ht="15" customHeight="1" x14ac:dyDescent="0.3">
      <c r="A120" s="131" t="s">
        <v>294</v>
      </c>
      <c r="B120" s="103" t="s">
        <v>236</v>
      </c>
      <c r="C120" s="114" t="s">
        <v>253</v>
      </c>
      <c r="D120" s="115">
        <v>30</v>
      </c>
      <c r="E120" s="115">
        <v>0</v>
      </c>
      <c r="F120" s="115">
        <v>0</v>
      </c>
      <c r="G120" s="125">
        <f t="shared" si="16"/>
        <v>30</v>
      </c>
    </row>
    <row r="121" spans="1:7" ht="15" customHeight="1" x14ac:dyDescent="0.3">
      <c r="A121" s="123" t="s">
        <v>343</v>
      </c>
      <c r="B121" s="128"/>
      <c r="C121" s="129"/>
      <c r="D121" s="115"/>
      <c r="E121" s="115"/>
      <c r="F121" s="115"/>
      <c r="G121" s="125"/>
    </row>
    <row r="122" spans="1:7" ht="15" customHeight="1" x14ac:dyDescent="0.3">
      <c r="A122" s="131">
        <v>2.2999999999999998</v>
      </c>
      <c r="B122" s="103" t="s">
        <v>240</v>
      </c>
      <c r="C122" s="114" t="s">
        <v>295</v>
      </c>
      <c r="D122" s="115">
        <v>202</v>
      </c>
      <c r="E122" s="115">
        <v>0</v>
      </c>
      <c r="F122" s="115">
        <v>0</v>
      </c>
      <c r="G122" s="125">
        <f t="shared" si="16"/>
        <v>202</v>
      </c>
    </row>
    <row r="123" spans="1:7" ht="15" customHeight="1" x14ac:dyDescent="0.3">
      <c r="A123" s="131" t="s">
        <v>239</v>
      </c>
      <c r="B123" s="103" t="s">
        <v>240</v>
      </c>
      <c r="C123" s="114" t="s">
        <v>297</v>
      </c>
      <c r="D123" s="115">
        <v>62346</v>
      </c>
      <c r="E123" s="115">
        <v>0</v>
      </c>
      <c r="F123" s="115">
        <v>0</v>
      </c>
      <c r="G123" s="125">
        <f t="shared" si="16"/>
        <v>62346</v>
      </c>
    </row>
    <row r="124" spans="1:7" ht="15" customHeight="1" x14ac:dyDescent="0.3">
      <c r="A124" s="131" t="s">
        <v>296</v>
      </c>
      <c r="B124" s="103" t="s">
        <v>240</v>
      </c>
      <c r="C124" s="114" t="s">
        <v>272</v>
      </c>
      <c r="D124" s="115">
        <v>457</v>
      </c>
      <c r="E124" s="115">
        <v>0</v>
      </c>
      <c r="F124" s="115">
        <v>0</v>
      </c>
      <c r="G124" s="125">
        <f t="shared" si="16"/>
        <v>457</v>
      </c>
    </row>
    <row r="125" spans="1:7" ht="15" customHeight="1" x14ac:dyDescent="0.3">
      <c r="A125" s="131" t="s">
        <v>271</v>
      </c>
      <c r="B125" s="103" t="s">
        <v>236</v>
      </c>
      <c r="C125" s="114" t="s">
        <v>292</v>
      </c>
      <c r="D125" s="115">
        <v>10</v>
      </c>
      <c r="E125" s="115">
        <v>0</v>
      </c>
      <c r="F125" s="115">
        <v>0</v>
      </c>
      <c r="G125" s="125">
        <f t="shared" si="16"/>
        <v>10</v>
      </c>
    </row>
    <row r="126" spans="1:7" ht="15" customHeight="1" x14ac:dyDescent="0.3">
      <c r="A126" s="123" t="s">
        <v>344</v>
      </c>
      <c r="B126" s="128"/>
      <c r="C126" s="129"/>
      <c r="D126" s="115"/>
      <c r="E126" s="115"/>
      <c r="F126" s="115"/>
      <c r="G126" s="125"/>
    </row>
    <row r="127" spans="1:7" ht="15" customHeight="1" x14ac:dyDescent="0.3">
      <c r="A127" s="131">
        <v>3.1</v>
      </c>
      <c r="B127" s="103" t="s">
        <v>240</v>
      </c>
      <c r="C127" s="114" t="s">
        <v>270</v>
      </c>
      <c r="D127" s="115">
        <v>0.54</v>
      </c>
      <c r="E127" s="115">
        <v>0</v>
      </c>
      <c r="F127" s="115">
        <v>0</v>
      </c>
      <c r="G127" s="125">
        <f t="shared" si="16"/>
        <v>0.54</v>
      </c>
    </row>
    <row r="128" spans="1:7" ht="15" customHeight="1" x14ac:dyDescent="0.3">
      <c r="A128" s="131" t="s">
        <v>379</v>
      </c>
      <c r="B128" s="103" t="s">
        <v>240</v>
      </c>
      <c r="C128" s="114" t="s">
        <v>380</v>
      </c>
      <c r="D128" s="115">
        <f>3279977.05367708+11323.7292416318</f>
        <v>3291300.7829187121</v>
      </c>
      <c r="E128" s="115">
        <v>0</v>
      </c>
      <c r="F128" s="115">
        <v>0</v>
      </c>
      <c r="G128" s="125">
        <f t="shared" si="16"/>
        <v>3291300.7829187121</v>
      </c>
    </row>
    <row r="129" spans="1:7" ht="15" customHeight="1" x14ac:dyDescent="0.3">
      <c r="A129" s="131" t="s">
        <v>298</v>
      </c>
      <c r="B129" s="103" t="s">
        <v>240</v>
      </c>
      <c r="C129" s="114" t="s">
        <v>299</v>
      </c>
      <c r="D129" s="115">
        <v>10</v>
      </c>
      <c r="E129" s="115">
        <v>0</v>
      </c>
      <c r="F129" s="115">
        <v>0</v>
      </c>
      <c r="G129" s="125">
        <f t="shared" si="16"/>
        <v>10</v>
      </c>
    </row>
    <row r="130" spans="1:7" ht="15" customHeight="1" x14ac:dyDescent="0.3">
      <c r="A130" s="131" t="s">
        <v>381</v>
      </c>
      <c r="B130" s="103" t="s">
        <v>240</v>
      </c>
      <c r="C130" s="114" t="s">
        <v>382</v>
      </c>
      <c r="D130" s="115">
        <v>1</v>
      </c>
      <c r="E130" s="115">
        <v>0</v>
      </c>
      <c r="F130" s="115">
        <v>0</v>
      </c>
      <c r="G130" s="125">
        <f t="shared" si="16"/>
        <v>1</v>
      </c>
    </row>
    <row r="131" spans="1:7" ht="15" customHeight="1" x14ac:dyDescent="0.3">
      <c r="A131" s="123" t="s">
        <v>345</v>
      </c>
      <c r="B131" s="103"/>
      <c r="C131" s="114"/>
      <c r="D131" s="115"/>
      <c r="E131" s="115"/>
      <c r="F131" s="115"/>
      <c r="G131" s="125"/>
    </row>
    <row r="132" spans="1:7" ht="15" customHeight="1" x14ac:dyDescent="0.3">
      <c r="A132" s="131">
        <v>4.0999999999999996</v>
      </c>
      <c r="B132" s="103" t="s">
        <v>236</v>
      </c>
      <c r="C132" s="114" t="s">
        <v>292</v>
      </c>
      <c r="D132" s="115">
        <v>0</v>
      </c>
      <c r="E132" s="115">
        <v>0</v>
      </c>
      <c r="F132" s="115">
        <v>0</v>
      </c>
      <c r="G132" s="125">
        <f t="shared" si="16"/>
        <v>0</v>
      </c>
    </row>
    <row r="133" spans="1:7" ht="15" customHeight="1" x14ac:dyDescent="0.3">
      <c r="A133" s="131" t="s">
        <v>359</v>
      </c>
      <c r="B133" s="103" t="s">
        <v>240</v>
      </c>
      <c r="C133" s="114" t="s">
        <v>360</v>
      </c>
      <c r="D133" s="115">
        <v>0</v>
      </c>
      <c r="E133" s="115">
        <v>0</v>
      </c>
      <c r="F133" s="115">
        <v>0</v>
      </c>
      <c r="G133" s="125">
        <f t="shared" si="16"/>
        <v>0</v>
      </c>
    </row>
    <row r="134" spans="1:7" ht="15" customHeight="1" x14ac:dyDescent="0.3">
      <c r="A134" s="131" t="s">
        <v>329</v>
      </c>
      <c r="B134" s="103" t="s">
        <v>240</v>
      </c>
      <c r="C134" s="114" t="s">
        <v>330</v>
      </c>
      <c r="D134" s="115">
        <v>0</v>
      </c>
      <c r="E134" s="115">
        <v>0</v>
      </c>
      <c r="F134" s="115">
        <v>0</v>
      </c>
      <c r="G134" s="125">
        <f t="shared" si="16"/>
        <v>0</v>
      </c>
    </row>
    <row r="135" spans="1:7" ht="15" customHeight="1" x14ac:dyDescent="0.3">
      <c r="A135" s="123" t="s">
        <v>346</v>
      </c>
      <c r="B135" s="128"/>
      <c r="C135" s="129"/>
      <c r="D135" s="115"/>
      <c r="E135" s="115"/>
      <c r="F135" s="115"/>
      <c r="G135" s="125"/>
    </row>
    <row r="136" spans="1:7" ht="15" customHeight="1" x14ac:dyDescent="0.3">
      <c r="A136" s="131">
        <v>5.0999999999999996</v>
      </c>
      <c r="B136" s="103" t="s">
        <v>236</v>
      </c>
      <c r="C136" s="114" t="s">
        <v>250</v>
      </c>
      <c r="D136" s="115">
        <v>950000</v>
      </c>
      <c r="E136" s="115">
        <v>0</v>
      </c>
      <c r="F136" s="115">
        <v>0</v>
      </c>
      <c r="G136" s="125">
        <f t="shared" si="16"/>
        <v>950000</v>
      </c>
    </row>
    <row r="137" spans="1:7" ht="15" customHeight="1" x14ac:dyDescent="0.3">
      <c r="A137" s="131">
        <v>5.3</v>
      </c>
      <c r="B137" s="103" t="s">
        <v>236</v>
      </c>
      <c r="C137" s="114" t="s">
        <v>252</v>
      </c>
      <c r="D137" s="115">
        <v>165521</v>
      </c>
      <c r="E137" s="115">
        <v>0</v>
      </c>
      <c r="F137" s="115">
        <v>0</v>
      </c>
      <c r="G137" s="125">
        <f t="shared" si="16"/>
        <v>165521</v>
      </c>
    </row>
    <row r="138" spans="1:7" ht="15" customHeight="1" x14ac:dyDescent="0.3">
      <c r="A138" s="131" t="s">
        <v>260</v>
      </c>
      <c r="B138" s="103" t="s">
        <v>240</v>
      </c>
      <c r="C138" s="114" t="s">
        <v>261</v>
      </c>
      <c r="D138" s="115">
        <f>30+10</f>
        <v>40</v>
      </c>
      <c r="E138" s="115">
        <v>0</v>
      </c>
      <c r="F138" s="115">
        <v>0</v>
      </c>
      <c r="G138" s="125">
        <f t="shared" si="16"/>
        <v>40</v>
      </c>
    </row>
    <row r="139" spans="1:7" ht="15" customHeight="1" x14ac:dyDescent="0.3">
      <c r="A139" s="123" t="s">
        <v>347</v>
      </c>
      <c r="B139" s="128"/>
      <c r="C139" s="129"/>
      <c r="D139" s="115"/>
      <c r="E139" s="115"/>
      <c r="F139" s="115"/>
      <c r="G139" s="125"/>
    </row>
    <row r="140" spans="1:7" ht="15" customHeight="1" x14ac:dyDescent="0.3">
      <c r="A140" s="131">
        <v>6.1</v>
      </c>
      <c r="B140" s="103" t="s">
        <v>236</v>
      </c>
      <c r="C140" s="114" t="s">
        <v>243</v>
      </c>
      <c r="D140" s="115">
        <v>1</v>
      </c>
      <c r="E140" s="115">
        <v>0</v>
      </c>
      <c r="F140" s="115">
        <v>0</v>
      </c>
      <c r="G140" s="125">
        <f t="shared" si="16"/>
        <v>1</v>
      </c>
    </row>
    <row r="141" spans="1:7" ht="15" customHeight="1" x14ac:dyDescent="0.3">
      <c r="A141" s="131" t="s">
        <v>283</v>
      </c>
      <c r="B141" s="103" t="s">
        <v>240</v>
      </c>
      <c r="C141" s="114" t="s">
        <v>284</v>
      </c>
      <c r="D141" s="115">
        <v>4650</v>
      </c>
      <c r="E141" s="115">
        <v>0</v>
      </c>
      <c r="F141" s="115">
        <f>138+41</f>
        <v>179</v>
      </c>
      <c r="G141" s="125">
        <f t="shared" si="16"/>
        <v>4829</v>
      </c>
    </row>
    <row r="142" spans="1:7" ht="15" customHeight="1" x14ac:dyDescent="0.3">
      <c r="A142" s="131" t="s">
        <v>289</v>
      </c>
      <c r="B142" s="103" t="s">
        <v>240</v>
      </c>
      <c r="C142" s="114" t="s">
        <v>290</v>
      </c>
      <c r="D142" s="115">
        <v>2</v>
      </c>
      <c r="E142" s="115">
        <v>0</v>
      </c>
      <c r="F142" s="115">
        <v>0</v>
      </c>
      <c r="G142" s="125">
        <f t="shared" si="16"/>
        <v>2</v>
      </c>
    </row>
    <row r="143" spans="1:7" ht="15" customHeight="1" x14ac:dyDescent="0.3">
      <c r="A143" s="131" t="s">
        <v>324</v>
      </c>
      <c r="B143" s="103" t="s">
        <v>240</v>
      </c>
      <c r="C143" s="114" t="s">
        <v>325</v>
      </c>
      <c r="D143" s="115">
        <v>0</v>
      </c>
      <c r="E143" s="115">
        <v>0</v>
      </c>
      <c r="F143" s="115">
        <v>0</v>
      </c>
      <c r="G143" s="125">
        <f t="shared" ref="G143:G144" si="17">SUM(D143:F143)</f>
        <v>0</v>
      </c>
    </row>
    <row r="144" spans="1:7" ht="15" customHeight="1" x14ac:dyDescent="0.3">
      <c r="A144" s="132" t="s">
        <v>275</v>
      </c>
      <c r="B144" s="133" t="s">
        <v>240</v>
      </c>
      <c r="C144" s="138" t="s">
        <v>276</v>
      </c>
      <c r="D144" s="126">
        <v>0</v>
      </c>
      <c r="E144" s="126">
        <v>0</v>
      </c>
      <c r="F144" s="126">
        <v>1</v>
      </c>
      <c r="G144" s="127">
        <f t="shared" si="17"/>
        <v>1</v>
      </c>
    </row>
    <row r="146" spans="1:7" x14ac:dyDescent="0.3">
      <c r="A146" s="136">
        <v>2023</v>
      </c>
      <c r="B146" s="87"/>
      <c r="C146" s="88"/>
      <c r="D146" s="89"/>
    </row>
    <row r="147" spans="1:7" x14ac:dyDescent="0.3">
      <c r="A147" s="119" t="s">
        <v>336</v>
      </c>
      <c r="B147" s="120" t="s">
        <v>231</v>
      </c>
      <c r="C147" s="120" t="s">
        <v>337</v>
      </c>
      <c r="D147" s="121" t="s">
        <v>338</v>
      </c>
      <c r="E147" s="121" t="s">
        <v>339</v>
      </c>
      <c r="F147" s="121" t="s">
        <v>340</v>
      </c>
      <c r="G147" s="122" t="s">
        <v>341</v>
      </c>
    </row>
    <row r="148" spans="1:7" x14ac:dyDescent="0.3">
      <c r="A148" s="147" t="s">
        <v>389</v>
      </c>
      <c r="B148" s="87"/>
      <c r="C148" s="87"/>
      <c r="D148" s="146"/>
      <c r="E148" s="146"/>
      <c r="F148" s="146"/>
      <c r="G148" s="149"/>
    </row>
    <row r="149" spans="1:7" x14ac:dyDescent="0.3">
      <c r="A149" s="150">
        <v>1.1000000000000001</v>
      </c>
      <c r="B149" s="87" t="s">
        <v>236</v>
      </c>
      <c r="C149" s="87" t="s">
        <v>265</v>
      </c>
      <c r="D149" s="151">
        <v>327</v>
      </c>
      <c r="E149" s="151">
        <v>0</v>
      </c>
      <c r="F149" s="151">
        <v>0</v>
      </c>
      <c r="G149" s="125">
        <f t="shared" ref="G149:G173" si="18">SUM(D149:F149)</f>
        <v>327</v>
      </c>
    </row>
    <row r="150" spans="1:7" x14ac:dyDescent="0.3">
      <c r="A150" s="150">
        <v>1.2</v>
      </c>
      <c r="B150" s="87" t="s">
        <v>236</v>
      </c>
      <c r="C150" s="87" t="s">
        <v>237</v>
      </c>
      <c r="D150" s="151">
        <v>2446</v>
      </c>
      <c r="E150" s="151">
        <v>1190.3333333333333</v>
      </c>
      <c r="F150" s="151">
        <v>0</v>
      </c>
      <c r="G150" s="125">
        <f t="shared" si="18"/>
        <v>3636.333333333333</v>
      </c>
    </row>
    <row r="151" spans="1:7" x14ac:dyDescent="0.3">
      <c r="A151" s="150">
        <v>1.3</v>
      </c>
      <c r="B151" s="87" t="s">
        <v>236</v>
      </c>
      <c r="C151" s="87" t="s">
        <v>249</v>
      </c>
      <c r="D151" s="151">
        <v>1166000</v>
      </c>
      <c r="E151" s="151">
        <v>0</v>
      </c>
      <c r="F151" s="151">
        <v>0</v>
      </c>
      <c r="G151" s="125">
        <f t="shared" si="18"/>
        <v>1166000</v>
      </c>
    </row>
    <row r="152" spans="1:7" x14ac:dyDescent="0.3">
      <c r="A152" s="150" t="s">
        <v>269</v>
      </c>
      <c r="B152" s="87" t="s">
        <v>240</v>
      </c>
      <c r="C152" s="87" t="s">
        <v>270</v>
      </c>
      <c r="D152" s="151">
        <v>2851</v>
      </c>
      <c r="E152" s="151">
        <v>0</v>
      </c>
      <c r="F152" s="151">
        <v>0</v>
      </c>
      <c r="G152" s="125">
        <f t="shared" si="18"/>
        <v>2851</v>
      </c>
    </row>
    <row r="153" spans="1:7" x14ac:dyDescent="0.3">
      <c r="A153" s="150" t="s">
        <v>279</v>
      </c>
      <c r="B153" s="87" t="s">
        <v>240</v>
      </c>
      <c r="C153" s="87" t="s">
        <v>280</v>
      </c>
      <c r="D153" s="151">
        <v>1</v>
      </c>
      <c r="E153" s="151">
        <v>0</v>
      </c>
      <c r="F153" s="151">
        <v>0</v>
      </c>
      <c r="G153" s="125">
        <f t="shared" si="18"/>
        <v>1</v>
      </c>
    </row>
    <row r="154" spans="1:7" x14ac:dyDescent="0.3">
      <c r="A154" s="150" t="s">
        <v>294</v>
      </c>
      <c r="B154" s="87" t="s">
        <v>240</v>
      </c>
      <c r="C154" s="87" t="s">
        <v>295</v>
      </c>
      <c r="D154" s="151">
        <v>116</v>
      </c>
      <c r="E154" s="151">
        <v>0</v>
      </c>
      <c r="F154" s="151">
        <v>0</v>
      </c>
      <c r="G154" s="125">
        <f t="shared" si="18"/>
        <v>116</v>
      </c>
    </row>
    <row r="155" spans="1:7" x14ac:dyDescent="0.3">
      <c r="A155" s="147" t="s">
        <v>343</v>
      </c>
      <c r="B155" s="87"/>
      <c r="C155" s="87"/>
      <c r="D155" s="148"/>
      <c r="E155" s="148"/>
      <c r="F155" s="148"/>
      <c r="G155" s="125">
        <f t="shared" si="18"/>
        <v>0</v>
      </c>
    </row>
    <row r="156" spans="1:7" x14ac:dyDescent="0.3">
      <c r="A156" s="150">
        <v>2.1</v>
      </c>
      <c r="B156" s="87" t="s">
        <v>236</v>
      </c>
      <c r="C156" s="87" t="s">
        <v>238</v>
      </c>
      <c r="D156" s="151">
        <v>130</v>
      </c>
      <c r="E156" s="151">
        <v>0</v>
      </c>
      <c r="F156" s="151">
        <v>0</v>
      </c>
      <c r="G156" s="125">
        <f t="shared" si="18"/>
        <v>130</v>
      </c>
    </row>
    <row r="157" spans="1:7" x14ac:dyDescent="0.3">
      <c r="A157" s="150">
        <v>2.2999999999999998</v>
      </c>
      <c r="B157" s="87" t="s">
        <v>236</v>
      </c>
      <c r="C157" s="87" t="s">
        <v>250</v>
      </c>
      <c r="D157" s="151">
        <v>6</v>
      </c>
      <c r="E157" s="151">
        <v>0</v>
      </c>
      <c r="F157" s="151">
        <v>0</v>
      </c>
      <c r="G157" s="125">
        <f t="shared" si="18"/>
        <v>6</v>
      </c>
    </row>
    <row r="158" spans="1:7" x14ac:dyDescent="0.3">
      <c r="A158" s="150" t="s">
        <v>390</v>
      </c>
      <c r="B158" s="87" t="s">
        <v>240</v>
      </c>
      <c r="C158" s="87" t="s">
        <v>392</v>
      </c>
      <c r="D158" s="151">
        <v>0</v>
      </c>
      <c r="E158" s="151">
        <v>3</v>
      </c>
      <c r="F158" s="151">
        <v>0</v>
      </c>
      <c r="G158" s="125">
        <f t="shared" si="18"/>
        <v>3</v>
      </c>
    </row>
    <row r="159" spans="1:7" x14ac:dyDescent="0.3">
      <c r="A159" s="147" t="s">
        <v>344</v>
      </c>
      <c r="B159" s="87"/>
      <c r="C159" s="87"/>
      <c r="D159" s="148"/>
      <c r="E159" s="148"/>
      <c r="F159" s="148"/>
      <c r="G159" s="125">
        <f t="shared" si="18"/>
        <v>0</v>
      </c>
    </row>
    <row r="160" spans="1:7" x14ac:dyDescent="0.3">
      <c r="A160" s="150">
        <v>3.1</v>
      </c>
      <c r="B160" s="87" t="s">
        <v>236</v>
      </c>
      <c r="C160" s="87" t="s">
        <v>292</v>
      </c>
      <c r="D160" s="151">
        <v>0</v>
      </c>
      <c r="E160" s="151">
        <v>34633</v>
      </c>
      <c r="F160" s="151">
        <v>0</v>
      </c>
      <c r="G160" s="125">
        <f t="shared" si="18"/>
        <v>34633</v>
      </c>
    </row>
    <row r="161" spans="1:7" x14ac:dyDescent="0.3">
      <c r="A161" s="150" t="s">
        <v>298</v>
      </c>
      <c r="B161" s="87" t="s">
        <v>240</v>
      </c>
      <c r="C161" s="87" t="s">
        <v>299</v>
      </c>
      <c r="D161" s="151">
        <v>0</v>
      </c>
      <c r="E161" s="151">
        <v>1</v>
      </c>
      <c r="F161" s="151">
        <v>0</v>
      </c>
      <c r="G161" s="125">
        <f t="shared" si="18"/>
        <v>1</v>
      </c>
    </row>
    <row r="162" spans="1:7" x14ac:dyDescent="0.3">
      <c r="A162" s="150" t="s">
        <v>300</v>
      </c>
      <c r="B162" s="87" t="s">
        <v>240</v>
      </c>
      <c r="C162" s="87" t="s">
        <v>301</v>
      </c>
      <c r="D162" s="151">
        <v>0</v>
      </c>
      <c r="E162" s="151">
        <v>50</v>
      </c>
      <c r="F162" s="151">
        <v>0</v>
      </c>
      <c r="G162" s="125">
        <f t="shared" si="18"/>
        <v>50</v>
      </c>
    </row>
    <row r="163" spans="1:7" x14ac:dyDescent="0.3">
      <c r="A163" s="147" t="s">
        <v>391</v>
      </c>
      <c r="B163" s="87"/>
      <c r="C163" s="87"/>
      <c r="D163" s="148"/>
      <c r="E163" s="148"/>
      <c r="F163" s="148"/>
      <c r="G163" s="125">
        <f t="shared" si="18"/>
        <v>0</v>
      </c>
    </row>
    <row r="164" spans="1:7" x14ac:dyDescent="0.3">
      <c r="A164" s="150">
        <v>4.0999999999999996</v>
      </c>
      <c r="B164" s="87" t="s">
        <v>236</v>
      </c>
      <c r="C164" s="87" t="s">
        <v>288</v>
      </c>
      <c r="D164" s="151">
        <v>1060000</v>
      </c>
      <c r="E164" s="151">
        <v>0</v>
      </c>
      <c r="F164" s="151">
        <v>0</v>
      </c>
      <c r="G164" s="125">
        <f t="shared" si="18"/>
        <v>1060000</v>
      </c>
    </row>
    <row r="165" spans="1:7" x14ac:dyDescent="0.3">
      <c r="A165" s="150" t="s">
        <v>359</v>
      </c>
      <c r="B165" s="87" t="s">
        <v>240</v>
      </c>
      <c r="C165" s="87" t="s">
        <v>360</v>
      </c>
      <c r="D165" s="151">
        <v>9</v>
      </c>
      <c r="E165" s="151">
        <v>0</v>
      </c>
      <c r="F165" s="151">
        <v>0</v>
      </c>
      <c r="G165" s="125">
        <f t="shared" si="18"/>
        <v>9</v>
      </c>
    </row>
    <row r="166" spans="1:7" x14ac:dyDescent="0.3">
      <c r="A166" s="147" t="s">
        <v>346</v>
      </c>
      <c r="B166" s="87"/>
      <c r="C166" s="87"/>
      <c r="D166" s="148"/>
      <c r="E166" s="148">
        <v>0</v>
      </c>
      <c r="F166" s="148">
        <v>0</v>
      </c>
      <c r="G166" s="125">
        <f t="shared" si="18"/>
        <v>0</v>
      </c>
    </row>
    <row r="167" spans="1:7" x14ac:dyDescent="0.3">
      <c r="A167" s="150">
        <v>5.0999999999999996</v>
      </c>
      <c r="B167" s="87" t="s">
        <v>236</v>
      </c>
      <c r="C167" s="87" t="s">
        <v>252</v>
      </c>
      <c r="D167" s="151">
        <v>3709999.9999999995</v>
      </c>
      <c r="E167" s="151">
        <v>0</v>
      </c>
      <c r="F167" s="151">
        <v>0</v>
      </c>
      <c r="G167" s="125">
        <f t="shared" si="18"/>
        <v>3709999.9999999995</v>
      </c>
    </row>
    <row r="168" spans="1:7" x14ac:dyDescent="0.3">
      <c r="A168" s="150" t="s">
        <v>260</v>
      </c>
      <c r="B168" s="87" t="s">
        <v>240</v>
      </c>
      <c r="C168" s="87" t="s">
        <v>261</v>
      </c>
      <c r="D168" s="151">
        <v>116</v>
      </c>
      <c r="E168" s="151">
        <v>0</v>
      </c>
      <c r="F168" s="151">
        <v>0</v>
      </c>
      <c r="G168" s="125">
        <f t="shared" si="18"/>
        <v>116</v>
      </c>
    </row>
    <row r="169" spans="1:7" x14ac:dyDescent="0.3">
      <c r="A169" s="147" t="s">
        <v>347</v>
      </c>
      <c r="B169" s="87"/>
      <c r="C169" s="87"/>
      <c r="D169" s="148"/>
      <c r="E169" s="148"/>
      <c r="F169" s="148"/>
      <c r="G169" s="125">
        <f t="shared" si="18"/>
        <v>0</v>
      </c>
    </row>
    <row r="170" spans="1:7" x14ac:dyDescent="0.3">
      <c r="A170" s="150">
        <v>6.1</v>
      </c>
      <c r="B170" s="87" t="s">
        <v>236</v>
      </c>
      <c r="C170" s="87" t="s">
        <v>243</v>
      </c>
      <c r="D170" s="151">
        <v>1</v>
      </c>
      <c r="E170" s="151">
        <v>1</v>
      </c>
      <c r="F170" s="151">
        <v>0</v>
      </c>
      <c r="G170" s="125">
        <f t="shared" si="18"/>
        <v>2</v>
      </c>
    </row>
    <row r="171" spans="1:7" x14ac:dyDescent="0.3">
      <c r="A171" s="150">
        <v>6.2</v>
      </c>
      <c r="B171" s="87" t="s">
        <v>236</v>
      </c>
      <c r="C171" s="87" t="s">
        <v>268</v>
      </c>
      <c r="D171" s="151">
        <v>60</v>
      </c>
      <c r="E171" s="151">
        <v>0</v>
      </c>
      <c r="F171" s="151">
        <v>0</v>
      </c>
      <c r="G171" s="125">
        <f t="shared" si="18"/>
        <v>60</v>
      </c>
    </row>
    <row r="172" spans="1:7" x14ac:dyDescent="0.3">
      <c r="A172" s="150" t="s">
        <v>289</v>
      </c>
      <c r="B172" s="87" t="s">
        <v>240</v>
      </c>
      <c r="C172" s="87" t="s">
        <v>290</v>
      </c>
      <c r="D172" s="151">
        <v>0</v>
      </c>
      <c r="E172" s="151">
        <v>0</v>
      </c>
      <c r="F172" s="151">
        <v>1</v>
      </c>
      <c r="G172" s="125">
        <f t="shared" si="18"/>
        <v>1</v>
      </c>
    </row>
    <row r="173" spans="1:7" x14ac:dyDescent="0.3">
      <c r="A173" s="152" t="s">
        <v>285</v>
      </c>
      <c r="B173" s="153" t="s">
        <v>240</v>
      </c>
      <c r="C173" s="153" t="s">
        <v>286</v>
      </c>
      <c r="D173" s="154">
        <v>1</v>
      </c>
      <c r="E173" s="154">
        <v>0</v>
      </c>
      <c r="F173" s="154">
        <v>0</v>
      </c>
      <c r="G173" s="127">
        <f t="shared" si="18"/>
        <v>1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4" ma:contentTypeDescription="Create a new document." ma:contentTypeScope="" ma:versionID="307d2c7bd385bb4cfced2c969e9d8187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5d6cbe310fa1a82cc17d7661ab1d3583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D89B8C-16B9-45D5-8374-B6ABE4AA70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845BF1-4099-425F-8528-C7056F355303}">
  <ds:schemaRefs>
    <ds:schemaRef ds:uri="http://purl.org/dc/terms/"/>
    <ds:schemaRef ds:uri="600e8ff9-9ee0-49b5-be24-8a4cae0e22ab"/>
    <ds:schemaRef ds:uri="http://schemas.microsoft.com/office/2006/documentManagement/types"/>
    <ds:schemaRef ds:uri="c1fdd505-2570-46c2-bd04-3e0f2d874cf5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a4fb19f8-e303-47ed-b2f8-d8a5044c492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0A731E6-D544-4F01-B5D8-8F08DEAFC1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a4fb19f8-e303-47ed-b2f8-d8a5044c492f"/>
    <ds:schemaRef ds:uri="600e8ff9-9ee0-49b5-be24-8a4cae0e2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2010-2018</vt:lpstr>
      <vt:lpstr>2019</vt:lpstr>
      <vt:lpstr>2020</vt:lpstr>
      <vt:lpstr>2021</vt:lpstr>
      <vt:lpstr>2022</vt:lpstr>
      <vt:lpstr>2023</vt:lpstr>
      <vt:lpstr>2019-2023 Aggregate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Vivian Santos Francisco</cp:lastModifiedBy>
  <cp:revision/>
  <dcterms:created xsi:type="dcterms:W3CDTF">2019-04-10T06:15:07Z</dcterms:created>
  <dcterms:modified xsi:type="dcterms:W3CDTF">2024-05-08T03:16:04Z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2023-05-19T01:26:16Z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c348b245-f153-49ec-8d35-0ef9aa7eb8ed</vt:lpwstr>
  </property>
  <property fmtid="{D5CDD505-2E9C-101B-9397-08002B2CF9AE}" pid="24" name="MSIP_Label_817d4574-7375-4d17-b29c-6e4c6df0fcb0_ContentBits">
    <vt:lpwstr>2</vt:lpwstr>
  </property>
</Properties>
</file>