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62" documentId="13_ncr:1_{BE4DF3DC-5DAA-9B44-B70B-28DB8D9FCC89}" xr6:coauthVersionLast="47" xr6:coauthVersionMax="47" xr10:uidLastSave="{0AA1FD59-8678-4728-9D8D-EAA2F039EFF0}"/>
  <bookViews>
    <workbookView xWindow="-108" yWindow="-108" windowWidth="23256" windowHeight="14976" firstSheet="6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C9" i="9"/>
  <c r="C10" i="9"/>
  <c r="C11" i="9"/>
  <c r="C12" i="9"/>
  <c r="C13" i="9"/>
  <c r="C14" i="9"/>
  <c r="C15" i="9"/>
  <c r="C16" i="9"/>
  <c r="C17" i="9"/>
  <c r="C20" i="9"/>
  <c r="C21" i="9"/>
  <c r="C22" i="9"/>
  <c r="C24" i="9"/>
  <c r="B8" i="9"/>
  <c r="B9" i="9"/>
  <c r="B10" i="9"/>
  <c r="B11" i="9"/>
  <c r="B12" i="9"/>
  <c r="B13" i="9"/>
  <c r="B14" i="9"/>
  <c r="B15" i="9"/>
  <c r="B16" i="9"/>
  <c r="B17" i="9"/>
  <c r="B20" i="9"/>
  <c r="B21" i="9"/>
  <c r="B22" i="9"/>
  <c r="B24" i="9"/>
  <c r="B85" i="8"/>
  <c r="C85" i="8"/>
  <c r="B86" i="8"/>
  <c r="C86" i="8"/>
  <c r="B88" i="8"/>
  <c r="C88" i="8"/>
  <c r="B89" i="8"/>
  <c r="C89" i="8"/>
  <c r="B90" i="8"/>
  <c r="C90" i="8"/>
  <c r="B91" i="8"/>
  <c r="C91" i="8"/>
  <c r="B92" i="8"/>
  <c r="C92" i="8"/>
  <c r="B94" i="8"/>
  <c r="C94" i="8"/>
  <c r="B96" i="8"/>
  <c r="C96" i="8"/>
  <c r="B98" i="8"/>
  <c r="C98" i="8"/>
  <c r="B99" i="8"/>
  <c r="C99" i="8"/>
  <c r="B100" i="8"/>
  <c r="C100" i="8"/>
  <c r="B101" i="8"/>
  <c r="C101" i="8"/>
  <c r="C84" i="8"/>
  <c r="B84" i="8"/>
  <c r="G101" i="8"/>
  <c r="G100" i="8"/>
  <c r="G99" i="8"/>
  <c r="G98" i="8"/>
  <c r="G96" i="8"/>
  <c r="G94" i="8"/>
  <c r="G92" i="8"/>
  <c r="G91" i="8"/>
  <c r="G90" i="8"/>
  <c r="G89" i="8"/>
  <c r="G88" i="8"/>
  <c r="G86" i="8"/>
  <c r="G85" i="8"/>
  <c r="G84" i="8"/>
  <c r="G44" i="8"/>
  <c r="G45" i="8"/>
  <c r="G46" i="8"/>
  <c r="G50" i="8"/>
  <c r="G51" i="8"/>
  <c r="G52" i="8"/>
  <c r="G54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D48" i="8"/>
  <c r="G48" i="8" s="1"/>
  <c r="D55" i="8"/>
  <c r="G55" i="8" s="1"/>
  <c r="D47" i="8"/>
  <c r="G47" i="8" s="1"/>
  <c r="D53" i="8"/>
  <c r="G53" i="8" s="1"/>
  <c r="D49" i="8"/>
  <c r="G49" i="8" s="1"/>
  <c r="D71" i="8"/>
  <c r="D44" i="8"/>
  <c r="G43" i="8" l="1"/>
  <c r="G38" i="8"/>
  <c r="G37" i="8"/>
  <c r="G36" i="8"/>
  <c r="G34" i="8"/>
  <c r="G33" i="8"/>
  <c r="G32" i="8"/>
  <c r="G27" i="8"/>
  <c r="G26" i="8"/>
  <c r="G24" i="8"/>
  <c r="G22" i="8"/>
  <c r="G21" i="8"/>
  <c r="G20" i="8"/>
  <c r="G15" i="8"/>
  <c r="G14" i="8"/>
  <c r="G12" i="8"/>
  <c r="G10" i="8"/>
  <c r="G8" i="8"/>
  <c r="G6" i="8"/>
</calcChain>
</file>

<file path=xl/sharedStrings.xml><?xml version="1.0" encoding="utf-8"?>
<sst xmlns="http://schemas.openxmlformats.org/spreadsheetml/2006/main" count="762" uniqueCount="262">
  <si>
    <t>TAJIKISTAN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</si>
  <si>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</si>
  <si>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</si>
  <si>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</si>
  <si>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</si>
  <si>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</si>
  <si>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</si>
  <si>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</si>
  <si>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</si>
  <si>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</si>
  <si>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</si>
  <si>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</si>
  <si>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</si>
  <si>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</si>
  <si>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</si>
  <si>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</si>
  <si>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</si>
  <si>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</si>
  <si>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</si>
  <si>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</si>
  <si>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</si>
  <si>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</si>
  <si>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</si>
  <si>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</si>
  <si>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</si>
  <si>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</si>
  <si>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</si>
  <si>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</si>
  <si>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</si>
  <si>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</si>
  <si>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</si>
  <si>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</si>
  <si>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</si>
  <si>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</si>
  <si>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</si>
  <si>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</si>
  <si>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</si>
  <si>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</si>
  <si>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</si>
  <si>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</si>
  <si>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</si>
  <si>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</si>
  <si>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</si>
  <si>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</si>
  <si>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</si>
  <si>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</si>
  <si>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</si>
  <si>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</si>
  <si>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</si>
  <si>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</si>
  <si>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</si>
  <si>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</si>
  <si>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</si>
  <si>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</si>
  <si>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</si>
  <si>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</si>
  <si>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</si>
  <si>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</si>
  <si>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</si>
  <si>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</si>
  <si>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</si>
  <si>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</si>
  <si>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</si>
  <si>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</si>
  <si>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</si>
  <si>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</si>
  <si>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</si>
  <si>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</si>
  <si>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</si>
  <si>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</si>
  <si>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</si>
  <si>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</si>
  <si>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</si>
  <si>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</si>
  <si>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</si>
  <si>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</si>
  <si>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</si>
  <si>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</si>
  <si>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</si>
  <si>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</si>
  <si>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</si>
  <si>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</si>
  <si>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</si>
  <si>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</si>
  <si>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</si>
  <si>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</si>
  <si>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</si>
  <si>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0152</t>
  </si>
  <si>
    <t>Crisis Recovery Support Program</t>
  </si>
  <si>
    <t>Tajikistan</t>
  </si>
  <si>
    <t>Program</t>
  </si>
  <si>
    <t>S</t>
  </si>
  <si>
    <t>ADF</t>
  </si>
  <si>
    <t>No</t>
  </si>
  <si>
    <t>Education Sector Reform Project</t>
  </si>
  <si>
    <t>Project</t>
  </si>
  <si>
    <t>Yes</t>
  </si>
  <si>
    <t>Health Sector Reform Project</t>
  </si>
  <si>
    <t>Agriculture Rehabilitation Project</t>
  </si>
  <si>
    <t>Dushanbe-Kyrgyz Border Road Rehab Phase 1</t>
  </si>
  <si>
    <t>OFID</t>
  </si>
  <si>
    <t>Multilateral</t>
  </si>
  <si>
    <t>Irrigation Rehabilitation Project</t>
  </si>
  <si>
    <t>33042-013</t>
  </si>
  <si>
    <t>Regional Customs Modernization and Infrastructure Development Project (Regional)</t>
  </si>
  <si>
    <t>37644-01</t>
  </si>
  <si>
    <t>Govt of the US</t>
  </si>
  <si>
    <t>US</t>
  </si>
  <si>
    <t>G0155</t>
  </si>
  <si>
    <t>Regional Customs Modernization and Infrastructure Development Project</t>
  </si>
  <si>
    <t>Others</t>
  </si>
  <si>
    <t>2196/G 0023/G0154</t>
  </si>
  <si>
    <t>Dushanbe–Kyrgyz Border Road Rehabilitation Project, Phase I</t>
  </si>
  <si>
    <t>38236-012/38236-013/38236-022</t>
  </si>
  <si>
    <t>2271/G0061</t>
  </si>
  <si>
    <t>Sustainable Cotton Subsector Project</t>
  </si>
  <si>
    <t>Khatlon Province Flood Risk Management Project</t>
  </si>
  <si>
    <t>40046-013</t>
  </si>
  <si>
    <t>2313/G0072/G0111</t>
  </si>
  <si>
    <t>Rural Development Project</t>
  </si>
  <si>
    <t>37530-013</t>
  </si>
  <si>
    <t>ADF,GEF grant</t>
  </si>
  <si>
    <t>GEF</t>
  </si>
  <si>
    <t>G0251</t>
  </si>
  <si>
    <t>Strengthening Public Resource Mangement Program</t>
  </si>
  <si>
    <t>44061-012</t>
  </si>
  <si>
    <t>0124-G</t>
  </si>
  <si>
    <t>Nurek 500 kV Switchyard Reconstruction Project</t>
  </si>
  <si>
    <t>42189-012</t>
  </si>
  <si>
    <t>Project grant</t>
  </si>
  <si>
    <t>ADF grant</t>
  </si>
  <si>
    <t>0245-G</t>
  </si>
  <si>
    <t>Central Asia Regional Economic Cooperation Corridor 3 (Dushanbe–Uzbekistan Border)
Improvement Project</t>
  </si>
  <si>
    <t>42052-022</t>
  </si>
  <si>
    <t>0301-G</t>
  </si>
  <si>
    <t>CAREC Corridor 6 (Ayni–Uzbekistan Border Road) Improvement Project</t>
  </si>
  <si>
    <t>45432-002</t>
  </si>
  <si>
    <t>OFID=OPEC Fund for International Development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</si>
  <si>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</si>
  <si>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</si>
  <si>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</si>
  <si>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</si>
  <si>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</si>
  <si>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</si>
  <si>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</si>
  <si>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</si>
  <si>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</si>
  <si>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</si>
  <si>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</si>
  <si>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</si>
  <si>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</si>
  <si>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</si>
  <si>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</si>
  <si>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</si>
  <si>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</si>
  <si>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Building Capacity for Climate Resilience</t>
  </si>
  <si>
    <t>RFI</t>
  </si>
  <si>
    <t>Entities with improved service delivery (number) </t>
  </si>
  <si>
    <t>1.3.1</t>
  </si>
  <si>
    <t>TI</t>
  </si>
  <si>
    <t>Infrastructure assets established or improved (number)</t>
  </si>
  <si>
    <t>2.3.2</t>
  </si>
  <si>
    <t>Measures on gender equality supported in implementation (number)</t>
  </si>
  <si>
    <t>3.2.4</t>
  </si>
  <si>
    <t>National and subnational disaster risk reduction and/or management plans supported in implementation (number) </t>
  </si>
  <si>
    <t>4.3.1</t>
  </si>
  <si>
    <t>Solutions to enhance urban environment implemented (number)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</si>
  <si>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</si>
  <si>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</si>
  <si>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</si>
  <si>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</si>
  <si>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Capacity Building for Rural Financial Inclusion</t>
  </si>
  <si>
    <t>1.1.1</t>
  </si>
  <si>
    <t>People enrolled in improved education and/or training (number) </t>
  </si>
  <si>
    <t>Investment Climate Reforms</t>
  </si>
  <si>
    <t>1.2.1</t>
  </si>
  <si>
    <t>Business development and financial sector measures supported in implementation (number) </t>
  </si>
  <si>
    <t>1.2.2</t>
  </si>
  <si>
    <t>Models for business development and financing established or improved (number)</t>
  </si>
  <si>
    <t>2.1.1</t>
  </si>
  <si>
    <t>Women enrolled in TVET and other job training (number) </t>
  </si>
  <si>
    <t>6.1.2</t>
  </si>
  <si>
    <t>Measures supported in implementation to improve capacity of public organizations to promote the private sector and finance sector (number)</t>
  </si>
  <si>
    <t>Strengthening the Anti-Money Laundering Regime</t>
  </si>
  <si>
    <t>2021 Development Effectiveness Review</t>
  </si>
  <si>
    <t>https://www.adb.org/documents/development-effectiveness-review-2021-report</t>
  </si>
  <si>
    <t>Access to Green Finance Project</t>
  </si>
  <si>
    <t>Jobs generated (number)</t>
  </si>
  <si>
    <t>Poor and vulnerable people with improved standards of living (number)</t>
  </si>
  <si>
    <t>Women and girls with increased time savings (number) 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</si>
  <si>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</si>
  <si>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</si>
  <si>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</si>
  <si>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</si>
  <si>
    <t>2022 Development Effectiveness Review</t>
  </si>
  <si>
    <t>https://www.adb.org/documents/development-effectiveness-review-2022-report</t>
  </si>
  <si>
    <t>Building Climate Resilience in the Pyanj River Basin</t>
  </si>
  <si>
    <t>Women represented in decision-making structures and processes (number) </t>
  </si>
  <si>
    <t>Women and girls with increased resilience to climate change, disasters, and other external shocks (number) </t>
  </si>
  <si>
    <t>People with strengthened climate and disaster resilience (number)</t>
  </si>
  <si>
    <t>3.2.1</t>
  </si>
  <si>
    <t>Area with reduced flood risk (hectares) </t>
  </si>
  <si>
    <t>3.2.3</t>
  </si>
  <si>
    <t>Financial preparedness instruments provided (number) </t>
  </si>
  <si>
    <t>3.2.5</t>
  </si>
  <si>
    <t>New and existing infrastructure assets made climate and disaster resilient (number)</t>
  </si>
  <si>
    <t>5.1.1</t>
  </si>
  <si>
    <t>Rural infrastructure assets established or improved (number)</t>
  </si>
  <si>
    <t>5.3.1</t>
  </si>
  <si>
    <t>Land improved through climate-resilient irrigation infrastructure and water delivery services (hectares) </t>
  </si>
  <si>
    <t>Central Asia Regional Economic Cooperation Corridors 3 and 5 Enhancement Project</t>
  </si>
  <si>
    <t>Skilled jobs for women generated (number) </t>
  </si>
  <si>
    <t>2.4.1</t>
  </si>
  <si>
    <t>Time-saving or gender-responsive infrastructure assets and/or services established or improved (number)</t>
  </si>
  <si>
    <t>3.1.3</t>
  </si>
  <si>
    <t>Low-carbon infrastructure assets established or improved (number)</t>
  </si>
  <si>
    <t>7.1.1</t>
  </si>
  <si>
    <t>Transport and ICT connectivity assets established or improved (number)</t>
  </si>
  <si>
    <t>COVID-19 Active Response and Expenditure Support Program in Tajikistan</t>
  </si>
  <si>
    <t>People benefiting from improved health services, education services, or social protection (number)</t>
  </si>
  <si>
    <t>1.1.2</t>
  </si>
  <si>
    <t>Health services established or improved (number) </t>
  </si>
  <si>
    <t>1.1.3</t>
  </si>
  <si>
    <t>Social protection schemes established or improved (number)</t>
  </si>
  <si>
    <t>2.2.2</t>
  </si>
  <si>
    <t>Health services for women and girls established or improved (number)</t>
  </si>
  <si>
    <t>5.3.2</t>
  </si>
  <si>
    <t>Farmers using quality farm inputs and sustainable mechanization (number)</t>
  </si>
  <si>
    <t>6.1.3</t>
  </si>
  <si>
    <t>Measures supported in implementation that promote resilience and responsiveness to economic shocks in a timely manner (number) </t>
  </si>
  <si>
    <t>Investment Climate Reforms Program (Subprograms 1 and 2)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</si>
  <si>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</si>
  <si>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</si>
  <si>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</si>
  <si>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</si>
  <si>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</si>
  <si>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</si>
  <si>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</si>
  <si>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Regional Power Transmission Project</t>
  </si>
  <si>
    <t>Cargo transported and energy transmitted across borders ($) </t>
  </si>
  <si>
    <t>2023 Development Effectiveness Review</t>
  </si>
  <si>
    <t>SOV</t>
  </si>
  <si>
    <t>Strengthening Technical and Vocational Education and Training</t>
  </si>
  <si>
    <t>2.1.4</t>
  </si>
  <si>
    <t>2.2.1</t>
  </si>
  <si>
    <t>3.1.5</t>
  </si>
  <si>
    <t>6.2.1</t>
  </si>
  <si>
    <t>TA</t>
  </si>
  <si>
    <t>Improving Urban Policy for Small and Medium Enterprises' Growth and Economic Diversification</t>
  </si>
  <si>
    <t>4.2.1</t>
  </si>
  <si>
    <t>Strengthening the Investment Climate</t>
  </si>
  <si>
    <t>Pillar/Sub-pillar</t>
  </si>
  <si>
    <t>Indicator name</t>
  </si>
  <si>
    <t>NSO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</si>
  <si>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</si>
  <si>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</si>
  <si>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</si>
  <si>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</si>
  <si>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</si>
  <si>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</si>
  <si>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5: Promoting Rural Development and Food Security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</si>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</sst>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37" fontId="4" fillId="0" borderId="1" xfId="1" applyNumberFormat="1" applyFont="1" applyFill="1" applyBorder="1"/>
    <xf numFmtId="167" fontId="4" fillId="0" borderId="1" xfId="0" applyNumberFormat="1" applyFont="1" applyBorder="1" applyAlignment="1">
      <alignment horizontal="center"/>
    </xf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168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5" applyFont="1"/>
    <xf numFmtId="0" fontId="16" fillId="0" borderId="0" xfId="5" applyFont="1" applyAlignment="1">
      <alignment wrapText="1"/>
    </xf>
    <xf numFmtId="0" fontId="2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5" fillId="0" borderId="0" xfId="5" applyFont="1"/>
    <xf numFmtId="0" fontId="19" fillId="0" borderId="0" xfId="0" applyFont="1"/>
    <xf numFmtId="0" fontId="20" fillId="0" borderId="0" xfId="4" applyFont="1" applyFill="1"/>
    <xf numFmtId="0" fontId="16" fillId="13" borderId="0" xfId="5" applyFont="1" applyFill="1" applyAlignment="1">
      <alignment horizontal="center" vertical="top"/>
    </xf>
    <xf numFmtId="0" fontId="16" fillId="13" borderId="0" xfId="5" applyFont="1" applyFill="1" applyAlignment="1">
      <alignment horizontal="center" vertical="top" wrapText="1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0" fontId="17" fillId="14" borderId="0" xfId="5" quotePrefix="1" applyFont="1" applyFill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8" fillId="0" borderId="0" xfId="5" quotePrefix="1" applyFont="1" applyAlignment="1">
      <alignment horizontal="left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6" fillId="0" borderId="0" xfId="5" quotePrefix="1" applyFont="1" applyAlignment="1">
      <alignment horizontal="left" vertical="top"/>
    </xf>
    <xf numFmtId="0" fontId="21" fillId="13" borderId="2" xfId="5" applyFont="1" applyFill="1" applyBorder="1" applyAlignment="1">
      <alignment horizontal="center" vertical="top"/>
    </xf>
    <xf numFmtId="0" fontId="21" fillId="13" borderId="3" xfId="5" applyFont="1" applyFill="1" applyBorder="1" applyAlignment="1">
      <alignment horizontal="center" vertical="top"/>
    </xf>
    <xf numFmtId="165" fontId="21" fillId="13" borderId="3" xfId="1" applyNumberFormat="1" applyFont="1" applyFill="1" applyBorder="1" applyAlignment="1">
      <alignment horizontal="center" vertical="top"/>
    </xf>
    <xf numFmtId="165" fontId="21" fillId="13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165" fontId="22" fillId="0" borderId="0" xfId="1" quotePrefix="1" applyNumberFormat="1" applyFont="1" applyBorder="1" applyAlignment="1">
      <alignment horizontal="right"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16" fillId="0" borderId="0" xfId="6" applyNumberFormat="1" applyFont="1" applyBorder="1" applyAlignment="1">
      <alignment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0" fontId="16" fillId="0" borderId="5" xfId="5" applyFont="1" applyBorder="1" applyAlignment="1">
      <alignment horizontal="left" vertical="top"/>
    </xf>
    <xf numFmtId="0" fontId="16" fillId="0" borderId="5" xfId="5" quotePrefix="1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5" fontId="16" fillId="0" borderId="8" xfId="6" applyNumberFormat="1" applyFont="1" applyBorder="1" applyAlignment="1">
      <alignment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3" fillId="0" borderId="0" xfId="4" applyFont="1" applyFill="1"/>
    <xf numFmtId="165" fontId="17" fillId="0" borderId="0" xfId="1" applyNumberFormat="1" applyFont="1" applyBorder="1" applyAlignment="1">
      <alignment vertical="top"/>
    </xf>
    <xf numFmtId="165" fontId="16" fillId="0" borderId="0" xfId="1" applyNumberFormat="1" applyFont="1" applyBorder="1" applyAlignment="1">
      <alignment vertical="top"/>
    </xf>
    <xf numFmtId="37" fontId="16" fillId="0" borderId="0" xfId="1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37" fontId="16" fillId="0" borderId="8" xfId="1" applyNumberFormat="1" applyFont="1" applyBorder="1" applyAlignment="1">
      <alignment vertical="top"/>
    </xf>
    <xf numFmtId="0" fontId="16" fillId="0" borderId="7" xfId="5" applyFont="1" applyBorder="1" applyAlignment="1">
      <alignment vertical="top"/>
    </xf>
    <xf numFmtId="0" fontId="16" fillId="0" borderId="8" xfId="5" applyFont="1" applyBorder="1" applyAlignment="1">
      <alignment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165" fontId="18" fillId="0" borderId="0" xfId="1" applyNumberFormat="1" applyFont="1" applyBorder="1" applyAlignment="1">
      <alignment vertical="top"/>
    </xf>
    <xf numFmtId="0" fontId="25" fillId="0" borderId="0" xfId="5" applyFont="1"/>
    <xf numFmtId="0" fontId="16" fillId="0" borderId="7" xfId="5" applyFont="1" applyBorder="1" applyAlignment="1">
      <alignment horizontal="left" vertical="top"/>
    </xf>
    <xf numFmtId="165" fontId="16" fillId="0" borderId="0" xfId="6" quotePrefix="1" applyNumberFormat="1" applyFont="1" applyBorder="1" applyAlignment="1">
      <alignment horizontal="center" vertical="top"/>
    </xf>
    <xf numFmtId="165" fontId="16" fillId="0" borderId="8" xfId="6" quotePrefix="1" applyNumberFormat="1" applyFont="1" applyBorder="1" applyAlignment="1">
      <alignment horizontal="center" vertical="top"/>
    </xf>
    <xf numFmtId="165" fontId="16" fillId="15" borderId="4" xfId="1" applyNumberFormat="1" applyFont="1" applyFill="1" applyBorder="1" applyAlignment="1">
      <alignment horizontal="right" vertical="top" wrapText="1"/>
    </xf>
    <xf numFmtId="165" fontId="16" fillId="0" borderId="3" xfId="1" applyNumberFormat="1" applyFont="1" applyBorder="1"/>
    <xf numFmtId="165" fontId="17" fillId="0" borderId="11" xfId="1" applyNumberFormat="1" applyFont="1" applyBorder="1"/>
    <xf numFmtId="165" fontId="16" fillId="0" borderId="0" xfId="1" applyNumberFormat="1" applyFont="1" applyBorder="1"/>
    <xf numFmtId="165" fontId="17" fillId="0" borderId="10" xfId="1" applyNumberFormat="1" applyFont="1" applyBorder="1"/>
    <xf numFmtId="165" fontId="16" fillId="0" borderId="8" xfId="1" applyNumberFormat="1" applyFont="1" applyBorder="1"/>
    <xf numFmtId="49" fontId="21" fillId="13" borderId="2" xfId="1" applyNumberFormat="1" applyFont="1" applyFill="1" applyBorder="1" applyAlignment="1">
      <alignment horizontal="left" vertical="center"/>
    </xf>
    <xf numFmtId="49" fontId="16" fillId="0" borderId="5" xfId="1" applyNumberFormat="1" applyFont="1" applyBorder="1" applyAlignment="1">
      <alignment horizontal="left" vertical="center"/>
    </xf>
    <xf numFmtId="49" fontId="22" fillId="0" borderId="5" xfId="1" quotePrefix="1" applyNumberFormat="1" applyFont="1" applyBorder="1" applyAlignment="1">
      <alignment horizontal="left" vertical="center"/>
    </xf>
    <xf numFmtId="49" fontId="16" fillId="0" borderId="7" xfId="1" applyNumberFormat="1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 indent="2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5" fontId="16" fillId="0" borderId="0" xfId="1" applyNumberFormat="1" applyFont="1"/>
    <xf numFmtId="0" fontId="11" fillId="0" borderId="0" xfId="4"/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9" fontId="1" fillId="0" borderId="0" xfId="1" applyNumberFormat="1" applyFont="1" applyAlignment="1">
      <alignment horizontal="left" vertical="center"/>
    </xf>
  </cellXfs>
  <cellStyles count="7">
    <cellStyle name="Comma" xfId="1" builtinId="3"/>
    <cellStyle name="Comma 2" xfId="6" xr:uid="{3397537F-F1A2-4348-9AA3-290C5F3CEC07}"/>
    <cellStyle name="Hyperlink" xfId="4" builtinId="8"/>
    <cellStyle name="Normal" xfId="0" builtinId="0"/>
    <cellStyle name="Normal 12" xfId="3" xr:uid="{00000000-0005-0000-0000-000003000000}"/>
    <cellStyle name="Normal 2" xfId="5" xr:uid="{73852885-0E13-AC49-8AB9-1B3936EE36AA}"/>
    <cellStyle name="Normal 2 2 5" xfId="2" xr:uid="{00000000-0005-0000-0000-000004000000}"/>
  </cellStyles>
  <dxfs count="3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EC15B-B9BB-4D4E-8997-9EE70179E1B0}" name="Table1367891011121314151617181920212223242526272829303132" displayName="Table1367891011121314151617181920212223242526272829303132" ref="A6:D16" totalsRowShown="0" headerRowDxfId="30" tableBorderDxfId="29">
  <tableColumns count="4">
    <tableColumn id="1" xr3:uid="{7E6B379C-D5E5-814E-AB1C-A97C0F3224FA}" name="Indicator no." dataDxfId="28"/>
    <tableColumn id="5" xr3:uid="{A2A0DD68-CDDD-814A-B3F5-28CEF3E0DABA}" name="Type" dataDxfId="27"/>
    <tableColumn id="2" xr3:uid="{9145F83A-981E-E747-BBF2-C7BC689A2F7E}" name="Indicator Name" dataDxfId="26"/>
    <tableColumn id="4" xr3:uid="{BE8C3E96-07B3-474A-A024-A0615080D85C}" name="Achieved Result" data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87D613-7A46-1C42-8566-54ADFA2916BC}" name="Table13678910111213141516171819202122232425262728293031323" displayName="Table13678910111213141516171819202122232425262728293031323" ref="A6:D20" totalsRowShown="0" headerRowDxfId="24" tableBorderDxfId="23">
  <tableColumns count="4">
    <tableColumn id="1" xr3:uid="{8DF2AC29-0745-A64D-8B7D-504392938E8F}" name="Indicator no." dataDxfId="22"/>
    <tableColumn id="5" xr3:uid="{B4B757BD-B25C-8D4F-9CFD-E3F8B3C39115}" name="Type" dataDxfId="21"/>
    <tableColumn id="2" xr3:uid="{4877FDB7-B7C8-7848-8A1F-F08A7DF2C809}" name="Indicator Name" dataDxfId="20"/>
    <tableColumn id="4" xr3:uid="{CC75989E-5B1D-4547-826F-3C759EEB1517}" name="Achieved Result" dataDxfId="1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41529D-59A1-EF45-A553-01F32F836CDB}" name="Table136789101112131415161718192021222324252627282930313234" displayName="Table136789101112131415161718192021222324252627282930313234" ref="A6:D16" totalsRowShown="0" headerRowDxfId="18" tableBorderDxfId="17">
  <tableColumns count="4">
    <tableColumn id="1" xr3:uid="{CE54111C-29C4-914B-83B3-69E1197196D7}" name="Indicator no." dataDxfId="16"/>
    <tableColumn id="5" xr3:uid="{9C418F71-C5B4-6946-BCC0-3B1657134B19}" name="Type" dataDxfId="15"/>
    <tableColumn id="2" xr3:uid="{90996E48-4FF8-1C4D-9076-C9D449D19F4C}" name="Indicator Name" dataDxfId="14"/>
    <tableColumn id="4" xr3:uid="{FBC47379-4802-4E4F-ADEC-97B8F3196C93}" name="Achieved Result" dataDxfId="1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76A66B-7207-1047-AA19-EE8FF3AE0B2E}" name="Table1367891011121314151617181920212223242526272829303132345" displayName="Table1367891011121314151617181920212223242526272829303132345" ref="A6:D57" totalsRowShown="0" headerRowDxfId="12" tableBorderDxfId="11">
  <tableColumns count="4">
    <tableColumn id="1" xr3:uid="{5ED1C12F-499A-2440-932B-C0FE866285C6}" name="Indicator no." dataDxfId="10"/>
    <tableColumn id="5" xr3:uid="{4E4A4C80-D037-8D42-92BF-F51C34E70635}" name="Type" dataDxfId="9"/>
    <tableColumn id="2" xr3:uid="{3A9C987C-BAB9-5843-9324-4261934A3F5E}" name="Indicator Name" dataDxfId="8"/>
    <tableColumn id="4" xr3:uid="{E0CFAAD4-BC89-FA41-A508-92E419B47D8F}" name="Achieved Result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545378-DA80-4179-B320-5AF62FF245C7}" name="Table13678910111213141516171819202122232425262728293031323456" displayName="Table13678910111213141516171819202122232425262728293031323456" ref="A5:D24" totalsRowShown="0" headerRowDxfId="6" dataDxfId="5" tableBorderDxfId="4">
  <tableColumns count="4">
    <tableColumn id="1" xr3:uid="{720E5D0B-37C3-4C3C-A433-8E5A94A6425A}" name="Indicator no." dataDxfId="3"/>
    <tableColumn id="5" xr3:uid="{A791D00A-BD4B-416F-9B10-69473C9ADB36}" name="Type" dataDxfId="2" dataCellStyle="Normal 2">
      <calculatedColumnFormula>VLOOKUP(Table13678910111213141516171819202122232425262728293031323456[[#This Row],[Indicator no.]],'[16]2A OP indicators List_23Aug2020'!$F:$H,2,FALSE)</calculatedColumnFormula>
    </tableColumn>
    <tableColumn id="2" xr3:uid="{04484C85-F27B-4699-AA0E-BC47E1029810}" name="Indicator Name" dataDxfId="1">
      <calculatedColumnFormula>VLOOKUP(Table13678910111213141516171819202122232425262728293031323456[[#This Row],[Indicator no.]],'[16]2A OP indicators List_23Aug2020'!$F:$H,3,FALSE)</calculatedColumnFormula>
    </tableColumn>
    <tableColumn id="4" xr3:uid="{DE1C08BD-EA69-4AC9-B32F-07C8D60D3DCB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documents/development-effectiveness-review-2023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3"/>
  <sheetViews>
    <sheetView zoomScale="91" zoomScaleNormal="91" workbookViewId="0">
      <selection activeCell="A7" sqref="A7"/>
    </sheetView>
  </sheetViews>
  <sheetFormatPr defaultColWidth="8.875" defaultRowHeight="13.9"/>
  <cols>
    <col min="3" max="3" width="50.625" customWidth="1"/>
    <col min="6" max="6" width="10.375" customWidth="1"/>
    <col min="10" max="10" width="18" customWidth="1"/>
    <col min="11" max="12" width="12" hidden="1" customWidth="1"/>
    <col min="13" max="14" width="12" customWidth="1"/>
    <col min="15" max="15" width="17" customWidth="1"/>
    <col min="16" max="19" width="12" customWidth="1"/>
    <col min="20" max="21" width="12" hidden="1" customWidth="1"/>
    <col min="22" max="32" width="12" customWidth="1"/>
    <col min="33" max="77" width="17.625" customWidth="1"/>
  </cols>
  <sheetData>
    <row r="1" spans="1:77" ht="17.45">
      <c r="A1" s="76" t="s">
        <v>0</v>
      </c>
    </row>
    <row r="2" spans="1:77" ht="15.6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47" t="s">
        <v>4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8" t="s">
        <v>5</v>
      </c>
      <c r="AR5" s="148"/>
      <c r="AS5" s="148"/>
      <c r="AT5" s="148"/>
      <c r="AU5" s="148"/>
      <c r="AV5" s="148"/>
      <c r="AW5" s="148"/>
      <c r="AX5" s="148"/>
      <c r="AY5" s="148"/>
      <c r="AZ5" s="148"/>
      <c r="BA5" s="149" t="s">
        <v>6</v>
      </c>
      <c r="BB5" s="149"/>
      <c r="BC5" s="149"/>
      <c r="BD5" s="149"/>
      <c r="BE5" s="149"/>
      <c r="BF5" s="149"/>
      <c r="BG5" s="149"/>
      <c r="BH5" s="149"/>
      <c r="BI5" s="150" t="s">
        <v>7</v>
      </c>
      <c r="BJ5" s="150"/>
      <c r="BK5" s="150"/>
      <c r="BL5" s="150"/>
      <c r="BM5" s="151" t="s">
        <v>8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46" t="s">
        <v>9</v>
      </c>
      <c r="BY5" s="146"/>
    </row>
    <row r="6" spans="1:77" ht="75.75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3">
        <v>2010</v>
      </c>
      <c r="B7" s="23" t="s">
        <v>87</v>
      </c>
      <c r="C7" s="23" t="s">
        <v>88</v>
      </c>
      <c r="D7" s="23">
        <v>43098</v>
      </c>
      <c r="E7" s="23" t="s">
        <v>89</v>
      </c>
      <c r="F7" s="23" t="s">
        <v>90</v>
      </c>
      <c r="G7" s="14" t="s">
        <v>91</v>
      </c>
      <c r="H7" s="29">
        <v>40000</v>
      </c>
      <c r="I7" s="29">
        <v>40346</v>
      </c>
      <c r="J7" s="14" t="s">
        <v>92</v>
      </c>
      <c r="K7" s="47"/>
      <c r="L7" s="42"/>
      <c r="M7" s="42">
        <v>40</v>
      </c>
      <c r="N7" s="42">
        <v>0</v>
      </c>
      <c r="O7" s="42">
        <v>40</v>
      </c>
      <c r="P7" s="42">
        <v>0</v>
      </c>
      <c r="Q7" s="42">
        <v>0</v>
      </c>
      <c r="R7" s="42">
        <v>0</v>
      </c>
      <c r="S7" s="49">
        <v>40</v>
      </c>
      <c r="T7" s="49"/>
      <c r="U7" s="42"/>
      <c r="V7" s="42">
        <v>40</v>
      </c>
      <c r="W7" s="42">
        <v>0</v>
      </c>
      <c r="X7" s="42">
        <v>40</v>
      </c>
      <c r="Y7" s="42">
        <v>0</v>
      </c>
      <c r="Z7" s="42">
        <v>0</v>
      </c>
      <c r="AA7" s="42">
        <v>0</v>
      </c>
      <c r="AB7" s="42">
        <v>40</v>
      </c>
      <c r="AC7" s="41" t="s">
        <v>93</v>
      </c>
      <c r="AD7" s="40"/>
      <c r="AE7" s="40"/>
      <c r="AF7" s="39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</row>
    <row r="8" spans="1:77">
      <c r="A8" s="23">
        <v>2010</v>
      </c>
      <c r="B8" s="23">
        <v>2053</v>
      </c>
      <c r="C8" s="23" t="s">
        <v>94</v>
      </c>
      <c r="D8" s="23">
        <v>37175</v>
      </c>
      <c r="E8" s="23" t="s">
        <v>89</v>
      </c>
      <c r="F8" s="23" t="s">
        <v>95</v>
      </c>
      <c r="G8" s="14" t="s">
        <v>91</v>
      </c>
      <c r="H8" s="48">
        <v>37972</v>
      </c>
      <c r="I8" s="48">
        <v>40332</v>
      </c>
      <c r="J8" s="14" t="s">
        <v>92</v>
      </c>
      <c r="K8" s="47"/>
      <c r="L8" s="42"/>
      <c r="M8" s="42">
        <v>7.7039999999999997</v>
      </c>
      <c r="N8" s="42">
        <v>0</v>
      </c>
      <c r="O8" s="42">
        <v>7.7039999999999997</v>
      </c>
      <c r="P8" s="42">
        <v>0</v>
      </c>
      <c r="Q8" s="42">
        <v>1.875</v>
      </c>
      <c r="R8" s="42">
        <v>0</v>
      </c>
      <c r="S8" s="42">
        <v>9.5790000000000006</v>
      </c>
      <c r="T8" s="42"/>
      <c r="U8" s="42"/>
      <c r="V8" s="42">
        <v>7.6719999999999997</v>
      </c>
      <c r="W8" s="42">
        <v>0</v>
      </c>
      <c r="X8" s="42">
        <v>7.6719999999999997</v>
      </c>
      <c r="Y8" s="42">
        <v>0</v>
      </c>
      <c r="Z8" s="42">
        <v>1.77</v>
      </c>
      <c r="AA8" s="42">
        <v>0</v>
      </c>
      <c r="AB8" s="42">
        <v>9.4420000000000002</v>
      </c>
      <c r="AC8" s="41" t="s">
        <v>93</v>
      </c>
      <c r="AD8" s="40"/>
      <c r="AE8" s="40"/>
      <c r="AF8" s="39" t="s">
        <v>96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112500</v>
      </c>
      <c r="BN8" s="38">
        <v>51300</v>
      </c>
      <c r="BO8" s="38">
        <v>61200</v>
      </c>
      <c r="BP8" s="38">
        <v>0</v>
      </c>
      <c r="BQ8" s="38">
        <v>0</v>
      </c>
      <c r="BR8" s="38">
        <v>0</v>
      </c>
      <c r="BS8" s="38">
        <v>0</v>
      </c>
      <c r="BT8" s="38">
        <v>6080</v>
      </c>
      <c r="BU8" s="38">
        <v>1784</v>
      </c>
      <c r="BV8" s="38">
        <v>4296</v>
      </c>
      <c r="BW8" s="38">
        <v>0</v>
      </c>
      <c r="BX8" s="38">
        <v>0</v>
      </c>
      <c r="BY8" s="38">
        <v>0</v>
      </c>
    </row>
    <row r="9" spans="1:77">
      <c r="A9" s="23">
        <v>2010</v>
      </c>
      <c r="B9" s="23">
        <v>2054</v>
      </c>
      <c r="C9" s="23" t="s">
        <v>97</v>
      </c>
      <c r="D9" s="23">
        <v>33036</v>
      </c>
      <c r="E9" s="23" t="s">
        <v>89</v>
      </c>
      <c r="F9" s="23" t="s">
        <v>95</v>
      </c>
      <c r="G9" s="14" t="s">
        <v>91</v>
      </c>
      <c r="H9" s="48">
        <v>37972</v>
      </c>
      <c r="I9" s="48">
        <v>40140</v>
      </c>
      <c r="J9" s="14" t="s">
        <v>92</v>
      </c>
      <c r="K9" s="47"/>
      <c r="L9" s="42"/>
      <c r="M9" s="42">
        <v>7.5</v>
      </c>
      <c r="N9" s="42">
        <v>0</v>
      </c>
      <c r="O9" s="42">
        <v>7.5</v>
      </c>
      <c r="P9" s="42">
        <v>0</v>
      </c>
      <c r="Q9" s="42">
        <v>1.875</v>
      </c>
      <c r="R9" s="42">
        <v>0</v>
      </c>
      <c r="S9" s="42">
        <v>9.375</v>
      </c>
      <c r="T9" s="42"/>
      <c r="U9" s="42"/>
      <c r="V9" s="42">
        <v>7.72</v>
      </c>
      <c r="W9" s="42">
        <v>0</v>
      </c>
      <c r="X9" s="42">
        <v>7.72</v>
      </c>
      <c r="Y9" s="42">
        <v>0</v>
      </c>
      <c r="Z9" s="42">
        <v>1.742</v>
      </c>
      <c r="AA9" s="42">
        <v>0</v>
      </c>
      <c r="AB9" s="42">
        <v>9.4619999999999997</v>
      </c>
      <c r="AC9" s="41" t="s">
        <v>93</v>
      </c>
      <c r="AD9" s="40"/>
      <c r="AE9" s="40"/>
      <c r="AF9" s="39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</row>
    <row r="10" spans="1:77">
      <c r="A10" s="23">
        <v>2010</v>
      </c>
      <c r="B10" s="23">
        <v>1980</v>
      </c>
      <c r="C10" s="23" t="s">
        <v>98</v>
      </c>
      <c r="D10" s="23">
        <v>32494</v>
      </c>
      <c r="E10" s="23" t="s">
        <v>89</v>
      </c>
      <c r="F10" s="23" t="s">
        <v>95</v>
      </c>
      <c r="G10" s="14" t="s">
        <v>91</v>
      </c>
      <c r="H10" s="48">
        <v>37608</v>
      </c>
      <c r="I10" s="48">
        <v>40471</v>
      </c>
      <c r="J10" s="14" t="s">
        <v>92</v>
      </c>
      <c r="K10" s="47"/>
      <c r="L10" s="42"/>
      <c r="M10" s="42">
        <v>36.200000000000003</v>
      </c>
      <c r="N10" s="42">
        <v>0</v>
      </c>
      <c r="O10" s="42">
        <v>36.200000000000003</v>
      </c>
      <c r="P10" s="42">
        <v>0</v>
      </c>
      <c r="Q10" s="42">
        <v>7.2</v>
      </c>
      <c r="R10" s="42">
        <v>1.75</v>
      </c>
      <c r="S10" s="42">
        <v>45.150000000000006</v>
      </c>
      <c r="T10" s="42"/>
      <c r="U10" s="42"/>
      <c r="V10" s="42">
        <v>40.85</v>
      </c>
      <c r="W10" s="42">
        <v>0</v>
      </c>
      <c r="X10" s="42">
        <v>40.85</v>
      </c>
      <c r="Y10" s="42">
        <v>0</v>
      </c>
      <c r="Z10" s="42">
        <v>8.11</v>
      </c>
      <c r="AA10" s="42">
        <v>1.76</v>
      </c>
      <c r="AB10" s="42">
        <v>50.72</v>
      </c>
      <c r="AC10" s="41" t="s">
        <v>93</v>
      </c>
      <c r="AD10" s="40"/>
      <c r="AE10" s="40"/>
      <c r="AF10" s="39" t="s">
        <v>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26551</v>
      </c>
      <c r="BB10" s="38">
        <v>26551</v>
      </c>
      <c r="BC10" s="38">
        <v>0</v>
      </c>
      <c r="BD10" s="38">
        <v>0</v>
      </c>
      <c r="BE10" s="38">
        <v>0</v>
      </c>
      <c r="BF10" s="38">
        <v>0</v>
      </c>
      <c r="BG10" s="38">
        <v>85000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</row>
    <row r="11" spans="1:77">
      <c r="A11" s="23">
        <v>2010</v>
      </c>
      <c r="B11" s="23">
        <v>2062</v>
      </c>
      <c r="C11" s="23" t="s">
        <v>99</v>
      </c>
      <c r="D11" s="23">
        <v>34569</v>
      </c>
      <c r="E11" s="23" t="s">
        <v>89</v>
      </c>
      <c r="F11" s="23" t="s">
        <v>95</v>
      </c>
      <c r="G11" s="22" t="s">
        <v>91</v>
      </c>
      <c r="H11" s="46">
        <v>37973</v>
      </c>
      <c r="I11" s="46">
        <v>40107</v>
      </c>
      <c r="J11" s="22" t="s">
        <v>92</v>
      </c>
      <c r="K11" s="44"/>
      <c r="L11" s="42"/>
      <c r="M11" s="42">
        <v>15.3</v>
      </c>
      <c r="N11" s="42">
        <v>0</v>
      </c>
      <c r="O11" s="42">
        <v>15.3</v>
      </c>
      <c r="P11" s="42">
        <v>6</v>
      </c>
      <c r="Q11" s="42">
        <v>2.9</v>
      </c>
      <c r="R11" s="42">
        <v>0</v>
      </c>
      <c r="S11" s="42">
        <v>24.2</v>
      </c>
      <c r="T11" s="42"/>
      <c r="U11" s="42"/>
      <c r="V11" s="42">
        <v>15.16</v>
      </c>
      <c r="W11" s="42">
        <v>0</v>
      </c>
      <c r="X11" s="42">
        <v>15.16</v>
      </c>
      <c r="Y11" s="42">
        <v>5.98</v>
      </c>
      <c r="Z11" s="42">
        <v>2.42</v>
      </c>
      <c r="AA11" s="42">
        <v>0</v>
      </c>
      <c r="AB11" s="42">
        <v>23.560000000000002</v>
      </c>
      <c r="AC11" s="41" t="s">
        <v>96</v>
      </c>
      <c r="AD11" s="40" t="s">
        <v>100</v>
      </c>
      <c r="AE11" s="40" t="s">
        <v>101</v>
      </c>
      <c r="AF11" s="39" t="s">
        <v>96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8">
        <v>0</v>
      </c>
      <c r="AP11" s="38">
        <v>0</v>
      </c>
      <c r="AQ11" s="38">
        <v>624361</v>
      </c>
      <c r="AR11" s="38">
        <v>0</v>
      </c>
      <c r="AS11" s="38">
        <v>206</v>
      </c>
      <c r="AT11" s="38">
        <v>0</v>
      </c>
      <c r="AU11" s="38">
        <v>206</v>
      </c>
      <c r="AV11" s="38">
        <v>165.83</v>
      </c>
      <c r="AW11" s="38">
        <v>40.169999999999987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</row>
    <row r="12" spans="1:77">
      <c r="A12" s="23">
        <v>2012</v>
      </c>
      <c r="B12" s="23">
        <v>2124</v>
      </c>
      <c r="C12" s="23" t="s">
        <v>102</v>
      </c>
      <c r="D12" s="23" t="s">
        <v>103</v>
      </c>
      <c r="E12" s="23" t="s">
        <v>89</v>
      </c>
      <c r="F12" s="23" t="s">
        <v>95</v>
      </c>
      <c r="G12" s="22" t="s">
        <v>91</v>
      </c>
      <c r="H12" s="45">
        <v>38331</v>
      </c>
      <c r="I12" s="45">
        <v>40778</v>
      </c>
      <c r="J12" s="22" t="s">
        <v>92</v>
      </c>
      <c r="K12" s="44"/>
      <c r="L12" s="18"/>
      <c r="M12" s="18">
        <v>22.72</v>
      </c>
      <c r="N12" s="18">
        <v>0</v>
      </c>
      <c r="O12" s="42">
        <v>22.72</v>
      </c>
      <c r="P12" s="18">
        <v>0</v>
      </c>
      <c r="Q12" s="18">
        <v>6.29</v>
      </c>
      <c r="R12" s="42">
        <v>0</v>
      </c>
      <c r="S12" s="42">
        <v>29.009999999999998</v>
      </c>
      <c r="T12" s="42"/>
      <c r="U12" s="43"/>
      <c r="V12" s="43">
        <v>23.25</v>
      </c>
      <c r="W12" s="43">
        <v>0</v>
      </c>
      <c r="X12" s="42">
        <v>23.25</v>
      </c>
      <c r="Y12" s="43">
        <v>0</v>
      </c>
      <c r="Z12" s="43">
        <v>5.43</v>
      </c>
      <c r="AA12" s="43">
        <v>0</v>
      </c>
      <c r="AB12" s="42">
        <v>28.68</v>
      </c>
      <c r="AC12" s="41" t="s">
        <v>93</v>
      </c>
      <c r="AD12" s="40"/>
      <c r="AE12" s="40"/>
      <c r="AF12" s="39" t="s">
        <v>96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8">
        <v>0</v>
      </c>
      <c r="AP12" s="38">
        <v>0</v>
      </c>
      <c r="AQ12" s="11">
        <v>0</v>
      </c>
      <c r="AR12" s="38">
        <v>0</v>
      </c>
      <c r="AS12" s="11">
        <v>0</v>
      </c>
      <c r="AT12" s="38">
        <v>0</v>
      </c>
      <c r="AU12" s="11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3848</v>
      </c>
      <c r="BB12" s="38">
        <v>3848</v>
      </c>
      <c r="BC12" s="38">
        <v>0</v>
      </c>
      <c r="BD12" s="38">
        <v>0</v>
      </c>
      <c r="BE12" s="38">
        <v>0</v>
      </c>
      <c r="BF12" s="38">
        <v>0</v>
      </c>
      <c r="BG12" s="38">
        <v>55368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</row>
    <row r="13" spans="1:77">
      <c r="A13" s="23">
        <v>2012</v>
      </c>
      <c r="B13" s="23">
        <v>2114</v>
      </c>
      <c r="C13" s="23" t="s">
        <v>104</v>
      </c>
      <c r="D13" s="23" t="s">
        <v>105</v>
      </c>
      <c r="E13" s="23" t="s">
        <v>89</v>
      </c>
      <c r="F13" s="23" t="s">
        <v>95</v>
      </c>
      <c r="G13" s="22" t="s">
        <v>91</v>
      </c>
      <c r="H13" s="45">
        <v>38317</v>
      </c>
      <c r="I13" s="45">
        <v>40889</v>
      </c>
      <c r="J13" s="22" t="s">
        <v>92</v>
      </c>
      <c r="K13" s="44"/>
      <c r="L13" s="18"/>
      <c r="M13" s="18">
        <v>10.7</v>
      </c>
      <c r="N13" s="18">
        <v>0</v>
      </c>
      <c r="O13" s="42">
        <v>10.7</v>
      </c>
      <c r="P13" s="18">
        <v>0</v>
      </c>
      <c r="Q13" s="18">
        <v>2.68</v>
      </c>
      <c r="R13" s="18">
        <v>0</v>
      </c>
      <c r="S13" s="42">
        <v>13.379999999999999</v>
      </c>
      <c r="T13" s="42"/>
      <c r="U13" s="43"/>
      <c r="V13" s="43">
        <v>10.31</v>
      </c>
      <c r="W13" s="43">
        <v>0</v>
      </c>
      <c r="X13" s="42">
        <v>10.31</v>
      </c>
      <c r="Y13" s="43">
        <v>0</v>
      </c>
      <c r="Z13" s="43">
        <v>2</v>
      </c>
      <c r="AA13" s="43">
        <v>0</v>
      </c>
      <c r="AB13" s="42">
        <v>12.31</v>
      </c>
      <c r="AC13" s="41" t="s">
        <v>96</v>
      </c>
      <c r="AD13" s="40" t="s">
        <v>106</v>
      </c>
      <c r="AE13" s="40" t="s">
        <v>107</v>
      </c>
      <c r="AF13" s="39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1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</row>
    <row r="14" spans="1:77">
      <c r="A14" s="23">
        <v>2012</v>
      </c>
      <c r="B14" s="23" t="s">
        <v>108</v>
      </c>
      <c r="C14" s="23" t="s">
        <v>109</v>
      </c>
      <c r="D14" s="23" t="s">
        <v>105</v>
      </c>
      <c r="E14" s="23" t="s">
        <v>89</v>
      </c>
      <c r="F14" s="23" t="s">
        <v>95</v>
      </c>
      <c r="G14" s="22" t="s">
        <v>91</v>
      </c>
      <c r="H14" s="45">
        <v>40037</v>
      </c>
      <c r="I14" s="45">
        <v>40920</v>
      </c>
      <c r="J14" s="22" t="s">
        <v>110</v>
      </c>
      <c r="K14" s="44"/>
      <c r="L14" s="18"/>
      <c r="M14" s="18">
        <v>0</v>
      </c>
      <c r="N14" s="18">
        <v>0</v>
      </c>
      <c r="O14" s="42">
        <v>0</v>
      </c>
      <c r="P14" s="18">
        <v>1.6</v>
      </c>
      <c r="Q14" s="18">
        <v>0</v>
      </c>
      <c r="R14" s="42">
        <v>0</v>
      </c>
      <c r="S14" s="42">
        <v>1.6</v>
      </c>
      <c r="T14" s="42"/>
      <c r="U14" s="43"/>
      <c r="V14" s="43">
        <v>0</v>
      </c>
      <c r="W14" s="43">
        <v>0</v>
      </c>
      <c r="X14" s="42">
        <v>0</v>
      </c>
      <c r="Y14" s="43">
        <v>0.93</v>
      </c>
      <c r="Z14" s="43">
        <v>0</v>
      </c>
      <c r="AA14" s="43">
        <v>0</v>
      </c>
      <c r="AB14" s="42">
        <v>0.93</v>
      </c>
      <c r="AC14" s="41" t="s">
        <v>96</v>
      </c>
      <c r="AD14" s="40"/>
      <c r="AE14" s="40"/>
      <c r="AF14" s="39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8">
        <v>0</v>
      </c>
      <c r="AP14" s="38">
        <v>0</v>
      </c>
      <c r="AQ14" s="11">
        <v>0</v>
      </c>
      <c r="AR14" s="38">
        <v>0</v>
      </c>
      <c r="AS14" s="11">
        <v>0</v>
      </c>
      <c r="AT14" s="38">
        <v>0</v>
      </c>
      <c r="AU14" s="11">
        <v>0</v>
      </c>
      <c r="AV14" s="11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</row>
    <row r="15" spans="1:77">
      <c r="A15" s="23">
        <v>2013</v>
      </c>
      <c r="B15" s="37" t="s">
        <v>111</v>
      </c>
      <c r="C15" s="23" t="s">
        <v>112</v>
      </c>
      <c r="D15" s="23" t="s">
        <v>113</v>
      </c>
      <c r="E15" s="23" t="s">
        <v>89</v>
      </c>
      <c r="F15" s="23" t="s">
        <v>95</v>
      </c>
      <c r="G15" s="36" t="s">
        <v>91</v>
      </c>
      <c r="H15" s="35">
        <v>38673</v>
      </c>
      <c r="I15" s="34">
        <v>40451</v>
      </c>
      <c r="J15" s="33" t="s">
        <v>92</v>
      </c>
      <c r="K15" s="32"/>
      <c r="L15" s="18"/>
      <c r="M15" s="18">
        <v>50</v>
      </c>
      <c r="N15" s="18">
        <v>0</v>
      </c>
      <c r="O15" s="18">
        <v>50</v>
      </c>
      <c r="P15" s="18">
        <v>0</v>
      </c>
      <c r="Q15" s="18">
        <v>14.5</v>
      </c>
      <c r="R15" s="18">
        <v>0</v>
      </c>
      <c r="S15" s="18">
        <v>64.5</v>
      </c>
      <c r="T15" s="18"/>
      <c r="U15" s="17"/>
      <c r="V15" s="17">
        <v>51.699999999999996</v>
      </c>
      <c r="W15" s="17">
        <v>0</v>
      </c>
      <c r="X15" s="17">
        <v>51.699999999999996</v>
      </c>
      <c r="Y15" s="17">
        <v>3.5</v>
      </c>
      <c r="Z15" s="17">
        <v>4.7300000000000004</v>
      </c>
      <c r="AA15" s="17">
        <v>0</v>
      </c>
      <c r="AB15" s="17">
        <v>59.929999999999993</v>
      </c>
      <c r="AC15" s="16" t="s">
        <v>96</v>
      </c>
      <c r="AD15" s="15" t="s">
        <v>100</v>
      </c>
      <c r="AE15" s="15" t="s">
        <v>101</v>
      </c>
      <c r="AF15" s="31" t="s">
        <v>96</v>
      </c>
      <c r="AG15" s="13">
        <v>0</v>
      </c>
      <c r="AH15" s="13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11">
        <v>0</v>
      </c>
      <c r="AP15" s="11">
        <v>0</v>
      </c>
      <c r="AQ15" s="11">
        <v>245827.7</v>
      </c>
      <c r="AR15" s="11">
        <v>0</v>
      </c>
      <c r="AS15" s="11">
        <v>179</v>
      </c>
      <c r="AT15" s="11">
        <v>119</v>
      </c>
      <c r="AU15" s="11">
        <v>60</v>
      </c>
      <c r="AV15" s="11">
        <v>60</v>
      </c>
      <c r="AW15" s="11">
        <v>119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2014</v>
      </c>
      <c r="B16" s="23" t="s">
        <v>114</v>
      </c>
      <c r="C16" s="23" t="s">
        <v>115</v>
      </c>
      <c r="D16" s="23">
        <v>38603</v>
      </c>
      <c r="E16" s="23" t="s">
        <v>89</v>
      </c>
      <c r="F16" s="23" t="s">
        <v>95</v>
      </c>
      <c r="G16" s="22" t="s">
        <v>91</v>
      </c>
      <c r="H16" s="29">
        <v>39024</v>
      </c>
      <c r="I16" s="28">
        <v>41281</v>
      </c>
      <c r="J16" s="20" t="s">
        <v>92</v>
      </c>
      <c r="K16" s="19"/>
      <c r="L16" s="27"/>
      <c r="M16" s="27">
        <v>12</v>
      </c>
      <c r="N16" s="18">
        <v>0</v>
      </c>
      <c r="O16" s="18">
        <v>12</v>
      </c>
      <c r="P16" s="26">
        <v>0</v>
      </c>
      <c r="Q16" s="26">
        <v>1.75</v>
      </c>
      <c r="R16" s="25">
        <v>1.54</v>
      </c>
      <c r="S16" s="24">
        <v>15.29</v>
      </c>
      <c r="T16" s="18"/>
      <c r="U16" s="17"/>
      <c r="V16" s="17">
        <v>8.84</v>
      </c>
      <c r="W16" s="17">
        <v>0</v>
      </c>
      <c r="X16" s="17">
        <v>8.84</v>
      </c>
      <c r="Y16" s="17">
        <v>0</v>
      </c>
      <c r="Z16" s="17">
        <v>0.88</v>
      </c>
      <c r="AA16" s="17">
        <v>0.17</v>
      </c>
      <c r="AB16" s="17">
        <v>9.89</v>
      </c>
      <c r="AC16" s="16" t="s">
        <v>93</v>
      </c>
      <c r="AD16" s="15"/>
      <c r="AE16" s="15"/>
      <c r="AF16" s="14" t="s">
        <v>96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608</v>
      </c>
      <c r="BJ16" s="11">
        <v>152</v>
      </c>
      <c r="BK16" s="11">
        <v>456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2015</v>
      </c>
      <c r="B17" s="23">
        <v>2356</v>
      </c>
      <c r="C17" s="23" t="s">
        <v>116</v>
      </c>
      <c r="D17" s="23" t="s">
        <v>117</v>
      </c>
      <c r="E17" s="23" t="s">
        <v>89</v>
      </c>
      <c r="F17" s="23" t="s">
        <v>95</v>
      </c>
      <c r="G17" s="22" t="s">
        <v>91</v>
      </c>
      <c r="H17" s="29">
        <v>39360</v>
      </c>
      <c r="I17" s="28">
        <v>41866</v>
      </c>
      <c r="J17" s="20" t="s">
        <v>92</v>
      </c>
      <c r="K17" s="19"/>
      <c r="L17" s="27"/>
      <c r="M17" s="27">
        <v>22</v>
      </c>
      <c r="N17" s="18">
        <v>0</v>
      </c>
      <c r="O17" s="18">
        <v>22</v>
      </c>
      <c r="P17" s="26">
        <v>0</v>
      </c>
      <c r="Q17" s="26">
        <v>6.5</v>
      </c>
      <c r="R17" s="25">
        <v>0</v>
      </c>
      <c r="S17" s="24">
        <v>28.5</v>
      </c>
      <c r="T17" s="18"/>
      <c r="U17" s="17"/>
      <c r="V17" s="17">
        <v>22.28</v>
      </c>
      <c r="W17" s="17">
        <v>0</v>
      </c>
      <c r="X17" s="17">
        <v>22.28</v>
      </c>
      <c r="Y17" s="17">
        <v>0</v>
      </c>
      <c r="Z17" s="17">
        <v>5.09</v>
      </c>
      <c r="AA17" s="17">
        <v>0</v>
      </c>
      <c r="AB17" s="17">
        <v>27.37</v>
      </c>
      <c r="AC17" s="16" t="s">
        <v>93</v>
      </c>
      <c r="AD17" s="15"/>
      <c r="AE17" s="15"/>
      <c r="AF17" s="14" t="s">
        <v>96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23121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2015</v>
      </c>
      <c r="B18" s="23" t="s">
        <v>118</v>
      </c>
      <c r="C18" s="23" t="s">
        <v>119</v>
      </c>
      <c r="D18" s="23" t="s">
        <v>120</v>
      </c>
      <c r="E18" s="23" t="s">
        <v>89</v>
      </c>
      <c r="F18" s="23" t="s">
        <v>95</v>
      </c>
      <c r="G18" s="22" t="s">
        <v>91</v>
      </c>
      <c r="H18" s="29">
        <v>39111</v>
      </c>
      <c r="I18" s="28">
        <v>42047</v>
      </c>
      <c r="J18" s="20" t="s">
        <v>121</v>
      </c>
      <c r="K18" s="19"/>
      <c r="L18" s="27"/>
      <c r="M18" s="27">
        <v>17.100000000000001</v>
      </c>
      <c r="N18" s="18">
        <v>0</v>
      </c>
      <c r="O18" s="18">
        <v>17.100000000000001</v>
      </c>
      <c r="P18" s="26">
        <v>3.5</v>
      </c>
      <c r="Q18" s="26">
        <v>1.65</v>
      </c>
      <c r="R18" s="25">
        <v>1.05</v>
      </c>
      <c r="S18" s="24">
        <v>23.3</v>
      </c>
      <c r="T18" s="18"/>
      <c r="U18" s="17"/>
      <c r="V18" s="17">
        <v>10.58</v>
      </c>
      <c r="W18" s="17">
        <v>0</v>
      </c>
      <c r="X18" s="17">
        <v>10.58</v>
      </c>
      <c r="Y18" s="17">
        <v>2.36</v>
      </c>
      <c r="Z18" s="17">
        <v>1.9</v>
      </c>
      <c r="AA18" s="17">
        <v>0.44</v>
      </c>
      <c r="AB18" s="17">
        <v>15.28</v>
      </c>
      <c r="AC18" s="16" t="s">
        <v>96</v>
      </c>
      <c r="AD18" s="15" t="s">
        <v>122</v>
      </c>
      <c r="AE18" s="15" t="s">
        <v>101</v>
      </c>
      <c r="AF18" s="14" t="s">
        <v>96</v>
      </c>
      <c r="AG18" s="13">
        <v>0</v>
      </c>
      <c r="AH18" s="13">
        <v>0</v>
      </c>
      <c r="AI18" s="12">
        <v>0</v>
      </c>
      <c r="AJ18" s="12">
        <v>95</v>
      </c>
      <c r="AK18" s="12">
        <v>95</v>
      </c>
      <c r="AL18" s="12">
        <v>0</v>
      </c>
      <c r="AM18" s="12">
        <v>0.08</v>
      </c>
      <c r="AN18" s="11">
        <v>0</v>
      </c>
      <c r="AO18" s="11">
        <v>2.5</v>
      </c>
      <c r="AP18" s="11">
        <v>3</v>
      </c>
      <c r="AQ18" s="11">
        <v>0</v>
      </c>
      <c r="AR18" s="11">
        <v>0</v>
      </c>
      <c r="AS18" s="11">
        <v>11.6</v>
      </c>
      <c r="AT18" s="11">
        <v>0</v>
      </c>
      <c r="AU18" s="11">
        <v>11.6</v>
      </c>
      <c r="AV18" s="11">
        <v>11.6</v>
      </c>
      <c r="AW18" s="11">
        <v>0</v>
      </c>
      <c r="AX18" s="11">
        <v>0</v>
      </c>
      <c r="AY18" s="11">
        <v>0</v>
      </c>
      <c r="AZ18" s="11">
        <v>0</v>
      </c>
      <c r="BA18" s="11">
        <v>9331</v>
      </c>
      <c r="BB18" s="11">
        <v>9331</v>
      </c>
      <c r="BC18" s="11">
        <v>0</v>
      </c>
      <c r="BD18" s="11">
        <v>0</v>
      </c>
      <c r="BE18" s="11">
        <v>0</v>
      </c>
      <c r="BF18" s="11">
        <v>117.1</v>
      </c>
      <c r="BG18" s="11">
        <v>625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2015</v>
      </c>
      <c r="B19" s="23" t="s">
        <v>123</v>
      </c>
      <c r="C19" s="23" t="s">
        <v>124</v>
      </c>
      <c r="D19" s="23" t="s">
        <v>125</v>
      </c>
      <c r="E19" s="23" t="s">
        <v>89</v>
      </c>
      <c r="F19" s="23" t="s">
        <v>90</v>
      </c>
      <c r="G19" s="22" t="s">
        <v>91</v>
      </c>
      <c r="H19" s="29">
        <v>40645</v>
      </c>
      <c r="I19" s="28">
        <v>41886</v>
      </c>
      <c r="J19" s="20" t="s">
        <v>92</v>
      </c>
      <c r="K19" s="19"/>
      <c r="L19" s="27"/>
      <c r="M19" s="27">
        <v>45</v>
      </c>
      <c r="N19" s="18">
        <v>0</v>
      </c>
      <c r="O19" s="18">
        <v>45</v>
      </c>
      <c r="P19" s="26">
        <v>0</v>
      </c>
      <c r="Q19" s="26">
        <v>0</v>
      </c>
      <c r="R19" s="25">
        <v>0</v>
      </c>
      <c r="S19" s="24">
        <v>45</v>
      </c>
      <c r="T19" s="18"/>
      <c r="U19" s="17"/>
      <c r="V19" s="17">
        <v>45</v>
      </c>
      <c r="W19" s="17">
        <v>0</v>
      </c>
      <c r="X19" s="17">
        <v>45</v>
      </c>
      <c r="Y19" s="17">
        <v>0</v>
      </c>
      <c r="Z19" s="17">
        <v>0</v>
      </c>
      <c r="AA19" s="17">
        <v>0</v>
      </c>
      <c r="AB19" s="17">
        <v>45</v>
      </c>
      <c r="AC19" s="16" t="s">
        <v>93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2017</v>
      </c>
      <c r="B20" s="23" t="s">
        <v>126</v>
      </c>
      <c r="C20" s="23" t="s">
        <v>127</v>
      </c>
      <c r="D20" s="23" t="s">
        <v>128</v>
      </c>
      <c r="E20" s="23" t="s">
        <v>89</v>
      </c>
      <c r="F20" s="23" t="s">
        <v>129</v>
      </c>
      <c r="G20" s="22" t="s">
        <v>91</v>
      </c>
      <c r="H20" s="29">
        <v>39769</v>
      </c>
      <c r="I20" s="28">
        <v>42828</v>
      </c>
      <c r="J20" s="20" t="s">
        <v>130</v>
      </c>
      <c r="K20" s="19">
        <v>0</v>
      </c>
      <c r="L20" s="27">
        <v>54.77</v>
      </c>
      <c r="M20" s="27">
        <v>54.77</v>
      </c>
      <c r="N20" s="18">
        <v>0</v>
      </c>
      <c r="O20" s="18">
        <v>54.77</v>
      </c>
      <c r="P20" s="26">
        <v>0</v>
      </c>
      <c r="Q20" s="26">
        <v>12.13</v>
      </c>
      <c r="R20" s="25">
        <v>0</v>
      </c>
      <c r="S20" s="24">
        <v>66.900000000000006</v>
      </c>
      <c r="T20" s="18">
        <v>0</v>
      </c>
      <c r="U20" s="17">
        <v>54.755000000000003</v>
      </c>
      <c r="V20" s="17">
        <v>54.755000000000003</v>
      </c>
      <c r="W20" s="17">
        <v>0</v>
      </c>
      <c r="X20" s="17">
        <v>54.755000000000003</v>
      </c>
      <c r="Y20" s="17">
        <v>0</v>
      </c>
      <c r="Z20" s="17">
        <v>0</v>
      </c>
      <c r="AA20" s="17">
        <v>0</v>
      </c>
      <c r="AB20" s="17">
        <v>54.755000000000003</v>
      </c>
      <c r="AC20" s="16" t="s">
        <v>93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2017</v>
      </c>
      <c r="B21" s="23" t="s">
        <v>131</v>
      </c>
      <c r="C21" s="23" t="s">
        <v>132</v>
      </c>
      <c r="D21" s="23" t="s">
        <v>133</v>
      </c>
      <c r="E21" s="23" t="s">
        <v>89</v>
      </c>
      <c r="F21" s="23" t="s">
        <v>129</v>
      </c>
      <c r="G21" s="22" t="s">
        <v>91</v>
      </c>
      <c r="H21" s="29">
        <v>40561</v>
      </c>
      <c r="I21" s="28">
        <v>42459</v>
      </c>
      <c r="J21" s="20" t="s">
        <v>130</v>
      </c>
      <c r="K21" s="19">
        <v>0</v>
      </c>
      <c r="L21" s="27">
        <v>120</v>
      </c>
      <c r="M21" s="27">
        <v>120</v>
      </c>
      <c r="N21" s="18">
        <v>0</v>
      </c>
      <c r="O21" s="18">
        <v>120</v>
      </c>
      <c r="P21" s="26">
        <v>0</v>
      </c>
      <c r="Q21" s="26">
        <v>34.299999999999997</v>
      </c>
      <c r="R21" s="25">
        <v>0</v>
      </c>
      <c r="S21" s="24">
        <v>154.30000000000001</v>
      </c>
      <c r="T21" s="18">
        <v>0</v>
      </c>
      <c r="U21" s="17">
        <v>119.93899999999999</v>
      </c>
      <c r="V21" s="17">
        <v>119.93899999999999</v>
      </c>
      <c r="W21" s="17">
        <v>0</v>
      </c>
      <c r="X21" s="17">
        <v>119.93899999999999</v>
      </c>
      <c r="Y21" s="17">
        <v>0</v>
      </c>
      <c r="Z21" s="17">
        <v>28.27</v>
      </c>
      <c r="AA21" s="17">
        <v>0</v>
      </c>
      <c r="AB21" s="17">
        <v>148.209</v>
      </c>
      <c r="AC21" s="16" t="s">
        <v>93</v>
      </c>
      <c r="AD21" s="15"/>
      <c r="AE21" s="15"/>
      <c r="AF21" s="14" t="s">
        <v>96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604200</v>
      </c>
      <c r="AR21" s="11">
        <v>0</v>
      </c>
      <c r="AS21" s="11">
        <v>57</v>
      </c>
      <c r="AT21" s="11">
        <v>57</v>
      </c>
      <c r="AU21" s="11">
        <v>0</v>
      </c>
      <c r="AV21" s="11">
        <v>57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289000</v>
      </c>
    </row>
    <row r="22" spans="1:77">
      <c r="A22" s="23">
        <v>2018</v>
      </c>
      <c r="B22" s="23" t="s">
        <v>134</v>
      </c>
      <c r="C22" s="23" t="s">
        <v>135</v>
      </c>
      <c r="D22" s="23" t="s">
        <v>136</v>
      </c>
      <c r="E22" s="23" t="s">
        <v>89</v>
      </c>
      <c r="F22" s="23" t="s">
        <v>95</v>
      </c>
      <c r="G22" s="22" t="s">
        <v>91</v>
      </c>
      <c r="H22" s="21">
        <v>41163</v>
      </c>
      <c r="I22" s="21">
        <v>42954</v>
      </c>
      <c r="J22" s="20" t="s">
        <v>130</v>
      </c>
      <c r="K22" s="19">
        <v>0</v>
      </c>
      <c r="L22" s="18">
        <v>100</v>
      </c>
      <c r="M22" s="18">
        <v>100</v>
      </c>
      <c r="N22" s="18">
        <v>0</v>
      </c>
      <c r="O22" s="18">
        <v>100</v>
      </c>
      <c r="P22" s="18">
        <v>14</v>
      </c>
      <c r="Q22" s="18">
        <v>22</v>
      </c>
      <c r="R22" s="18">
        <v>0</v>
      </c>
      <c r="S22" s="18">
        <v>136</v>
      </c>
      <c r="T22" s="18">
        <v>0</v>
      </c>
      <c r="U22" s="17">
        <v>99.992999999999995</v>
      </c>
      <c r="V22" s="17">
        <v>99.992999999999995</v>
      </c>
      <c r="W22" s="17">
        <v>0</v>
      </c>
      <c r="X22" s="17">
        <v>99.992999999999995</v>
      </c>
      <c r="Y22" s="17">
        <v>14</v>
      </c>
      <c r="Z22" s="17">
        <v>21.34</v>
      </c>
      <c r="AA22" s="17">
        <v>0</v>
      </c>
      <c r="AB22" s="17">
        <v>135.333</v>
      </c>
      <c r="AC22" s="16" t="s">
        <v>96</v>
      </c>
      <c r="AD22" s="15" t="s">
        <v>137</v>
      </c>
      <c r="AE22" s="15" t="s">
        <v>101</v>
      </c>
      <c r="AF22" s="14" t="s">
        <v>96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307889</v>
      </c>
      <c r="AR22" s="11">
        <v>0</v>
      </c>
      <c r="AS22" s="11">
        <v>173</v>
      </c>
      <c r="AT22" s="11">
        <v>0</v>
      </c>
      <c r="AU22" s="11">
        <v>0</v>
      </c>
      <c r="AV22" s="11">
        <v>60</v>
      </c>
      <c r="AW22" s="11">
        <v>112.7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6">
        <v>16</v>
      </c>
      <c r="B25" s="6">
        <v>16</v>
      </c>
      <c r="C25" s="6">
        <v>16</v>
      </c>
      <c r="D25" s="6">
        <v>16</v>
      </c>
      <c r="E25" s="6">
        <v>16</v>
      </c>
      <c r="F25" s="6">
        <v>16</v>
      </c>
      <c r="G25" s="6">
        <v>16</v>
      </c>
      <c r="H25" s="6">
        <v>16</v>
      </c>
      <c r="I25" s="6">
        <v>16</v>
      </c>
      <c r="J25" s="9">
        <v>16</v>
      </c>
      <c r="K25" s="10">
        <v>0</v>
      </c>
      <c r="L25" s="6">
        <v>274.77</v>
      </c>
      <c r="M25" s="6">
        <v>560.99399999999991</v>
      </c>
      <c r="N25" s="6">
        <v>0</v>
      </c>
      <c r="O25" s="6">
        <v>560.99399999999991</v>
      </c>
      <c r="P25" s="6">
        <v>25.1</v>
      </c>
      <c r="Q25" s="6">
        <v>115.65</v>
      </c>
      <c r="R25" s="6">
        <v>4.34</v>
      </c>
      <c r="S25" s="6">
        <v>706.08400000000006</v>
      </c>
      <c r="T25" s="6">
        <v>0</v>
      </c>
      <c r="U25" s="6">
        <v>274.68700000000001</v>
      </c>
      <c r="V25" s="6">
        <v>558.04899999999998</v>
      </c>
      <c r="W25" s="6">
        <v>0</v>
      </c>
      <c r="X25" s="6">
        <v>558.04899999999998</v>
      </c>
      <c r="Y25" s="6">
        <v>26.77</v>
      </c>
      <c r="Z25" s="6">
        <v>83.682000000000002</v>
      </c>
      <c r="AA25" s="6">
        <v>2.37</v>
      </c>
      <c r="AB25" s="6">
        <v>670.87099999999998</v>
      </c>
      <c r="AC25" s="9">
        <v>16</v>
      </c>
      <c r="AD25" s="8">
        <v>5</v>
      </c>
      <c r="AE25" s="8">
        <v>5</v>
      </c>
      <c r="AF25" s="6">
        <v>16</v>
      </c>
      <c r="AG25" s="6">
        <v>0</v>
      </c>
      <c r="AH25" s="6">
        <v>0</v>
      </c>
      <c r="AI25" s="7">
        <v>0</v>
      </c>
      <c r="AJ25" s="6">
        <v>95</v>
      </c>
      <c r="AK25" s="6">
        <v>95</v>
      </c>
      <c r="AL25" s="6">
        <v>0</v>
      </c>
      <c r="AM25" s="6">
        <v>0.08</v>
      </c>
      <c r="AN25" s="6">
        <v>0</v>
      </c>
      <c r="AO25" s="6">
        <v>2.5</v>
      </c>
      <c r="AP25" s="6">
        <v>3</v>
      </c>
      <c r="AQ25" s="6">
        <v>1782277.7</v>
      </c>
      <c r="AR25" s="6">
        <v>0</v>
      </c>
      <c r="AS25" s="6">
        <v>626.6</v>
      </c>
      <c r="AT25" s="6">
        <v>176</v>
      </c>
      <c r="AU25" s="6">
        <v>277.60000000000002</v>
      </c>
      <c r="AV25" s="6">
        <v>354.43</v>
      </c>
      <c r="AW25" s="6">
        <v>271.87</v>
      </c>
      <c r="AX25" s="6">
        <v>0</v>
      </c>
      <c r="AY25" s="7">
        <v>0</v>
      </c>
      <c r="AZ25" s="7">
        <v>0</v>
      </c>
      <c r="BA25" s="6">
        <v>39730</v>
      </c>
      <c r="BB25" s="6">
        <v>39730</v>
      </c>
      <c r="BC25" s="6">
        <v>0</v>
      </c>
      <c r="BD25" s="6">
        <v>0</v>
      </c>
      <c r="BE25" s="6">
        <v>0</v>
      </c>
      <c r="BF25" s="6">
        <v>117.1</v>
      </c>
      <c r="BG25" s="6">
        <v>164114</v>
      </c>
      <c r="BH25" s="6">
        <v>0</v>
      </c>
      <c r="BI25" s="6">
        <v>608</v>
      </c>
      <c r="BJ25" s="6">
        <v>152</v>
      </c>
      <c r="BK25" s="6">
        <v>456</v>
      </c>
      <c r="BL25" s="6">
        <v>0</v>
      </c>
      <c r="BM25" s="6">
        <v>112500</v>
      </c>
      <c r="BN25" s="6">
        <v>51300</v>
      </c>
      <c r="BO25" s="6">
        <v>61200</v>
      </c>
      <c r="BP25" s="6">
        <v>0</v>
      </c>
      <c r="BQ25" s="6">
        <v>0</v>
      </c>
      <c r="BR25" s="6">
        <v>0</v>
      </c>
      <c r="BS25" s="6">
        <v>0</v>
      </c>
      <c r="BT25" s="6">
        <v>6080</v>
      </c>
      <c r="BU25" s="6">
        <v>1784</v>
      </c>
      <c r="BV25" s="6">
        <v>4296</v>
      </c>
      <c r="BW25" s="6">
        <v>0</v>
      </c>
      <c r="BX25" s="6">
        <v>0</v>
      </c>
      <c r="BY25" s="6">
        <v>289000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138</v>
      </c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139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140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141</v>
      </c>
    </row>
    <row r="31" spans="1:77">
      <c r="A31" s="1" t="s">
        <v>142</v>
      </c>
    </row>
    <row r="32" spans="1:77">
      <c r="A32" s="1"/>
    </row>
    <row r="33" spans="1:1">
      <c r="A33" s="1" t="s">
        <v>143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CA4-0843-BB43-AA10-55053E4443D8}">
  <dimension ref="A1:D16"/>
  <sheetViews>
    <sheetView zoomScale="135" workbookViewId="0">
      <selection activeCell="D12" sqref="D12"/>
    </sheetView>
  </sheetViews>
  <sheetFormatPr defaultColWidth="10.875" defaultRowHeight="15.6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144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84" t="s">
        <v>146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92"/>
    </row>
    <row r="10" spans="1:4" ht="15" customHeight="1">
      <c r="A10" s="93" t="s">
        <v>155</v>
      </c>
      <c r="B10" s="94"/>
      <c r="C10" s="95"/>
      <c r="D10" s="96"/>
    </row>
    <row r="11" spans="1:4" ht="15" customHeight="1">
      <c r="A11" s="97">
        <v>6.2</v>
      </c>
      <c r="B11" s="94" t="s">
        <v>156</v>
      </c>
      <c r="C11" s="95" t="s">
        <v>157</v>
      </c>
      <c r="D11" s="96">
        <v>2</v>
      </c>
    </row>
    <row r="12" spans="1:4" ht="15" customHeight="1">
      <c r="A12" s="97" t="s">
        <v>158</v>
      </c>
      <c r="B12" s="94" t="s">
        <v>159</v>
      </c>
      <c r="C12" s="95" t="s">
        <v>160</v>
      </c>
      <c r="D12" s="96">
        <v>1</v>
      </c>
    </row>
    <row r="13" spans="1:4" ht="15" customHeight="1">
      <c r="A13" s="97" t="s">
        <v>161</v>
      </c>
      <c r="B13" s="94" t="s">
        <v>159</v>
      </c>
      <c r="C13" s="95" t="s">
        <v>162</v>
      </c>
      <c r="D13" s="96">
        <v>1</v>
      </c>
    </row>
    <row r="14" spans="1:4" ht="15" customHeight="1">
      <c r="A14" s="97" t="s">
        <v>163</v>
      </c>
      <c r="B14" s="94" t="s">
        <v>159</v>
      </c>
      <c r="C14" s="95" t="s">
        <v>164</v>
      </c>
      <c r="D14" s="96">
        <v>5</v>
      </c>
    </row>
    <row r="15" spans="1:4" ht="15" customHeight="1">
      <c r="A15" s="94" t="s">
        <v>165</v>
      </c>
      <c r="B15" s="94" t="s">
        <v>159</v>
      </c>
      <c r="C15" s="95" t="s">
        <v>166</v>
      </c>
      <c r="D15" s="96">
        <v>2</v>
      </c>
    </row>
    <row r="16" spans="1:4" ht="15" customHeight="1">
      <c r="A16" s="96" t="s">
        <v>167</v>
      </c>
      <c r="B16" s="96" t="s">
        <v>159</v>
      </c>
      <c r="C16" s="95" t="s">
        <v>168</v>
      </c>
      <c r="D16" s="96">
        <v>61</v>
      </c>
    </row>
  </sheetData>
  <hyperlinks>
    <hyperlink ref="A4" r:id="rId1" xr:uid="{AE4711EA-D232-8745-A0D8-08E6A83E046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5327-AABA-9343-A031-6109B2E7069A}">
  <dimension ref="A1:D20"/>
  <sheetViews>
    <sheetView zoomScale="135" workbookViewId="0">
      <selection activeCell="E13" sqref="E13"/>
    </sheetView>
  </sheetViews>
  <sheetFormatPr defaultColWidth="10.875" defaultRowHeight="15.6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169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113" t="s">
        <v>170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114"/>
    </row>
    <row r="10" spans="1:4" ht="15" customHeight="1">
      <c r="A10" s="93" t="s">
        <v>171</v>
      </c>
      <c r="B10" s="94"/>
      <c r="C10" s="95"/>
      <c r="D10" s="115"/>
    </row>
    <row r="11" spans="1:4" ht="15" customHeight="1">
      <c r="A11" s="97">
        <v>6.2</v>
      </c>
      <c r="B11" s="94" t="s">
        <v>156</v>
      </c>
      <c r="C11" s="95" t="s">
        <v>157</v>
      </c>
      <c r="D11" s="116">
        <v>0</v>
      </c>
    </row>
    <row r="12" spans="1:4" ht="15" customHeight="1">
      <c r="A12" s="97" t="s">
        <v>172</v>
      </c>
      <c r="B12" s="94" t="s">
        <v>159</v>
      </c>
      <c r="C12" s="95" t="s">
        <v>173</v>
      </c>
      <c r="D12" s="115">
        <v>619</v>
      </c>
    </row>
    <row r="13" spans="1:4" ht="15" customHeight="1">
      <c r="A13" s="97" t="s">
        <v>174</v>
      </c>
      <c r="B13" s="94"/>
      <c r="C13" s="95"/>
      <c r="D13" s="115"/>
    </row>
    <row r="14" spans="1:4" ht="15" customHeight="1">
      <c r="A14" s="97">
        <v>6.2</v>
      </c>
      <c r="B14" s="94" t="s">
        <v>156</v>
      </c>
      <c r="C14" s="95" t="s">
        <v>157</v>
      </c>
      <c r="D14" s="115">
        <v>1</v>
      </c>
    </row>
    <row r="15" spans="1:4" ht="15" customHeight="1">
      <c r="A15" s="97" t="s">
        <v>175</v>
      </c>
      <c r="B15" s="94" t="s">
        <v>159</v>
      </c>
      <c r="C15" s="95" t="s">
        <v>176</v>
      </c>
      <c r="D15" s="115">
        <v>1</v>
      </c>
    </row>
    <row r="16" spans="1:4" ht="15" customHeight="1">
      <c r="A16" s="97" t="s">
        <v>177</v>
      </c>
      <c r="B16" s="94" t="s">
        <v>159</v>
      </c>
      <c r="C16" s="95" t="s">
        <v>178</v>
      </c>
      <c r="D16" s="115">
        <v>1</v>
      </c>
    </row>
    <row r="17" spans="1:4" ht="15" customHeight="1">
      <c r="A17" s="97" t="s">
        <v>179</v>
      </c>
      <c r="B17" s="94" t="s">
        <v>159</v>
      </c>
      <c r="C17" s="95" t="s">
        <v>180</v>
      </c>
      <c r="D17" s="115">
        <v>1800</v>
      </c>
    </row>
    <row r="18" spans="1:4" ht="15" customHeight="1">
      <c r="A18" s="97" t="s">
        <v>181</v>
      </c>
      <c r="B18" s="94" t="s">
        <v>159</v>
      </c>
      <c r="C18" s="95" t="s">
        <v>182</v>
      </c>
      <c r="D18" s="115">
        <v>3</v>
      </c>
    </row>
    <row r="19" spans="1:4" ht="15" customHeight="1">
      <c r="A19" s="97" t="s">
        <v>183</v>
      </c>
      <c r="B19" s="94"/>
      <c r="C19" s="95"/>
      <c r="D19" s="115"/>
    </row>
    <row r="20" spans="1:4" ht="15" customHeight="1">
      <c r="A20" s="94" t="s">
        <v>181</v>
      </c>
      <c r="B20" s="94" t="s">
        <v>159</v>
      </c>
      <c r="C20" s="95" t="s">
        <v>182</v>
      </c>
      <c r="D20" s="115">
        <v>1</v>
      </c>
    </row>
  </sheetData>
  <hyperlinks>
    <hyperlink ref="A4" r:id="rId1" xr:uid="{34A0EAE0-6C3E-254A-84D5-44AAAC4192F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DD8-1253-9640-A471-F8F76013AAB9}">
  <dimension ref="A1:D16"/>
  <sheetViews>
    <sheetView zoomScale="135" workbookViewId="0">
      <selection activeCell="A13" sqref="A13"/>
    </sheetView>
  </sheetViews>
  <sheetFormatPr defaultColWidth="10.875" defaultRowHeight="15.6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184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73" t="s">
        <v>185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90" t="s">
        <v>151</v>
      </c>
      <c r="B7" s="90"/>
      <c r="C7" s="91"/>
      <c r="D7" s="114"/>
    </row>
    <row r="8" spans="1:4" ht="15" customHeight="1">
      <c r="A8" s="93" t="s">
        <v>186</v>
      </c>
      <c r="B8" s="94"/>
      <c r="C8" s="95"/>
      <c r="D8" s="115"/>
    </row>
    <row r="9" spans="1:4" ht="15" customHeight="1">
      <c r="A9" s="97">
        <v>1.2</v>
      </c>
      <c r="B9" s="94" t="s">
        <v>156</v>
      </c>
      <c r="C9" s="95" t="s">
        <v>187</v>
      </c>
      <c r="D9" s="115">
        <v>60</v>
      </c>
    </row>
    <row r="10" spans="1:4" ht="15" customHeight="1">
      <c r="A10" s="97">
        <v>1.3</v>
      </c>
      <c r="B10" s="94" t="s">
        <v>156</v>
      </c>
      <c r="C10" s="95" t="s">
        <v>188</v>
      </c>
      <c r="D10" s="115">
        <v>115800.3</v>
      </c>
    </row>
    <row r="11" spans="1:4" ht="15" customHeight="1">
      <c r="A11" s="97">
        <v>2.4</v>
      </c>
      <c r="B11" s="94" t="s">
        <v>156</v>
      </c>
      <c r="C11" s="95" t="s">
        <v>189</v>
      </c>
      <c r="D11" s="115">
        <v>58871.377732587694</v>
      </c>
    </row>
    <row r="12" spans="1:4" ht="15" customHeight="1">
      <c r="A12" s="97" t="s">
        <v>190</v>
      </c>
      <c r="B12" s="94" t="s">
        <v>159</v>
      </c>
      <c r="C12" s="95" t="s">
        <v>191</v>
      </c>
      <c r="D12" s="115">
        <v>1</v>
      </c>
    </row>
    <row r="13" spans="1:4" ht="15" customHeight="1">
      <c r="A13" s="97" t="s">
        <v>179</v>
      </c>
      <c r="B13" s="94" t="s">
        <v>159</v>
      </c>
      <c r="C13" s="95" t="s">
        <v>180</v>
      </c>
      <c r="D13" s="115">
        <v>781</v>
      </c>
    </row>
    <row r="14" spans="1:4" ht="15" customHeight="1">
      <c r="A14" s="97" t="s">
        <v>192</v>
      </c>
      <c r="B14" s="94" t="s">
        <v>159</v>
      </c>
      <c r="C14" s="95" t="s">
        <v>193</v>
      </c>
      <c r="D14" s="115">
        <v>5261.9250000000002</v>
      </c>
    </row>
    <row r="15" spans="1:4" s="82" customFormat="1" ht="15" customHeight="1">
      <c r="A15" s="87" t="s">
        <v>153</v>
      </c>
      <c r="B15" s="87"/>
      <c r="C15" s="88"/>
      <c r="D15" s="89" t="s">
        <v>152</v>
      </c>
    </row>
    <row r="16" spans="1:4" s="82" customFormat="1" ht="15" customHeight="1">
      <c r="A16" s="87" t="s">
        <v>154</v>
      </c>
      <c r="B16" s="87"/>
      <c r="C16" s="88"/>
      <c r="D16" s="89" t="s">
        <v>152</v>
      </c>
    </row>
  </sheetData>
  <hyperlinks>
    <hyperlink ref="A4" r:id="rId1" xr:uid="{FDEFD54B-0F65-A143-8BA7-2BF5E6AD927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B0FA-F4B0-2A46-974E-866BD0756F76}">
  <dimension ref="A1:D57"/>
  <sheetViews>
    <sheetView topLeftCell="A45" zoomScale="135" workbookViewId="0">
      <selection activeCell="D63" sqref="D63"/>
    </sheetView>
  </sheetViews>
  <sheetFormatPr defaultColWidth="10.875" defaultRowHeight="15.6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194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73" t="s">
        <v>195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90" t="s">
        <v>151</v>
      </c>
      <c r="B7" s="90"/>
      <c r="C7" s="91"/>
      <c r="D7" s="114"/>
    </row>
    <row r="8" spans="1:4" ht="15" customHeight="1">
      <c r="A8" s="93" t="s">
        <v>196</v>
      </c>
      <c r="B8" s="94"/>
      <c r="C8" s="95"/>
      <c r="D8" s="115"/>
    </row>
    <row r="9" spans="1:4" ht="15" customHeight="1">
      <c r="A9" s="97">
        <v>1.2</v>
      </c>
      <c r="B9" s="94" t="s">
        <v>156</v>
      </c>
      <c r="C9" s="95" t="s">
        <v>187</v>
      </c>
      <c r="D9" s="115">
        <v>250</v>
      </c>
    </row>
    <row r="10" spans="1:4" ht="14.1" customHeight="1">
      <c r="A10" s="97">
        <v>1.3</v>
      </c>
      <c r="B10" s="94" t="s">
        <v>156</v>
      </c>
      <c r="C10" s="95" t="s">
        <v>188</v>
      </c>
      <c r="D10" s="115">
        <v>107074</v>
      </c>
    </row>
    <row r="11" spans="1:4" ht="14.1" customHeight="1">
      <c r="A11" s="97">
        <v>2.2999999999999998</v>
      </c>
      <c r="B11" s="94" t="s">
        <v>156</v>
      </c>
      <c r="C11" s="95" t="s">
        <v>197</v>
      </c>
      <c r="D11" s="115">
        <v>615</v>
      </c>
    </row>
    <row r="12" spans="1:4" ht="14.1" customHeight="1">
      <c r="A12" s="97">
        <v>2.5</v>
      </c>
      <c r="B12" s="94" t="s">
        <v>156</v>
      </c>
      <c r="C12" s="95" t="s">
        <v>198</v>
      </c>
      <c r="D12" s="115">
        <v>321</v>
      </c>
    </row>
    <row r="13" spans="1:4" ht="14.1" customHeight="1">
      <c r="A13" s="97">
        <v>3.2</v>
      </c>
      <c r="B13" s="94" t="s">
        <v>156</v>
      </c>
      <c r="C13" s="95" t="s">
        <v>199</v>
      </c>
      <c r="D13" s="115">
        <v>1607</v>
      </c>
    </row>
    <row r="14" spans="1:4" ht="14.1" customHeight="1">
      <c r="A14" s="97">
        <v>6.2</v>
      </c>
      <c r="B14" s="94" t="s">
        <v>156</v>
      </c>
      <c r="C14" s="95" t="s">
        <v>157</v>
      </c>
      <c r="D14" s="115">
        <v>3</v>
      </c>
    </row>
    <row r="15" spans="1:4" ht="14.1" customHeight="1">
      <c r="A15" s="97" t="s">
        <v>158</v>
      </c>
      <c r="B15" s="94" t="s">
        <v>159</v>
      </c>
      <c r="C15" s="95" t="s">
        <v>160</v>
      </c>
      <c r="D15" s="115">
        <v>10</v>
      </c>
    </row>
    <row r="16" spans="1:4" ht="14.1" customHeight="1">
      <c r="A16" s="97" t="s">
        <v>190</v>
      </c>
      <c r="B16" s="94" t="s">
        <v>159</v>
      </c>
      <c r="C16" s="95" t="s">
        <v>191</v>
      </c>
      <c r="D16" s="115">
        <v>1</v>
      </c>
    </row>
    <row r="17" spans="1:4" ht="14.1" customHeight="1">
      <c r="A17" s="97" t="s">
        <v>200</v>
      </c>
      <c r="B17" s="94" t="s">
        <v>159</v>
      </c>
      <c r="C17" s="95" t="s">
        <v>201</v>
      </c>
      <c r="D17" s="115">
        <v>3973.5</v>
      </c>
    </row>
    <row r="18" spans="1:4" ht="14.1" customHeight="1">
      <c r="A18" s="97" t="s">
        <v>202</v>
      </c>
      <c r="B18" s="94" t="s">
        <v>159</v>
      </c>
      <c r="C18" s="95" t="s">
        <v>203</v>
      </c>
      <c r="D18" s="115">
        <v>1</v>
      </c>
    </row>
    <row r="19" spans="1:4" ht="14.1" customHeight="1">
      <c r="A19" s="97" t="s">
        <v>163</v>
      </c>
      <c r="B19" s="94" t="s">
        <v>159</v>
      </c>
      <c r="C19" s="95" t="s">
        <v>164</v>
      </c>
      <c r="D19" s="115">
        <v>10</v>
      </c>
    </row>
    <row r="20" spans="1:4" ht="14.1" customHeight="1">
      <c r="A20" s="97" t="s">
        <v>204</v>
      </c>
      <c r="B20" s="94" t="s">
        <v>159</v>
      </c>
      <c r="C20" s="95" t="s">
        <v>205</v>
      </c>
      <c r="D20" s="115">
        <v>10</v>
      </c>
    </row>
    <row r="21" spans="1:4" ht="14.1" customHeight="1">
      <c r="A21" s="97" t="s">
        <v>206</v>
      </c>
      <c r="B21" s="94" t="s">
        <v>159</v>
      </c>
      <c r="C21" s="95" t="s">
        <v>207</v>
      </c>
      <c r="D21" s="115">
        <v>10</v>
      </c>
    </row>
    <row r="22" spans="1:4" ht="14.1" customHeight="1">
      <c r="A22" s="97" t="s">
        <v>208</v>
      </c>
      <c r="B22" s="94" t="s">
        <v>159</v>
      </c>
      <c r="C22" s="95" t="s">
        <v>209</v>
      </c>
      <c r="D22" s="115">
        <v>2081</v>
      </c>
    </row>
    <row r="23" spans="1:4" s="126" customFormat="1" ht="14.1" customHeight="1">
      <c r="A23" s="93" t="s">
        <v>210</v>
      </c>
      <c r="B23" s="123"/>
      <c r="C23" s="124"/>
      <c r="D23" s="125"/>
    </row>
    <row r="24" spans="1:4" ht="14.1" customHeight="1">
      <c r="A24" s="97">
        <v>1.2</v>
      </c>
      <c r="B24" s="94" t="s">
        <v>156</v>
      </c>
      <c r="C24" s="95" t="s">
        <v>187</v>
      </c>
      <c r="D24" s="115">
        <v>700</v>
      </c>
    </row>
    <row r="25" spans="1:4" ht="14.1" customHeight="1">
      <c r="A25" s="97">
        <v>2.1</v>
      </c>
      <c r="B25" s="94" t="s">
        <v>156</v>
      </c>
      <c r="C25" s="95" t="s">
        <v>211</v>
      </c>
      <c r="D25" s="115">
        <v>35</v>
      </c>
    </row>
    <row r="26" spans="1:4" ht="14.1" customHeight="1">
      <c r="A26" s="97">
        <v>6.2</v>
      </c>
      <c r="B26" s="94" t="s">
        <v>156</v>
      </c>
      <c r="C26" s="95" t="s">
        <v>157</v>
      </c>
      <c r="D26" s="115">
        <v>1</v>
      </c>
    </row>
    <row r="27" spans="1:4" ht="14.1" customHeight="1">
      <c r="A27" s="97" t="s">
        <v>172</v>
      </c>
      <c r="B27" s="94" t="s">
        <v>159</v>
      </c>
      <c r="C27" s="95" t="s">
        <v>173</v>
      </c>
      <c r="D27" s="115">
        <v>823</v>
      </c>
    </row>
    <row r="28" spans="1:4" ht="14.1" customHeight="1">
      <c r="A28" s="97" t="s">
        <v>190</v>
      </c>
      <c r="B28" s="94" t="s">
        <v>159</v>
      </c>
      <c r="C28" s="95" t="s">
        <v>191</v>
      </c>
      <c r="D28" s="115">
        <v>1</v>
      </c>
    </row>
    <row r="29" spans="1:4" ht="14.1" customHeight="1">
      <c r="A29" s="97" t="s">
        <v>179</v>
      </c>
      <c r="B29" s="94" t="s">
        <v>159</v>
      </c>
      <c r="C29" s="95" t="s">
        <v>180</v>
      </c>
      <c r="D29" s="115">
        <v>1298</v>
      </c>
    </row>
    <row r="30" spans="1:4" ht="14.1" customHeight="1">
      <c r="A30" s="97" t="s">
        <v>212</v>
      </c>
      <c r="B30" s="94" t="s">
        <v>159</v>
      </c>
      <c r="C30" s="95" t="s">
        <v>213</v>
      </c>
      <c r="D30" s="115">
        <v>8</v>
      </c>
    </row>
    <row r="31" spans="1:4" ht="14.1" customHeight="1">
      <c r="A31" s="97" t="s">
        <v>214</v>
      </c>
      <c r="B31" s="94" t="s">
        <v>159</v>
      </c>
      <c r="C31" s="95" t="s">
        <v>215</v>
      </c>
      <c r="D31" s="115">
        <v>1</v>
      </c>
    </row>
    <row r="32" spans="1:4" ht="14.1" customHeight="1">
      <c r="A32" s="97" t="s">
        <v>167</v>
      </c>
      <c r="B32" s="94" t="s">
        <v>159</v>
      </c>
      <c r="C32" s="95" t="s">
        <v>168</v>
      </c>
      <c r="D32" s="115">
        <v>20</v>
      </c>
    </row>
    <row r="33" spans="1:4" ht="14.1" customHeight="1">
      <c r="A33" s="97" t="s">
        <v>216</v>
      </c>
      <c r="B33" s="94" t="s">
        <v>159</v>
      </c>
      <c r="C33" s="95" t="s">
        <v>217</v>
      </c>
      <c r="D33" s="115">
        <v>27</v>
      </c>
    </row>
    <row r="34" spans="1:4" ht="14.1" customHeight="1">
      <c r="A34" s="93" t="s">
        <v>218</v>
      </c>
      <c r="B34" s="123"/>
      <c r="C34" s="124"/>
      <c r="D34" s="125"/>
    </row>
    <row r="35" spans="1:4" ht="14.1" customHeight="1">
      <c r="A35" s="97">
        <v>1.1000000000000001</v>
      </c>
      <c r="B35" s="94" t="s">
        <v>156</v>
      </c>
      <c r="C35" s="95" t="s">
        <v>219</v>
      </c>
      <c r="D35" s="115">
        <v>2648942.1</v>
      </c>
    </row>
    <row r="36" spans="1:4" ht="14.1" customHeight="1">
      <c r="A36" s="97">
        <v>2.5</v>
      </c>
      <c r="B36" s="94" t="s">
        <v>156</v>
      </c>
      <c r="C36" s="95" t="s">
        <v>198</v>
      </c>
      <c r="D36" s="115">
        <v>998382</v>
      </c>
    </row>
    <row r="37" spans="1:4" ht="14.1" customHeight="1">
      <c r="A37" s="97">
        <v>6.2</v>
      </c>
      <c r="B37" s="94" t="s">
        <v>156</v>
      </c>
      <c r="C37" s="95" t="s">
        <v>157</v>
      </c>
      <c r="D37" s="115">
        <v>0</v>
      </c>
    </row>
    <row r="38" spans="1:4" ht="14.1" customHeight="1">
      <c r="A38" s="97" t="s">
        <v>220</v>
      </c>
      <c r="B38" s="94" t="s">
        <v>159</v>
      </c>
      <c r="C38" s="95" t="s">
        <v>221</v>
      </c>
      <c r="D38" s="115">
        <v>0</v>
      </c>
    </row>
    <row r="39" spans="1:4" ht="14.1" customHeight="1">
      <c r="A39" s="97" t="s">
        <v>222</v>
      </c>
      <c r="B39" s="94" t="s">
        <v>159</v>
      </c>
      <c r="C39" s="95" t="s">
        <v>223</v>
      </c>
      <c r="D39" s="115">
        <v>2</v>
      </c>
    </row>
    <row r="40" spans="1:4" ht="14.1" customHeight="1">
      <c r="A40" s="97" t="s">
        <v>192</v>
      </c>
      <c r="B40" s="94" t="s">
        <v>159</v>
      </c>
      <c r="C40" s="95" t="s">
        <v>193</v>
      </c>
      <c r="D40" s="115">
        <v>190</v>
      </c>
    </row>
    <row r="41" spans="1:4" ht="14.1" customHeight="1">
      <c r="A41" s="97" t="s">
        <v>224</v>
      </c>
      <c r="B41" s="94" t="s">
        <v>159</v>
      </c>
      <c r="C41" s="95" t="s">
        <v>225</v>
      </c>
      <c r="D41" s="115">
        <v>1</v>
      </c>
    </row>
    <row r="42" spans="1:4" ht="14.1" customHeight="1">
      <c r="A42" s="97" t="s">
        <v>226</v>
      </c>
      <c r="B42" s="94" t="s">
        <v>159</v>
      </c>
      <c r="C42" s="95" t="s">
        <v>227</v>
      </c>
      <c r="D42" s="115">
        <v>3000</v>
      </c>
    </row>
    <row r="43" spans="1:4" ht="14.1" customHeight="1">
      <c r="A43" s="97" t="s">
        <v>228</v>
      </c>
      <c r="B43" s="94" t="s">
        <v>159</v>
      </c>
      <c r="C43" s="95" t="s">
        <v>229</v>
      </c>
      <c r="D43" s="115">
        <v>3</v>
      </c>
    </row>
    <row r="44" spans="1:4" s="126" customFormat="1" ht="14.1" customHeight="1">
      <c r="A44" s="93" t="s">
        <v>230</v>
      </c>
      <c r="B44" s="123"/>
      <c r="C44" s="124"/>
      <c r="D44" s="125"/>
    </row>
    <row r="45" spans="1:4" ht="14.1" customHeight="1">
      <c r="A45" s="97">
        <v>6.1</v>
      </c>
      <c r="B45" s="94" t="s">
        <v>156</v>
      </c>
      <c r="C45" s="95" t="s">
        <v>231</v>
      </c>
      <c r="D45" s="115">
        <v>0</v>
      </c>
    </row>
    <row r="46" spans="1:4" ht="14.1" customHeight="1">
      <c r="A46" s="97" t="s">
        <v>222</v>
      </c>
      <c r="B46" s="94" t="s">
        <v>159</v>
      </c>
      <c r="C46" s="95" t="s">
        <v>223</v>
      </c>
      <c r="D46" s="115">
        <v>1</v>
      </c>
    </row>
    <row r="47" spans="1:4" ht="14.1" customHeight="1">
      <c r="A47" s="97" t="s">
        <v>192</v>
      </c>
      <c r="B47" s="94" t="s">
        <v>159</v>
      </c>
      <c r="C47" s="95" t="s">
        <v>193</v>
      </c>
      <c r="D47" s="115">
        <v>400</v>
      </c>
    </row>
    <row r="48" spans="1:4" ht="14.1" customHeight="1">
      <c r="A48" s="97" t="s">
        <v>181</v>
      </c>
      <c r="B48" s="94" t="s">
        <v>159</v>
      </c>
      <c r="C48" s="95" t="s">
        <v>182</v>
      </c>
      <c r="D48" s="115">
        <v>2</v>
      </c>
    </row>
    <row r="49" spans="1:4" ht="14.1" customHeight="1">
      <c r="A49" s="97" t="s">
        <v>232</v>
      </c>
      <c r="B49" s="94" t="s">
        <v>159</v>
      </c>
      <c r="C49" s="95" t="s">
        <v>233</v>
      </c>
      <c r="D49" s="115">
        <v>1</v>
      </c>
    </row>
    <row r="50" spans="1:4" ht="14.1" customHeight="1">
      <c r="A50" s="97" t="s">
        <v>234</v>
      </c>
      <c r="B50" s="94" t="s">
        <v>159</v>
      </c>
      <c r="C50" s="95" t="s">
        <v>235</v>
      </c>
      <c r="D50" s="115">
        <v>2</v>
      </c>
    </row>
    <row r="51" spans="1:4" ht="14.1" customHeight="1">
      <c r="A51" s="97" t="s">
        <v>236</v>
      </c>
      <c r="B51" s="94" t="s">
        <v>159</v>
      </c>
      <c r="C51" s="95" t="s">
        <v>237</v>
      </c>
      <c r="D51" s="115">
        <v>1</v>
      </c>
    </row>
    <row r="52" spans="1:4" s="126" customFormat="1" ht="14.1" customHeight="1">
      <c r="A52" s="93" t="s">
        <v>238</v>
      </c>
      <c r="B52" s="123"/>
      <c r="C52" s="124"/>
      <c r="D52" s="125"/>
    </row>
    <row r="53" spans="1:4" ht="14.1" customHeight="1">
      <c r="A53" s="97">
        <v>6.2</v>
      </c>
      <c r="B53" s="94" t="s">
        <v>156</v>
      </c>
      <c r="C53" s="95" t="s">
        <v>157</v>
      </c>
      <c r="D53" s="115">
        <v>0</v>
      </c>
    </row>
    <row r="54" spans="1:4" ht="14.1" customHeight="1">
      <c r="A54" s="97">
        <v>7.1</v>
      </c>
      <c r="B54" s="94" t="s">
        <v>156</v>
      </c>
      <c r="C54" s="95" t="s">
        <v>239</v>
      </c>
      <c r="D54" s="115">
        <v>87720000</v>
      </c>
    </row>
    <row r="55" spans="1:4" ht="14.1" customHeight="1">
      <c r="A55" s="97" t="s">
        <v>158</v>
      </c>
      <c r="B55" s="94" t="s">
        <v>159</v>
      </c>
      <c r="C55" s="95" t="s">
        <v>160</v>
      </c>
      <c r="D55" s="115">
        <v>1</v>
      </c>
    </row>
    <row r="56" spans="1:4" s="82" customFormat="1" ht="15" customHeight="1">
      <c r="A56" s="87" t="s">
        <v>153</v>
      </c>
      <c r="B56" s="87"/>
      <c r="C56" s="88"/>
      <c r="D56" s="89" t="s">
        <v>152</v>
      </c>
    </row>
    <row r="57" spans="1:4" s="82" customFormat="1" ht="15" customHeight="1">
      <c r="A57" s="87" t="s">
        <v>154</v>
      </c>
      <c r="B57" s="87"/>
      <c r="C57" s="88"/>
      <c r="D57" s="89" t="s">
        <v>152</v>
      </c>
    </row>
  </sheetData>
  <hyperlinks>
    <hyperlink ref="A4" r:id="rId1" xr:uid="{236AB963-A575-C347-8158-2D97DF5EF46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09F7-4783-419C-BE40-4695C80B4E19}">
  <dimension ref="A1:D24"/>
  <sheetViews>
    <sheetView zoomScale="135" workbookViewId="0">
      <selection activeCell="C28" sqref="C28"/>
    </sheetView>
  </sheetViews>
  <sheetFormatPr defaultColWidth="10.875" defaultRowHeight="15.6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145" t="s">
        <v>240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80"/>
      <c r="B4" s="81"/>
      <c r="C4" s="78"/>
      <c r="D4" s="77"/>
    </row>
    <row r="5" spans="1:4">
      <c r="A5" s="85" t="s">
        <v>147</v>
      </c>
      <c r="B5" s="85" t="s">
        <v>148</v>
      </c>
      <c r="C5" s="86" t="s">
        <v>149</v>
      </c>
      <c r="D5" s="85" t="s">
        <v>150</v>
      </c>
    </row>
    <row r="6" spans="1:4" s="82" customFormat="1">
      <c r="A6" s="142" t="s">
        <v>241</v>
      </c>
      <c r="B6" s="94"/>
      <c r="C6" s="91"/>
      <c r="D6" s="140"/>
    </row>
    <row r="7" spans="1:4" ht="15" customHeight="1">
      <c r="A7" s="143" t="s">
        <v>242</v>
      </c>
      <c r="B7" s="94"/>
      <c r="C7" s="95"/>
      <c r="D7" s="140"/>
    </row>
    <row r="8" spans="1:4" ht="15" customHeight="1">
      <c r="A8" s="141">
        <v>1.1000000000000001</v>
      </c>
      <c r="B8" s="94" t="str">
        <f>VLOOKUP(Table13678910111213141516171819202122232425262728293031323456[[#This Row],[Indicator no.]],'[16]2A OP indicators List_23Aug2020'!$F:$H,2,FALSE)</f>
        <v>RFI</v>
      </c>
      <c r="C8" s="94" t="str">
        <f>VLOOKUP(Table13678910111213141516171819202122232425262728293031323456[[#This Row],[Indicator no.]],'[16]2A OP indicators List_23Aug2020'!$F:$H,3,FALSE)</f>
        <v>People benefiting from improved health services, education services, or social protection (number)</v>
      </c>
      <c r="D8" s="144">
        <v>29571</v>
      </c>
    </row>
    <row r="9" spans="1:4" ht="14.1" customHeight="1">
      <c r="A9" s="141">
        <v>2.2000000000000002</v>
      </c>
      <c r="B9" s="94" t="str">
        <f>VLOOKUP(Table13678910111213141516171819202122232425262728293031323456[[#This Row],[Indicator no.]],'[16]2A OP indicators List_23Aug2020'!$F:$H,2,FALSE)</f>
        <v>RFI</v>
      </c>
      <c r="C9" s="95" t="str">
        <f>VLOOKUP(Table13678910111213141516171819202122232425262728293031323456[[#This Row],[Indicator no.]],'[16]2A OP indicators List_23Aug2020'!$F:$H,3,FALSE)</f>
        <v>Women and girls completing secondary and tertiary education, and/or other training (number)</v>
      </c>
      <c r="D9" s="144">
        <v>12285</v>
      </c>
    </row>
    <row r="10" spans="1:4" ht="14.1" customHeight="1">
      <c r="A10" s="141">
        <v>2.2999999999999998</v>
      </c>
      <c r="B10" s="94" t="str">
        <f>VLOOKUP(Table13678910111213141516171819202122232425262728293031323456[[#This Row],[Indicator no.]],'[16]2A OP indicators List_23Aug2020'!$F:$H,2,FALSE)</f>
        <v>RFI</v>
      </c>
      <c r="C10" s="95" t="str">
        <f>VLOOKUP(Table13678910111213141516171819202122232425262728293031323456[[#This Row],[Indicator no.]],'[16]2A OP indicators List_23Aug2020'!$F:$H,3,FALSE)</f>
        <v>Women represented in decision-making structures and processes (number) </v>
      </c>
      <c r="D10" s="144">
        <v>83</v>
      </c>
    </row>
    <row r="11" spans="1:4" ht="14.1" customHeight="1">
      <c r="A11" s="141">
        <v>6.2</v>
      </c>
      <c r="B11" s="94" t="str">
        <f>VLOOKUP(Table13678910111213141516171819202122232425262728293031323456[[#This Row],[Indicator no.]],'[16]2A OP indicators List_23Aug2020'!$F:$H,2,FALSE)</f>
        <v>RFI</v>
      </c>
      <c r="C11" s="95" t="str">
        <f>VLOOKUP(Table13678910111213141516171819202122232425262728293031323456[[#This Row],[Indicator no.]],'[16]2A OP indicators List_23Aug2020'!$F:$H,3,FALSE)</f>
        <v>Entities with improved service delivery (number) </v>
      </c>
      <c r="D11" s="144">
        <v>28</v>
      </c>
    </row>
    <row r="12" spans="1:4" ht="14.1" customHeight="1">
      <c r="A12" s="141" t="s">
        <v>172</v>
      </c>
      <c r="B12" s="94" t="str">
        <f>VLOOKUP(Table13678910111213141516171819202122232425262728293031323456[[#This Row],[Indicator no.]],'[16]2A OP indicators List_23Aug2020'!$F:$H,2,FALSE)</f>
        <v>TI</v>
      </c>
      <c r="C12" s="95" t="str">
        <f>VLOOKUP(Table13678910111213141516171819202122232425262728293031323456[[#This Row],[Indicator no.]],'[16]2A OP indicators List_23Aug2020'!$F:$H,3,FALSE)</f>
        <v>People enrolled in improved education and/or training (number) </v>
      </c>
      <c r="D12" s="144">
        <v>312250</v>
      </c>
    </row>
    <row r="13" spans="1:4" ht="14.1" customHeight="1">
      <c r="A13" s="141" t="s">
        <v>243</v>
      </c>
      <c r="B13" s="94" t="str">
        <f>VLOOKUP(Table13678910111213141516171819202122232425262728293031323456[[#This Row],[Indicator no.]],'[16]2A OP indicators List_23Aug2020'!$F:$H,2,FALSE)</f>
        <v>TI</v>
      </c>
      <c r="C13" s="95" t="str">
        <f>VLOOKUP(Table13678910111213141516171819202122232425262728293031323456[[#This Row],[Indicator no.]],'[16]2A OP indicators List_23Aug2020'!$F:$H,3,FALSE)</f>
        <v>Women and girls benefiting from new or improved infrastructure (number) </v>
      </c>
      <c r="D13" s="144">
        <v>1100</v>
      </c>
    </row>
    <row r="14" spans="1:4" ht="14.1" customHeight="1">
      <c r="A14" s="141" t="s">
        <v>244</v>
      </c>
      <c r="B14" s="94" t="str">
        <f>VLOOKUP(Table13678910111213141516171819202122232425262728293031323456[[#This Row],[Indicator no.]],'[16]2A OP indicators List_23Aug2020'!$F:$H,2,FALSE)</f>
        <v>TI</v>
      </c>
      <c r="C14" s="95" t="str">
        <f>VLOOKUP(Table13678910111213141516171819202122232425262728293031323456[[#This Row],[Indicator no.]],'[16]2A OP indicators List_23Aug2020'!$F:$H,3,FALSE)</f>
        <v>Women and girls enrolled in STEM or nontraditional TVET (number)</v>
      </c>
      <c r="D14" s="144">
        <v>2285</v>
      </c>
    </row>
    <row r="15" spans="1:4" ht="14.1" customHeight="1">
      <c r="A15" s="141" t="s">
        <v>212</v>
      </c>
      <c r="B15" s="94" t="str">
        <f>VLOOKUP(Table13678910111213141516171819202122232425262728293031323456[[#This Row],[Indicator no.]],'[16]2A OP indicators List_23Aug2020'!$F:$H,2,FALSE)</f>
        <v>TI</v>
      </c>
      <c r="C15" s="95" t="str">
        <f>VLOOKUP(Table13678910111213141516171819202122232425262728293031323456[[#This Row],[Indicator no.]],'[16]2A OP indicators List_23Aug2020'!$F:$H,3,FALSE)</f>
        <v>Time-saving or gender-responsive infrastructure assets and/or services established or improved (number)</v>
      </c>
      <c r="D15" s="144">
        <v>35</v>
      </c>
    </row>
    <row r="16" spans="1:4" ht="14.1" customHeight="1">
      <c r="A16" s="141" t="s">
        <v>245</v>
      </c>
      <c r="B16" s="94" t="str">
        <f>VLOOKUP(Table13678910111213141516171819202122232425262728293031323456[[#This Row],[Indicator no.]],'[16]2A OP indicators List_23Aug2020'!$F:$H,2,FALSE)</f>
        <v>TI</v>
      </c>
      <c r="C16" s="95" t="str">
        <f>VLOOKUP(Table13678910111213141516171819202122232425262728293031323456[[#This Row],[Indicator no.]],'[16]2A OP indicators List_23Aug2020'!$F:$H,3,FALSE)</f>
        <v>Low-carbon solutions promoted and implemented (number) </v>
      </c>
      <c r="D16" s="144">
        <v>1</v>
      </c>
    </row>
    <row r="17" spans="1:4" ht="14.1" customHeight="1">
      <c r="A17" s="141" t="s">
        <v>246</v>
      </c>
      <c r="B17" s="94" t="str">
        <f>VLOOKUP(Table13678910111213141516171819202122232425262728293031323456[[#This Row],[Indicator no.]],'[16]2A OP indicators List_23Aug2020'!$F:$H,2,FALSE)</f>
        <v>TI</v>
      </c>
      <c r="C17" s="95" t="str">
        <f>VLOOKUP(Table13678910111213141516171819202122232425262728293031323456[[#This Row],[Indicator no.]],'[16]2A OP indicators List_23Aug2020'!$F:$H,3,FALSE)</f>
        <v>Service delivery standards adopted and/or supported in implementation by government and/or private entities (number)</v>
      </c>
      <c r="D17" s="144">
        <v>3</v>
      </c>
    </row>
    <row r="18" spans="1:4" ht="14.1" customHeight="1">
      <c r="A18" s="142" t="s">
        <v>247</v>
      </c>
      <c r="B18" s="94"/>
      <c r="C18" s="95"/>
      <c r="D18" s="144"/>
    </row>
    <row r="19" spans="1:4" ht="14.1" customHeight="1">
      <c r="A19" s="143" t="s">
        <v>248</v>
      </c>
      <c r="B19" s="94"/>
      <c r="C19" s="95"/>
      <c r="D19" s="144"/>
    </row>
    <row r="20" spans="1:4" ht="14.1" customHeight="1">
      <c r="A20" s="141" t="s">
        <v>249</v>
      </c>
      <c r="B20" s="94" t="str">
        <f>VLOOKUP(Table13678910111213141516171819202122232425262728293031323456[[#This Row],[Indicator no.]],'[16]2A OP indicators List_23Aug2020'!$F:$H,2,FALSE)</f>
        <v>TI</v>
      </c>
      <c r="C20" s="95" t="str">
        <f>VLOOKUP(Table13678910111213141516171819202122232425262728293031323456[[#This Row],[Indicator no.]],'[16]2A OP indicators List_23Aug2020'!$F:$H,3,FALSE)</f>
        <v>Measures to improve regulatory, legal, and institutional environment for better planning supported in implementation (number)</v>
      </c>
      <c r="D20" s="144">
        <v>1</v>
      </c>
    </row>
    <row r="21" spans="1:4" ht="14.1" customHeight="1">
      <c r="A21" s="141" t="s">
        <v>167</v>
      </c>
      <c r="B21" s="94" t="str">
        <f>VLOOKUP(Table13678910111213141516171819202122232425262728293031323456[[#This Row],[Indicator no.]],'[16]2A OP indicators List_23Aug2020'!$F:$H,2,FALSE)</f>
        <v>TI</v>
      </c>
      <c r="C21" s="95" t="str">
        <f>VLOOKUP(Table13678910111213141516171819202122232425262728293031323456[[#This Row],[Indicator no.]],'[16]2A OP indicators List_23Aug2020'!$F:$H,3,FALSE)</f>
        <v>Government officials with increased capacity to design, implement, monitor, and evaluate relevant measures (number)</v>
      </c>
      <c r="D21" s="144">
        <v>30</v>
      </c>
    </row>
    <row r="22" spans="1:4" s="126" customFormat="1" ht="14.1" customHeight="1">
      <c r="A22" s="141" t="s">
        <v>181</v>
      </c>
      <c r="B22" s="94" t="str">
        <f>VLOOKUP(Table13678910111213141516171819202122232425262728293031323456[[#This Row],[Indicator no.]],'[16]2A OP indicators List_23Aug2020'!$F:$H,2,FALSE)</f>
        <v>TI</v>
      </c>
      <c r="C22" s="124" t="str">
        <f>VLOOKUP(Table13678910111213141516171819202122232425262728293031323456[[#This Row],[Indicator no.]],'[16]2A OP indicators List_23Aug2020'!$F:$H,3,FALSE)</f>
        <v>Measures supported in implementation to improve capacity of public organizations to promote the private sector and finance sector (number)</v>
      </c>
      <c r="D22" s="144">
        <v>1</v>
      </c>
    </row>
    <row r="23" spans="1:4" ht="14.1" customHeight="1">
      <c r="A23" s="143" t="s">
        <v>250</v>
      </c>
      <c r="B23" s="94"/>
      <c r="C23" s="95"/>
      <c r="D23" s="144"/>
    </row>
    <row r="24" spans="1:4" ht="14.1" customHeight="1">
      <c r="A24" s="141" t="s">
        <v>177</v>
      </c>
      <c r="B24" s="94" t="str">
        <f>VLOOKUP(Table13678910111213141516171819202122232425262728293031323456[[#This Row],[Indicator no.]],'[16]2A OP indicators List_23Aug2020'!$F:$H,2,FALSE)</f>
        <v>TI</v>
      </c>
      <c r="C24" s="95" t="str">
        <f>VLOOKUP(Table13678910111213141516171819202122232425262728293031323456[[#This Row],[Indicator no.]],'[16]2A OP indicators List_23Aug2020'!$F:$H,3,FALSE)</f>
        <v>Models for business development and financing established or improved (number)</v>
      </c>
      <c r="D24" s="144">
        <v>1</v>
      </c>
    </row>
  </sheetData>
  <hyperlinks>
    <hyperlink ref="A2" r:id="rId1" xr:uid="{AD040F4E-AC73-4CEE-8EB5-345448860DF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186F-F67A-4E4A-993D-00E49347B017}">
  <dimension ref="A1:G102"/>
  <sheetViews>
    <sheetView tabSelected="1" topLeftCell="A72" zoomScale="135" workbookViewId="0">
      <selection activeCell="A83" sqref="A83"/>
    </sheetView>
  </sheetViews>
  <sheetFormatPr defaultColWidth="10.875" defaultRowHeight="15.6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251</v>
      </c>
      <c r="B4" s="99" t="s">
        <v>148</v>
      </c>
      <c r="C4" s="99" t="s">
        <v>252</v>
      </c>
      <c r="D4" s="100" t="s">
        <v>241</v>
      </c>
      <c r="E4" s="100" t="s">
        <v>253</v>
      </c>
      <c r="F4" s="100" t="s">
        <v>247</v>
      </c>
      <c r="G4" s="101" t="s">
        <v>254</v>
      </c>
    </row>
    <row r="5" spans="1:7">
      <c r="A5" s="102" t="s">
        <v>255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256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257</v>
      </c>
      <c r="B9" s="106"/>
      <c r="C9" s="107"/>
      <c r="D9" s="105"/>
      <c r="E9" s="105"/>
      <c r="F9" s="105"/>
      <c r="G9" s="104"/>
    </row>
    <row r="10" spans="1:7" ht="27.6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258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259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27.6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251</v>
      </c>
      <c r="B18" s="99" t="s">
        <v>148</v>
      </c>
      <c r="C18" s="99" t="s">
        <v>252</v>
      </c>
      <c r="D18" s="100" t="s">
        <v>241</v>
      </c>
      <c r="E18" s="100" t="s">
        <v>253</v>
      </c>
      <c r="F18" s="100" t="s">
        <v>247</v>
      </c>
      <c r="G18" s="101" t="s">
        <v>254</v>
      </c>
    </row>
    <row r="19" spans="1:7">
      <c r="A19" s="102" t="s">
        <v>255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27.6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27.6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256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259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27.6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  <row r="29" spans="1:7">
      <c r="A29" s="117">
        <v>2021</v>
      </c>
      <c r="B29" s="77"/>
      <c r="C29" s="78"/>
      <c r="D29" s="77"/>
    </row>
    <row r="30" spans="1:7">
      <c r="A30" s="98" t="s">
        <v>251</v>
      </c>
      <c r="B30" s="99" t="s">
        <v>148</v>
      </c>
      <c r="C30" s="99" t="s">
        <v>252</v>
      </c>
      <c r="D30" s="100" t="s">
        <v>241</v>
      </c>
      <c r="E30" s="100" t="s">
        <v>253</v>
      </c>
      <c r="F30" s="100" t="s">
        <v>247</v>
      </c>
      <c r="G30" s="101" t="s">
        <v>254</v>
      </c>
    </row>
    <row r="31" spans="1:7">
      <c r="A31" s="102" t="s">
        <v>255</v>
      </c>
      <c r="B31" s="106"/>
      <c r="C31" s="107"/>
      <c r="D31" s="103"/>
      <c r="E31" s="77"/>
      <c r="F31" s="77"/>
      <c r="G31" s="104"/>
    </row>
    <row r="32" spans="1:7">
      <c r="A32" s="108">
        <v>1.2</v>
      </c>
      <c r="B32" s="94" t="s">
        <v>156</v>
      </c>
      <c r="C32" s="95" t="s">
        <v>187</v>
      </c>
      <c r="D32" s="105">
        <v>60</v>
      </c>
      <c r="E32" s="105">
        <v>0</v>
      </c>
      <c r="F32" s="105">
        <v>0</v>
      </c>
      <c r="G32" s="104">
        <f>SUM(D32:F32)</f>
        <v>60</v>
      </c>
    </row>
    <row r="33" spans="1:7">
      <c r="A33" s="109">
        <v>1.3</v>
      </c>
      <c r="B33" s="94" t="s">
        <v>156</v>
      </c>
      <c r="C33" s="95" t="s">
        <v>188</v>
      </c>
      <c r="D33" s="105">
        <v>115800.3</v>
      </c>
      <c r="E33" s="105">
        <v>0</v>
      </c>
      <c r="F33" s="105">
        <v>0</v>
      </c>
      <c r="G33" s="104">
        <f t="shared" ref="G33:G34" si="2">SUM(D33:F33)</f>
        <v>115800.3</v>
      </c>
    </row>
    <row r="34" spans="1:7" ht="27.6">
      <c r="A34" s="109" t="s">
        <v>190</v>
      </c>
      <c r="B34" s="94" t="s">
        <v>159</v>
      </c>
      <c r="C34" s="95" t="s">
        <v>191</v>
      </c>
      <c r="D34" s="105">
        <v>1</v>
      </c>
      <c r="E34" s="105">
        <v>0</v>
      </c>
      <c r="F34" s="105">
        <v>0</v>
      </c>
      <c r="G34" s="104">
        <f t="shared" si="2"/>
        <v>1</v>
      </c>
    </row>
    <row r="35" spans="1:7">
      <c r="A35" s="102" t="s">
        <v>256</v>
      </c>
      <c r="B35" s="106"/>
      <c r="C35" s="107"/>
      <c r="D35" s="105"/>
      <c r="E35" s="105"/>
      <c r="F35" s="105"/>
      <c r="G35" s="104"/>
    </row>
    <row r="36" spans="1:7">
      <c r="A36" s="109">
        <v>2.4</v>
      </c>
      <c r="B36" s="94" t="s">
        <v>156</v>
      </c>
      <c r="C36" s="95" t="s">
        <v>189</v>
      </c>
      <c r="D36" s="105">
        <v>58871.377732587694</v>
      </c>
      <c r="E36" s="105">
        <v>0</v>
      </c>
      <c r="F36" s="105">
        <v>0</v>
      </c>
      <c r="G36" s="104">
        <f t="shared" ref="G36:G38" si="3">SUM(D36:F36)</f>
        <v>58871.377732587694</v>
      </c>
    </row>
    <row r="37" spans="1:7">
      <c r="A37" s="109" t="s">
        <v>179</v>
      </c>
      <c r="B37" s="94" t="s">
        <v>159</v>
      </c>
      <c r="C37" s="95" t="s">
        <v>180</v>
      </c>
      <c r="D37" s="105">
        <v>781</v>
      </c>
      <c r="E37" s="105">
        <v>0</v>
      </c>
      <c r="F37" s="105">
        <v>0</v>
      </c>
      <c r="G37" s="104">
        <f t="shared" si="3"/>
        <v>781</v>
      </c>
    </row>
    <row r="38" spans="1:7" ht="27.6">
      <c r="A38" s="118" t="s">
        <v>192</v>
      </c>
      <c r="B38" s="119" t="s">
        <v>159</v>
      </c>
      <c r="C38" s="110" t="s">
        <v>193</v>
      </c>
      <c r="D38" s="111">
        <v>5261.9250000000002</v>
      </c>
      <c r="E38" s="111">
        <v>0</v>
      </c>
      <c r="F38" s="111">
        <v>0</v>
      </c>
      <c r="G38" s="112">
        <f t="shared" si="3"/>
        <v>5261.9250000000002</v>
      </c>
    </row>
    <row r="40" spans="1:7">
      <c r="A40" s="117">
        <v>2022</v>
      </c>
      <c r="B40" s="77"/>
      <c r="C40" s="78"/>
      <c r="D40" s="77"/>
    </row>
    <row r="41" spans="1:7">
      <c r="A41" s="98" t="s">
        <v>251</v>
      </c>
      <c r="B41" s="99" t="s">
        <v>148</v>
      </c>
      <c r="C41" s="99" t="s">
        <v>252</v>
      </c>
      <c r="D41" s="100" t="s">
        <v>241</v>
      </c>
      <c r="E41" s="100" t="s">
        <v>253</v>
      </c>
      <c r="F41" s="100" t="s">
        <v>247</v>
      </c>
      <c r="G41" s="101" t="s">
        <v>254</v>
      </c>
    </row>
    <row r="42" spans="1:7">
      <c r="A42" s="102" t="s">
        <v>255</v>
      </c>
      <c r="B42" s="106"/>
      <c r="C42" s="107"/>
      <c r="D42" s="103"/>
      <c r="E42" s="77"/>
      <c r="F42" s="77"/>
      <c r="G42" s="104"/>
    </row>
    <row r="43" spans="1:7" ht="27.6">
      <c r="A43" s="108">
        <v>1.1000000000000001</v>
      </c>
      <c r="B43" s="94" t="s">
        <v>156</v>
      </c>
      <c r="C43" s="95" t="s">
        <v>219</v>
      </c>
      <c r="D43" s="105">
        <v>2648942.1</v>
      </c>
      <c r="E43" s="128" t="s">
        <v>152</v>
      </c>
      <c r="F43" s="128" t="s">
        <v>152</v>
      </c>
      <c r="G43" s="104">
        <f>SUM(D43:F43)</f>
        <v>2648942.1</v>
      </c>
    </row>
    <row r="44" spans="1:7">
      <c r="A44" s="108">
        <v>1.2</v>
      </c>
      <c r="B44" s="94" t="s">
        <v>156</v>
      </c>
      <c r="C44" s="95" t="s">
        <v>187</v>
      </c>
      <c r="D44" s="105">
        <f>250+700</f>
        <v>950</v>
      </c>
      <c r="E44" s="128" t="s">
        <v>152</v>
      </c>
      <c r="F44" s="128" t="s">
        <v>152</v>
      </c>
      <c r="G44" s="104">
        <f t="shared" ref="G44:G79" si="4">SUM(D44:F44)</f>
        <v>950</v>
      </c>
    </row>
    <row r="45" spans="1:7">
      <c r="A45" s="108">
        <v>1.3</v>
      </c>
      <c r="B45" s="94" t="s">
        <v>156</v>
      </c>
      <c r="C45" s="95" t="s">
        <v>188</v>
      </c>
      <c r="D45" s="105">
        <v>107074</v>
      </c>
      <c r="E45" s="128" t="s">
        <v>152</v>
      </c>
      <c r="F45" s="128" t="s">
        <v>152</v>
      </c>
      <c r="G45" s="104">
        <f t="shared" si="4"/>
        <v>107074</v>
      </c>
    </row>
    <row r="46" spans="1:7">
      <c r="A46" s="108" t="s">
        <v>172</v>
      </c>
      <c r="B46" s="94" t="s">
        <v>159</v>
      </c>
      <c r="C46" s="95" t="s">
        <v>173</v>
      </c>
      <c r="D46" s="105">
        <v>823</v>
      </c>
      <c r="E46" s="128" t="s">
        <v>152</v>
      </c>
      <c r="F46" s="128" t="s">
        <v>152</v>
      </c>
      <c r="G46" s="104">
        <f t="shared" si="4"/>
        <v>823</v>
      </c>
    </row>
    <row r="47" spans="1:7">
      <c r="A47" s="108" t="s">
        <v>222</v>
      </c>
      <c r="B47" s="94" t="s">
        <v>159</v>
      </c>
      <c r="C47" s="95" t="s">
        <v>223</v>
      </c>
      <c r="D47" s="105">
        <f>2+1</f>
        <v>3</v>
      </c>
      <c r="E47" s="128" t="s">
        <v>152</v>
      </c>
      <c r="F47" s="128" t="s">
        <v>152</v>
      </c>
      <c r="G47" s="104">
        <f t="shared" si="4"/>
        <v>3</v>
      </c>
    </row>
    <row r="48" spans="1:7">
      <c r="A48" s="108" t="s">
        <v>158</v>
      </c>
      <c r="B48" s="94" t="s">
        <v>159</v>
      </c>
      <c r="C48" s="95" t="s">
        <v>160</v>
      </c>
      <c r="D48" s="105">
        <f>10+1</f>
        <v>11</v>
      </c>
      <c r="E48" s="128" t="s">
        <v>152</v>
      </c>
      <c r="F48" s="128" t="s">
        <v>152</v>
      </c>
      <c r="G48" s="104">
        <f t="shared" si="4"/>
        <v>11</v>
      </c>
    </row>
    <row r="49" spans="1:7" ht="27.6">
      <c r="A49" s="108" t="s">
        <v>190</v>
      </c>
      <c r="B49" s="94" t="s">
        <v>159</v>
      </c>
      <c r="C49" s="95" t="s">
        <v>191</v>
      </c>
      <c r="D49" s="105">
        <f>1+1</f>
        <v>2</v>
      </c>
      <c r="E49" s="128" t="s">
        <v>152</v>
      </c>
      <c r="F49" s="128" t="s">
        <v>152</v>
      </c>
      <c r="G49" s="104">
        <f t="shared" si="4"/>
        <v>2</v>
      </c>
    </row>
    <row r="50" spans="1:7">
      <c r="A50" s="102" t="s">
        <v>256</v>
      </c>
      <c r="B50" s="106"/>
      <c r="C50" s="107"/>
      <c r="D50" s="105"/>
      <c r="E50" s="128" t="s">
        <v>152</v>
      </c>
      <c r="F50" s="128" t="s">
        <v>152</v>
      </c>
      <c r="G50" s="104">
        <f t="shared" si="4"/>
        <v>0</v>
      </c>
    </row>
    <row r="51" spans="1:7">
      <c r="A51" s="109">
        <v>2.1</v>
      </c>
      <c r="B51" s="94" t="s">
        <v>156</v>
      </c>
      <c r="C51" s="95" t="s">
        <v>211</v>
      </c>
      <c r="D51" s="105">
        <v>35</v>
      </c>
      <c r="E51" s="128" t="s">
        <v>152</v>
      </c>
      <c r="F51" s="128" t="s">
        <v>152</v>
      </c>
      <c r="G51" s="104">
        <f t="shared" si="4"/>
        <v>35</v>
      </c>
    </row>
    <row r="52" spans="1:7" ht="27.6">
      <c r="A52" s="109">
        <v>2.2999999999999998</v>
      </c>
      <c r="B52" s="94" t="s">
        <v>156</v>
      </c>
      <c r="C52" s="95" t="s">
        <v>197</v>
      </c>
      <c r="D52" s="105">
        <v>615</v>
      </c>
      <c r="E52" s="128" t="s">
        <v>152</v>
      </c>
      <c r="F52" s="128" t="s">
        <v>152</v>
      </c>
      <c r="G52" s="104">
        <f t="shared" si="4"/>
        <v>615</v>
      </c>
    </row>
    <row r="53" spans="1:7" ht="27.6">
      <c r="A53" s="109">
        <v>2.5</v>
      </c>
      <c r="B53" s="94" t="s">
        <v>156</v>
      </c>
      <c r="C53" s="95" t="s">
        <v>198</v>
      </c>
      <c r="D53" s="105">
        <f>321+998382</f>
        <v>998703</v>
      </c>
      <c r="E53" s="128" t="s">
        <v>152</v>
      </c>
      <c r="F53" s="128" t="s">
        <v>152</v>
      </c>
      <c r="G53" s="104">
        <f t="shared" si="4"/>
        <v>998703</v>
      </c>
    </row>
    <row r="54" spans="1:7">
      <c r="A54" s="109" t="s">
        <v>179</v>
      </c>
      <c r="B54" s="94" t="s">
        <v>159</v>
      </c>
      <c r="C54" s="95" t="s">
        <v>180</v>
      </c>
      <c r="D54" s="105">
        <v>1298</v>
      </c>
      <c r="E54" s="128" t="s">
        <v>152</v>
      </c>
      <c r="F54" s="128" t="s">
        <v>152</v>
      </c>
      <c r="G54" s="104">
        <f t="shared" si="4"/>
        <v>1298</v>
      </c>
    </row>
    <row r="55" spans="1:7" ht="27.6">
      <c r="A55" s="109" t="s">
        <v>192</v>
      </c>
      <c r="B55" s="94" t="s">
        <v>159</v>
      </c>
      <c r="C55" s="95" t="s">
        <v>193</v>
      </c>
      <c r="D55" s="105">
        <f>190+400+2</f>
        <v>592</v>
      </c>
      <c r="E55" s="128" t="s">
        <v>152</v>
      </c>
      <c r="F55" s="128" t="s">
        <v>152</v>
      </c>
      <c r="G55" s="104">
        <f t="shared" si="4"/>
        <v>592</v>
      </c>
    </row>
    <row r="56" spans="1:7">
      <c r="A56" s="109" t="s">
        <v>224</v>
      </c>
      <c r="B56" s="94" t="s">
        <v>159</v>
      </c>
      <c r="C56" s="95" t="s">
        <v>225</v>
      </c>
      <c r="D56" s="105">
        <v>1</v>
      </c>
      <c r="E56" s="128" t="s">
        <v>152</v>
      </c>
      <c r="F56" s="128" t="s">
        <v>152</v>
      </c>
      <c r="G56" s="104">
        <f t="shared" si="4"/>
        <v>1</v>
      </c>
    </row>
    <row r="57" spans="1:7" ht="27.6">
      <c r="A57" s="109" t="s">
        <v>212</v>
      </c>
      <c r="B57" s="94" t="s">
        <v>159</v>
      </c>
      <c r="C57" s="95" t="s">
        <v>213</v>
      </c>
      <c r="D57" s="105">
        <v>8</v>
      </c>
      <c r="E57" s="128" t="s">
        <v>152</v>
      </c>
      <c r="F57" s="128" t="s">
        <v>152</v>
      </c>
      <c r="G57" s="104">
        <f t="shared" si="4"/>
        <v>8</v>
      </c>
    </row>
    <row r="58" spans="1:7">
      <c r="A58" s="102" t="s">
        <v>257</v>
      </c>
      <c r="B58" s="106"/>
      <c r="C58" s="107"/>
      <c r="D58" s="105"/>
      <c r="E58" s="128" t="s">
        <v>152</v>
      </c>
      <c r="F58" s="128" t="s">
        <v>152</v>
      </c>
      <c r="G58" s="104">
        <f t="shared" si="4"/>
        <v>0</v>
      </c>
    </row>
    <row r="59" spans="1:7">
      <c r="A59" s="108">
        <v>3.2</v>
      </c>
      <c r="B59" s="94" t="s">
        <v>156</v>
      </c>
      <c r="C59" s="95" t="s">
        <v>199</v>
      </c>
      <c r="D59" s="105">
        <v>1607</v>
      </c>
      <c r="E59" s="128" t="s">
        <v>152</v>
      </c>
      <c r="F59" s="128" t="s">
        <v>152</v>
      </c>
      <c r="G59" s="104">
        <f t="shared" si="4"/>
        <v>1607</v>
      </c>
    </row>
    <row r="60" spans="1:7">
      <c r="A60" s="108" t="s">
        <v>214</v>
      </c>
      <c r="B60" s="94" t="s">
        <v>159</v>
      </c>
      <c r="C60" s="95" t="s">
        <v>215</v>
      </c>
      <c r="D60" s="105">
        <v>1</v>
      </c>
      <c r="E60" s="128" t="s">
        <v>152</v>
      </c>
      <c r="F60" s="128" t="s">
        <v>152</v>
      </c>
      <c r="G60" s="104">
        <f t="shared" si="4"/>
        <v>1</v>
      </c>
    </row>
    <row r="61" spans="1:7">
      <c r="A61" s="108" t="s">
        <v>200</v>
      </c>
      <c r="B61" s="94" t="s">
        <v>159</v>
      </c>
      <c r="C61" s="95" t="s">
        <v>201</v>
      </c>
      <c r="D61" s="105">
        <v>3973.5</v>
      </c>
      <c r="E61" s="128" t="s">
        <v>152</v>
      </c>
      <c r="F61" s="128" t="s">
        <v>152</v>
      </c>
      <c r="G61" s="104">
        <f t="shared" si="4"/>
        <v>3973.5</v>
      </c>
    </row>
    <row r="62" spans="1:7">
      <c r="A62" s="108" t="s">
        <v>202</v>
      </c>
      <c r="B62" s="94" t="s">
        <v>159</v>
      </c>
      <c r="C62" s="95" t="s">
        <v>203</v>
      </c>
      <c r="D62" s="105">
        <v>1</v>
      </c>
      <c r="E62" s="128" t="s">
        <v>152</v>
      </c>
      <c r="F62" s="128" t="s">
        <v>152</v>
      </c>
      <c r="G62" s="104">
        <f t="shared" si="4"/>
        <v>1</v>
      </c>
    </row>
    <row r="63" spans="1:7" ht="27.6">
      <c r="A63" s="108" t="s">
        <v>163</v>
      </c>
      <c r="B63" s="94" t="s">
        <v>159</v>
      </c>
      <c r="C63" s="95" t="s">
        <v>164</v>
      </c>
      <c r="D63" s="105">
        <v>10</v>
      </c>
      <c r="E63" s="128" t="s">
        <v>152</v>
      </c>
      <c r="F63" s="128" t="s">
        <v>152</v>
      </c>
      <c r="G63" s="104">
        <f t="shared" si="4"/>
        <v>10</v>
      </c>
    </row>
    <row r="64" spans="1:7" ht="27.6">
      <c r="A64" s="108" t="s">
        <v>204</v>
      </c>
      <c r="B64" s="94" t="s">
        <v>159</v>
      </c>
      <c r="C64" s="95" t="s">
        <v>205</v>
      </c>
      <c r="D64" s="105">
        <v>10</v>
      </c>
      <c r="E64" s="128" t="s">
        <v>152</v>
      </c>
      <c r="F64" s="128" t="s">
        <v>152</v>
      </c>
      <c r="G64" s="104">
        <f t="shared" si="4"/>
        <v>10</v>
      </c>
    </row>
    <row r="65" spans="1:7">
      <c r="A65" s="102" t="s">
        <v>260</v>
      </c>
      <c r="B65" s="94"/>
      <c r="C65" s="95"/>
      <c r="D65" s="105"/>
      <c r="E65" s="128" t="s">
        <v>152</v>
      </c>
      <c r="F65" s="128" t="s">
        <v>152</v>
      </c>
      <c r="G65" s="104">
        <f t="shared" si="4"/>
        <v>0</v>
      </c>
    </row>
    <row r="66" spans="1:7">
      <c r="A66" s="108" t="s">
        <v>206</v>
      </c>
      <c r="B66" s="94" t="s">
        <v>159</v>
      </c>
      <c r="C66" s="95" t="s">
        <v>207</v>
      </c>
      <c r="D66" s="105">
        <v>10</v>
      </c>
      <c r="E66" s="128" t="s">
        <v>152</v>
      </c>
      <c r="F66" s="128" t="s">
        <v>152</v>
      </c>
      <c r="G66" s="104">
        <f t="shared" si="4"/>
        <v>10</v>
      </c>
    </row>
    <row r="67" spans="1:7" ht="27.6">
      <c r="A67" s="108" t="s">
        <v>208</v>
      </c>
      <c r="B67" s="94" t="s">
        <v>159</v>
      </c>
      <c r="C67" s="95" t="s">
        <v>209</v>
      </c>
      <c r="D67" s="105">
        <v>2081</v>
      </c>
      <c r="E67" s="128" t="s">
        <v>152</v>
      </c>
      <c r="F67" s="128" t="s">
        <v>152</v>
      </c>
      <c r="G67" s="104">
        <f t="shared" si="4"/>
        <v>2081</v>
      </c>
    </row>
    <row r="68" spans="1:7">
      <c r="A68" s="108" t="s">
        <v>226</v>
      </c>
      <c r="B68" s="94" t="s">
        <v>159</v>
      </c>
      <c r="C68" s="95" t="s">
        <v>227</v>
      </c>
      <c r="D68" s="105">
        <v>3000</v>
      </c>
      <c r="E68" s="128" t="s">
        <v>152</v>
      </c>
      <c r="F68" s="128" t="s">
        <v>152</v>
      </c>
      <c r="G68" s="104">
        <f t="shared" si="4"/>
        <v>3000</v>
      </c>
    </row>
    <row r="69" spans="1:7">
      <c r="A69" s="102" t="s">
        <v>259</v>
      </c>
      <c r="B69" s="106"/>
      <c r="C69" s="107"/>
      <c r="D69" s="105"/>
      <c r="E69" s="128" t="s">
        <v>152</v>
      </c>
      <c r="F69" s="128" t="s">
        <v>152</v>
      </c>
      <c r="G69" s="104">
        <f t="shared" si="4"/>
        <v>0</v>
      </c>
    </row>
    <row r="70" spans="1:7" ht="27.6">
      <c r="A70" s="108">
        <v>6.1</v>
      </c>
      <c r="B70" s="94" t="s">
        <v>156</v>
      </c>
      <c r="C70" s="95" t="s">
        <v>231</v>
      </c>
      <c r="D70" s="105">
        <v>0</v>
      </c>
      <c r="E70" s="128" t="s">
        <v>152</v>
      </c>
      <c r="F70" s="128" t="s">
        <v>152</v>
      </c>
      <c r="G70" s="104">
        <f t="shared" si="4"/>
        <v>0</v>
      </c>
    </row>
    <row r="71" spans="1:7">
      <c r="A71" s="108">
        <v>6.2</v>
      </c>
      <c r="B71" s="94" t="s">
        <v>156</v>
      </c>
      <c r="C71" s="95" t="s">
        <v>157</v>
      </c>
      <c r="D71" s="105">
        <f>3+1</f>
        <v>4</v>
      </c>
      <c r="E71" s="128" t="s">
        <v>152</v>
      </c>
      <c r="F71" s="128" t="s">
        <v>152</v>
      </c>
      <c r="G71" s="104">
        <f t="shared" si="4"/>
        <v>4</v>
      </c>
    </row>
    <row r="72" spans="1:7" ht="27.6">
      <c r="A72" s="108" t="s">
        <v>167</v>
      </c>
      <c r="B72" s="94" t="s">
        <v>159</v>
      </c>
      <c r="C72" s="95" t="s">
        <v>168</v>
      </c>
      <c r="D72" s="105">
        <v>20</v>
      </c>
      <c r="E72" s="128" t="s">
        <v>152</v>
      </c>
      <c r="F72" s="128" t="s">
        <v>152</v>
      </c>
      <c r="G72" s="104">
        <f t="shared" si="4"/>
        <v>20</v>
      </c>
    </row>
    <row r="73" spans="1:7" ht="27.6">
      <c r="A73" s="108" t="s">
        <v>228</v>
      </c>
      <c r="B73" s="94" t="s">
        <v>159</v>
      </c>
      <c r="C73" s="95" t="s">
        <v>229</v>
      </c>
      <c r="D73" s="105">
        <v>3</v>
      </c>
      <c r="E73" s="128" t="s">
        <v>152</v>
      </c>
      <c r="F73" s="128" t="s">
        <v>152</v>
      </c>
      <c r="G73" s="104">
        <f t="shared" si="4"/>
        <v>3</v>
      </c>
    </row>
    <row r="74" spans="1:7" ht="27.6">
      <c r="A74" s="108" t="s">
        <v>232</v>
      </c>
      <c r="B74" s="94" t="s">
        <v>159</v>
      </c>
      <c r="C74" s="95" t="s">
        <v>233</v>
      </c>
      <c r="D74" s="105">
        <v>1</v>
      </c>
      <c r="E74" s="128" t="s">
        <v>152</v>
      </c>
      <c r="F74" s="128" t="s">
        <v>152</v>
      </c>
      <c r="G74" s="104">
        <f t="shared" si="4"/>
        <v>1</v>
      </c>
    </row>
    <row r="75" spans="1:7" ht="27.6">
      <c r="A75" s="108" t="s">
        <v>234</v>
      </c>
      <c r="B75" s="94" t="s">
        <v>159</v>
      </c>
      <c r="C75" s="95" t="s">
        <v>235</v>
      </c>
      <c r="D75" s="105">
        <v>2</v>
      </c>
      <c r="E75" s="128" t="s">
        <v>152</v>
      </c>
      <c r="F75" s="128" t="s">
        <v>152</v>
      </c>
      <c r="G75" s="104">
        <f t="shared" si="4"/>
        <v>2</v>
      </c>
    </row>
    <row r="76" spans="1:7" ht="27.6">
      <c r="A76" s="108" t="s">
        <v>236</v>
      </c>
      <c r="B76" s="94" t="s">
        <v>159</v>
      </c>
      <c r="C76" s="95" t="s">
        <v>237</v>
      </c>
      <c r="D76" s="105">
        <v>1</v>
      </c>
      <c r="E76" s="128" t="s">
        <v>152</v>
      </c>
      <c r="F76" s="128" t="s">
        <v>152</v>
      </c>
      <c r="G76" s="104">
        <f t="shared" si="4"/>
        <v>1</v>
      </c>
    </row>
    <row r="77" spans="1:7">
      <c r="A77" s="102" t="s">
        <v>261</v>
      </c>
      <c r="B77" s="94"/>
      <c r="C77" s="95"/>
      <c r="D77" s="105"/>
      <c r="E77" s="128" t="s">
        <v>152</v>
      </c>
      <c r="F77" s="128" t="s">
        <v>152</v>
      </c>
      <c r="G77" s="104">
        <f t="shared" si="4"/>
        <v>0</v>
      </c>
    </row>
    <row r="78" spans="1:7">
      <c r="A78" s="108">
        <v>7.1</v>
      </c>
      <c r="B78" s="94" t="s">
        <v>156</v>
      </c>
      <c r="C78" s="95" t="s">
        <v>239</v>
      </c>
      <c r="D78" s="105">
        <v>87720000</v>
      </c>
      <c r="E78" s="128" t="s">
        <v>152</v>
      </c>
      <c r="F78" s="128" t="s">
        <v>152</v>
      </c>
      <c r="G78" s="104">
        <f t="shared" si="4"/>
        <v>87720000</v>
      </c>
    </row>
    <row r="79" spans="1:7">
      <c r="A79" s="127" t="s">
        <v>216</v>
      </c>
      <c r="B79" s="119" t="s">
        <v>159</v>
      </c>
      <c r="C79" s="110" t="s">
        <v>217</v>
      </c>
      <c r="D79" s="111">
        <v>27</v>
      </c>
      <c r="E79" s="129" t="s">
        <v>152</v>
      </c>
      <c r="F79" s="129" t="s">
        <v>152</v>
      </c>
      <c r="G79" s="112">
        <f t="shared" si="4"/>
        <v>27</v>
      </c>
    </row>
    <row r="81" spans="1:7">
      <c r="A81" s="117">
        <v>2023</v>
      </c>
      <c r="B81" s="77"/>
      <c r="C81" s="78"/>
      <c r="D81" s="77"/>
    </row>
    <row r="82" spans="1:7">
      <c r="A82" s="136" t="s">
        <v>251</v>
      </c>
      <c r="B82" s="99" t="s">
        <v>148</v>
      </c>
      <c r="C82" s="99" t="s">
        <v>252</v>
      </c>
      <c r="D82" s="100" t="s">
        <v>241</v>
      </c>
      <c r="E82" s="100" t="s">
        <v>253</v>
      </c>
      <c r="F82" s="100" t="s">
        <v>247</v>
      </c>
      <c r="G82" s="101" t="s">
        <v>254</v>
      </c>
    </row>
    <row r="83" spans="1:7">
      <c r="A83" s="102" t="s">
        <v>255</v>
      </c>
      <c r="B83" s="131"/>
      <c r="C83" s="131"/>
      <c r="D83" s="132"/>
      <c r="E83" s="131"/>
      <c r="F83" s="132"/>
      <c r="G83" s="130"/>
    </row>
    <row r="84" spans="1:7">
      <c r="A84" s="137">
        <v>1.1000000000000001</v>
      </c>
      <c r="B84" s="133" t="str">
        <f>VLOOKUP(A84,'[16]2A OP indicators List_23Aug2020'!$F:$H,2,FALSE)</f>
        <v>RFI</v>
      </c>
      <c r="C84" s="133" t="str">
        <f>VLOOKUP(A84,'[16]2A OP indicators List_23Aug2020'!$F:$H,3,FALSE)</f>
        <v>People benefiting from improved health services, education services, or social protection (number)</v>
      </c>
      <c r="D84" s="133">
        <v>29571</v>
      </c>
      <c r="E84" s="133"/>
      <c r="F84" s="133"/>
      <c r="G84" s="104">
        <f t="shared" ref="G84:G101" si="5">SUM(D84:F84)</f>
        <v>29571</v>
      </c>
    </row>
    <row r="85" spans="1:7">
      <c r="A85" s="137" t="s">
        <v>172</v>
      </c>
      <c r="B85" s="133" t="str">
        <f>VLOOKUP(A85,'[16]2A OP indicators List_23Aug2020'!$F:$H,2,FALSE)</f>
        <v>TI</v>
      </c>
      <c r="C85" s="133" t="str">
        <f>VLOOKUP(A85,'[16]2A OP indicators List_23Aug2020'!$F:$H,3,FALSE)</f>
        <v>People enrolled in improved education and/or training (number) </v>
      </c>
      <c r="D85" s="133">
        <v>312250</v>
      </c>
      <c r="E85" s="133"/>
      <c r="F85" s="133"/>
      <c r="G85" s="104">
        <f t="shared" si="5"/>
        <v>312250</v>
      </c>
    </row>
    <row r="86" spans="1:7">
      <c r="A86" s="137" t="s">
        <v>177</v>
      </c>
      <c r="B86" s="133" t="str">
        <f>VLOOKUP(A86,'[16]2A OP indicators List_23Aug2020'!$F:$H,2,FALSE)</f>
        <v>TI</v>
      </c>
      <c r="C86" s="133" t="str">
        <f>VLOOKUP(A86,'[16]2A OP indicators List_23Aug2020'!$F:$H,3,FALSE)</f>
        <v>Models for business development and financing established or improved (number)</v>
      </c>
      <c r="D86" s="133"/>
      <c r="E86" s="133"/>
      <c r="F86" s="133">
        <v>1</v>
      </c>
      <c r="G86" s="104">
        <f t="shared" si="5"/>
        <v>1</v>
      </c>
    </row>
    <row r="87" spans="1:7">
      <c r="A87" s="102" t="s">
        <v>256</v>
      </c>
      <c r="B87" s="133"/>
      <c r="C87" s="133"/>
      <c r="D87" s="134"/>
      <c r="E87" s="133"/>
      <c r="F87" s="134"/>
      <c r="G87" s="104"/>
    </row>
    <row r="88" spans="1:7">
      <c r="A88" s="137">
        <v>2.2000000000000002</v>
      </c>
      <c r="B88" s="133" t="str">
        <f>VLOOKUP(A88,'[16]2A OP indicators List_23Aug2020'!$F:$H,2,FALSE)</f>
        <v>RFI</v>
      </c>
      <c r="C88" s="133" t="str">
        <f>VLOOKUP(A88,'[16]2A OP indicators List_23Aug2020'!$F:$H,3,FALSE)</f>
        <v>Women and girls completing secondary and tertiary education, and/or other training (number)</v>
      </c>
      <c r="D88" s="133">
        <v>12285</v>
      </c>
      <c r="E88" s="133"/>
      <c r="F88" s="133"/>
      <c r="G88" s="104">
        <f t="shared" si="5"/>
        <v>12285</v>
      </c>
    </row>
    <row r="89" spans="1:7">
      <c r="A89" s="137">
        <v>2.2999999999999998</v>
      </c>
      <c r="B89" s="133" t="str">
        <f>VLOOKUP(A89,'[16]2A OP indicators List_23Aug2020'!$F:$H,2,FALSE)</f>
        <v>RFI</v>
      </c>
      <c r="C89" s="133" t="str">
        <f>VLOOKUP(A89,'[16]2A OP indicators List_23Aug2020'!$F:$H,3,FALSE)</f>
        <v>Women represented in decision-making structures and processes (number) </v>
      </c>
      <c r="D89" s="133">
        <v>83</v>
      </c>
      <c r="E89" s="133"/>
      <c r="F89" s="133"/>
      <c r="G89" s="104">
        <f t="shared" si="5"/>
        <v>83</v>
      </c>
    </row>
    <row r="90" spans="1:7">
      <c r="A90" s="137" t="s">
        <v>243</v>
      </c>
      <c r="B90" s="133" t="str">
        <f>VLOOKUP(A90,'[16]2A OP indicators List_23Aug2020'!$F:$H,2,FALSE)</f>
        <v>TI</v>
      </c>
      <c r="C90" s="133" t="str">
        <f>VLOOKUP(A90,'[16]2A OP indicators List_23Aug2020'!$F:$H,3,FALSE)</f>
        <v>Women and girls benefiting from new or improved infrastructure (number) </v>
      </c>
      <c r="D90" s="133">
        <v>1100</v>
      </c>
      <c r="E90" s="133"/>
      <c r="F90" s="133"/>
      <c r="G90" s="104">
        <f t="shared" si="5"/>
        <v>1100</v>
      </c>
    </row>
    <row r="91" spans="1:7">
      <c r="A91" s="137" t="s">
        <v>244</v>
      </c>
      <c r="B91" s="133" t="str">
        <f>VLOOKUP(A91,'[16]2A OP indicators List_23Aug2020'!$F:$H,2,FALSE)</f>
        <v>TI</v>
      </c>
      <c r="C91" s="133" t="str">
        <f>VLOOKUP(A91,'[16]2A OP indicators List_23Aug2020'!$F:$H,3,FALSE)</f>
        <v>Women and girls enrolled in STEM or nontraditional TVET (number)</v>
      </c>
      <c r="D91" s="133">
        <v>2285</v>
      </c>
      <c r="E91" s="133"/>
      <c r="F91" s="133"/>
      <c r="G91" s="104">
        <f t="shared" si="5"/>
        <v>2285</v>
      </c>
    </row>
    <row r="92" spans="1:7">
      <c r="A92" s="137" t="s">
        <v>212</v>
      </c>
      <c r="B92" s="133" t="str">
        <f>VLOOKUP(A92,'[16]2A OP indicators List_23Aug2020'!$F:$H,2,FALSE)</f>
        <v>TI</v>
      </c>
      <c r="C92" s="133" t="str">
        <f>VLOOKUP(A92,'[16]2A OP indicators List_23Aug2020'!$F:$H,3,FALSE)</f>
        <v>Time-saving or gender-responsive infrastructure assets and/or services established or improved (number)</v>
      </c>
      <c r="D92" s="133">
        <v>35</v>
      </c>
      <c r="E92" s="133"/>
      <c r="F92" s="133"/>
      <c r="G92" s="104">
        <f t="shared" si="5"/>
        <v>35</v>
      </c>
    </row>
    <row r="93" spans="1:7">
      <c r="A93" s="102" t="s">
        <v>257</v>
      </c>
      <c r="B93" s="133"/>
      <c r="C93" s="133"/>
      <c r="D93" s="134"/>
      <c r="E93" s="133"/>
      <c r="F93" s="134"/>
      <c r="G93" s="104"/>
    </row>
    <row r="94" spans="1:7">
      <c r="A94" s="137" t="s">
        <v>245</v>
      </c>
      <c r="B94" s="133" t="str">
        <f>VLOOKUP(A94,'[16]2A OP indicators List_23Aug2020'!$F:$H,2,FALSE)</f>
        <v>TI</v>
      </c>
      <c r="C94" s="133" t="str">
        <f>VLOOKUP(A94,'[16]2A OP indicators List_23Aug2020'!$F:$H,3,FALSE)</f>
        <v>Low-carbon solutions promoted and implemented (number) </v>
      </c>
      <c r="D94" s="133">
        <v>1</v>
      </c>
      <c r="E94" s="133"/>
      <c r="F94" s="133"/>
      <c r="G94" s="104">
        <f t="shared" si="5"/>
        <v>1</v>
      </c>
    </row>
    <row r="95" spans="1:7">
      <c r="A95" s="102" t="s">
        <v>258</v>
      </c>
      <c r="B95" s="133"/>
      <c r="C95" s="133"/>
      <c r="D95" s="134"/>
      <c r="E95" s="133"/>
      <c r="F95" s="134"/>
      <c r="G95" s="104"/>
    </row>
    <row r="96" spans="1:7">
      <c r="A96" s="137" t="s">
        <v>249</v>
      </c>
      <c r="B96" s="133" t="str">
        <f>VLOOKUP(A96,'[16]2A OP indicators List_23Aug2020'!$F:$H,2,FALSE)</f>
        <v>TI</v>
      </c>
      <c r="C96" s="133" t="str">
        <f>VLOOKUP(A96,'[16]2A OP indicators List_23Aug2020'!$F:$H,3,FALSE)</f>
        <v>Measures to improve regulatory, legal, and institutional environment for better planning supported in implementation (number)</v>
      </c>
      <c r="D96" s="133"/>
      <c r="E96" s="133"/>
      <c r="F96" s="133">
        <v>1</v>
      </c>
      <c r="G96" s="104">
        <f t="shared" si="5"/>
        <v>1</v>
      </c>
    </row>
    <row r="97" spans="1:7">
      <c r="A97" s="138" t="s">
        <v>259</v>
      </c>
      <c r="B97" s="133"/>
      <c r="C97" s="133"/>
      <c r="D97" s="134"/>
      <c r="E97" s="133"/>
      <c r="F97" s="134"/>
      <c r="G97" s="104"/>
    </row>
    <row r="98" spans="1:7">
      <c r="A98" s="137">
        <v>6.2</v>
      </c>
      <c r="B98" s="133" t="str">
        <f>VLOOKUP(A98,'[16]2A OP indicators List_23Aug2020'!$F:$H,2,FALSE)</f>
        <v>RFI</v>
      </c>
      <c r="C98" s="133" t="str">
        <f>VLOOKUP(A98,'[16]2A OP indicators List_23Aug2020'!$F:$H,3,FALSE)</f>
        <v>Entities with improved service delivery (number) </v>
      </c>
      <c r="D98" s="133">
        <v>28</v>
      </c>
      <c r="E98" s="133"/>
      <c r="F98" s="133"/>
      <c r="G98" s="104">
        <f t="shared" si="5"/>
        <v>28</v>
      </c>
    </row>
    <row r="99" spans="1:7">
      <c r="A99" s="137" t="s">
        <v>167</v>
      </c>
      <c r="B99" s="133" t="str">
        <f>VLOOKUP(A99,'[16]2A OP indicators List_23Aug2020'!$F:$H,2,FALSE)</f>
        <v>TI</v>
      </c>
      <c r="C99" s="133" t="str">
        <f>VLOOKUP(A99,'[16]2A OP indicators List_23Aug2020'!$F:$H,3,FALSE)</f>
        <v>Government officials with increased capacity to design, implement, monitor, and evaluate relevant measures (number)</v>
      </c>
      <c r="D99" s="133"/>
      <c r="E99" s="133"/>
      <c r="F99" s="133">
        <v>30</v>
      </c>
      <c r="G99" s="104">
        <f t="shared" si="5"/>
        <v>30</v>
      </c>
    </row>
    <row r="100" spans="1:7">
      <c r="A100" s="137" t="s">
        <v>181</v>
      </c>
      <c r="B100" s="133" t="str">
        <f>VLOOKUP(A100,'[16]2A OP indicators List_23Aug2020'!$F:$H,2,FALSE)</f>
        <v>TI</v>
      </c>
      <c r="C100" s="133" t="str">
        <f>VLOOKUP(A100,'[16]2A OP indicators List_23Aug2020'!$F:$H,3,FALSE)</f>
        <v>Measures supported in implementation to improve capacity of public organizations to promote the private sector and finance sector (number)</v>
      </c>
      <c r="D100" s="133"/>
      <c r="E100" s="133"/>
      <c r="F100" s="133">
        <v>1</v>
      </c>
      <c r="G100" s="104">
        <f t="shared" si="5"/>
        <v>1</v>
      </c>
    </row>
    <row r="101" spans="1:7">
      <c r="A101" s="139" t="s">
        <v>246</v>
      </c>
      <c r="B101" s="135" t="str">
        <f>VLOOKUP(A101,'[16]2A OP indicators List_23Aug2020'!$F:$H,2,FALSE)</f>
        <v>TI</v>
      </c>
      <c r="C101" s="135" t="str">
        <f>VLOOKUP(A101,'[16]2A OP indicators List_23Aug2020'!$F:$H,3,FALSE)</f>
        <v>Service delivery standards adopted and/or supported in implementation by government and/or private entities (number)</v>
      </c>
      <c r="D101" s="135">
        <v>3</v>
      </c>
      <c r="E101" s="135"/>
      <c r="F101" s="135"/>
      <c r="G101" s="112">
        <f t="shared" si="5"/>
        <v>3</v>
      </c>
    </row>
    <row r="102" spans="1:7">
      <c r="A102" s="152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60E971-38AD-4E4E-86E6-807283B9A58D}"/>
</file>

<file path=customXml/itemProps2.xml><?xml version="1.0" encoding="utf-8"?>
<ds:datastoreItem xmlns:ds="http://schemas.openxmlformats.org/officeDocument/2006/customXml" ds:itemID="{D8B16D2A-85A3-4F98-A20F-1E5D346C2733}"/>
</file>

<file path=customXml/itemProps3.xml><?xml version="1.0" encoding="utf-8"?>
<ds:datastoreItem xmlns:ds="http://schemas.openxmlformats.org/officeDocument/2006/customXml" ds:itemID="{054B8CB2-EA23-4BA1-BFD9-A3B945C7DC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2019-04-10T06:10:50Z</dcterms:created>
  <dcterms:modified xsi:type="dcterms:W3CDTF">2024-05-14T02:02:47Z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2023-05-19T02:19:50Z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e705591c-de33-4cbe-b9fb-b86f3324ca25</vt:lpwstr>
  </property>
  <property fmtid="{D5CDD505-2E9C-101B-9397-08002B2CF9AE}" pid="24" name="MSIP_Label_817d4574-7375-4d17-b29c-6e4c6df0fcb0_ContentBits">
    <vt:lpwstr>2</vt:lpwstr>
  </property>
</Properties>
</file>